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F52" lockStructure="1"/>
  <bookViews>
    <workbookView xWindow="0" yWindow="0" windowWidth="15348" windowHeight="4632"/>
  </bookViews>
  <sheets>
    <sheet name="2020-2022" sheetId="1" r:id="rId1"/>
  </sheets>
  <definedNames>
    <definedName name="_xlnm._FilterDatabase" localSheetId="0" hidden="1">'2020-2022'!$A$17:$BF$345</definedName>
    <definedName name="_xlnm.Print_Titles" localSheetId="0">'2020-2022'!$16:$17</definedName>
    <definedName name="_xlnm.Print_Area" localSheetId="0">'2020-2022'!$A$1:$BB$340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3" i="1" l="1"/>
  <c r="BA318" i="1" l="1"/>
  <c r="BA317" i="1"/>
  <c r="AL318" i="1"/>
  <c r="AL317" i="1"/>
  <c r="U317" i="1"/>
  <c r="U318" i="1"/>
  <c r="BB325" i="1" l="1"/>
  <c r="BB326" i="1"/>
  <c r="AM325" i="1"/>
  <c r="AM326" i="1"/>
  <c r="V325" i="1"/>
  <c r="V326" i="1"/>
  <c r="U323" i="1"/>
  <c r="V323" i="1" s="1"/>
  <c r="BA323" i="1"/>
  <c r="BB323" i="1" s="1"/>
  <c r="AL323" i="1"/>
  <c r="AM323" i="1" s="1"/>
  <c r="U343" i="1"/>
  <c r="W343" i="1"/>
  <c r="X343" i="1"/>
  <c r="Z343" i="1"/>
  <c r="AB343" i="1"/>
  <c r="AD343" i="1"/>
  <c r="AF343" i="1"/>
  <c r="AH343" i="1"/>
  <c r="AJ343" i="1"/>
  <c r="AL343" i="1"/>
  <c r="AN343" i="1"/>
  <c r="AO343" i="1"/>
  <c r="AQ343" i="1"/>
  <c r="AS343" i="1"/>
  <c r="AU343" i="1"/>
  <c r="AW343" i="1"/>
  <c r="AY343" i="1"/>
  <c r="BA343" i="1"/>
  <c r="U21" i="1"/>
  <c r="U20" i="1"/>
  <c r="BA21" i="1"/>
  <c r="BA20" i="1"/>
  <c r="AL20" i="1"/>
  <c r="U59" i="1"/>
  <c r="AL319" i="1"/>
  <c r="U46" i="1"/>
  <c r="BA337" i="1" l="1"/>
  <c r="AL337" i="1"/>
  <c r="AL21" i="1"/>
  <c r="BB59" i="1"/>
  <c r="BB61" i="1"/>
  <c r="BB62" i="1"/>
  <c r="AM59" i="1"/>
  <c r="AM61" i="1"/>
  <c r="AM62" i="1"/>
  <c r="V61" i="1"/>
  <c r="V62" i="1"/>
  <c r="U337" i="1"/>
  <c r="V59" i="1" l="1"/>
  <c r="U116" i="1"/>
  <c r="AY21" i="1" l="1"/>
  <c r="AW21" i="1"/>
  <c r="AU21" i="1"/>
  <c r="AS20" i="1"/>
  <c r="AS21" i="1"/>
  <c r="AJ21" i="1"/>
  <c r="AJ20" i="1"/>
  <c r="AH21" i="1"/>
  <c r="AF21" i="1"/>
  <c r="AD21" i="1"/>
  <c r="AB21" i="1"/>
  <c r="AY20" i="1" l="1"/>
  <c r="AW20" i="1"/>
  <c r="AU20" i="1"/>
  <c r="AQ21" i="1"/>
  <c r="AQ20" i="1"/>
  <c r="AO21" i="1"/>
  <c r="AO20" i="1"/>
  <c r="AN21" i="1"/>
  <c r="AN20" i="1"/>
  <c r="W20" i="1"/>
  <c r="AA46" i="1"/>
  <c r="AA47" i="1"/>
  <c r="Z20" i="1"/>
  <c r="X20" i="1"/>
  <c r="Z21" i="1"/>
  <c r="X21" i="1"/>
  <c r="W21" i="1"/>
  <c r="S20" i="1"/>
  <c r="Q20" i="1"/>
  <c r="M20" i="1"/>
  <c r="H46" i="1"/>
  <c r="I20" i="1"/>
  <c r="D20" i="1"/>
  <c r="I343" i="1"/>
  <c r="M343" i="1"/>
  <c r="Q343" i="1"/>
  <c r="S343" i="1"/>
  <c r="D343" i="1"/>
  <c r="D22" i="1"/>
  <c r="D21" i="1"/>
  <c r="BA341" i="1"/>
  <c r="BA340" i="1"/>
  <c r="BA339" i="1"/>
  <c r="BA312" i="1"/>
  <c r="BA307" i="1"/>
  <c r="BA298" i="1"/>
  <c r="BA295" i="1"/>
  <c r="BA285" i="1"/>
  <c r="BA282" i="1"/>
  <c r="BA281" i="1"/>
  <c r="BA280" i="1"/>
  <c r="BA264" i="1"/>
  <c r="BA259" i="1"/>
  <c r="BA255" i="1"/>
  <c r="BA251" i="1"/>
  <c r="BA247" i="1"/>
  <c r="BA239" i="1"/>
  <c r="BA338" i="1" s="1"/>
  <c r="BA235" i="1"/>
  <c r="BA231" i="1"/>
  <c r="BA227" i="1"/>
  <c r="BA223" i="1"/>
  <c r="BA219" i="1"/>
  <c r="BA215" i="1"/>
  <c r="BA211" i="1"/>
  <c r="BA207" i="1"/>
  <c r="BA202" i="1"/>
  <c r="BA198" i="1"/>
  <c r="BA194" i="1"/>
  <c r="BA190" i="1"/>
  <c r="BA186" i="1"/>
  <c r="BA182" i="1"/>
  <c r="BA181" i="1"/>
  <c r="BA180" i="1"/>
  <c r="BA179" i="1"/>
  <c r="BA166" i="1"/>
  <c r="BA162" i="1"/>
  <c r="BA152" i="1"/>
  <c r="BA150" i="1"/>
  <c r="BA149" i="1"/>
  <c r="BA143" i="1"/>
  <c r="BA140" i="1"/>
  <c r="BA135" i="1"/>
  <c r="BA110" i="1"/>
  <c r="BA332" i="1" s="1"/>
  <c r="BA109" i="1"/>
  <c r="BA108" i="1"/>
  <c r="BA107" i="1"/>
  <c r="BA99" i="1"/>
  <c r="BA81" i="1"/>
  <c r="BA77" i="1"/>
  <c r="BA73" i="1"/>
  <c r="BA69" i="1"/>
  <c r="BA63" i="1"/>
  <c r="BA54" i="1"/>
  <c r="BA49" i="1"/>
  <c r="BA44" i="1"/>
  <c r="BA38" i="1"/>
  <c r="BA33" i="1"/>
  <c r="BA28" i="1"/>
  <c r="BA23" i="1"/>
  <c r="BA22" i="1"/>
  <c r="AL341" i="1"/>
  <c r="AL340" i="1"/>
  <c r="AL339" i="1"/>
  <c r="AL332" i="1"/>
  <c r="AL312" i="1"/>
  <c r="AL307" i="1"/>
  <c r="AL298" i="1"/>
  <c r="AL295" i="1"/>
  <c r="AL292" i="1"/>
  <c r="AL285" i="1"/>
  <c r="AL282" i="1"/>
  <c r="AL281" i="1"/>
  <c r="AL280" i="1"/>
  <c r="AL273" i="1"/>
  <c r="AL264" i="1"/>
  <c r="AL259" i="1"/>
  <c r="AL255" i="1"/>
  <c r="AL251" i="1"/>
  <c r="AL247" i="1"/>
  <c r="AL239" i="1"/>
  <c r="AL338" i="1" s="1"/>
  <c r="AL235" i="1"/>
  <c r="AL231" i="1"/>
  <c r="AL227" i="1"/>
  <c r="AL223" i="1"/>
  <c r="AL219" i="1"/>
  <c r="AL215" i="1"/>
  <c r="AL211" i="1"/>
  <c r="AL207" i="1"/>
  <c r="AL202" i="1"/>
  <c r="AL198" i="1"/>
  <c r="AL194" i="1"/>
  <c r="AL190" i="1"/>
  <c r="AL186" i="1"/>
  <c r="AL182" i="1"/>
  <c r="AL181" i="1"/>
  <c r="AL180" i="1"/>
  <c r="AL329" i="1" s="1"/>
  <c r="AL179" i="1"/>
  <c r="AL166" i="1"/>
  <c r="AL162" i="1"/>
  <c r="AL152" i="1"/>
  <c r="AL150" i="1"/>
  <c r="AL149" i="1"/>
  <c r="AL143" i="1"/>
  <c r="AL140" i="1"/>
  <c r="AL139" i="1"/>
  <c r="AL138" i="1"/>
  <c r="AL108" i="1" s="1"/>
  <c r="AL109" i="1"/>
  <c r="AL107" i="1"/>
  <c r="AL99" i="1"/>
  <c r="AL81" i="1"/>
  <c r="AL77" i="1"/>
  <c r="AL73" i="1"/>
  <c r="AL69" i="1"/>
  <c r="AL63" i="1"/>
  <c r="AL54" i="1"/>
  <c r="AL49" i="1"/>
  <c r="AL44" i="1"/>
  <c r="AL38" i="1"/>
  <c r="AL33" i="1"/>
  <c r="AL28" i="1"/>
  <c r="AL23" i="1"/>
  <c r="AL22" i="1"/>
  <c r="U340" i="1"/>
  <c r="U339" i="1"/>
  <c r="U319" i="1"/>
  <c r="U341" i="1" s="1"/>
  <c r="U312" i="1"/>
  <c r="U307" i="1"/>
  <c r="U298" i="1"/>
  <c r="U295" i="1"/>
  <c r="U288" i="1"/>
  <c r="U285" i="1"/>
  <c r="U282" i="1"/>
  <c r="U281" i="1"/>
  <c r="U280" i="1"/>
  <c r="U269" i="1"/>
  <c r="U264" i="1"/>
  <c r="U259" i="1"/>
  <c r="U255" i="1"/>
  <c r="U251" i="1"/>
  <c r="U247" i="1"/>
  <c r="U239" i="1"/>
  <c r="U338" i="1" s="1"/>
  <c r="U235" i="1"/>
  <c r="U231" i="1"/>
  <c r="U227" i="1"/>
  <c r="U223" i="1"/>
  <c r="U219" i="1"/>
  <c r="U215" i="1"/>
  <c r="U211" i="1"/>
  <c r="U207" i="1"/>
  <c r="U202" i="1"/>
  <c r="U198" i="1"/>
  <c r="U194" i="1"/>
  <c r="U190" i="1"/>
  <c r="U186" i="1"/>
  <c r="U182" i="1"/>
  <c r="U181" i="1"/>
  <c r="U180" i="1"/>
  <c r="U329" i="1" s="1"/>
  <c r="U179" i="1"/>
  <c r="U166" i="1"/>
  <c r="U162" i="1"/>
  <c r="U152" i="1"/>
  <c r="U150" i="1"/>
  <c r="U149" i="1"/>
  <c r="U143" i="1"/>
  <c r="U140" i="1"/>
  <c r="U135" i="1"/>
  <c r="U110" i="1"/>
  <c r="U332" i="1" s="1"/>
  <c r="U109" i="1"/>
  <c r="U108" i="1"/>
  <c r="U107" i="1"/>
  <c r="U99" i="1"/>
  <c r="U77" i="1"/>
  <c r="U73" i="1"/>
  <c r="U69" i="1"/>
  <c r="U63" i="1"/>
  <c r="U54" i="1"/>
  <c r="U49" i="1"/>
  <c r="U44" i="1"/>
  <c r="U38" i="1"/>
  <c r="U33" i="1"/>
  <c r="U28" i="1"/>
  <c r="U23" i="1"/>
  <c r="U22" i="1"/>
  <c r="U18" i="1" l="1"/>
  <c r="U315" i="1"/>
  <c r="BA18" i="1"/>
  <c r="AL331" i="1"/>
  <c r="U331" i="1"/>
  <c r="U177" i="1"/>
  <c r="AL105" i="1"/>
  <c r="BA177" i="1"/>
  <c r="AL147" i="1"/>
  <c r="BA334" i="1"/>
  <c r="U147" i="1"/>
  <c r="AL177" i="1"/>
  <c r="BA105" i="1"/>
  <c r="U335" i="1"/>
  <c r="U334" i="1"/>
  <c r="U330" i="1"/>
  <c r="U278" i="1"/>
  <c r="AL336" i="1"/>
  <c r="AL334" i="1"/>
  <c r="AL18" i="1"/>
  <c r="AL315" i="1"/>
  <c r="BA147" i="1"/>
  <c r="AL278" i="1"/>
  <c r="BA278" i="1"/>
  <c r="BA336" i="1"/>
  <c r="BA315" i="1"/>
  <c r="BA330" i="1"/>
  <c r="BA335" i="1"/>
  <c r="BA329" i="1"/>
  <c r="BA331" i="1"/>
  <c r="AL135" i="1"/>
  <c r="AL330" i="1"/>
  <c r="U105" i="1"/>
  <c r="U336" i="1"/>
  <c r="AJ341" i="1"/>
  <c r="AJ340" i="1"/>
  <c r="AJ339" i="1"/>
  <c r="AJ337" i="1"/>
  <c r="AJ332" i="1"/>
  <c r="AJ318" i="1"/>
  <c r="AJ317" i="1"/>
  <c r="AJ312" i="1"/>
  <c r="AJ307" i="1"/>
  <c r="AJ298" i="1"/>
  <c r="AJ295" i="1"/>
  <c r="AJ292" i="1"/>
  <c r="AJ285" i="1"/>
  <c r="AJ282" i="1"/>
  <c r="AJ281" i="1"/>
  <c r="AJ280" i="1"/>
  <c r="AJ273" i="1"/>
  <c r="AJ264" i="1"/>
  <c r="AJ259" i="1"/>
  <c r="AJ255" i="1"/>
  <c r="AJ251" i="1"/>
  <c r="AJ247" i="1"/>
  <c r="AJ239" i="1"/>
  <c r="AJ338" i="1" s="1"/>
  <c r="AJ235" i="1"/>
  <c r="AJ231" i="1"/>
  <c r="AJ227" i="1"/>
  <c r="AJ223" i="1"/>
  <c r="AJ219" i="1"/>
  <c r="AJ215" i="1"/>
  <c r="AJ211" i="1"/>
  <c r="AJ207" i="1"/>
  <c r="AJ202" i="1"/>
  <c r="AJ198" i="1"/>
  <c r="AJ194" i="1"/>
  <c r="AJ190" i="1"/>
  <c r="AJ186" i="1"/>
  <c r="AJ182" i="1"/>
  <c r="AJ181" i="1"/>
  <c r="AJ180" i="1"/>
  <c r="AJ329" i="1" s="1"/>
  <c r="AJ179" i="1"/>
  <c r="AJ166" i="1"/>
  <c r="AJ162" i="1"/>
  <c r="AJ152" i="1"/>
  <c r="AJ150" i="1"/>
  <c r="AJ149" i="1"/>
  <c r="AJ143" i="1"/>
  <c r="AJ140" i="1"/>
  <c r="AJ139" i="1"/>
  <c r="AJ138" i="1"/>
  <c r="AJ108" i="1" s="1"/>
  <c r="AJ109" i="1"/>
  <c r="AJ107" i="1"/>
  <c r="AJ99" i="1"/>
  <c r="AJ81" i="1"/>
  <c r="AJ77" i="1"/>
  <c r="AJ73" i="1"/>
  <c r="AJ69" i="1"/>
  <c r="AJ63" i="1"/>
  <c r="AJ54" i="1"/>
  <c r="AJ49" i="1"/>
  <c r="AJ44" i="1"/>
  <c r="AJ38" i="1"/>
  <c r="AJ33" i="1"/>
  <c r="AJ28" i="1"/>
  <c r="AJ23" i="1"/>
  <c r="AJ22" i="1"/>
  <c r="S340" i="1"/>
  <c r="S339" i="1"/>
  <c r="S337" i="1"/>
  <c r="S319" i="1"/>
  <c r="S318" i="1"/>
  <c r="S317" i="1"/>
  <c r="S312" i="1"/>
  <c r="S307" i="1"/>
  <c r="S298" i="1"/>
  <c r="S295" i="1"/>
  <c r="S288" i="1"/>
  <c r="S285" i="1"/>
  <c r="S282" i="1"/>
  <c r="S281" i="1"/>
  <c r="S280" i="1"/>
  <c r="S269" i="1"/>
  <c r="S264" i="1"/>
  <c r="S259" i="1"/>
  <c r="S255" i="1"/>
  <c r="S251" i="1"/>
  <c r="S247" i="1"/>
  <c r="S239" i="1"/>
  <c r="S235" i="1"/>
  <c r="S231" i="1"/>
  <c r="S227" i="1"/>
  <c r="S223" i="1"/>
  <c r="S219" i="1"/>
  <c r="S215" i="1"/>
  <c r="S211" i="1"/>
  <c r="S207" i="1"/>
  <c r="S202" i="1"/>
  <c r="S198" i="1"/>
  <c r="S194" i="1"/>
  <c r="S190" i="1"/>
  <c r="S186" i="1"/>
  <c r="S182" i="1"/>
  <c r="S181" i="1"/>
  <c r="S180" i="1"/>
  <c r="S329" i="1" s="1"/>
  <c r="S179" i="1"/>
  <c r="S166" i="1"/>
  <c r="S162" i="1"/>
  <c r="S152" i="1"/>
  <c r="S150" i="1"/>
  <c r="S149" i="1"/>
  <c r="S143" i="1"/>
  <c r="S140" i="1"/>
  <c r="S135" i="1"/>
  <c r="S110" i="1"/>
  <c r="S332" i="1" s="1"/>
  <c r="S109" i="1"/>
  <c r="S108" i="1"/>
  <c r="S107" i="1"/>
  <c r="S99" i="1"/>
  <c r="S77" i="1"/>
  <c r="S73" i="1"/>
  <c r="S69" i="1"/>
  <c r="S63" i="1"/>
  <c r="S54" i="1"/>
  <c r="S49" i="1"/>
  <c r="S44" i="1"/>
  <c r="S38" i="1"/>
  <c r="S33" i="1"/>
  <c r="S28" i="1"/>
  <c r="S23" i="1"/>
  <c r="S22" i="1"/>
  <c r="S21" i="1"/>
  <c r="AL327" i="1" l="1"/>
  <c r="AJ177" i="1"/>
  <c r="S177" i="1"/>
  <c r="BA327" i="1"/>
  <c r="BA342" i="1" s="1"/>
  <c r="AL335" i="1"/>
  <c r="U327" i="1"/>
  <c r="S315" i="1"/>
  <c r="S105" i="1"/>
  <c r="AJ147" i="1"/>
  <c r="AJ315" i="1"/>
  <c r="S147" i="1"/>
  <c r="S278" i="1"/>
  <c r="AJ105" i="1"/>
  <c r="AJ278" i="1"/>
  <c r="AJ330" i="1"/>
  <c r="AJ331" i="1"/>
  <c r="AJ336" i="1"/>
  <c r="AJ334" i="1"/>
  <c r="AJ135" i="1"/>
  <c r="S18" i="1"/>
  <c r="S330" i="1"/>
  <c r="S331" i="1"/>
  <c r="S334" i="1"/>
  <c r="S335" i="1"/>
  <c r="S336" i="1"/>
  <c r="S338" i="1"/>
  <c r="S341" i="1"/>
  <c r="AB81" i="1"/>
  <c r="Y81" i="1"/>
  <c r="U342" i="1" l="1"/>
  <c r="U344" i="1"/>
  <c r="U345" i="1" s="1"/>
  <c r="AL342" i="1"/>
  <c r="AL344" i="1"/>
  <c r="AL345" i="1" s="1"/>
  <c r="BA344" i="1"/>
  <c r="BA345" i="1" s="1"/>
  <c r="AJ18" i="1"/>
  <c r="AJ335" i="1"/>
  <c r="S327" i="1"/>
  <c r="S344" i="1" s="1"/>
  <c r="S345" i="1" s="1"/>
  <c r="AZ297" i="1"/>
  <c r="BB297" i="1" s="1"/>
  <c r="AI297" i="1"/>
  <c r="AK297" i="1" s="1"/>
  <c r="AM297" i="1" s="1"/>
  <c r="R297" i="1"/>
  <c r="T297" i="1" s="1"/>
  <c r="V297" i="1" s="1"/>
  <c r="AH295" i="1"/>
  <c r="AY295" i="1"/>
  <c r="Q295" i="1"/>
  <c r="AJ327" i="1" l="1"/>
  <c r="AJ342" i="1" s="1"/>
  <c r="AH46" i="1"/>
  <c r="AH20" i="1" s="1"/>
  <c r="O44" i="1"/>
  <c r="AJ344" i="1" l="1"/>
  <c r="AJ345" i="1" s="1"/>
  <c r="AY149" i="1"/>
  <c r="AH149" i="1"/>
  <c r="Q149" i="1"/>
  <c r="AZ176" i="1"/>
  <c r="BB176" i="1" s="1"/>
  <c r="AZ175" i="1"/>
  <c r="BB175" i="1" s="1"/>
  <c r="AI176" i="1"/>
  <c r="AK176" i="1" s="1"/>
  <c r="AM176" i="1" s="1"/>
  <c r="AI175" i="1"/>
  <c r="AK175" i="1" s="1"/>
  <c r="AM175" i="1" s="1"/>
  <c r="R176" i="1"/>
  <c r="T176" i="1" s="1"/>
  <c r="V176" i="1" s="1"/>
  <c r="R175" i="1"/>
  <c r="T175" i="1" s="1"/>
  <c r="V175" i="1" s="1"/>
  <c r="AY179" i="1" l="1"/>
  <c r="AH179" i="1"/>
  <c r="Q179" i="1"/>
  <c r="AZ277" i="1"/>
  <c r="BB277" i="1" s="1"/>
  <c r="AI277" i="1"/>
  <c r="AK277" i="1" s="1"/>
  <c r="AM277" i="1" s="1"/>
  <c r="R277" i="1"/>
  <c r="T277" i="1" s="1"/>
  <c r="V277" i="1" s="1"/>
  <c r="AY341" i="1" l="1"/>
  <c r="AY340" i="1"/>
  <c r="AY339" i="1"/>
  <c r="AY337" i="1"/>
  <c r="AY318" i="1"/>
  <c r="AY317" i="1"/>
  <c r="AY312" i="1"/>
  <c r="AY307" i="1"/>
  <c r="AY298" i="1"/>
  <c r="AY285" i="1"/>
  <c r="AY282" i="1"/>
  <c r="AY281" i="1"/>
  <c r="AY280" i="1"/>
  <c r="AY264" i="1"/>
  <c r="AY259" i="1"/>
  <c r="AY255" i="1"/>
  <c r="AY251" i="1"/>
  <c r="AY247" i="1"/>
  <c r="AY239" i="1"/>
  <c r="AY338" i="1" s="1"/>
  <c r="AY235" i="1"/>
  <c r="AY231" i="1"/>
  <c r="AY227" i="1"/>
  <c r="AY223" i="1"/>
  <c r="AY219" i="1"/>
  <c r="AY215" i="1"/>
  <c r="AY211" i="1"/>
  <c r="AY207" i="1"/>
  <c r="AY202" i="1"/>
  <c r="AY198" i="1"/>
  <c r="AY194" i="1"/>
  <c r="AY190" i="1"/>
  <c r="AY186" i="1"/>
  <c r="AY182" i="1"/>
  <c r="AY181" i="1"/>
  <c r="AY180" i="1"/>
  <c r="AY166" i="1"/>
  <c r="AY162" i="1"/>
  <c r="AY152" i="1"/>
  <c r="AY150" i="1"/>
  <c r="AY143" i="1"/>
  <c r="AY140" i="1"/>
  <c r="AY135" i="1"/>
  <c r="AY110" i="1"/>
  <c r="AY332" i="1" s="1"/>
  <c r="AY109" i="1"/>
  <c r="AY108" i="1"/>
  <c r="AY107" i="1"/>
  <c r="AY99" i="1"/>
  <c r="AY81" i="1"/>
  <c r="AY77" i="1"/>
  <c r="AY73" i="1"/>
  <c r="AY69" i="1"/>
  <c r="AY63" i="1"/>
  <c r="AY54" i="1"/>
  <c r="AY49" i="1"/>
  <c r="AY44" i="1"/>
  <c r="AY38" i="1"/>
  <c r="AY33" i="1"/>
  <c r="AY28" i="1"/>
  <c r="AY23" i="1"/>
  <c r="AY22" i="1"/>
  <c r="AH298" i="1"/>
  <c r="AH341" i="1"/>
  <c r="AH340" i="1"/>
  <c r="AH339" i="1"/>
  <c r="AH332" i="1"/>
  <c r="AH318" i="1"/>
  <c r="AH317" i="1"/>
  <c r="AH312" i="1"/>
  <c r="AH307" i="1"/>
  <c r="AH292" i="1"/>
  <c r="AH285" i="1"/>
  <c r="AH282" i="1"/>
  <c r="AH281" i="1"/>
  <c r="AH280" i="1"/>
  <c r="AH273" i="1"/>
  <c r="AH264" i="1"/>
  <c r="AH259" i="1"/>
  <c r="AH255" i="1"/>
  <c r="AH251" i="1"/>
  <c r="AH247" i="1"/>
  <c r="AH239" i="1"/>
  <c r="AH338" i="1" s="1"/>
  <c r="AH235" i="1"/>
  <c r="AH231" i="1"/>
  <c r="AH227" i="1"/>
  <c r="AH223" i="1"/>
  <c r="AH219" i="1"/>
  <c r="AH215" i="1"/>
  <c r="AH211" i="1"/>
  <c r="AH207" i="1"/>
  <c r="AH202" i="1"/>
  <c r="AH198" i="1"/>
  <c r="AH194" i="1"/>
  <c r="AH190" i="1"/>
  <c r="AH186" i="1"/>
  <c r="AH182" i="1"/>
  <c r="AH181" i="1"/>
  <c r="AH180" i="1"/>
  <c r="AH329" i="1" s="1"/>
  <c r="AH166" i="1"/>
  <c r="AH162" i="1"/>
  <c r="AH152" i="1"/>
  <c r="AH150" i="1"/>
  <c r="AH143" i="1"/>
  <c r="AH140" i="1"/>
  <c r="AH139" i="1"/>
  <c r="AH138" i="1"/>
  <c r="AH108" i="1" s="1"/>
  <c r="AH109" i="1"/>
  <c r="AH99" i="1"/>
  <c r="AH337" i="1"/>
  <c r="AH81" i="1"/>
  <c r="AH77" i="1"/>
  <c r="AH73" i="1"/>
  <c r="AH69" i="1"/>
  <c r="AH63" i="1"/>
  <c r="AH54" i="1"/>
  <c r="AH49" i="1"/>
  <c r="AH44" i="1"/>
  <c r="AH38" i="1"/>
  <c r="AH33" i="1"/>
  <c r="AH28" i="1"/>
  <c r="AH23" i="1"/>
  <c r="AH22" i="1"/>
  <c r="Q340" i="1"/>
  <c r="Q339" i="1"/>
  <c r="Q337" i="1"/>
  <c r="Q319" i="1"/>
  <c r="Q341" i="1" s="1"/>
  <c r="Q318" i="1"/>
  <c r="Q317" i="1"/>
  <c r="Q312" i="1"/>
  <c r="Q307" i="1"/>
  <c r="Q298" i="1"/>
  <c r="Q288" i="1"/>
  <c r="Q285" i="1"/>
  <c r="Q282" i="1"/>
  <c r="Q281" i="1"/>
  <c r="Q280" i="1"/>
  <c r="Q269" i="1"/>
  <c r="Q264" i="1"/>
  <c r="Q259" i="1"/>
  <c r="Q255" i="1"/>
  <c r="Q251" i="1"/>
  <c r="Q247" i="1"/>
  <c r="Q239" i="1"/>
  <c r="Q338" i="1" s="1"/>
  <c r="Q235" i="1"/>
  <c r="Q231" i="1"/>
  <c r="Q227" i="1"/>
  <c r="Q223" i="1"/>
  <c r="Q219" i="1"/>
  <c r="Q215" i="1"/>
  <c r="Q211" i="1"/>
  <c r="Q207" i="1"/>
  <c r="Q202" i="1"/>
  <c r="Q198" i="1"/>
  <c r="Q194" i="1"/>
  <c r="Q190" i="1"/>
  <c r="Q186" i="1"/>
  <c r="Q182" i="1"/>
  <c r="Q181" i="1"/>
  <c r="Q180" i="1"/>
  <c r="Q329" i="1" s="1"/>
  <c r="Q166" i="1"/>
  <c r="Q162" i="1"/>
  <c r="Q152" i="1"/>
  <c r="Q150" i="1"/>
  <c r="Q147" i="1" s="1"/>
  <c r="Q143" i="1"/>
  <c r="Q140" i="1"/>
  <c r="Q135" i="1"/>
  <c r="Q110" i="1"/>
  <c r="Q332" i="1" s="1"/>
  <c r="Q109" i="1"/>
  <c r="Q108" i="1"/>
  <c r="Q107" i="1"/>
  <c r="Q99" i="1"/>
  <c r="Q77" i="1"/>
  <c r="Q73" i="1"/>
  <c r="Q69" i="1"/>
  <c r="Q63" i="1"/>
  <c r="Q54" i="1"/>
  <c r="Q49" i="1"/>
  <c r="Q44" i="1"/>
  <c r="Q38" i="1"/>
  <c r="Q33" i="1"/>
  <c r="Q28" i="1"/>
  <c r="Q23" i="1"/>
  <c r="Q22" i="1"/>
  <c r="Q21" i="1"/>
  <c r="AY18" i="1" l="1"/>
  <c r="Q334" i="1"/>
  <c r="AY334" i="1"/>
  <c r="AH334" i="1"/>
  <c r="AH336" i="1"/>
  <c r="Q336" i="1"/>
  <c r="AY336" i="1"/>
  <c r="AY331" i="1"/>
  <c r="Q177" i="1"/>
  <c r="AY278" i="1"/>
  <c r="AY147" i="1"/>
  <c r="AY315" i="1"/>
  <c r="AY330" i="1"/>
  <c r="AY335" i="1"/>
  <c r="AY177" i="1"/>
  <c r="AY105" i="1"/>
  <c r="AY329" i="1"/>
  <c r="AH135" i="1"/>
  <c r="AH335" i="1" s="1"/>
  <c r="Q315" i="1"/>
  <c r="Q105" i="1"/>
  <c r="AH278" i="1"/>
  <c r="AH315" i="1"/>
  <c r="AH331" i="1"/>
  <c r="Q331" i="1"/>
  <c r="AH147" i="1"/>
  <c r="AH330" i="1"/>
  <c r="AH107" i="1"/>
  <c r="AH105" i="1" s="1"/>
  <c r="AH177" i="1"/>
  <c r="Q18" i="1"/>
  <c r="Q330" i="1"/>
  <c r="Q335" i="1"/>
  <c r="Q278" i="1"/>
  <c r="O301" i="1"/>
  <c r="AH18" i="1" l="1"/>
  <c r="AH327" i="1" s="1"/>
  <c r="AH342" i="1" s="1"/>
  <c r="AY327" i="1"/>
  <c r="AY342" i="1" s="1"/>
  <c r="Q327" i="1"/>
  <c r="Q344" i="1" s="1"/>
  <c r="Q345" i="1" s="1"/>
  <c r="AF204" i="1"/>
  <c r="AY344" i="1" l="1"/>
  <c r="AY345" i="1" s="1"/>
  <c r="AH344" i="1"/>
  <c r="AH345" i="1" s="1"/>
  <c r="AF127" i="1"/>
  <c r="O113" i="1"/>
  <c r="AF303" i="1"/>
  <c r="O303" i="1"/>
  <c r="O71" i="1"/>
  <c r="O20" i="1" s="1"/>
  <c r="O151" i="1"/>
  <c r="O119" i="1" l="1"/>
  <c r="AF86" i="1" l="1"/>
  <c r="AF188" i="1"/>
  <c r="AF179" i="1" s="1"/>
  <c r="O188" i="1"/>
  <c r="O343" i="1" s="1"/>
  <c r="AF189" i="1"/>
  <c r="AF180" i="1" s="1"/>
  <c r="O189" i="1"/>
  <c r="O180" i="1" s="1"/>
  <c r="AW180" i="1"/>
  <c r="AW179" i="1"/>
  <c r="AF273" i="1"/>
  <c r="AG273" i="1" s="1"/>
  <c r="AI273" i="1" s="1"/>
  <c r="AK273" i="1" s="1"/>
  <c r="AM273" i="1" s="1"/>
  <c r="AX275" i="1"/>
  <c r="AZ275" i="1" s="1"/>
  <c r="BB275" i="1" s="1"/>
  <c r="AX273" i="1"/>
  <c r="AZ273" i="1" s="1"/>
  <c r="BB273" i="1" s="1"/>
  <c r="AG275" i="1"/>
  <c r="AI275" i="1" s="1"/>
  <c r="AK275" i="1" s="1"/>
  <c r="AM275" i="1" s="1"/>
  <c r="P275" i="1"/>
  <c r="R275" i="1" s="1"/>
  <c r="T275" i="1" s="1"/>
  <c r="V275" i="1" s="1"/>
  <c r="AX276" i="1"/>
  <c r="AZ276" i="1" s="1"/>
  <c r="BB276" i="1" s="1"/>
  <c r="AG276" i="1"/>
  <c r="AI276" i="1" s="1"/>
  <c r="AK276" i="1" s="1"/>
  <c r="AM276" i="1" s="1"/>
  <c r="P273" i="1"/>
  <c r="R273" i="1" s="1"/>
  <c r="T273" i="1" s="1"/>
  <c r="V273" i="1" s="1"/>
  <c r="P276" i="1"/>
  <c r="R276" i="1" s="1"/>
  <c r="T276" i="1" s="1"/>
  <c r="V276" i="1" s="1"/>
  <c r="AX271" i="1"/>
  <c r="AZ271" i="1" s="1"/>
  <c r="BB271" i="1" s="1"/>
  <c r="AX272" i="1"/>
  <c r="AZ272" i="1" s="1"/>
  <c r="BB272" i="1" s="1"/>
  <c r="AG271" i="1"/>
  <c r="AI271" i="1" s="1"/>
  <c r="AK271" i="1" s="1"/>
  <c r="AM271" i="1" s="1"/>
  <c r="AG272" i="1"/>
  <c r="AI272" i="1" s="1"/>
  <c r="AK272" i="1" s="1"/>
  <c r="AM272" i="1" s="1"/>
  <c r="O269" i="1"/>
  <c r="M179" i="1"/>
  <c r="K179" i="1"/>
  <c r="L271" i="1"/>
  <c r="N271" i="1" s="1"/>
  <c r="P271" i="1" s="1"/>
  <c r="R271" i="1" s="1"/>
  <c r="T271" i="1" s="1"/>
  <c r="V271" i="1" s="1"/>
  <c r="L272" i="1"/>
  <c r="N272" i="1" s="1"/>
  <c r="P272" i="1" s="1"/>
  <c r="R272" i="1" s="1"/>
  <c r="T272" i="1" s="1"/>
  <c r="V272" i="1" s="1"/>
  <c r="L269" i="1"/>
  <c r="AW337" i="1"/>
  <c r="O337" i="1"/>
  <c r="P104" i="1"/>
  <c r="R104" i="1" s="1"/>
  <c r="T104" i="1" s="1"/>
  <c r="V104" i="1" s="1"/>
  <c r="AX104" i="1"/>
  <c r="AZ104" i="1" s="1"/>
  <c r="BB104" i="1" s="1"/>
  <c r="AG104" i="1"/>
  <c r="AI104" i="1" s="1"/>
  <c r="AK104" i="1" s="1"/>
  <c r="AM104" i="1" s="1"/>
  <c r="AF337" i="1" l="1"/>
  <c r="O179" i="1"/>
  <c r="AX103" i="1"/>
  <c r="AZ103" i="1" s="1"/>
  <c r="BB103" i="1" s="1"/>
  <c r="AG103" i="1"/>
  <c r="AI103" i="1" s="1"/>
  <c r="AK103" i="1" s="1"/>
  <c r="AM103" i="1" s="1"/>
  <c r="P103" i="1"/>
  <c r="R103" i="1" s="1"/>
  <c r="T103" i="1" s="1"/>
  <c r="V103" i="1" s="1"/>
  <c r="AW341" i="1" l="1"/>
  <c r="AW340" i="1"/>
  <c r="AW339" i="1"/>
  <c r="AW318" i="1"/>
  <c r="AW317" i="1"/>
  <c r="AW312" i="1"/>
  <c r="AW307" i="1"/>
  <c r="AW298" i="1"/>
  <c r="AW295" i="1"/>
  <c r="AW285" i="1"/>
  <c r="AW282" i="1"/>
  <c r="AW281" i="1"/>
  <c r="AW280" i="1"/>
  <c r="AW264" i="1"/>
  <c r="AW259" i="1"/>
  <c r="AW255" i="1"/>
  <c r="AW251" i="1"/>
  <c r="AW247" i="1"/>
  <c r="AW239" i="1"/>
  <c r="AW235" i="1"/>
  <c r="AW231" i="1"/>
  <c r="AW227" i="1"/>
  <c r="AW223" i="1"/>
  <c r="AW219" i="1"/>
  <c r="AW215" i="1"/>
  <c r="AW211" i="1"/>
  <c r="AW207" i="1"/>
  <c r="AW202" i="1"/>
  <c r="AW198" i="1"/>
  <c r="AW194" i="1"/>
  <c r="AW190" i="1"/>
  <c r="AW186" i="1"/>
  <c r="AW182" i="1"/>
  <c r="AW181" i="1"/>
  <c r="AW329" i="1"/>
  <c r="AW166" i="1"/>
  <c r="AW162" i="1"/>
  <c r="AW152" i="1"/>
  <c r="AW150" i="1"/>
  <c r="AW149" i="1"/>
  <c r="AW143" i="1"/>
  <c r="AW140" i="1"/>
  <c r="AW135" i="1"/>
  <c r="AW110" i="1"/>
  <c r="AW332" i="1" s="1"/>
  <c r="AW109" i="1"/>
  <c r="AW108" i="1"/>
  <c r="AW107" i="1"/>
  <c r="AW99" i="1"/>
  <c r="AW81" i="1"/>
  <c r="AW77" i="1"/>
  <c r="AW73" i="1"/>
  <c r="AW69" i="1"/>
  <c r="AW63" i="1"/>
  <c r="AW54" i="1"/>
  <c r="AW49" i="1"/>
  <c r="AW44" i="1"/>
  <c r="AW38" i="1"/>
  <c r="AW33" i="1"/>
  <c r="AW28" i="1"/>
  <c r="AW23" i="1"/>
  <c r="AW22" i="1"/>
  <c r="AF341" i="1"/>
  <c r="AF340" i="1"/>
  <c r="AF339" i="1"/>
  <c r="AF332" i="1"/>
  <c r="AF318" i="1"/>
  <c r="AF317" i="1"/>
  <c r="AF312" i="1"/>
  <c r="AF307" i="1"/>
  <c r="AF298" i="1"/>
  <c r="AF295" i="1"/>
  <c r="AF292" i="1"/>
  <c r="AF285" i="1"/>
  <c r="AF282" i="1"/>
  <c r="AF281" i="1"/>
  <c r="AF280" i="1"/>
  <c r="AF264" i="1"/>
  <c r="AF259" i="1"/>
  <c r="AF255" i="1"/>
  <c r="AF251" i="1"/>
  <c r="AF247" i="1"/>
  <c r="AF239" i="1"/>
  <c r="AF338" i="1" s="1"/>
  <c r="AF235" i="1"/>
  <c r="AF231" i="1"/>
  <c r="AF227" i="1"/>
  <c r="AF223" i="1"/>
  <c r="AF219" i="1"/>
  <c r="AF215" i="1"/>
  <c r="AF211" i="1"/>
  <c r="AF207" i="1"/>
  <c r="AF202" i="1"/>
  <c r="AF198" i="1"/>
  <c r="AF194" i="1"/>
  <c r="AF190" i="1"/>
  <c r="AF186" i="1"/>
  <c r="AF182" i="1"/>
  <c r="AF181" i="1"/>
  <c r="AF166" i="1"/>
  <c r="AF162" i="1"/>
  <c r="AF152" i="1"/>
  <c r="AF150" i="1"/>
  <c r="AF149" i="1"/>
  <c r="AF143" i="1"/>
  <c r="AF140" i="1"/>
  <c r="AF139" i="1"/>
  <c r="AF138" i="1"/>
  <c r="AF108" i="1" s="1"/>
  <c r="AF109" i="1"/>
  <c r="AF107" i="1"/>
  <c r="AF99" i="1"/>
  <c r="AF81" i="1"/>
  <c r="AF77" i="1"/>
  <c r="AF73" i="1"/>
  <c r="AF69" i="1"/>
  <c r="AF63" i="1"/>
  <c r="AF54" i="1"/>
  <c r="AF49" i="1"/>
  <c r="AF46" i="1"/>
  <c r="AF20" i="1" s="1"/>
  <c r="AF38" i="1"/>
  <c r="AF33" i="1"/>
  <c r="AF28" i="1"/>
  <c r="AF23" i="1"/>
  <c r="AF22" i="1"/>
  <c r="O340" i="1"/>
  <c r="O339" i="1"/>
  <c r="O319" i="1"/>
  <c r="O318" i="1"/>
  <c r="O317" i="1"/>
  <c r="O312" i="1"/>
  <c r="O307" i="1"/>
  <c r="O298" i="1"/>
  <c r="O295" i="1"/>
  <c r="O288" i="1"/>
  <c r="O285" i="1"/>
  <c r="O282" i="1"/>
  <c r="O281" i="1"/>
  <c r="O280" i="1"/>
  <c r="O264" i="1"/>
  <c r="O259" i="1"/>
  <c r="O255" i="1"/>
  <c r="O251" i="1"/>
  <c r="O247" i="1"/>
  <c r="O239" i="1"/>
  <c r="O235" i="1"/>
  <c r="O231" i="1"/>
  <c r="O227" i="1"/>
  <c r="O223" i="1"/>
  <c r="O219" i="1"/>
  <c r="O215" i="1"/>
  <c r="O211" i="1"/>
  <c r="O207" i="1"/>
  <c r="O202" i="1"/>
  <c r="O198" i="1"/>
  <c r="O194" i="1"/>
  <c r="O190" i="1"/>
  <c r="O186" i="1"/>
  <c r="O182" i="1"/>
  <c r="O181" i="1"/>
  <c r="O329" i="1"/>
  <c r="O166" i="1"/>
  <c r="O162" i="1"/>
  <c r="O152" i="1"/>
  <c r="O150" i="1"/>
  <c r="O149" i="1"/>
  <c r="O143" i="1"/>
  <c r="O140" i="1"/>
  <c r="O135" i="1"/>
  <c r="O110" i="1"/>
  <c r="O332" i="1" s="1"/>
  <c r="O109" i="1"/>
  <c r="O108" i="1"/>
  <c r="O107" i="1"/>
  <c r="O99" i="1"/>
  <c r="O77" i="1"/>
  <c r="O73" i="1"/>
  <c r="O69" i="1"/>
  <c r="O63" i="1"/>
  <c r="O54" i="1"/>
  <c r="O49" i="1"/>
  <c r="O38" i="1"/>
  <c r="O33" i="1"/>
  <c r="O28" i="1"/>
  <c r="O23" i="1"/>
  <c r="O22" i="1"/>
  <c r="O21" i="1"/>
  <c r="AW18" i="1" l="1"/>
  <c r="AF44" i="1"/>
  <c r="AF135" i="1"/>
  <c r="AF335" i="1" s="1"/>
  <c r="AF336" i="1"/>
  <c r="AW336" i="1"/>
  <c r="O336" i="1"/>
  <c r="AW315" i="1"/>
  <c r="AF147" i="1"/>
  <c r="AW334" i="1"/>
  <c r="O334" i="1"/>
  <c r="O315" i="1"/>
  <c r="O177" i="1"/>
  <c r="AW278" i="1"/>
  <c r="AW330" i="1"/>
  <c r="O18" i="1"/>
  <c r="AW105" i="1"/>
  <c r="O105" i="1"/>
  <c r="AF177" i="1"/>
  <c r="AF315" i="1"/>
  <c r="O278" i="1"/>
  <c r="AW335" i="1"/>
  <c r="AW177" i="1"/>
  <c r="AW331" i="1"/>
  <c r="O330" i="1"/>
  <c r="O147" i="1"/>
  <c r="AF278" i="1"/>
  <c r="AW338" i="1"/>
  <c r="AF105" i="1"/>
  <c r="AW147" i="1"/>
  <c r="AF329" i="1"/>
  <c r="AF331" i="1"/>
  <c r="AF330" i="1"/>
  <c r="O331" i="1"/>
  <c r="O338" i="1"/>
  <c r="O335" i="1"/>
  <c r="O341" i="1"/>
  <c r="K46" i="1"/>
  <c r="AF334" i="1" l="1"/>
  <c r="AF18" i="1"/>
  <c r="AF327" i="1" s="1"/>
  <c r="K44" i="1"/>
  <c r="AW327" i="1"/>
  <c r="AW342" i="1" s="1"/>
  <c r="O327" i="1"/>
  <c r="O344" i="1" s="1"/>
  <c r="O345" i="1" s="1"/>
  <c r="M149" i="1"/>
  <c r="AU341" i="1"/>
  <c r="AU340" i="1"/>
  <c r="AU339" i="1"/>
  <c r="AU337" i="1"/>
  <c r="AU318" i="1"/>
  <c r="AU317" i="1"/>
  <c r="AU312" i="1"/>
  <c r="AU307" i="1"/>
  <c r="AU298" i="1"/>
  <c r="AU295" i="1"/>
  <c r="AU285" i="1"/>
  <c r="AU282" i="1"/>
  <c r="AU281" i="1"/>
  <c r="AU280" i="1"/>
  <c r="AU264" i="1"/>
  <c r="AU259" i="1"/>
  <c r="AU255" i="1"/>
  <c r="AU251" i="1"/>
  <c r="AU247" i="1"/>
  <c r="AU239" i="1"/>
  <c r="AU338" i="1" s="1"/>
  <c r="AU235" i="1"/>
  <c r="AU231" i="1"/>
  <c r="AU227" i="1"/>
  <c r="AU223" i="1"/>
  <c r="AU219" i="1"/>
  <c r="AU215" i="1"/>
  <c r="AU211" i="1"/>
  <c r="AU207" i="1"/>
  <c r="AU202" i="1"/>
  <c r="AU198" i="1"/>
  <c r="AU194" i="1"/>
  <c r="AU190" i="1"/>
  <c r="AU186" i="1"/>
  <c r="AU182" i="1"/>
  <c r="AU181" i="1"/>
  <c r="AU180" i="1"/>
  <c r="AU179" i="1"/>
  <c r="AU166" i="1"/>
  <c r="AU162" i="1"/>
  <c r="AU152" i="1"/>
  <c r="AU150" i="1"/>
  <c r="AU149" i="1"/>
  <c r="AU143" i="1"/>
  <c r="AU140" i="1"/>
  <c r="AU108" i="1"/>
  <c r="AU110" i="1"/>
  <c r="AU332" i="1" s="1"/>
  <c r="AU109" i="1"/>
  <c r="AU107" i="1"/>
  <c r="AU99" i="1"/>
  <c r="AU81" i="1"/>
  <c r="AU77" i="1"/>
  <c r="AU73" i="1"/>
  <c r="AU69" i="1"/>
  <c r="AU63" i="1"/>
  <c r="AU54" i="1"/>
  <c r="AU49" i="1"/>
  <c r="AU44" i="1"/>
  <c r="AU38" i="1"/>
  <c r="AU33" i="1"/>
  <c r="AU28" i="1"/>
  <c r="AU23" i="1"/>
  <c r="AU22" i="1"/>
  <c r="AD341" i="1"/>
  <c r="AD340" i="1"/>
  <c r="AD339" i="1"/>
  <c r="AD337" i="1"/>
  <c r="AD332" i="1"/>
  <c r="AD318" i="1"/>
  <c r="AD317" i="1"/>
  <c r="AD312" i="1"/>
  <c r="AD307" i="1"/>
  <c r="AD298" i="1"/>
  <c r="AD295" i="1"/>
  <c r="AD292" i="1"/>
  <c r="AD285" i="1"/>
  <c r="AD282" i="1"/>
  <c r="AD281" i="1"/>
  <c r="AD280" i="1"/>
  <c r="AD264" i="1"/>
  <c r="AD259" i="1"/>
  <c r="AD255" i="1"/>
  <c r="AD251" i="1"/>
  <c r="AD247" i="1"/>
  <c r="AD239" i="1"/>
  <c r="AD338" i="1" s="1"/>
  <c r="AD235" i="1"/>
  <c r="AD231" i="1"/>
  <c r="AD227" i="1"/>
  <c r="AD223" i="1"/>
  <c r="AD219" i="1"/>
  <c r="AD215" i="1"/>
  <c r="AD211" i="1"/>
  <c r="AD207" i="1"/>
  <c r="AD202" i="1"/>
  <c r="AD198" i="1"/>
  <c r="AD194" i="1"/>
  <c r="AD190" i="1"/>
  <c r="AD186" i="1"/>
  <c r="AD182" i="1"/>
  <c r="AD181" i="1"/>
  <c r="AD180" i="1"/>
  <c r="AD179" i="1"/>
  <c r="AD166" i="1"/>
  <c r="AD162" i="1"/>
  <c r="AD152" i="1"/>
  <c r="AD150" i="1"/>
  <c r="AD149" i="1"/>
  <c r="AD143" i="1"/>
  <c r="AD140" i="1"/>
  <c r="AD139" i="1"/>
  <c r="AD138" i="1"/>
  <c r="AD108" i="1" s="1"/>
  <c r="AD109" i="1"/>
  <c r="AD107" i="1"/>
  <c r="AD99" i="1"/>
  <c r="AD81" i="1"/>
  <c r="AD77" i="1"/>
  <c r="AD73" i="1"/>
  <c r="AD69" i="1"/>
  <c r="AD63" i="1"/>
  <c r="AD54" i="1"/>
  <c r="AD49" i="1"/>
  <c r="AD46" i="1"/>
  <c r="AD20" i="1" s="1"/>
  <c r="AD38" i="1"/>
  <c r="AD33" i="1"/>
  <c r="AD28" i="1"/>
  <c r="AD23" i="1"/>
  <c r="AD22" i="1"/>
  <c r="M340" i="1"/>
  <c r="M339" i="1"/>
  <c r="M337" i="1"/>
  <c r="M319" i="1"/>
  <c r="M318" i="1"/>
  <c r="M317" i="1"/>
  <c r="M312" i="1"/>
  <c r="M307" i="1"/>
  <c r="M298" i="1"/>
  <c r="M295" i="1"/>
  <c r="M288" i="1"/>
  <c r="M285" i="1"/>
  <c r="M282" i="1"/>
  <c r="M281" i="1"/>
  <c r="M280" i="1"/>
  <c r="M264" i="1"/>
  <c r="M259" i="1"/>
  <c r="M255" i="1"/>
  <c r="M251" i="1"/>
  <c r="M247" i="1"/>
  <c r="M239" i="1"/>
  <c r="M338" i="1" s="1"/>
  <c r="M235" i="1"/>
  <c r="M231" i="1"/>
  <c r="M227" i="1"/>
  <c r="M223" i="1"/>
  <c r="M219" i="1"/>
  <c r="M215" i="1"/>
  <c r="M211" i="1"/>
  <c r="M207" i="1"/>
  <c r="M202" i="1"/>
  <c r="M198" i="1"/>
  <c r="M194" i="1"/>
  <c r="M190" i="1"/>
  <c r="M186" i="1"/>
  <c r="M182" i="1"/>
  <c r="M181" i="1"/>
  <c r="M180" i="1"/>
  <c r="M329" i="1" s="1"/>
  <c r="M166" i="1"/>
  <c r="M162" i="1"/>
  <c r="M152" i="1"/>
  <c r="M150" i="1"/>
  <c r="M143" i="1"/>
  <c r="M140" i="1"/>
  <c r="M135" i="1"/>
  <c r="M110" i="1"/>
  <c r="M109" i="1"/>
  <c r="M108" i="1"/>
  <c r="M107" i="1"/>
  <c r="M99" i="1"/>
  <c r="M77" i="1"/>
  <c r="M73" i="1"/>
  <c r="M69" i="1"/>
  <c r="M63" i="1"/>
  <c r="M54" i="1"/>
  <c r="M49" i="1"/>
  <c r="M44" i="1"/>
  <c r="M38" i="1"/>
  <c r="M33" i="1"/>
  <c r="M23" i="1"/>
  <c r="M22" i="1"/>
  <c r="M21" i="1"/>
  <c r="AF342" i="1" l="1"/>
  <c r="AU18" i="1"/>
  <c r="AF344" i="1"/>
  <c r="AF345" i="1" s="1"/>
  <c r="AW344" i="1"/>
  <c r="AW345" i="1" s="1"/>
  <c r="AD135" i="1"/>
  <c r="AD335" i="1" s="1"/>
  <c r="M147" i="1"/>
  <c r="AU315" i="1"/>
  <c r="AD315" i="1"/>
  <c r="AD105" i="1"/>
  <c r="AD336" i="1"/>
  <c r="AU331" i="1"/>
  <c r="M105" i="1"/>
  <c r="M335" i="1"/>
  <c r="AD177" i="1"/>
  <c r="M278" i="1"/>
  <c r="AD147" i="1"/>
  <c r="AD278" i="1"/>
  <c r="AU329" i="1"/>
  <c r="AU330" i="1"/>
  <c r="AU147" i="1"/>
  <c r="AU278" i="1"/>
  <c r="AD331" i="1"/>
  <c r="M315" i="1"/>
  <c r="M177" i="1"/>
  <c r="AU105" i="1"/>
  <c r="AU336" i="1"/>
  <c r="AU177" i="1"/>
  <c r="AU334" i="1"/>
  <c r="AU135" i="1"/>
  <c r="AD329" i="1"/>
  <c r="AD44" i="1"/>
  <c r="AD330" i="1"/>
  <c r="M331" i="1"/>
  <c r="M336" i="1"/>
  <c r="M330" i="1"/>
  <c r="M332" i="1"/>
  <c r="M341" i="1"/>
  <c r="M28" i="1"/>
  <c r="AB46" i="1"/>
  <c r="AD334" i="1" l="1"/>
  <c r="AD18" i="1"/>
  <c r="AD327" i="1" s="1"/>
  <c r="M334" i="1"/>
  <c r="AU327" i="1"/>
  <c r="AU335" i="1"/>
  <c r="M18" i="1"/>
  <c r="AS341" i="1"/>
  <c r="AB341" i="1"/>
  <c r="AU342" i="1" l="1"/>
  <c r="AD342" i="1"/>
  <c r="AU344" i="1"/>
  <c r="AU345" i="1" s="1"/>
  <c r="AD344" i="1"/>
  <c r="AD345" i="1" s="1"/>
  <c r="M327" i="1"/>
  <c r="M344" i="1" s="1"/>
  <c r="M345" i="1" s="1"/>
  <c r="AP83" i="1"/>
  <c r="AR83" i="1" s="1"/>
  <c r="AP84" i="1"/>
  <c r="AR84" i="1" s="1"/>
  <c r="AP81" i="1"/>
  <c r="AR81" i="1" s="1"/>
  <c r="AR341" i="1"/>
  <c r="AB56" i="1"/>
  <c r="AB20" i="1" s="1"/>
  <c r="K56" i="1"/>
  <c r="K20" i="1" s="1"/>
  <c r="K22" i="1" l="1"/>
  <c r="AT101" i="1"/>
  <c r="AV101" i="1" s="1"/>
  <c r="AX101" i="1" s="1"/>
  <c r="AZ101" i="1" s="1"/>
  <c r="BB101" i="1" s="1"/>
  <c r="AT102" i="1"/>
  <c r="AV102" i="1" s="1"/>
  <c r="AX102" i="1" s="1"/>
  <c r="AZ102" i="1" s="1"/>
  <c r="BB102" i="1" s="1"/>
  <c r="AC101" i="1"/>
  <c r="AE101" i="1" s="1"/>
  <c r="AG101" i="1" s="1"/>
  <c r="AI101" i="1" s="1"/>
  <c r="AK101" i="1" s="1"/>
  <c r="AM101" i="1" s="1"/>
  <c r="AC102" i="1"/>
  <c r="AE102" i="1" s="1"/>
  <c r="AG102" i="1" s="1"/>
  <c r="AI102" i="1" s="1"/>
  <c r="AK102" i="1" s="1"/>
  <c r="AM102" i="1" s="1"/>
  <c r="L101" i="1"/>
  <c r="N101" i="1" s="1"/>
  <c r="P101" i="1" s="1"/>
  <c r="R101" i="1" s="1"/>
  <c r="T101" i="1" s="1"/>
  <c r="V101" i="1" s="1"/>
  <c r="L102" i="1"/>
  <c r="N102" i="1" s="1"/>
  <c r="P102" i="1" s="1"/>
  <c r="R102" i="1" s="1"/>
  <c r="T102" i="1" s="1"/>
  <c r="V102" i="1" s="1"/>
  <c r="K99" i="1"/>
  <c r="L99" i="1" s="1"/>
  <c r="N99" i="1" s="1"/>
  <c r="P99" i="1" s="1"/>
  <c r="R99" i="1" s="1"/>
  <c r="T99" i="1" s="1"/>
  <c r="V99" i="1" s="1"/>
  <c r="AS99" i="1"/>
  <c r="AT99" i="1" s="1"/>
  <c r="AV99" i="1" s="1"/>
  <c r="AX99" i="1" s="1"/>
  <c r="AZ99" i="1" s="1"/>
  <c r="BB99" i="1" s="1"/>
  <c r="AB99" i="1"/>
  <c r="AC99" i="1" s="1"/>
  <c r="AE99" i="1" s="1"/>
  <c r="AG99" i="1" s="1"/>
  <c r="AI99" i="1" s="1"/>
  <c r="AK99" i="1" s="1"/>
  <c r="AM99" i="1" s="1"/>
  <c r="AS44" i="1"/>
  <c r="AB44" i="1"/>
  <c r="AT46" i="1"/>
  <c r="AV46" i="1" s="1"/>
  <c r="AX46" i="1" s="1"/>
  <c r="AZ46" i="1" s="1"/>
  <c r="BB46" i="1" s="1"/>
  <c r="AT47" i="1"/>
  <c r="AV47" i="1" s="1"/>
  <c r="AX47" i="1" s="1"/>
  <c r="AZ47" i="1" s="1"/>
  <c r="BB47" i="1" s="1"/>
  <c r="AC46" i="1"/>
  <c r="AE46" i="1" s="1"/>
  <c r="AG46" i="1" s="1"/>
  <c r="AI46" i="1" s="1"/>
  <c r="AK46" i="1" s="1"/>
  <c r="AM46" i="1" s="1"/>
  <c r="AC47" i="1"/>
  <c r="AE47" i="1" s="1"/>
  <c r="AG47" i="1" s="1"/>
  <c r="AI47" i="1" s="1"/>
  <c r="AK47" i="1" s="1"/>
  <c r="AM47" i="1" s="1"/>
  <c r="L46" i="1"/>
  <c r="N46" i="1" s="1"/>
  <c r="P46" i="1" s="1"/>
  <c r="R46" i="1" s="1"/>
  <c r="T46" i="1" s="1"/>
  <c r="V46" i="1" s="1"/>
  <c r="L47" i="1"/>
  <c r="N47" i="1" s="1"/>
  <c r="P47" i="1" s="1"/>
  <c r="R47" i="1" s="1"/>
  <c r="T47" i="1" s="1"/>
  <c r="V47" i="1" s="1"/>
  <c r="L83" i="1"/>
  <c r="N83" i="1" s="1"/>
  <c r="P83" i="1" s="1"/>
  <c r="R83" i="1" s="1"/>
  <c r="T83" i="1" s="1"/>
  <c r="V83" i="1" s="1"/>
  <c r="L84" i="1"/>
  <c r="N84" i="1" s="1"/>
  <c r="P84" i="1" s="1"/>
  <c r="R84" i="1" s="1"/>
  <c r="T84" i="1" s="1"/>
  <c r="V84" i="1" s="1"/>
  <c r="AC83" i="1"/>
  <c r="AE83" i="1" s="1"/>
  <c r="AG83" i="1" s="1"/>
  <c r="AI83" i="1" s="1"/>
  <c r="AK83" i="1" s="1"/>
  <c r="AM83" i="1" s="1"/>
  <c r="AC84" i="1"/>
  <c r="AE84" i="1" s="1"/>
  <c r="AG84" i="1" s="1"/>
  <c r="AI84" i="1" s="1"/>
  <c r="AK84" i="1" s="1"/>
  <c r="AM84" i="1" s="1"/>
  <c r="AT83" i="1"/>
  <c r="AV83" i="1" s="1"/>
  <c r="AX83" i="1" s="1"/>
  <c r="AZ83" i="1" s="1"/>
  <c r="BB83" i="1" s="1"/>
  <c r="AT84" i="1"/>
  <c r="AV84" i="1" s="1"/>
  <c r="AX84" i="1" s="1"/>
  <c r="AZ84" i="1" s="1"/>
  <c r="BB84" i="1" s="1"/>
  <c r="AS81" i="1"/>
  <c r="K54" i="1"/>
  <c r="AS281" i="1" l="1"/>
  <c r="AB281" i="1"/>
  <c r="K281" i="1"/>
  <c r="AS149" i="1" l="1"/>
  <c r="AB149" i="1"/>
  <c r="K149" i="1"/>
  <c r="AT174" i="1"/>
  <c r="AV174" i="1" s="1"/>
  <c r="AX174" i="1" s="1"/>
  <c r="AZ174" i="1" s="1"/>
  <c r="BB174" i="1" s="1"/>
  <c r="AC174" i="1"/>
  <c r="AE174" i="1" s="1"/>
  <c r="AG174" i="1" s="1"/>
  <c r="AI174" i="1" s="1"/>
  <c r="AK174" i="1" s="1"/>
  <c r="AM174" i="1" s="1"/>
  <c r="L174" i="1"/>
  <c r="N174" i="1" s="1"/>
  <c r="P174" i="1" s="1"/>
  <c r="R174" i="1" s="1"/>
  <c r="T174" i="1" s="1"/>
  <c r="V174" i="1" s="1"/>
  <c r="AS179" i="1"/>
  <c r="AB179" i="1"/>
  <c r="AT269" i="1"/>
  <c r="AV269" i="1" s="1"/>
  <c r="AX269" i="1" s="1"/>
  <c r="AZ269" i="1" s="1"/>
  <c r="BB269" i="1" s="1"/>
  <c r="AC269" i="1"/>
  <c r="AE269" i="1" s="1"/>
  <c r="AG269" i="1" s="1"/>
  <c r="AI269" i="1" s="1"/>
  <c r="AK269" i="1" s="1"/>
  <c r="AM269" i="1" s="1"/>
  <c r="N269" i="1"/>
  <c r="P269" i="1" s="1"/>
  <c r="R269" i="1" s="1"/>
  <c r="T269" i="1" s="1"/>
  <c r="V269" i="1" s="1"/>
  <c r="L292" i="1" l="1"/>
  <c r="N292" i="1" s="1"/>
  <c r="P292" i="1" s="1"/>
  <c r="R292" i="1" s="1"/>
  <c r="T292" i="1" s="1"/>
  <c r="V292" i="1" s="1"/>
  <c r="L294" i="1"/>
  <c r="N294" i="1" s="1"/>
  <c r="P294" i="1" s="1"/>
  <c r="R294" i="1" s="1"/>
  <c r="T294" i="1" s="1"/>
  <c r="V294" i="1" s="1"/>
  <c r="AT292" i="1"/>
  <c r="AV292" i="1" s="1"/>
  <c r="AX292" i="1" s="1"/>
  <c r="AZ292" i="1" s="1"/>
  <c r="BB292" i="1" s="1"/>
  <c r="AT294" i="1"/>
  <c r="AV294" i="1" s="1"/>
  <c r="AX294" i="1" s="1"/>
  <c r="AZ294" i="1" s="1"/>
  <c r="BB294" i="1" s="1"/>
  <c r="AC294" i="1"/>
  <c r="AE294" i="1" s="1"/>
  <c r="AG294" i="1" s="1"/>
  <c r="AI294" i="1" s="1"/>
  <c r="AK294" i="1" s="1"/>
  <c r="AM294" i="1" s="1"/>
  <c r="AB292" i="1"/>
  <c r="AC292" i="1" l="1"/>
  <c r="AE292" i="1" s="1"/>
  <c r="AG292" i="1" s="1"/>
  <c r="AI292" i="1" s="1"/>
  <c r="AK292" i="1" s="1"/>
  <c r="AM292" i="1" s="1"/>
  <c r="AT341" i="1"/>
  <c r="AV341" i="1" s="1"/>
  <c r="AX341" i="1" s="1"/>
  <c r="AZ341" i="1" s="1"/>
  <c r="BB341" i="1" s="1"/>
  <c r="AC341" i="1"/>
  <c r="AE341" i="1" s="1"/>
  <c r="AG341" i="1" s="1"/>
  <c r="AI341" i="1" s="1"/>
  <c r="AK341" i="1" s="1"/>
  <c r="AM341" i="1" s="1"/>
  <c r="AS318" i="1"/>
  <c r="AT318" i="1" s="1"/>
  <c r="AV318" i="1" s="1"/>
  <c r="AX318" i="1" s="1"/>
  <c r="AZ318" i="1" s="1"/>
  <c r="BB318" i="1" s="1"/>
  <c r="AS317" i="1"/>
  <c r="AB318" i="1"/>
  <c r="AC318" i="1" s="1"/>
  <c r="AE318" i="1" s="1"/>
  <c r="AG318" i="1" s="1"/>
  <c r="AI318" i="1" s="1"/>
  <c r="AK318" i="1" s="1"/>
  <c r="AM318" i="1" s="1"/>
  <c r="AB317" i="1"/>
  <c r="K318" i="1"/>
  <c r="L318" i="1" s="1"/>
  <c r="N318" i="1" s="1"/>
  <c r="P318" i="1" s="1"/>
  <c r="R318" i="1" s="1"/>
  <c r="T318" i="1" s="1"/>
  <c r="V318" i="1" s="1"/>
  <c r="K317" i="1"/>
  <c r="L317" i="1" s="1"/>
  <c r="N317" i="1" s="1"/>
  <c r="P317" i="1" s="1"/>
  <c r="R317" i="1" s="1"/>
  <c r="T317" i="1" s="1"/>
  <c r="V317" i="1" s="1"/>
  <c r="AT319" i="1"/>
  <c r="AV319" i="1" s="1"/>
  <c r="AX319" i="1" s="1"/>
  <c r="AZ319" i="1" s="1"/>
  <c r="BB319" i="1" s="1"/>
  <c r="AT321" i="1"/>
  <c r="AV321" i="1" s="1"/>
  <c r="AX321" i="1" s="1"/>
  <c r="AZ321" i="1" s="1"/>
  <c r="BB321" i="1" s="1"/>
  <c r="AT322" i="1"/>
  <c r="AV322" i="1" s="1"/>
  <c r="AX322" i="1" s="1"/>
  <c r="AZ322" i="1" s="1"/>
  <c r="BB322" i="1" s="1"/>
  <c r="AC319" i="1"/>
  <c r="AE319" i="1" s="1"/>
  <c r="AG319" i="1" s="1"/>
  <c r="AI319" i="1" s="1"/>
  <c r="AK319" i="1" s="1"/>
  <c r="AM319" i="1" s="1"/>
  <c r="AC321" i="1"/>
  <c r="AE321" i="1" s="1"/>
  <c r="AG321" i="1" s="1"/>
  <c r="AI321" i="1" s="1"/>
  <c r="AK321" i="1" s="1"/>
  <c r="AM321" i="1" s="1"/>
  <c r="AC322" i="1"/>
  <c r="AE322" i="1" s="1"/>
  <c r="AG322" i="1" s="1"/>
  <c r="AI322" i="1" s="1"/>
  <c r="AK322" i="1" s="1"/>
  <c r="AM322" i="1" s="1"/>
  <c r="L321" i="1"/>
  <c r="N321" i="1" s="1"/>
  <c r="P321" i="1" s="1"/>
  <c r="R321" i="1" s="1"/>
  <c r="T321" i="1" s="1"/>
  <c r="V321" i="1" s="1"/>
  <c r="L322" i="1"/>
  <c r="N322" i="1" s="1"/>
  <c r="P322" i="1" s="1"/>
  <c r="R322" i="1" s="1"/>
  <c r="T322" i="1" s="1"/>
  <c r="V322" i="1" s="1"/>
  <c r="K319" i="1"/>
  <c r="L319" i="1" l="1"/>
  <c r="N319" i="1" s="1"/>
  <c r="P319" i="1" s="1"/>
  <c r="R319" i="1" s="1"/>
  <c r="T319" i="1" s="1"/>
  <c r="V319" i="1" s="1"/>
  <c r="K341" i="1"/>
  <c r="L341" i="1" s="1"/>
  <c r="N341" i="1" s="1"/>
  <c r="P341" i="1" s="1"/>
  <c r="R341" i="1" s="1"/>
  <c r="AB315" i="1"/>
  <c r="AC315" i="1" s="1"/>
  <c r="AE315" i="1" s="1"/>
  <c r="AG315" i="1" s="1"/>
  <c r="AI315" i="1" s="1"/>
  <c r="AK315" i="1" s="1"/>
  <c r="AM315" i="1" s="1"/>
  <c r="AS315" i="1"/>
  <c r="AT315" i="1" s="1"/>
  <c r="AV315" i="1" s="1"/>
  <c r="AX315" i="1" s="1"/>
  <c r="AZ315" i="1" s="1"/>
  <c r="BB315" i="1" s="1"/>
  <c r="AC317" i="1"/>
  <c r="AE317" i="1" s="1"/>
  <c r="AG317" i="1" s="1"/>
  <c r="AI317" i="1" s="1"/>
  <c r="AK317" i="1" s="1"/>
  <c r="AM317" i="1" s="1"/>
  <c r="AT317" i="1"/>
  <c r="AV317" i="1" s="1"/>
  <c r="AX317" i="1" s="1"/>
  <c r="AZ317" i="1" s="1"/>
  <c r="BB317" i="1" s="1"/>
  <c r="K315" i="1"/>
  <c r="L315" i="1" s="1"/>
  <c r="N315" i="1" s="1"/>
  <c r="P315" i="1" s="1"/>
  <c r="R315" i="1" s="1"/>
  <c r="T315" i="1" s="1"/>
  <c r="V315" i="1" s="1"/>
  <c r="T341" i="1" l="1"/>
  <c r="V341" i="1" s="1"/>
  <c r="K31" i="1"/>
  <c r="K21" i="1" s="1"/>
  <c r="K137" i="1"/>
  <c r="K343" i="1" s="1"/>
  <c r="AS337" i="1" l="1"/>
  <c r="AB337" i="1"/>
  <c r="K337" i="1"/>
  <c r="AT98" i="1"/>
  <c r="AV98" i="1" s="1"/>
  <c r="AX98" i="1" s="1"/>
  <c r="AZ98" i="1" s="1"/>
  <c r="BB98" i="1" s="1"/>
  <c r="AC98" i="1"/>
  <c r="AE98" i="1" s="1"/>
  <c r="AG98" i="1" s="1"/>
  <c r="AI98" i="1" s="1"/>
  <c r="AK98" i="1" s="1"/>
  <c r="AM98" i="1" s="1"/>
  <c r="L98" i="1"/>
  <c r="N98" i="1" s="1"/>
  <c r="P98" i="1" s="1"/>
  <c r="R98" i="1" s="1"/>
  <c r="T98" i="1" s="1"/>
  <c r="V98" i="1" s="1"/>
  <c r="AS340" i="1" l="1"/>
  <c r="AS339" i="1"/>
  <c r="AS312" i="1"/>
  <c r="AS307" i="1"/>
  <c r="AS298" i="1"/>
  <c r="AS295" i="1"/>
  <c r="AS285" i="1"/>
  <c r="AS282" i="1"/>
  <c r="AS280" i="1"/>
  <c r="AS264" i="1"/>
  <c r="AS259" i="1"/>
  <c r="AS255" i="1"/>
  <c r="AS251" i="1"/>
  <c r="AS247" i="1"/>
  <c r="AS239" i="1"/>
  <c r="AS338" i="1" s="1"/>
  <c r="AS235" i="1"/>
  <c r="AS231" i="1"/>
  <c r="AS227" i="1"/>
  <c r="AS223" i="1"/>
  <c r="AS219" i="1"/>
  <c r="AS215" i="1"/>
  <c r="AS211" i="1"/>
  <c r="AS207" i="1"/>
  <c r="AS202" i="1"/>
  <c r="AS198" i="1"/>
  <c r="AS194" i="1"/>
  <c r="AS190" i="1"/>
  <c r="AS186" i="1"/>
  <c r="AS182" i="1"/>
  <c r="AS181" i="1"/>
  <c r="AS180" i="1"/>
  <c r="AS329" i="1" s="1"/>
  <c r="AS166" i="1"/>
  <c r="AS162" i="1"/>
  <c r="AS152" i="1"/>
  <c r="AS150" i="1"/>
  <c r="AS143" i="1"/>
  <c r="AS140" i="1"/>
  <c r="AS139" i="1"/>
  <c r="AS138" i="1"/>
  <c r="AS108" i="1" s="1"/>
  <c r="AS109" i="1"/>
  <c r="AS107" i="1"/>
  <c r="AS77" i="1"/>
  <c r="AS73" i="1"/>
  <c r="AS69" i="1"/>
  <c r="AS63" i="1"/>
  <c r="AS54" i="1"/>
  <c r="AS49" i="1"/>
  <c r="AS38" i="1"/>
  <c r="AS33" i="1"/>
  <c r="AS28" i="1"/>
  <c r="AS23" i="1"/>
  <c r="AS22" i="1"/>
  <c r="AB340" i="1"/>
  <c r="AB339" i="1"/>
  <c r="AB332" i="1"/>
  <c r="AB312" i="1"/>
  <c r="AB307" i="1"/>
  <c r="AB298" i="1"/>
  <c r="AB295" i="1"/>
  <c r="AB285" i="1"/>
  <c r="AB282" i="1"/>
  <c r="AB280" i="1"/>
  <c r="AB278" i="1" s="1"/>
  <c r="AB264" i="1"/>
  <c r="AB259" i="1"/>
  <c r="AB255" i="1"/>
  <c r="AB251" i="1"/>
  <c r="AB247" i="1"/>
  <c r="AB239" i="1"/>
  <c r="AB338" i="1" s="1"/>
  <c r="AB235" i="1"/>
  <c r="AB231" i="1"/>
  <c r="AB227" i="1"/>
  <c r="AB223" i="1"/>
  <c r="AB219" i="1"/>
  <c r="AB215" i="1"/>
  <c r="AB211" i="1"/>
  <c r="AB207" i="1"/>
  <c r="AB202" i="1"/>
  <c r="AB198" i="1"/>
  <c r="AB194" i="1"/>
  <c r="AB190" i="1"/>
  <c r="AB186" i="1"/>
  <c r="AB182" i="1"/>
  <c r="AB181" i="1"/>
  <c r="AB180" i="1"/>
  <c r="AB329" i="1" s="1"/>
  <c r="AB166" i="1"/>
  <c r="AB162" i="1"/>
  <c r="AB152" i="1"/>
  <c r="AB150" i="1"/>
  <c r="AB143" i="1"/>
  <c r="AB140" i="1"/>
  <c r="AB139" i="1"/>
  <c r="AB138" i="1"/>
  <c r="AB108" i="1" s="1"/>
  <c r="AB109" i="1"/>
  <c r="AB107" i="1"/>
  <c r="AB77" i="1"/>
  <c r="AB73" i="1"/>
  <c r="AB69" i="1"/>
  <c r="AB63" i="1"/>
  <c r="AB54" i="1"/>
  <c r="AB49" i="1"/>
  <c r="AB38" i="1"/>
  <c r="AB33" i="1"/>
  <c r="AB28" i="1"/>
  <c r="AB23" i="1"/>
  <c r="AB22" i="1"/>
  <c r="AB18" i="1" s="1"/>
  <c r="K340" i="1"/>
  <c r="K339" i="1"/>
  <c r="K312" i="1"/>
  <c r="K307" i="1"/>
  <c r="K298" i="1"/>
  <c r="K295" i="1"/>
  <c r="K288" i="1"/>
  <c r="K285" i="1"/>
  <c r="K282" i="1"/>
  <c r="K280" i="1"/>
  <c r="K264" i="1"/>
  <c r="K259" i="1"/>
  <c r="K255" i="1"/>
  <c r="K251" i="1"/>
  <c r="K247" i="1"/>
  <c r="K239" i="1"/>
  <c r="K338" i="1" s="1"/>
  <c r="K235" i="1"/>
  <c r="K231" i="1"/>
  <c r="K227" i="1"/>
  <c r="K223" i="1"/>
  <c r="K219" i="1"/>
  <c r="K215" i="1"/>
  <c r="K211" i="1"/>
  <c r="K207" i="1"/>
  <c r="K202" i="1"/>
  <c r="K198" i="1"/>
  <c r="K194" i="1"/>
  <c r="K190" i="1"/>
  <c r="K186" i="1"/>
  <c r="K182" i="1"/>
  <c r="K181" i="1"/>
  <c r="K180" i="1"/>
  <c r="K329" i="1" s="1"/>
  <c r="K166" i="1"/>
  <c r="K162" i="1"/>
  <c r="K152" i="1"/>
  <c r="K150" i="1"/>
  <c r="K143" i="1"/>
  <c r="K140" i="1"/>
  <c r="K135" i="1"/>
  <c r="K110" i="1"/>
  <c r="K332" i="1" s="1"/>
  <c r="K109" i="1"/>
  <c r="K108" i="1"/>
  <c r="K107" i="1"/>
  <c r="K77" i="1"/>
  <c r="K73" i="1"/>
  <c r="K69" i="1"/>
  <c r="K63" i="1"/>
  <c r="K49" i="1"/>
  <c r="K38" i="1"/>
  <c r="K33" i="1"/>
  <c r="K28" i="1"/>
  <c r="K23" i="1"/>
  <c r="AB334" i="1" l="1"/>
  <c r="AS330" i="1"/>
  <c r="AB330" i="1"/>
  <c r="K336" i="1"/>
  <c r="AS135" i="1"/>
  <c r="AS335" i="1" s="1"/>
  <c r="AB336" i="1"/>
  <c r="AS336" i="1"/>
  <c r="K330" i="1"/>
  <c r="AS334" i="1"/>
  <c r="K334" i="1"/>
  <c r="K278" i="1"/>
  <c r="K147" i="1"/>
  <c r="AB147" i="1"/>
  <c r="AS147" i="1"/>
  <c r="AS177" i="1"/>
  <c r="K331" i="1"/>
  <c r="AB331" i="1"/>
  <c r="AS278" i="1"/>
  <c r="K177" i="1"/>
  <c r="AS18" i="1"/>
  <c r="K18" i="1"/>
  <c r="AB105" i="1"/>
  <c r="AS110" i="1"/>
  <c r="AS331" i="1"/>
  <c r="AB177" i="1"/>
  <c r="AB135" i="1"/>
  <c r="K105" i="1"/>
  <c r="K335" i="1"/>
  <c r="I23" i="1"/>
  <c r="I340" i="1"/>
  <c r="I339" i="1"/>
  <c r="I337" i="1"/>
  <c r="I312" i="1"/>
  <c r="I307" i="1"/>
  <c r="I298" i="1"/>
  <c r="I295" i="1"/>
  <c r="I288" i="1"/>
  <c r="I285" i="1"/>
  <c r="I282" i="1"/>
  <c r="I281" i="1"/>
  <c r="I280" i="1"/>
  <c r="I264" i="1"/>
  <c r="I259" i="1"/>
  <c r="I255" i="1"/>
  <c r="I251" i="1"/>
  <c r="I247" i="1"/>
  <c r="I239" i="1"/>
  <c r="I338" i="1" s="1"/>
  <c r="I235" i="1"/>
  <c r="I231" i="1"/>
  <c r="I227" i="1"/>
  <c r="I223" i="1"/>
  <c r="I219" i="1"/>
  <c r="I215" i="1"/>
  <c r="I211" i="1"/>
  <c r="I207" i="1"/>
  <c r="I202" i="1"/>
  <c r="I198" i="1"/>
  <c r="I194" i="1"/>
  <c r="I190" i="1"/>
  <c r="I186" i="1"/>
  <c r="I182" i="1"/>
  <c r="I181" i="1"/>
  <c r="I180" i="1"/>
  <c r="I179" i="1"/>
  <c r="I166" i="1"/>
  <c r="I162" i="1"/>
  <c r="I152" i="1"/>
  <c r="I150" i="1"/>
  <c r="I149" i="1"/>
  <c r="I143" i="1"/>
  <c r="I140" i="1"/>
  <c r="I108" i="1"/>
  <c r="I107" i="1"/>
  <c r="I110" i="1"/>
  <c r="I332" i="1" s="1"/>
  <c r="I109" i="1"/>
  <c r="I77" i="1"/>
  <c r="I73" i="1"/>
  <c r="I69" i="1"/>
  <c r="I63" i="1"/>
  <c r="I54" i="1"/>
  <c r="I38" i="1"/>
  <c r="I33" i="1"/>
  <c r="I28" i="1"/>
  <c r="I22" i="1"/>
  <c r="AB327" i="1" l="1"/>
  <c r="K327" i="1"/>
  <c r="I331" i="1"/>
  <c r="AS332" i="1"/>
  <c r="AS105" i="1"/>
  <c r="AS327" i="1" s="1"/>
  <c r="AS342" i="1" s="1"/>
  <c r="AB335" i="1"/>
  <c r="I278" i="1"/>
  <c r="I177" i="1"/>
  <c r="I147" i="1"/>
  <c r="I105" i="1"/>
  <c r="I135" i="1"/>
  <c r="I329" i="1"/>
  <c r="I336" i="1"/>
  <c r="I21" i="1"/>
  <c r="I18" i="1" s="1"/>
  <c r="I49" i="1"/>
  <c r="I334" i="1" s="1"/>
  <c r="AQ339" i="1"/>
  <c r="Z339" i="1"/>
  <c r="G339" i="1"/>
  <c r="AQ107" i="1"/>
  <c r="Z107" i="1"/>
  <c r="AR125" i="1"/>
  <c r="AT125" i="1" s="1"/>
  <c r="AV125" i="1" s="1"/>
  <c r="AX125" i="1" s="1"/>
  <c r="AZ125" i="1" s="1"/>
  <c r="BB125" i="1" s="1"/>
  <c r="AA125" i="1"/>
  <c r="AC125" i="1" s="1"/>
  <c r="AE125" i="1" s="1"/>
  <c r="AG125" i="1" s="1"/>
  <c r="AI125" i="1" s="1"/>
  <c r="AK125" i="1" s="1"/>
  <c r="AM125" i="1" s="1"/>
  <c r="H125" i="1"/>
  <c r="J125" i="1" s="1"/>
  <c r="L125" i="1" s="1"/>
  <c r="N125" i="1" s="1"/>
  <c r="P125" i="1" s="1"/>
  <c r="R125" i="1" s="1"/>
  <c r="T125" i="1" s="1"/>
  <c r="V125" i="1" s="1"/>
  <c r="AR123" i="1"/>
  <c r="AT123" i="1" s="1"/>
  <c r="AV123" i="1" s="1"/>
  <c r="AX123" i="1" s="1"/>
  <c r="AZ123" i="1" s="1"/>
  <c r="BB123" i="1" s="1"/>
  <c r="AA123" i="1"/>
  <c r="AC123" i="1" s="1"/>
  <c r="AE123" i="1" s="1"/>
  <c r="AG123" i="1" s="1"/>
  <c r="AI123" i="1" s="1"/>
  <c r="AK123" i="1" s="1"/>
  <c r="AM123" i="1" s="1"/>
  <c r="H123" i="1"/>
  <c r="J123" i="1" s="1"/>
  <c r="L123" i="1" s="1"/>
  <c r="N123" i="1" s="1"/>
  <c r="P123" i="1" s="1"/>
  <c r="R123" i="1" s="1"/>
  <c r="T123" i="1" s="1"/>
  <c r="V123" i="1" s="1"/>
  <c r="AR121" i="1"/>
  <c r="AT121" i="1" s="1"/>
  <c r="AV121" i="1" s="1"/>
  <c r="AX121" i="1" s="1"/>
  <c r="AZ121" i="1" s="1"/>
  <c r="BB121" i="1" s="1"/>
  <c r="AA121" i="1"/>
  <c r="AC121" i="1" s="1"/>
  <c r="AE121" i="1" s="1"/>
  <c r="AG121" i="1" s="1"/>
  <c r="AI121" i="1" s="1"/>
  <c r="AK121" i="1" s="1"/>
  <c r="AM121" i="1" s="1"/>
  <c r="H121" i="1"/>
  <c r="J121" i="1" s="1"/>
  <c r="L121" i="1" s="1"/>
  <c r="N121" i="1" s="1"/>
  <c r="P121" i="1" s="1"/>
  <c r="R121" i="1" s="1"/>
  <c r="T121" i="1" s="1"/>
  <c r="V121" i="1" s="1"/>
  <c r="G52" i="1"/>
  <c r="G49" i="1" s="1"/>
  <c r="AQ22" i="1"/>
  <c r="Z22" i="1"/>
  <c r="G22" i="1"/>
  <c r="AR53" i="1"/>
  <c r="AT53" i="1" s="1"/>
  <c r="AV53" i="1" s="1"/>
  <c r="AX53" i="1" s="1"/>
  <c r="AZ53" i="1" s="1"/>
  <c r="BB53" i="1" s="1"/>
  <c r="AA53" i="1"/>
  <c r="AC53" i="1" s="1"/>
  <c r="AE53" i="1" s="1"/>
  <c r="AG53" i="1" s="1"/>
  <c r="AI53" i="1" s="1"/>
  <c r="AK53" i="1" s="1"/>
  <c r="AM53" i="1" s="1"/>
  <c r="H53" i="1"/>
  <c r="J53" i="1" s="1"/>
  <c r="L53" i="1" s="1"/>
  <c r="N53" i="1" s="1"/>
  <c r="P53" i="1" s="1"/>
  <c r="R53" i="1" s="1"/>
  <c r="T53" i="1" s="1"/>
  <c r="V53" i="1" s="1"/>
  <c r="AQ49" i="1"/>
  <c r="Z49" i="1"/>
  <c r="AR97" i="1"/>
  <c r="AT97" i="1" s="1"/>
  <c r="AV97" i="1" s="1"/>
  <c r="AX97" i="1" s="1"/>
  <c r="AZ97" i="1" s="1"/>
  <c r="BB97" i="1" s="1"/>
  <c r="AA97" i="1"/>
  <c r="AC97" i="1" s="1"/>
  <c r="AE97" i="1" s="1"/>
  <c r="AG97" i="1" s="1"/>
  <c r="AI97" i="1" s="1"/>
  <c r="AK97" i="1" s="1"/>
  <c r="AM97" i="1" s="1"/>
  <c r="H97" i="1"/>
  <c r="J97" i="1" s="1"/>
  <c r="L97" i="1" s="1"/>
  <c r="N97" i="1" s="1"/>
  <c r="P97" i="1" s="1"/>
  <c r="R97" i="1" s="1"/>
  <c r="T97" i="1" s="1"/>
  <c r="V97" i="1" s="1"/>
  <c r="AB342" i="1" l="1"/>
  <c r="AB344" i="1"/>
  <c r="AB345" i="1" s="1"/>
  <c r="K344" i="1"/>
  <c r="K345" i="1" s="1"/>
  <c r="AS344" i="1"/>
  <c r="AS345" i="1" s="1"/>
  <c r="I327" i="1"/>
  <c r="I335" i="1"/>
  <c r="I330" i="1"/>
  <c r="AR96" i="1"/>
  <c r="AT96" i="1" s="1"/>
  <c r="AV96" i="1" s="1"/>
  <c r="AX96" i="1" s="1"/>
  <c r="AZ96" i="1" s="1"/>
  <c r="BB96" i="1" s="1"/>
  <c r="AA96" i="1"/>
  <c r="AC96" i="1" s="1"/>
  <c r="AE96" i="1" s="1"/>
  <c r="AG96" i="1" s="1"/>
  <c r="AI96" i="1" s="1"/>
  <c r="AK96" i="1" s="1"/>
  <c r="AM96" i="1" s="1"/>
  <c r="H96" i="1"/>
  <c r="J96" i="1" s="1"/>
  <c r="L96" i="1" s="1"/>
  <c r="N96" i="1" s="1"/>
  <c r="P96" i="1" s="1"/>
  <c r="R96" i="1" s="1"/>
  <c r="T96" i="1" s="1"/>
  <c r="V96" i="1" s="1"/>
  <c r="I344" i="1" l="1"/>
  <c r="I345" i="1" s="1"/>
  <c r="G137" i="1"/>
  <c r="G139" i="1"/>
  <c r="AQ139" i="1"/>
  <c r="Z139" i="1"/>
  <c r="G181" i="1" l="1"/>
  <c r="G180" i="1"/>
  <c r="G307" i="1"/>
  <c r="G298" i="1"/>
  <c r="AR130" i="1" l="1"/>
  <c r="AT130" i="1" s="1"/>
  <c r="AV130" i="1" s="1"/>
  <c r="AX130" i="1" s="1"/>
  <c r="AZ130" i="1" s="1"/>
  <c r="BB130" i="1" s="1"/>
  <c r="AA130" i="1"/>
  <c r="AC130" i="1" s="1"/>
  <c r="AE130" i="1" s="1"/>
  <c r="AG130" i="1" s="1"/>
  <c r="AI130" i="1" s="1"/>
  <c r="AK130" i="1" s="1"/>
  <c r="AM130" i="1" s="1"/>
  <c r="H130" i="1"/>
  <c r="J130" i="1" s="1"/>
  <c r="L130" i="1" s="1"/>
  <c r="N130" i="1" s="1"/>
  <c r="P130" i="1" s="1"/>
  <c r="R130" i="1" s="1"/>
  <c r="T130" i="1" s="1"/>
  <c r="V130" i="1" s="1"/>
  <c r="AR114" i="1"/>
  <c r="AT114" i="1" s="1"/>
  <c r="AV114" i="1" s="1"/>
  <c r="AX114" i="1" s="1"/>
  <c r="AZ114" i="1" s="1"/>
  <c r="BB114" i="1" s="1"/>
  <c r="AA114" i="1"/>
  <c r="AC114" i="1" s="1"/>
  <c r="AE114" i="1" s="1"/>
  <c r="AG114" i="1" s="1"/>
  <c r="AI114" i="1" s="1"/>
  <c r="AK114" i="1" s="1"/>
  <c r="AM114" i="1" s="1"/>
  <c r="H114" i="1"/>
  <c r="J114" i="1" s="1"/>
  <c r="L114" i="1" s="1"/>
  <c r="N114" i="1" s="1"/>
  <c r="P114" i="1" s="1"/>
  <c r="R114" i="1" s="1"/>
  <c r="T114" i="1" s="1"/>
  <c r="V114" i="1" s="1"/>
  <c r="AR132" i="1"/>
  <c r="AT132" i="1" s="1"/>
  <c r="AV132" i="1" s="1"/>
  <c r="AX132" i="1" s="1"/>
  <c r="AZ132" i="1" s="1"/>
  <c r="BB132" i="1" s="1"/>
  <c r="AA132" i="1"/>
  <c r="AC132" i="1" s="1"/>
  <c r="AE132" i="1" s="1"/>
  <c r="AG132" i="1" s="1"/>
  <c r="AI132" i="1" s="1"/>
  <c r="AK132" i="1" s="1"/>
  <c r="AM132" i="1" s="1"/>
  <c r="H132" i="1"/>
  <c r="J132" i="1" s="1"/>
  <c r="L132" i="1" s="1"/>
  <c r="N132" i="1" s="1"/>
  <c r="P132" i="1" s="1"/>
  <c r="R132" i="1" s="1"/>
  <c r="T132" i="1" s="1"/>
  <c r="V132" i="1" s="1"/>
  <c r="AR128" i="1"/>
  <c r="AT128" i="1" s="1"/>
  <c r="AV128" i="1" s="1"/>
  <c r="AX128" i="1" s="1"/>
  <c r="AZ128" i="1" s="1"/>
  <c r="BB128" i="1" s="1"/>
  <c r="AA128" i="1"/>
  <c r="AC128" i="1" s="1"/>
  <c r="AE128" i="1" s="1"/>
  <c r="AG128" i="1" s="1"/>
  <c r="AI128" i="1" s="1"/>
  <c r="AK128" i="1" s="1"/>
  <c r="AM128" i="1" s="1"/>
  <c r="H128" i="1"/>
  <c r="J128" i="1" s="1"/>
  <c r="L128" i="1" s="1"/>
  <c r="N128" i="1" s="1"/>
  <c r="P128" i="1" s="1"/>
  <c r="R128" i="1" s="1"/>
  <c r="T128" i="1" s="1"/>
  <c r="V128" i="1" s="1"/>
  <c r="G129" i="1"/>
  <c r="G107" i="1" s="1"/>
  <c r="G35" i="1"/>
  <c r="G20" i="1" s="1"/>
  <c r="AQ298" i="1" l="1"/>
  <c r="Z298" i="1"/>
  <c r="AR306" i="1"/>
  <c r="AT306" i="1" s="1"/>
  <c r="AV306" i="1" s="1"/>
  <c r="AX306" i="1" s="1"/>
  <c r="AZ306" i="1" s="1"/>
  <c r="BB306" i="1" s="1"/>
  <c r="AA306" i="1"/>
  <c r="AC306" i="1" s="1"/>
  <c r="AE306" i="1" s="1"/>
  <c r="AG306" i="1" s="1"/>
  <c r="AI306" i="1" s="1"/>
  <c r="AK306" i="1" s="1"/>
  <c r="AM306" i="1" s="1"/>
  <c r="H306" i="1"/>
  <c r="J306" i="1" s="1"/>
  <c r="L306" i="1" s="1"/>
  <c r="N306" i="1" s="1"/>
  <c r="P306" i="1" s="1"/>
  <c r="R306" i="1" s="1"/>
  <c r="T306" i="1" s="1"/>
  <c r="V306" i="1" s="1"/>
  <c r="AQ149" i="1" l="1"/>
  <c r="Z149" i="1"/>
  <c r="G149" i="1"/>
  <c r="AR171" i="1"/>
  <c r="AT171" i="1" s="1"/>
  <c r="AV171" i="1" s="1"/>
  <c r="AX171" i="1" s="1"/>
  <c r="AZ171" i="1" s="1"/>
  <c r="BB171" i="1" s="1"/>
  <c r="AR172" i="1"/>
  <c r="AT172" i="1" s="1"/>
  <c r="AV172" i="1" s="1"/>
  <c r="AX172" i="1" s="1"/>
  <c r="AZ172" i="1" s="1"/>
  <c r="BB172" i="1" s="1"/>
  <c r="AR173" i="1"/>
  <c r="AT173" i="1" s="1"/>
  <c r="AV173" i="1" s="1"/>
  <c r="AX173" i="1" s="1"/>
  <c r="AZ173" i="1" s="1"/>
  <c r="BB173" i="1" s="1"/>
  <c r="AA171" i="1"/>
  <c r="AC171" i="1" s="1"/>
  <c r="AE171" i="1" s="1"/>
  <c r="AG171" i="1" s="1"/>
  <c r="AI171" i="1" s="1"/>
  <c r="AK171" i="1" s="1"/>
  <c r="AM171" i="1" s="1"/>
  <c r="AA172" i="1"/>
  <c r="AC172" i="1" s="1"/>
  <c r="AE172" i="1" s="1"/>
  <c r="AG172" i="1" s="1"/>
  <c r="AI172" i="1" s="1"/>
  <c r="AK172" i="1" s="1"/>
  <c r="AM172" i="1" s="1"/>
  <c r="AA173" i="1"/>
  <c r="AC173" i="1" s="1"/>
  <c r="AE173" i="1" s="1"/>
  <c r="AG173" i="1" s="1"/>
  <c r="AI173" i="1" s="1"/>
  <c r="AK173" i="1" s="1"/>
  <c r="AM173" i="1" s="1"/>
  <c r="H171" i="1"/>
  <c r="J171" i="1" s="1"/>
  <c r="L171" i="1" s="1"/>
  <c r="N171" i="1" s="1"/>
  <c r="P171" i="1" s="1"/>
  <c r="R171" i="1" s="1"/>
  <c r="T171" i="1" s="1"/>
  <c r="V171" i="1" s="1"/>
  <c r="H172" i="1"/>
  <c r="J172" i="1" s="1"/>
  <c r="L172" i="1" s="1"/>
  <c r="N172" i="1" s="1"/>
  <c r="P172" i="1" s="1"/>
  <c r="R172" i="1" s="1"/>
  <c r="T172" i="1" s="1"/>
  <c r="V172" i="1" s="1"/>
  <c r="H173" i="1"/>
  <c r="J173" i="1" s="1"/>
  <c r="L173" i="1" s="1"/>
  <c r="N173" i="1" s="1"/>
  <c r="P173" i="1" s="1"/>
  <c r="R173" i="1" s="1"/>
  <c r="T173" i="1" s="1"/>
  <c r="V173" i="1" s="1"/>
  <c r="G225" i="1" l="1"/>
  <c r="G343" i="1" s="1"/>
  <c r="AQ181" i="1"/>
  <c r="AR181" i="1" s="1"/>
  <c r="AT181" i="1" s="1"/>
  <c r="AV181" i="1" s="1"/>
  <c r="AX181" i="1" s="1"/>
  <c r="AZ181" i="1" s="1"/>
  <c r="BB181" i="1" s="1"/>
  <c r="Z181" i="1"/>
  <c r="AA181" i="1" s="1"/>
  <c r="AC181" i="1" s="1"/>
  <c r="AE181" i="1" s="1"/>
  <c r="AG181" i="1" s="1"/>
  <c r="AI181" i="1" s="1"/>
  <c r="AK181" i="1" s="1"/>
  <c r="AM181" i="1" s="1"/>
  <c r="H181" i="1"/>
  <c r="J181" i="1" s="1"/>
  <c r="L181" i="1" s="1"/>
  <c r="N181" i="1" s="1"/>
  <c r="P181" i="1" s="1"/>
  <c r="R181" i="1" s="1"/>
  <c r="T181" i="1" s="1"/>
  <c r="V181" i="1" s="1"/>
  <c r="AR261" i="1"/>
  <c r="AT261" i="1" s="1"/>
  <c r="AV261" i="1" s="1"/>
  <c r="AX261" i="1" s="1"/>
  <c r="AZ261" i="1" s="1"/>
  <c r="BB261" i="1" s="1"/>
  <c r="AR262" i="1"/>
  <c r="AT262" i="1" s="1"/>
  <c r="AV262" i="1" s="1"/>
  <c r="AX262" i="1" s="1"/>
  <c r="AZ262" i="1" s="1"/>
  <c r="BB262" i="1" s="1"/>
  <c r="AR263" i="1"/>
  <c r="AT263" i="1" s="1"/>
  <c r="AV263" i="1" s="1"/>
  <c r="AX263" i="1" s="1"/>
  <c r="AZ263" i="1" s="1"/>
  <c r="BB263" i="1" s="1"/>
  <c r="AR266" i="1"/>
  <c r="AT266" i="1" s="1"/>
  <c r="AV266" i="1" s="1"/>
  <c r="AX266" i="1" s="1"/>
  <c r="AZ266" i="1" s="1"/>
  <c r="BB266" i="1" s="1"/>
  <c r="AR267" i="1"/>
  <c r="AT267" i="1" s="1"/>
  <c r="AV267" i="1" s="1"/>
  <c r="AX267" i="1" s="1"/>
  <c r="AZ267" i="1" s="1"/>
  <c r="BB267" i="1" s="1"/>
  <c r="AR268" i="1"/>
  <c r="AT268" i="1" s="1"/>
  <c r="AV268" i="1" s="1"/>
  <c r="AX268" i="1" s="1"/>
  <c r="AZ268" i="1" s="1"/>
  <c r="BB268" i="1" s="1"/>
  <c r="AA261" i="1"/>
  <c r="AC261" i="1" s="1"/>
  <c r="AE261" i="1" s="1"/>
  <c r="AG261" i="1" s="1"/>
  <c r="AI261" i="1" s="1"/>
  <c r="AK261" i="1" s="1"/>
  <c r="AM261" i="1" s="1"/>
  <c r="AA262" i="1"/>
  <c r="AC262" i="1" s="1"/>
  <c r="AE262" i="1" s="1"/>
  <c r="AG262" i="1" s="1"/>
  <c r="AI262" i="1" s="1"/>
  <c r="AK262" i="1" s="1"/>
  <c r="AM262" i="1" s="1"/>
  <c r="AA263" i="1"/>
  <c r="AC263" i="1" s="1"/>
  <c r="AE263" i="1" s="1"/>
  <c r="AG263" i="1" s="1"/>
  <c r="AI263" i="1" s="1"/>
  <c r="AK263" i="1" s="1"/>
  <c r="AM263" i="1" s="1"/>
  <c r="AA266" i="1"/>
  <c r="AC266" i="1" s="1"/>
  <c r="AE266" i="1" s="1"/>
  <c r="AG266" i="1" s="1"/>
  <c r="AI266" i="1" s="1"/>
  <c r="AK266" i="1" s="1"/>
  <c r="AM266" i="1" s="1"/>
  <c r="AA267" i="1"/>
  <c r="AC267" i="1" s="1"/>
  <c r="AE267" i="1" s="1"/>
  <c r="AG267" i="1" s="1"/>
  <c r="AI267" i="1" s="1"/>
  <c r="AK267" i="1" s="1"/>
  <c r="AM267" i="1" s="1"/>
  <c r="AA268" i="1"/>
  <c r="AC268" i="1" s="1"/>
  <c r="AE268" i="1" s="1"/>
  <c r="AG268" i="1" s="1"/>
  <c r="AI268" i="1" s="1"/>
  <c r="AK268" i="1" s="1"/>
  <c r="AM268" i="1" s="1"/>
  <c r="AQ264" i="1"/>
  <c r="AR264" i="1" s="1"/>
  <c r="AT264" i="1" s="1"/>
  <c r="AV264" i="1" s="1"/>
  <c r="AX264" i="1" s="1"/>
  <c r="AZ264" i="1" s="1"/>
  <c r="BB264" i="1" s="1"/>
  <c r="AQ259" i="1"/>
  <c r="AR259" i="1" s="1"/>
  <c r="AT259" i="1" s="1"/>
  <c r="AV259" i="1" s="1"/>
  <c r="AX259" i="1" s="1"/>
  <c r="AZ259" i="1" s="1"/>
  <c r="BB259" i="1" s="1"/>
  <c r="Z264" i="1"/>
  <c r="AA264" i="1" s="1"/>
  <c r="AC264" i="1" s="1"/>
  <c r="AE264" i="1" s="1"/>
  <c r="AG264" i="1" s="1"/>
  <c r="AI264" i="1" s="1"/>
  <c r="AK264" i="1" s="1"/>
  <c r="AM264" i="1" s="1"/>
  <c r="Z259" i="1"/>
  <c r="AA259" i="1" s="1"/>
  <c r="AC259" i="1" s="1"/>
  <c r="AE259" i="1" s="1"/>
  <c r="AG259" i="1" s="1"/>
  <c r="AI259" i="1" s="1"/>
  <c r="AK259" i="1" s="1"/>
  <c r="AM259" i="1" s="1"/>
  <c r="H261" i="1"/>
  <c r="J261" i="1" s="1"/>
  <c r="L261" i="1" s="1"/>
  <c r="N261" i="1" s="1"/>
  <c r="P261" i="1" s="1"/>
  <c r="R261" i="1" s="1"/>
  <c r="T261" i="1" s="1"/>
  <c r="V261" i="1" s="1"/>
  <c r="H262" i="1"/>
  <c r="J262" i="1" s="1"/>
  <c r="L262" i="1" s="1"/>
  <c r="N262" i="1" s="1"/>
  <c r="P262" i="1" s="1"/>
  <c r="R262" i="1" s="1"/>
  <c r="T262" i="1" s="1"/>
  <c r="V262" i="1" s="1"/>
  <c r="H263" i="1"/>
  <c r="J263" i="1" s="1"/>
  <c r="L263" i="1" s="1"/>
  <c r="N263" i="1" s="1"/>
  <c r="P263" i="1" s="1"/>
  <c r="R263" i="1" s="1"/>
  <c r="T263" i="1" s="1"/>
  <c r="V263" i="1" s="1"/>
  <c r="H266" i="1"/>
  <c r="J266" i="1" s="1"/>
  <c r="L266" i="1" s="1"/>
  <c r="N266" i="1" s="1"/>
  <c r="P266" i="1" s="1"/>
  <c r="R266" i="1" s="1"/>
  <c r="T266" i="1" s="1"/>
  <c r="V266" i="1" s="1"/>
  <c r="H267" i="1"/>
  <c r="J267" i="1" s="1"/>
  <c r="L267" i="1" s="1"/>
  <c r="N267" i="1" s="1"/>
  <c r="P267" i="1" s="1"/>
  <c r="R267" i="1" s="1"/>
  <c r="T267" i="1" s="1"/>
  <c r="V267" i="1" s="1"/>
  <c r="H268" i="1"/>
  <c r="J268" i="1" s="1"/>
  <c r="L268" i="1" s="1"/>
  <c r="N268" i="1" s="1"/>
  <c r="P268" i="1" s="1"/>
  <c r="R268" i="1" s="1"/>
  <c r="T268" i="1" s="1"/>
  <c r="V268" i="1" s="1"/>
  <c r="G264" i="1"/>
  <c r="H264" i="1" s="1"/>
  <c r="J264" i="1" s="1"/>
  <c r="L264" i="1" s="1"/>
  <c r="N264" i="1" s="1"/>
  <c r="P264" i="1" s="1"/>
  <c r="R264" i="1" s="1"/>
  <c r="T264" i="1" s="1"/>
  <c r="V264" i="1" s="1"/>
  <c r="G259" i="1"/>
  <c r="H259" i="1" s="1"/>
  <c r="J259" i="1" s="1"/>
  <c r="L259" i="1" s="1"/>
  <c r="N259" i="1" s="1"/>
  <c r="P259" i="1" s="1"/>
  <c r="R259" i="1" s="1"/>
  <c r="T259" i="1" s="1"/>
  <c r="V259" i="1" s="1"/>
  <c r="G255" i="1"/>
  <c r="G179" i="1" l="1"/>
  <c r="G177" i="1" s="1"/>
  <c r="AQ281" i="1"/>
  <c r="Z281" i="1"/>
  <c r="G281" i="1"/>
  <c r="AQ280" i="1"/>
  <c r="AR280" i="1" s="1"/>
  <c r="AT280" i="1" s="1"/>
  <c r="AV280" i="1" s="1"/>
  <c r="AX280" i="1" s="1"/>
  <c r="AZ280" i="1" s="1"/>
  <c r="BB280" i="1" s="1"/>
  <c r="Z280" i="1"/>
  <c r="AA280" i="1" s="1"/>
  <c r="AC280" i="1" s="1"/>
  <c r="AE280" i="1" s="1"/>
  <c r="AG280" i="1" s="1"/>
  <c r="AI280" i="1" s="1"/>
  <c r="AK280" i="1" s="1"/>
  <c r="AM280" i="1" s="1"/>
  <c r="G280" i="1"/>
  <c r="AR288" i="1"/>
  <c r="AT288" i="1" s="1"/>
  <c r="AV288" i="1" s="1"/>
  <c r="AX288" i="1" s="1"/>
  <c r="AZ288" i="1" s="1"/>
  <c r="BB288" i="1" s="1"/>
  <c r="AR290" i="1"/>
  <c r="AT290" i="1" s="1"/>
  <c r="AV290" i="1" s="1"/>
  <c r="AX290" i="1" s="1"/>
  <c r="AZ290" i="1" s="1"/>
  <c r="BB290" i="1" s="1"/>
  <c r="AR291" i="1"/>
  <c r="AT291" i="1" s="1"/>
  <c r="AV291" i="1" s="1"/>
  <c r="AX291" i="1" s="1"/>
  <c r="AZ291" i="1" s="1"/>
  <c r="BB291" i="1" s="1"/>
  <c r="AA288" i="1"/>
  <c r="AC288" i="1" s="1"/>
  <c r="AE288" i="1" s="1"/>
  <c r="AG288" i="1" s="1"/>
  <c r="AI288" i="1" s="1"/>
  <c r="AK288" i="1" s="1"/>
  <c r="AM288" i="1" s="1"/>
  <c r="AA290" i="1"/>
  <c r="AC290" i="1" s="1"/>
  <c r="AE290" i="1" s="1"/>
  <c r="AG290" i="1" s="1"/>
  <c r="AI290" i="1" s="1"/>
  <c r="AK290" i="1" s="1"/>
  <c r="AM290" i="1" s="1"/>
  <c r="AA291" i="1"/>
  <c r="AC291" i="1" s="1"/>
  <c r="AE291" i="1" s="1"/>
  <c r="AG291" i="1" s="1"/>
  <c r="AI291" i="1" s="1"/>
  <c r="AK291" i="1" s="1"/>
  <c r="AM291" i="1" s="1"/>
  <c r="G288" i="1"/>
  <c r="H288" i="1" s="1"/>
  <c r="J288" i="1" s="1"/>
  <c r="L288" i="1" s="1"/>
  <c r="N288" i="1" s="1"/>
  <c r="P288" i="1" s="1"/>
  <c r="R288" i="1" s="1"/>
  <c r="T288" i="1" s="1"/>
  <c r="V288" i="1" s="1"/>
  <c r="H290" i="1"/>
  <c r="J290" i="1" s="1"/>
  <c r="L290" i="1" s="1"/>
  <c r="N290" i="1" s="1"/>
  <c r="P290" i="1" s="1"/>
  <c r="R290" i="1" s="1"/>
  <c r="T290" i="1" s="1"/>
  <c r="V290" i="1" s="1"/>
  <c r="H291" i="1"/>
  <c r="J291" i="1" s="1"/>
  <c r="L291" i="1" s="1"/>
  <c r="N291" i="1" s="1"/>
  <c r="P291" i="1" s="1"/>
  <c r="R291" i="1" s="1"/>
  <c r="T291" i="1" s="1"/>
  <c r="V291" i="1" s="1"/>
  <c r="AQ138" i="1"/>
  <c r="Z138" i="1"/>
  <c r="G138" i="1"/>
  <c r="G278" i="1" l="1"/>
  <c r="Z278" i="1"/>
  <c r="AQ278" i="1"/>
  <c r="H280" i="1"/>
  <c r="J280" i="1" s="1"/>
  <c r="L280" i="1" s="1"/>
  <c r="N280" i="1" s="1"/>
  <c r="P280" i="1" s="1"/>
  <c r="R280" i="1" s="1"/>
  <c r="T280" i="1" s="1"/>
  <c r="V280" i="1" s="1"/>
  <c r="AQ73" i="1"/>
  <c r="AQ340" i="1"/>
  <c r="AQ337" i="1"/>
  <c r="AQ312" i="1"/>
  <c r="AQ307" i="1"/>
  <c r="AQ295" i="1"/>
  <c r="AQ285" i="1"/>
  <c r="AQ282" i="1"/>
  <c r="AQ255" i="1"/>
  <c r="AQ251" i="1"/>
  <c r="AQ247" i="1"/>
  <c r="AQ239" i="1"/>
  <c r="AQ338" i="1" s="1"/>
  <c r="AQ235" i="1"/>
  <c r="AQ231" i="1"/>
  <c r="AQ227" i="1"/>
  <c r="AQ223" i="1"/>
  <c r="AQ219" i="1"/>
  <c r="AQ215" i="1"/>
  <c r="AQ211" i="1"/>
  <c r="AQ207" i="1"/>
  <c r="AQ202" i="1"/>
  <c r="AQ198" i="1"/>
  <c r="AQ194" i="1"/>
  <c r="AQ190" i="1"/>
  <c r="AQ186" i="1"/>
  <c r="AQ182" i="1"/>
  <c r="AQ180" i="1"/>
  <c r="AQ329" i="1" s="1"/>
  <c r="AQ179" i="1"/>
  <c r="AQ166" i="1"/>
  <c r="AQ162" i="1"/>
  <c r="AQ152" i="1"/>
  <c r="AQ150" i="1"/>
  <c r="AQ143" i="1"/>
  <c r="AQ140" i="1"/>
  <c r="AQ135" i="1"/>
  <c r="AQ110" i="1"/>
  <c r="AQ109" i="1"/>
  <c r="AQ331" i="1" s="1"/>
  <c r="AQ108" i="1"/>
  <c r="AQ77" i="1"/>
  <c r="AQ69" i="1"/>
  <c r="AQ63" i="1"/>
  <c r="AQ54" i="1"/>
  <c r="AQ38" i="1"/>
  <c r="AQ33" i="1"/>
  <c r="AQ28" i="1"/>
  <c r="AQ23" i="1"/>
  <c r="Z340" i="1"/>
  <c r="Z337" i="1"/>
  <c r="Z312" i="1"/>
  <c r="Z307" i="1"/>
  <c r="Z295" i="1"/>
  <c r="Z285" i="1"/>
  <c r="Z282" i="1"/>
  <c r="Z255" i="1"/>
  <c r="Z251" i="1"/>
  <c r="Z247" i="1"/>
  <c r="Z239" i="1"/>
  <c r="Z338" i="1" s="1"/>
  <c r="Z235" i="1"/>
  <c r="Z231" i="1"/>
  <c r="Z227" i="1"/>
  <c r="Z223" i="1"/>
  <c r="Z219" i="1"/>
  <c r="Z215" i="1"/>
  <c r="Z211" i="1"/>
  <c r="Z207" i="1"/>
  <c r="Z202" i="1"/>
  <c r="Z198" i="1"/>
  <c r="Z194" i="1"/>
  <c r="Z190" i="1"/>
  <c r="Z186" i="1"/>
  <c r="Z182" i="1"/>
  <c r="Z180" i="1"/>
  <c r="Z329" i="1" s="1"/>
  <c r="Z179" i="1"/>
  <c r="Z166" i="1"/>
  <c r="Z162" i="1"/>
  <c r="Z152" i="1"/>
  <c r="Z150" i="1"/>
  <c r="Z143" i="1"/>
  <c r="Z140" i="1"/>
  <c r="Z135" i="1"/>
  <c r="Z332" i="1"/>
  <c r="Z109" i="1"/>
  <c r="Z331" i="1" s="1"/>
  <c r="Z108" i="1"/>
  <c r="Z77" i="1"/>
  <c r="Z73" i="1"/>
  <c r="Z69" i="1"/>
  <c r="Z63" i="1"/>
  <c r="Z54" i="1"/>
  <c r="Z38" i="1"/>
  <c r="Z33" i="1"/>
  <c r="Z28" i="1"/>
  <c r="Z23" i="1"/>
  <c r="G340" i="1"/>
  <c r="G337" i="1"/>
  <c r="G312" i="1"/>
  <c r="G295" i="1"/>
  <c r="G285" i="1"/>
  <c r="G282" i="1"/>
  <c r="G251" i="1"/>
  <c r="G247" i="1"/>
  <c r="G239" i="1"/>
  <c r="G338" i="1" s="1"/>
  <c r="G235" i="1"/>
  <c r="G231" i="1"/>
  <c r="G227" i="1"/>
  <c r="G223" i="1"/>
  <c r="G219" i="1"/>
  <c r="G215" i="1"/>
  <c r="G211" i="1"/>
  <c r="G207" i="1"/>
  <c r="G202" i="1"/>
  <c r="G198" i="1"/>
  <c r="G194" i="1"/>
  <c r="G190" i="1"/>
  <c r="G186" i="1"/>
  <c r="G182" i="1"/>
  <c r="G329" i="1"/>
  <c r="G166" i="1"/>
  <c r="G162" i="1"/>
  <c r="G152" i="1"/>
  <c r="G150" i="1"/>
  <c r="G147" i="1" s="1"/>
  <c r="G143" i="1"/>
  <c r="G140" i="1"/>
  <c r="G135" i="1"/>
  <c r="G110" i="1"/>
  <c r="G109" i="1"/>
  <c r="G331" i="1" s="1"/>
  <c r="G108" i="1"/>
  <c r="G77" i="1"/>
  <c r="G73" i="1"/>
  <c r="G69" i="1"/>
  <c r="G63" i="1"/>
  <c r="G54" i="1"/>
  <c r="G38" i="1"/>
  <c r="G33" i="1"/>
  <c r="G28" i="1"/>
  <c r="G23" i="1"/>
  <c r="G21" i="1"/>
  <c r="AQ334" i="1" l="1"/>
  <c r="G334" i="1"/>
  <c r="Z334" i="1"/>
  <c r="Z177" i="1"/>
  <c r="AQ336" i="1"/>
  <c r="AQ177" i="1"/>
  <c r="Z336" i="1"/>
  <c r="G336" i="1"/>
  <c r="AQ147" i="1"/>
  <c r="G330" i="1"/>
  <c r="Z18" i="1"/>
  <c r="G105" i="1"/>
  <c r="G332" i="1"/>
  <c r="Z105" i="1"/>
  <c r="Z335" i="1"/>
  <c r="G335" i="1"/>
  <c r="AQ18" i="1"/>
  <c r="Z147" i="1"/>
  <c r="AQ105" i="1"/>
  <c r="AQ330" i="1"/>
  <c r="AQ332" i="1"/>
  <c r="AQ335" i="1"/>
  <c r="Z330" i="1"/>
  <c r="AO307" i="1"/>
  <c r="X307" i="1"/>
  <c r="E307" i="1"/>
  <c r="AP311" i="1"/>
  <c r="AR311" i="1" s="1"/>
  <c r="AT311" i="1" s="1"/>
  <c r="AV311" i="1" s="1"/>
  <c r="AX311" i="1" s="1"/>
  <c r="AZ311" i="1" s="1"/>
  <c r="BB311" i="1" s="1"/>
  <c r="Y311" i="1"/>
  <c r="AA311" i="1" s="1"/>
  <c r="AC311" i="1" s="1"/>
  <c r="AE311" i="1" s="1"/>
  <c r="AG311" i="1" s="1"/>
  <c r="AI311" i="1" s="1"/>
  <c r="AK311" i="1" s="1"/>
  <c r="AM311" i="1" s="1"/>
  <c r="F311" i="1"/>
  <c r="H311" i="1" s="1"/>
  <c r="J311" i="1" s="1"/>
  <c r="L311" i="1" s="1"/>
  <c r="N311" i="1" s="1"/>
  <c r="P311" i="1" s="1"/>
  <c r="R311" i="1" s="1"/>
  <c r="T311" i="1" s="1"/>
  <c r="V311" i="1" s="1"/>
  <c r="E40" i="1"/>
  <c r="E35" i="1"/>
  <c r="AO340" i="1"/>
  <c r="AP340" i="1" s="1"/>
  <c r="X340" i="1"/>
  <c r="Y340" i="1" s="1"/>
  <c r="AA340" i="1" s="1"/>
  <c r="AC340" i="1" s="1"/>
  <c r="AE340" i="1" s="1"/>
  <c r="AG340" i="1" s="1"/>
  <c r="AI340" i="1" s="1"/>
  <c r="AK340" i="1" s="1"/>
  <c r="AM340" i="1" s="1"/>
  <c r="E340" i="1"/>
  <c r="F340" i="1" s="1"/>
  <c r="H340" i="1" s="1"/>
  <c r="J340" i="1" s="1"/>
  <c r="L340" i="1" s="1"/>
  <c r="N340" i="1" s="1"/>
  <c r="P340" i="1" s="1"/>
  <c r="R340" i="1" s="1"/>
  <c r="T340" i="1" s="1"/>
  <c r="V340" i="1" s="1"/>
  <c r="AP314" i="1"/>
  <c r="AR314" i="1" s="1"/>
  <c r="AT314" i="1" s="1"/>
  <c r="AV314" i="1" s="1"/>
  <c r="AX314" i="1" s="1"/>
  <c r="AZ314" i="1" s="1"/>
  <c r="BB314" i="1" s="1"/>
  <c r="AO312" i="1"/>
  <c r="Y314" i="1"/>
  <c r="AA314" i="1" s="1"/>
  <c r="AC314" i="1" s="1"/>
  <c r="AE314" i="1" s="1"/>
  <c r="AG314" i="1" s="1"/>
  <c r="AI314" i="1" s="1"/>
  <c r="AK314" i="1" s="1"/>
  <c r="AM314" i="1" s="1"/>
  <c r="X312" i="1"/>
  <c r="F314" i="1"/>
  <c r="H314" i="1" s="1"/>
  <c r="J314" i="1" s="1"/>
  <c r="L314" i="1" s="1"/>
  <c r="N314" i="1" s="1"/>
  <c r="P314" i="1" s="1"/>
  <c r="R314" i="1" s="1"/>
  <c r="T314" i="1" s="1"/>
  <c r="V314" i="1" s="1"/>
  <c r="E312" i="1"/>
  <c r="E20" i="1" l="1"/>
  <c r="E343" i="1"/>
  <c r="AR340" i="1"/>
  <c r="AT340" i="1" s="1"/>
  <c r="AV340" i="1" s="1"/>
  <c r="AX340" i="1" s="1"/>
  <c r="AZ340" i="1" s="1"/>
  <c r="BB340" i="1" s="1"/>
  <c r="AQ327" i="1"/>
  <c r="AQ342" i="1" s="1"/>
  <c r="Z327" i="1"/>
  <c r="Z342" i="1" s="1"/>
  <c r="G18" i="1"/>
  <c r="AP25" i="1"/>
  <c r="AP26" i="1"/>
  <c r="AR26" i="1" s="1"/>
  <c r="AT26" i="1" s="1"/>
  <c r="AV26" i="1" s="1"/>
  <c r="AX26" i="1" s="1"/>
  <c r="AZ26" i="1" s="1"/>
  <c r="BB26" i="1" s="1"/>
  <c r="AP27" i="1"/>
  <c r="AR27" i="1" s="1"/>
  <c r="AT27" i="1" s="1"/>
  <c r="AV27" i="1" s="1"/>
  <c r="AX27" i="1" s="1"/>
  <c r="AZ27" i="1" s="1"/>
  <c r="BB27" i="1" s="1"/>
  <c r="AP30" i="1"/>
  <c r="AR30" i="1" s="1"/>
  <c r="AT30" i="1" s="1"/>
  <c r="AV30" i="1" s="1"/>
  <c r="AX30" i="1" s="1"/>
  <c r="AZ30" i="1" s="1"/>
  <c r="BB30" i="1" s="1"/>
  <c r="AP31" i="1"/>
  <c r="AR31" i="1" s="1"/>
  <c r="AT31" i="1" s="1"/>
  <c r="AV31" i="1" s="1"/>
  <c r="AX31" i="1" s="1"/>
  <c r="AZ31" i="1" s="1"/>
  <c r="BB31" i="1" s="1"/>
  <c r="AP32" i="1"/>
  <c r="AR32" i="1" s="1"/>
  <c r="AT32" i="1" s="1"/>
  <c r="AV32" i="1" s="1"/>
  <c r="AX32" i="1" s="1"/>
  <c r="AZ32" i="1" s="1"/>
  <c r="BB32" i="1" s="1"/>
  <c r="AP35" i="1"/>
  <c r="AR35" i="1" s="1"/>
  <c r="AT35" i="1" s="1"/>
  <c r="AV35" i="1" s="1"/>
  <c r="AX35" i="1" s="1"/>
  <c r="AZ35" i="1" s="1"/>
  <c r="BB35" i="1" s="1"/>
  <c r="AP36" i="1"/>
  <c r="AR36" i="1" s="1"/>
  <c r="AT36" i="1" s="1"/>
  <c r="AV36" i="1" s="1"/>
  <c r="AX36" i="1" s="1"/>
  <c r="AZ36" i="1" s="1"/>
  <c r="BB36" i="1" s="1"/>
  <c r="AP37" i="1"/>
  <c r="AR37" i="1" s="1"/>
  <c r="AT37" i="1" s="1"/>
  <c r="AV37" i="1" s="1"/>
  <c r="AX37" i="1" s="1"/>
  <c r="AZ37" i="1" s="1"/>
  <c r="BB37" i="1" s="1"/>
  <c r="AP40" i="1"/>
  <c r="AR40" i="1" s="1"/>
  <c r="AT40" i="1" s="1"/>
  <c r="AV40" i="1" s="1"/>
  <c r="AX40" i="1" s="1"/>
  <c r="AZ40" i="1" s="1"/>
  <c r="BB40" i="1" s="1"/>
  <c r="AP41" i="1"/>
  <c r="AR41" i="1" s="1"/>
  <c r="AT41" i="1" s="1"/>
  <c r="AV41" i="1" s="1"/>
  <c r="AX41" i="1" s="1"/>
  <c r="AZ41" i="1" s="1"/>
  <c r="BB41" i="1" s="1"/>
  <c r="AP42" i="1"/>
  <c r="AR42" i="1" s="1"/>
  <c r="AT42" i="1" s="1"/>
  <c r="AV42" i="1" s="1"/>
  <c r="AX42" i="1" s="1"/>
  <c r="AZ42" i="1" s="1"/>
  <c r="BB42" i="1" s="1"/>
  <c r="AP43" i="1"/>
  <c r="AR43" i="1" s="1"/>
  <c r="AT43" i="1" s="1"/>
  <c r="AV43" i="1" s="1"/>
  <c r="AX43" i="1" s="1"/>
  <c r="AZ43" i="1" s="1"/>
  <c r="BB43" i="1" s="1"/>
  <c r="AP44" i="1"/>
  <c r="AR44" i="1" s="1"/>
  <c r="AT44" i="1" s="1"/>
  <c r="AV44" i="1" s="1"/>
  <c r="AX44" i="1" s="1"/>
  <c r="AZ44" i="1" s="1"/>
  <c r="BB44" i="1" s="1"/>
  <c r="AP48" i="1"/>
  <c r="AR48" i="1" s="1"/>
  <c r="AT48" i="1" s="1"/>
  <c r="AV48" i="1" s="1"/>
  <c r="AX48" i="1" s="1"/>
  <c r="AZ48" i="1" s="1"/>
  <c r="BB48" i="1" s="1"/>
  <c r="AP51" i="1"/>
  <c r="AR51" i="1" s="1"/>
  <c r="AT51" i="1" s="1"/>
  <c r="AV51" i="1" s="1"/>
  <c r="AX51" i="1" s="1"/>
  <c r="AZ51" i="1" s="1"/>
  <c r="BB51" i="1" s="1"/>
  <c r="AP52" i="1"/>
  <c r="AR52" i="1" s="1"/>
  <c r="AT52" i="1" s="1"/>
  <c r="AV52" i="1" s="1"/>
  <c r="AX52" i="1" s="1"/>
  <c r="AZ52" i="1" s="1"/>
  <c r="BB52" i="1" s="1"/>
  <c r="AP56" i="1"/>
  <c r="AR56" i="1" s="1"/>
  <c r="AT56" i="1" s="1"/>
  <c r="AV56" i="1" s="1"/>
  <c r="AX56" i="1" s="1"/>
  <c r="AZ56" i="1" s="1"/>
  <c r="BB56" i="1" s="1"/>
  <c r="AP57" i="1"/>
  <c r="AR57" i="1" s="1"/>
  <c r="AT57" i="1" s="1"/>
  <c r="AV57" i="1" s="1"/>
  <c r="AX57" i="1" s="1"/>
  <c r="AZ57" i="1" s="1"/>
  <c r="BB57" i="1" s="1"/>
  <c r="AP58" i="1"/>
  <c r="AR58" i="1" s="1"/>
  <c r="AT58" i="1" s="1"/>
  <c r="AV58" i="1" s="1"/>
  <c r="AX58" i="1" s="1"/>
  <c r="AZ58" i="1" s="1"/>
  <c r="BB58" i="1" s="1"/>
  <c r="AP65" i="1"/>
  <c r="AR65" i="1" s="1"/>
  <c r="AT65" i="1" s="1"/>
  <c r="AV65" i="1" s="1"/>
  <c r="AX65" i="1" s="1"/>
  <c r="AZ65" i="1" s="1"/>
  <c r="BB65" i="1" s="1"/>
  <c r="AP66" i="1"/>
  <c r="AR66" i="1" s="1"/>
  <c r="AT66" i="1" s="1"/>
  <c r="AV66" i="1" s="1"/>
  <c r="AX66" i="1" s="1"/>
  <c r="AZ66" i="1" s="1"/>
  <c r="BB66" i="1" s="1"/>
  <c r="AP67" i="1"/>
  <c r="AR67" i="1" s="1"/>
  <c r="AT67" i="1" s="1"/>
  <c r="AV67" i="1" s="1"/>
  <c r="AX67" i="1" s="1"/>
  <c r="AZ67" i="1" s="1"/>
  <c r="BB67" i="1" s="1"/>
  <c r="AP68" i="1"/>
  <c r="AR68" i="1" s="1"/>
  <c r="AT68" i="1" s="1"/>
  <c r="AV68" i="1" s="1"/>
  <c r="AX68" i="1" s="1"/>
  <c r="AZ68" i="1" s="1"/>
  <c r="BB68" i="1" s="1"/>
  <c r="AP71" i="1"/>
  <c r="AR71" i="1" s="1"/>
  <c r="AT71" i="1" s="1"/>
  <c r="AV71" i="1" s="1"/>
  <c r="AX71" i="1" s="1"/>
  <c r="AZ71" i="1" s="1"/>
  <c r="BB71" i="1" s="1"/>
  <c r="AP72" i="1"/>
  <c r="AR72" i="1" s="1"/>
  <c r="AT72" i="1" s="1"/>
  <c r="AV72" i="1" s="1"/>
  <c r="AX72" i="1" s="1"/>
  <c r="AZ72" i="1" s="1"/>
  <c r="BB72" i="1" s="1"/>
  <c r="AP75" i="1"/>
  <c r="AR75" i="1" s="1"/>
  <c r="AT75" i="1" s="1"/>
  <c r="AV75" i="1" s="1"/>
  <c r="AX75" i="1" s="1"/>
  <c r="AZ75" i="1" s="1"/>
  <c r="BB75" i="1" s="1"/>
  <c r="AP76" i="1"/>
  <c r="AR76" i="1" s="1"/>
  <c r="AT76" i="1" s="1"/>
  <c r="AV76" i="1" s="1"/>
  <c r="AX76" i="1" s="1"/>
  <c r="AZ76" i="1" s="1"/>
  <c r="BB76" i="1" s="1"/>
  <c r="AP79" i="1"/>
  <c r="AR79" i="1" s="1"/>
  <c r="AT79" i="1" s="1"/>
  <c r="AV79" i="1" s="1"/>
  <c r="AX79" i="1" s="1"/>
  <c r="AZ79" i="1" s="1"/>
  <c r="BB79" i="1" s="1"/>
  <c r="AP80" i="1"/>
  <c r="AR80" i="1" s="1"/>
  <c r="AT80" i="1" s="1"/>
  <c r="AV80" i="1" s="1"/>
  <c r="AX80" i="1" s="1"/>
  <c r="AZ80" i="1" s="1"/>
  <c r="BB80" i="1" s="1"/>
  <c r="AT81" i="1"/>
  <c r="AV81" i="1" s="1"/>
  <c r="AX81" i="1" s="1"/>
  <c r="AZ81" i="1" s="1"/>
  <c r="BB81" i="1" s="1"/>
  <c r="AP85" i="1"/>
  <c r="AR85" i="1" s="1"/>
  <c r="AT85" i="1" s="1"/>
  <c r="AV85" i="1" s="1"/>
  <c r="AX85" i="1" s="1"/>
  <c r="AZ85" i="1" s="1"/>
  <c r="BB85" i="1" s="1"/>
  <c r="AP86" i="1"/>
  <c r="AR86" i="1" s="1"/>
  <c r="AT86" i="1" s="1"/>
  <c r="AV86" i="1" s="1"/>
  <c r="AX86" i="1" s="1"/>
  <c r="AZ86" i="1" s="1"/>
  <c r="BB86" i="1" s="1"/>
  <c r="AP87" i="1"/>
  <c r="AR87" i="1" s="1"/>
  <c r="AT87" i="1" s="1"/>
  <c r="AV87" i="1" s="1"/>
  <c r="AX87" i="1" s="1"/>
  <c r="AZ87" i="1" s="1"/>
  <c r="BB87" i="1" s="1"/>
  <c r="AP88" i="1"/>
  <c r="AR88" i="1" s="1"/>
  <c r="AT88" i="1" s="1"/>
  <c r="AV88" i="1" s="1"/>
  <c r="AX88" i="1" s="1"/>
  <c r="AZ88" i="1" s="1"/>
  <c r="BB88" i="1" s="1"/>
  <c r="AP89" i="1"/>
  <c r="AR89" i="1" s="1"/>
  <c r="AT89" i="1" s="1"/>
  <c r="AV89" i="1" s="1"/>
  <c r="AX89" i="1" s="1"/>
  <c r="AZ89" i="1" s="1"/>
  <c r="BB89" i="1" s="1"/>
  <c r="AP90" i="1"/>
  <c r="AR90" i="1" s="1"/>
  <c r="AT90" i="1" s="1"/>
  <c r="AV90" i="1" s="1"/>
  <c r="AX90" i="1" s="1"/>
  <c r="AZ90" i="1" s="1"/>
  <c r="BB90" i="1" s="1"/>
  <c r="AP91" i="1"/>
  <c r="AR91" i="1" s="1"/>
  <c r="AT91" i="1" s="1"/>
  <c r="AV91" i="1" s="1"/>
  <c r="AX91" i="1" s="1"/>
  <c r="AZ91" i="1" s="1"/>
  <c r="BB91" i="1" s="1"/>
  <c r="AP92" i="1"/>
  <c r="AR92" i="1" s="1"/>
  <c r="AT92" i="1" s="1"/>
  <c r="AV92" i="1" s="1"/>
  <c r="AX92" i="1" s="1"/>
  <c r="AZ92" i="1" s="1"/>
  <c r="BB92" i="1" s="1"/>
  <c r="AP93" i="1"/>
  <c r="AR93" i="1" s="1"/>
  <c r="AT93" i="1" s="1"/>
  <c r="AV93" i="1" s="1"/>
  <c r="AX93" i="1" s="1"/>
  <c r="AZ93" i="1" s="1"/>
  <c r="BB93" i="1" s="1"/>
  <c r="AP94" i="1"/>
  <c r="AR94" i="1" s="1"/>
  <c r="AT94" i="1" s="1"/>
  <c r="AV94" i="1" s="1"/>
  <c r="AX94" i="1" s="1"/>
  <c r="AZ94" i="1" s="1"/>
  <c r="BB94" i="1" s="1"/>
  <c r="AP95" i="1"/>
  <c r="AR95" i="1" s="1"/>
  <c r="AT95" i="1" s="1"/>
  <c r="AV95" i="1" s="1"/>
  <c r="AX95" i="1" s="1"/>
  <c r="AZ95" i="1" s="1"/>
  <c r="BB95" i="1" s="1"/>
  <c r="AP111" i="1"/>
  <c r="AR111" i="1" s="1"/>
  <c r="AT111" i="1" s="1"/>
  <c r="AV111" i="1" s="1"/>
  <c r="AX111" i="1" s="1"/>
  <c r="AZ111" i="1" s="1"/>
  <c r="BB111" i="1" s="1"/>
  <c r="AP112" i="1"/>
  <c r="AR112" i="1" s="1"/>
  <c r="AT112" i="1" s="1"/>
  <c r="AV112" i="1" s="1"/>
  <c r="AX112" i="1" s="1"/>
  <c r="AZ112" i="1" s="1"/>
  <c r="BB112" i="1" s="1"/>
  <c r="AP113" i="1"/>
  <c r="AR113" i="1" s="1"/>
  <c r="AT113" i="1" s="1"/>
  <c r="AV113" i="1" s="1"/>
  <c r="AX113" i="1" s="1"/>
  <c r="AZ113" i="1" s="1"/>
  <c r="BB113" i="1" s="1"/>
  <c r="AP115" i="1"/>
  <c r="AR115" i="1" s="1"/>
  <c r="AT115" i="1" s="1"/>
  <c r="AV115" i="1" s="1"/>
  <c r="AX115" i="1" s="1"/>
  <c r="AZ115" i="1" s="1"/>
  <c r="BB115" i="1" s="1"/>
  <c r="AP116" i="1"/>
  <c r="AR116" i="1" s="1"/>
  <c r="AT116" i="1" s="1"/>
  <c r="AV116" i="1" s="1"/>
  <c r="AX116" i="1" s="1"/>
  <c r="AZ116" i="1" s="1"/>
  <c r="BB116" i="1" s="1"/>
  <c r="AP117" i="1"/>
  <c r="AR117" i="1" s="1"/>
  <c r="AT117" i="1" s="1"/>
  <c r="AV117" i="1" s="1"/>
  <c r="AX117" i="1" s="1"/>
  <c r="AZ117" i="1" s="1"/>
  <c r="BB117" i="1" s="1"/>
  <c r="AP118" i="1"/>
  <c r="AR118" i="1" s="1"/>
  <c r="AT118" i="1" s="1"/>
  <c r="AV118" i="1" s="1"/>
  <c r="AX118" i="1" s="1"/>
  <c r="AZ118" i="1" s="1"/>
  <c r="BB118" i="1" s="1"/>
  <c r="AP119" i="1"/>
  <c r="AR119" i="1" s="1"/>
  <c r="AT119" i="1" s="1"/>
  <c r="AV119" i="1" s="1"/>
  <c r="AX119" i="1" s="1"/>
  <c r="AZ119" i="1" s="1"/>
  <c r="BB119" i="1" s="1"/>
  <c r="AP120" i="1"/>
  <c r="AR120" i="1" s="1"/>
  <c r="AT120" i="1" s="1"/>
  <c r="AV120" i="1" s="1"/>
  <c r="AX120" i="1" s="1"/>
  <c r="AZ120" i="1" s="1"/>
  <c r="BB120" i="1" s="1"/>
  <c r="AP122" i="1"/>
  <c r="AR122" i="1" s="1"/>
  <c r="AT122" i="1" s="1"/>
  <c r="AV122" i="1" s="1"/>
  <c r="AX122" i="1" s="1"/>
  <c r="AZ122" i="1" s="1"/>
  <c r="BB122" i="1" s="1"/>
  <c r="AP124" i="1"/>
  <c r="AR124" i="1" s="1"/>
  <c r="AT124" i="1" s="1"/>
  <c r="AV124" i="1" s="1"/>
  <c r="AX124" i="1" s="1"/>
  <c r="AZ124" i="1" s="1"/>
  <c r="BB124" i="1" s="1"/>
  <c r="AP126" i="1"/>
  <c r="AR126" i="1" s="1"/>
  <c r="AT126" i="1" s="1"/>
  <c r="AV126" i="1" s="1"/>
  <c r="AX126" i="1" s="1"/>
  <c r="AZ126" i="1" s="1"/>
  <c r="BB126" i="1" s="1"/>
  <c r="AP127" i="1"/>
  <c r="AR127" i="1" s="1"/>
  <c r="AT127" i="1" s="1"/>
  <c r="AV127" i="1" s="1"/>
  <c r="AX127" i="1" s="1"/>
  <c r="AZ127" i="1" s="1"/>
  <c r="BB127" i="1" s="1"/>
  <c r="AP129" i="1"/>
  <c r="AR129" i="1" s="1"/>
  <c r="AT129" i="1" s="1"/>
  <c r="AV129" i="1" s="1"/>
  <c r="AX129" i="1" s="1"/>
  <c r="AZ129" i="1" s="1"/>
  <c r="BB129" i="1" s="1"/>
  <c r="AP131" i="1"/>
  <c r="AR131" i="1" s="1"/>
  <c r="AT131" i="1" s="1"/>
  <c r="AV131" i="1" s="1"/>
  <c r="AX131" i="1" s="1"/>
  <c r="AZ131" i="1" s="1"/>
  <c r="BB131" i="1" s="1"/>
  <c r="AP133" i="1"/>
  <c r="AR133" i="1" s="1"/>
  <c r="AT133" i="1" s="1"/>
  <c r="AV133" i="1" s="1"/>
  <c r="AX133" i="1" s="1"/>
  <c r="AZ133" i="1" s="1"/>
  <c r="BB133" i="1" s="1"/>
  <c r="AP134" i="1"/>
  <c r="AR134" i="1" s="1"/>
  <c r="AT134" i="1" s="1"/>
  <c r="AV134" i="1" s="1"/>
  <c r="AX134" i="1" s="1"/>
  <c r="AZ134" i="1" s="1"/>
  <c r="BB134" i="1" s="1"/>
  <c r="AP137" i="1"/>
  <c r="AR137" i="1" s="1"/>
  <c r="AT137" i="1" s="1"/>
  <c r="AV137" i="1" s="1"/>
  <c r="AX137" i="1" s="1"/>
  <c r="AZ137" i="1" s="1"/>
  <c r="BB137" i="1" s="1"/>
  <c r="AP138" i="1"/>
  <c r="AR138" i="1" s="1"/>
  <c r="AT138" i="1" s="1"/>
  <c r="AV138" i="1" s="1"/>
  <c r="AX138" i="1" s="1"/>
  <c r="AZ138" i="1" s="1"/>
  <c r="BB138" i="1" s="1"/>
  <c r="AP139" i="1"/>
  <c r="AR139" i="1" s="1"/>
  <c r="AT139" i="1" s="1"/>
  <c r="AV139" i="1" s="1"/>
  <c r="AX139" i="1" s="1"/>
  <c r="AZ139" i="1" s="1"/>
  <c r="BB139" i="1" s="1"/>
  <c r="AP142" i="1"/>
  <c r="AR142" i="1" s="1"/>
  <c r="AT142" i="1" s="1"/>
  <c r="AV142" i="1" s="1"/>
  <c r="AX142" i="1" s="1"/>
  <c r="AZ142" i="1" s="1"/>
  <c r="BB142" i="1" s="1"/>
  <c r="AP145" i="1"/>
  <c r="AR145" i="1" s="1"/>
  <c r="AT145" i="1" s="1"/>
  <c r="AV145" i="1" s="1"/>
  <c r="AX145" i="1" s="1"/>
  <c r="AZ145" i="1" s="1"/>
  <c r="BB145" i="1" s="1"/>
  <c r="AP146" i="1"/>
  <c r="AR146" i="1" s="1"/>
  <c r="AT146" i="1" s="1"/>
  <c r="AV146" i="1" s="1"/>
  <c r="AX146" i="1" s="1"/>
  <c r="AZ146" i="1" s="1"/>
  <c r="BB146" i="1" s="1"/>
  <c r="AP151" i="1"/>
  <c r="AR151" i="1" s="1"/>
  <c r="AT151" i="1" s="1"/>
  <c r="AV151" i="1" s="1"/>
  <c r="AX151" i="1" s="1"/>
  <c r="AZ151" i="1" s="1"/>
  <c r="BB151" i="1" s="1"/>
  <c r="AP154" i="1"/>
  <c r="AR154" i="1" s="1"/>
  <c r="AT154" i="1" s="1"/>
  <c r="AV154" i="1" s="1"/>
  <c r="AX154" i="1" s="1"/>
  <c r="AZ154" i="1" s="1"/>
  <c r="BB154" i="1" s="1"/>
  <c r="AP155" i="1"/>
  <c r="AR155" i="1" s="1"/>
  <c r="AT155" i="1" s="1"/>
  <c r="AV155" i="1" s="1"/>
  <c r="AX155" i="1" s="1"/>
  <c r="AZ155" i="1" s="1"/>
  <c r="BB155" i="1" s="1"/>
  <c r="AP156" i="1"/>
  <c r="AR156" i="1" s="1"/>
  <c r="AT156" i="1" s="1"/>
  <c r="AV156" i="1" s="1"/>
  <c r="AX156" i="1" s="1"/>
  <c r="AZ156" i="1" s="1"/>
  <c r="BB156" i="1" s="1"/>
  <c r="AP157" i="1"/>
  <c r="AR157" i="1" s="1"/>
  <c r="AT157" i="1" s="1"/>
  <c r="AV157" i="1" s="1"/>
  <c r="AX157" i="1" s="1"/>
  <c r="AZ157" i="1" s="1"/>
  <c r="BB157" i="1" s="1"/>
  <c r="AP158" i="1"/>
  <c r="AR158" i="1" s="1"/>
  <c r="AT158" i="1" s="1"/>
  <c r="AV158" i="1" s="1"/>
  <c r="AX158" i="1" s="1"/>
  <c r="AZ158" i="1" s="1"/>
  <c r="BB158" i="1" s="1"/>
  <c r="AP159" i="1"/>
  <c r="AR159" i="1" s="1"/>
  <c r="AT159" i="1" s="1"/>
  <c r="AV159" i="1" s="1"/>
  <c r="AX159" i="1" s="1"/>
  <c r="AZ159" i="1" s="1"/>
  <c r="BB159" i="1" s="1"/>
  <c r="AP160" i="1"/>
  <c r="AR160" i="1" s="1"/>
  <c r="AT160" i="1" s="1"/>
  <c r="AV160" i="1" s="1"/>
  <c r="AX160" i="1" s="1"/>
  <c r="AZ160" i="1" s="1"/>
  <c r="BB160" i="1" s="1"/>
  <c r="AP161" i="1"/>
  <c r="AR161" i="1" s="1"/>
  <c r="AT161" i="1" s="1"/>
  <c r="AV161" i="1" s="1"/>
  <c r="AX161" i="1" s="1"/>
  <c r="AZ161" i="1" s="1"/>
  <c r="BB161" i="1" s="1"/>
  <c r="AP164" i="1"/>
  <c r="AR164" i="1" s="1"/>
  <c r="AT164" i="1" s="1"/>
  <c r="AV164" i="1" s="1"/>
  <c r="AX164" i="1" s="1"/>
  <c r="AZ164" i="1" s="1"/>
  <c r="BB164" i="1" s="1"/>
  <c r="AP165" i="1"/>
  <c r="AR165" i="1" s="1"/>
  <c r="AT165" i="1" s="1"/>
  <c r="AV165" i="1" s="1"/>
  <c r="AX165" i="1" s="1"/>
  <c r="AZ165" i="1" s="1"/>
  <c r="BB165" i="1" s="1"/>
  <c r="AP168" i="1"/>
  <c r="AR168" i="1" s="1"/>
  <c r="AT168" i="1" s="1"/>
  <c r="AV168" i="1" s="1"/>
  <c r="AX168" i="1" s="1"/>
  <c r="AZ168" i="1" s="1"/>
  <c r="BB168" i="1" s="1"/>
  <c r="AP169" i="1"/>
  <c r="AR169" i="1" s="1"/>
  <c r="AT169" i="1" s="1"/>
  <c r="AV169" i="1" s="1"/>
  <c r="AX169" i="1" s="1"/>
  <c r="AZ169" i="1" s="1"/>
  <c r="BB169" i="1" s="1"/>
  <c r="AP170" i="1"/>
  <c r="AR170" i="1" s="1"/>
  <c r="AT170" i="1" s="1"/>
  <c r="AV170" i="1" s="1"/>
  <c r="AX170" i="1" s="1"/>
  <c r="AZ170" i="1" s="1"/>
  <c r="BB170" i="1" s="1"/>
  <c r="AP184" i="1"/>
  <c r="AR184" i="1" s="1"/>
  <c r="AT184" i="1" s="1"/>
  <c r="AV184" i="1" s="1"/>
  <c r="AX184" i="1" s="1"/>
  <c r="AZ184" i="1" s="1"/>
  <c r="BB184" i="1" s="1"/>
  <c r="AP185" i="1"/>
  <c r="AR185" i="1" s="1"/>
  <c r="AT185" i="1" s="1"/>
  <c r="AV185" i="1" s="1"/>
  <c r="AX185" i="1" s="1"/>
  <c r="AZ185" i="1" s="1"/>
  <c r="BB185" i="1" s="1"/>
  <c r="AP188" i="1"/>
  <c r="AR188" i="1" s="1"/>
  <c r="AT188" i="1" s="1"/>
  <c r="AV188" i="1" s="1"/>
  <c r="AX188" i="1" s="1"/>
  <c r="AZ188" i="1" s="1"/>
  <c r="BB188" i="1" s="1"/>
  <c r="AP189" i="1"/>
  <c r="AR189" i="1" s="1"/>
  <c r="AT189" i="1" s="1"/>
  <c r="AV189" i="1" s="1"/>
  <c r="AX189" i="1" s="1"/>
  <c r="AZ189" i="1" s="1"/>
  <c r="BB189" i="1" s="1"/>
  <c r="AP192" i="1"/>
  <c r="AR192" i="1" s="1"/>
  <c r="AT192" i="1" s="1"/>
  <c r="AV192" i="1" s="1"/>
  <c r="AX192" i="1" s="1"/>
  <c r="AZ192" i="1" s="1"/>
  <c r="BB192" i="1" s="1"/>
  <c r="AP193" i="1"/>
  <c r="AR193" i="1" s="1"/>
  <c r="AT193" i="1" s="1"/>
  <c r="AV193" i="1" s="1"/>
  <c r="AX193" i="1" s="1"/>
  <c r="AZ193" i="1" s="1"/>
  <c r="BB193" i="1" s="1"/>
  <c r="AP196" i="1"/>
  <c r="AR196" i="1" s="1"/>
  <c r="AT196" i="1" s="1"/>
  <c r="AV196" i="1" s="1"/>
  <c r="AX196" i="1" s="1"/>
  <c r="AZ196" i="1" s="1"/>
  <c r="BB196" i="1" s="1"/>
  <c r="AP197" i="1"/>
  <c r="AR197" i="1" s="1"/>
  <c r="AT197" i="1" s="1"/>
  <c r="AV197" i="1" s="1"/>
  <c r="AX197" i="1" s="1"/>
  <c r="AZ197" i="1" s="1"/>
  <c r="BB197" i="1" s="1"/>
  <c r="AP200" i="1"/>
  <c r="AR200" i="1" s="1"/>
  <c r="AT200" i="1" s="1"/>
  <c r="AV200" i="1" s="1"/>
  <c r="AX200" i="1" s="1"/>
  <c r="AZ200" i="1" s="1"/>
  <c r="BB200" i="1" s="1"/>
  <c r="AP201" i="1"/>
  <c r="AR201" i="1" s="1"/>
  <c r="AT201" i="1" s="1"/>
  <c r="AV201" i="1" s="1"/>
  <c r="AX201" i="1" s="1"/>
  <c r="AZ201" i="1" s="1"/>
  <c r="BB201" i="1" s="1"/>
  <c r="AP204" i="1"/>
  <c r="AR204" i="1" s="1"/>
  <c r="AT204" i="1" s="1"/>
  <c r="AV204" i="1" s="1"/>
  <c r="AX204" i="1" s="1"/>
  <c r="AZ204" i="1" s="1"/>
  <c r="BB204" i="1" s="1"/>
  <c r="AP205" i="1"/>
  <c r="AR205" i="1" s="1"/>
  <c r="AT205" i="1" s="1"/>
  <c r="AV205" i="1" s="1"/>
  <c r="AX205" i="1" s="1"/>
  <c r="AZ205" i="1" s="1"/>
  <c r="BB205" i="1" s="1"/>
  <c r="AP206" i="1"/>
  <c r="AR206" i="1" s="1"/>
  <c r="AT206" i="1" s="1"/>
  <c r="AV206" i="1" s="1"/>
  <c r="AX206" i="1" s="1"/>
  <c r="AZ206" i="1" s="1"/>
  <c r="BB206" i="1" s="1"/>
  <c r="AP209" i="1"/>
  <c r="AR209" i="1" s="1"/>
  <c r="AT209" i="1" s="1"/>
  <c r="AV209" i="1" s="1"/>
  <c r="AX209" i="1" s="1"/>
  <c r="AZ209" i="1" s="1"/>
  <c r="BB209" i="1" s="1"/>
  <c r="AP210" i="1"/>
  <c r="AR210" i="1" s="1"/>
  <c r="AT210" i="1" s="1"/>
  <c r="AV210" i="1" s="1"/>
  <c r="AX210" i="1" s="1"/>
  <c r="AZ210" i="1" s="1"/>
  <c r="BB210" i="1" s="1"/>
  <c r="AP213" i="1"/>
  <c r="AR213" i="1" s="1"/>
  <c r="AT213" i="1" s="1"/>
  <c r="AV213" i="1" s="1"/>
  <c r="AX213" i="1" s="1"/>
  <c r="AZ213" i="1" s="1"/>
  <c r="BB213" i="1" s="1"/>
  <c r="AP214" i="1"/>
  <c r="AR214" i="1" s="1"/>
  <c r="AT214" i="1" s="1"/>
  <c r="AV214" i="1" s="1"/>
  <c r="AX214" i="1" s="1"/>
  <c r="AZ214" i="1" s="1"/>
  <c r="BB214" i="1" s="1"/>
  <c r="AP217" i="1"/>
  <c r="AR217" i="1" s="1"/>
  <c r="AT217" i="1" s="1"/>
  <c r="AV217" i="1" s="1"/>
  <c r="AX217" i="1" s="1"/>
  <c r="AZ217" i="1" s="1"/>
  <c r="BB217" i="1" s="1"/>
  <c r="AP218" i="1"/>
  <c r="AR218" i="1" s="1"/>
  <c r="AT218" i="1" s="1"/>
  <c r="AV218" i="1" s="1"/>
  <c r="AX218" i="1" s="1"/>
  <c r="AZ218" i="1" s="1"/>
  <c r="BB218" i="1" s="1"/>
  <c r="AP221" i="1"/>
  <c r="AR221" i="1" s="1"/>
  <c r="AT221" i="1" s="1"/>
  <c r="AV221" i="1" s="1"/>
  <c r="AX221" i="1" s="1"/>
  <c r="AZ221" i="1" s="1"/>
  <c r="BB221" i="1" s="1"/>
  <c r="AP222" i="1"/>
  <c r="AR222" i="1" s="1"/>
  <c r="AT222" i="1" s="1"/>
  <c r="AV222" i="1" s="1"/>
  <c r="AX222" i="1" s="1"/>
  <c r="AZ222" i="1" s="1"/>
  <c r="BB222" i="1" s="1"/>
  <c r="AP225" i="1"/>
  <c r="AR225" i="1" s="1"/>
  <c r="AT225" i="1" s="1"/>
  <c r="AV225" i="1" s="1"/>
  <c r="AX225" i="1" s="1"/>
  <c r="AZ225" i="1" s="1"/>
  <c r="BB225" i="1" s="1"/>
  <c r="AP226" i="1"/>
  <c r="AR226" i="1" s="1"/>
  <c r="AT226" i="1" s="1"/>
  <c r="AV226" i="1" s="1"/>
  <c r="AX226" i="1" s="1"/>
  <c r="AZ226" i="1" s="1"/>
  <c r="BB226" i="1" s="1"/>
  <c r="AP229" i="1"/>
  <c r="AR229" i="1" s="1"/>
  <c r="AT229" i="1" s="1"/>
  <c r="AV229" i="1" s="1"/>
  <c r="AX229" i="1" s="1"/>
  <c r="AZ229" i="1" s="1"/>
  <c r="BB229" i="1" s="1"/>
  <c r="AP230" i="1"/>
  <c r="AR230" i="1" s="1"/>
  <c r="AT230" i="1" s="1"/>
  <c r="AV230" i="1" s="1"/>
  <c r="AX230" i="1" s="1"/>
  <c r="AZ230" i="1" s="1"/>
  <c r="BB230" i="1" s="1"/>
  <c r="AP233" i="1"/>
  <c r="AR233" i="1" s="1"/>
  <c r="AT233" i="1" s="1"/>
  <c r="AV233" i="1" s="1"/>
  <c r="AX233" i="1" s="1"/>
  <c r="AZ233" i="1" s="1"/>
  <c r="BB233" i="1" s="1"/>
  <c r="AP234" i="1"/>
  <c r="AR234" i="1" s="1"/>
  <c r="AT234" i="1" s="1"/>
  <c r="AV234" i="1" s="1"/>
  <c r="AX234" i="1" s="1"/>
  <c r="AZ234" i="1" s="1"/>
  <c r="BB234" i="1" s="1"/>
  <c r="AP237" i="1"/>
  <c r="AR237" i="1" s="1"/>
  <c r="AT237" i="1" s="1"/>
  <c r="AV237" i="1" s="1"/>
  <c r="AX237" i="1" s="1"/>
  <c r="AZ237" i="1" s="1"/>
  <c r="BB237" i="1" s="1"/>
  <c r="AP238" i="1"/>
  <c r="AR238" i="1" s="1"/>
  <c r="AT238" i="1" s="1"/>
  <c r="AV238" i="1" s="1"/>
  <c r="AX238" i="1" s="1"/>
  <c r="AZ238" i="1" s="1"/>
  <c r="BB238" i="1" s="1"/>
  <c r="AP241" i="1"/>
  <c r="AR241" i="1" s="1"/>
  <c r="AT241" i="1" s="1"/>
  <c r="AV241" i="1" s="1"/>
  <c r="AX241" i="1" s="1"/>
  <c r="AZ241" i="1" s="1"/>
  <c r="BB241" i="1" s="1"/>
  <c r="AP242" i="1"/>
  <c r="AR242" i="1" s="1"/>
  <c r="AT242" i="1" s="1"/>
  <c r="AV242" i="1" s="1"/>
  <c r="AX242" i="1" s="1"/>
  <c r="AZ242" i="1" s="1"/>
  <c r="BB242" i="1" s="1"/>
  <c r="AP243" i="1"/>
  <c r="AR243" i="1" s="1"/>
  <c r="AT243" i="1" s="1"/>
  <c r="AV243" i="1" s="1"/>
  <c r="AX243" i="1" s="1"/>
  <c r="AZ243" i="1" s="1"/>
  <c r="BB243" i="1" s="1"/>
  <c r="AP244" i="1"/>
  <c r="AR244" i="1" s="1"/>
  <c r="AT244" i="1" s="1"/>
  <c r="AV244" i="1" s="1"/>
  <c r="AX244" i="1" s="1"/>
  <c r="AZ244" i="1" s="1"/>
  <c r="BB244" i="1" s="1"/>
  <c r="AP245" i="1"/>
  <c r="AR245" i="1" s="1"/>
  <c r="AT245" i="1" s="1"/>
  <c r="AV245" i="1" s="1"/>
  <c r="AX245" i="1" s="1"/>
  <c r="AZ245" i="1" s="1"/>
  <c r="BB245" i="1" s="1"/>
  <c r="AP246" i="1"/>
  <c r="AR246" i="1" s="1"/>
  <c r="AT246" i="1" s="1"/>
  <c r="AV246" i="1" s="1"/>
  <c r="AX246" i="1" s="1"/>
  <c r="AZ246" i="1" s="1"/>
  <c r="BB246" i="1" s="1"/>
  <c r="AP249" i="1"/>
  <c r="AR249" i="1" s="1"/>
  <c r="AT249" i="1" s="1"/>
  <c r="AV249" i="1" s="1"/>
  <c r="AX249" i="1" s="1"/>
  <c r="AZ249" i="1" s="1"/>
  <c r="BB249" i="1" s="1"/>
  <c r="AP250" i="1"/>
  <c r="AR250" i="1" s="1"/>
  <c r="AT250" i="1" s="1"/>
  <c r="AV250" i="1" s="1"/>
  <c r="AX250" i="1" s="1"/>
  <c r="AZ250" i="1" s="1"/>
  <c r="BB250" i="1" s="1"/>
  <c r="AP253" i="1"/>
  <c r="AR253" i="1" s="1"/>
  <c r="AT253" i="1" s="1"/>
  <c r="AV253" i="1" s="1"/>
  <c r="AX253" i="1" s="1"/>
  <c r="AZ253" i="1" s="1"/>
  <c r="BB253" i="1" s="1"/>
  <c r="AP254" i="1"/>
  <c r="AR254" i="1" s="1"/>
  <c r="AT254" i="1" s="1"/>
  <c r="AV254" i="1" s="1"/>
  <c r="AX254" i="1" s="1"/>
  <c r="AZ254" i="1" s="1"/>
  <c r="BB254" i="1" s="1"/>
  <c r="AP257" i="1"/>
  <c r="AR257" i="1" s="1"/>
  <c r="AT257" i="1" s="1"/>
  <c r="AV257" i="1" s="1"/>
  <c r="AX257" i="1" s="1"/>
  <c r="AZ257" i="1" s="1"/>
  <c r="BB257" i="1" s="1"/>
  <c r="AP258" i="1"/>
  <c r="AR258" i="1" s="1"/>
  <c r="AT258" i="1" s="1"/>
  <c r="AV258" i="1" s="1"/>
  <c r="AX258" i="1" s="1"/>
  <c r="AZ258" i="1" s="1"/>
  <c r="BB258" i="1" s="1"/>
  <c r="AP284" i="1"/>
  <c r="AR284" i="1" s="1"/>
  <c r="AT284" i="1" s="1"/>
  <c r="AV284" i="1" s="1"/>
  <c r="AX284" i="1" s="1"/>
  <c r="AZ284" i="1" s="1"/>
  <c r="BB284" i="1" s="1"/>
  <c r="AP287" i="1"/>
  <c r="AR287" i="1" s="1"/>
  <c r="AT287" i="1" s="1"/>
  <c r="AV287" i="1" s="1"/>
  <c r="AX287" i="1" s="1"/>
  <c r="AZ287" i="1" s="1"/>
  <c r="BB287" i="1" s="1"/>
  <c r="AP296" i="1"/>
  <c r="AR296" i="1" s="1"/>
  <c r="AT296" i="1" s="1"/>
  <c r="AV296" i="1" s="1"/>
  <c r="AX296" i="1" s="1"/>
  <c r="AZ296" i="1" s="1"/>
  <c r="BB296" i="1" s="1"/>
  <c r="AP299" i="1"/>
  <c r="AR299" i="1" s="1"/>
  <c r="AT299" i="1" s="1"/>
  <c r="AV299" i="1" s="1"/>
  <c r="AX299" i="1" s="1"/>
  <c r="AZ299" i="1" s="1"/>
  <c r="BB299" i="1" s="1"/>
  <c r="AP300" i="1"/>
  <c r="AR300" i="1" s="1"/>
  <c r="AT300" i="1" s="1"/>
  <c r="AV300" i="1" s="1"/>
  <c r="AX300" i="1" s="1"/>
  <c r="AZ300" i="1" s="1"/>
  <c r="BB300" i="1" s="1"/>
  <c r="AP301" i="1"/>
  <c r="AR301" i="1" s="1"/>
  <c r="AT301" i="1" s="1"/>
  <c r="AV301" i="1" s="1"/>
  <c r="AX301" i="1" s="1"/>
  <c r="AZ301" i="1" s="1"/>
  <c r="BB301" i="1" s="1"/>
  <c r="AP302" i="1"/>
  <c r="AR302" i="1" s="1"/>
  <c r="AT302" i="1" s="1"/>
  <c r="AV302" i="1" s="1"/>
  <c r="AX302" i="1" s="1"/>
  <c r="AZ302" i="1" s="1"/>
  <c r="BB302" i="1" s="1"/>
  <c r="AP303" i="1"/>
  <c r="AR303" i="1" s="1"/>
  <c r="AT303" i="1" s="1"/>
  <c r="AV303" i="1" s="1"/>
  <c r="AX303" i="1" s="1"/>
  <c r="AZ303" i="1" s="1"/>
  <c r="BB303" i="1" s="1"/>
  <c r="AP304" i="1"/>
  <c r="AR304" i="1" s="1"/>
  <c r="AT304" i="1" s="1"/>
  <c r="AV304" i="1" s="1"/>
  <c r="AX304" i="1" s="1"/>
  <c r="AZ304" i="1" s="1"/>
  <c r="BB304" i="1" s="1"/>
  <c r="AP305" i="1"/>
  <c r="AR305" i="1" s="1"/>
  <c r="AT305" i="1" s="1"/>
  <c r="AV305" i="1" s="1"/>
  <c r="AX305" i="1" s="1"/>
  <c r="AZ305" i="1" s="1"/>
  <c r="BB305" i="1" s="1"/>
  <c r="AP308" i="1"/>
  <c r="AR308" i="1" s="1"/>
  <c r="AT308" i="1" s="1"/>
  <c r="AV308" i="1" s="1"/>
  <c r="AX308" i="1" s="1"/>
  <c r="AZ308" i="1" s="1"/>
  <c r="BB308" i="1" s="1"/>
  <c r="AP309" i="1"/>
  <c r="AR309" i="1" s="1"/>
  <c r="AT309" i="1" s="1"/>
  <c r="AV309" i="1" s="1"/>
  <c r="AX309" i="1" s="1"/>
  <c r="AZ309" i="1" s="1"/>
  <c r="BB309" i="1" s="1"/>
  <c r="AP310" i="1"/>
  <c r="AR310" i="1" s="1"/>
  <c r="AT310" i="1" s="1"/>
  <c r="AV310" i="1" s="1"/>
  <c r="AX310" i="1" s="1"/>
  <c r="AZ310" i="1" s="1"/>
  <c r="BB310" i="1" s="1"/>
  <c r="AP313" i="1"/>
  <c r="AR313" i="1" s="1"/>
  <c r="AT313" i="1" s="1"/>
  <c r="AV313" i="1" s="1"/>
  <c r="AX313" i="1" s="1"/>
  <c r="AZ313" i="1" s="1"/>
  <c r="BB313" i="1" s="1"/>
  <c r="Y25" i="1"/>
  <c r="Y26" i="1"/>
  <c r="AA26" i="1" s="1"/>
  <c r="AC26" i="1" s="1"/>
  <c r="AE26" i="1" s="1"/>
  <c r="AG26" i="1" s="1"/>
  <c r="AI26" i="1" s="1"/>
  <c r="AK26" i="1" s="1"/>
  <c r="AM26" i="1" s="1"/>
  <c r="Y27" i="1"/>
  <c r="AA27" i="1" s="1"/>
  <c r="AC27" i="1" s="1"/>
  <c r="AE27" i="1" s="1"/>
  <c r="AG27" i="1" s="1"/>
  <c r="AI27" i="1" s="1"/>
  <c r="AK27" i="1" s="1"/>
  <c r="AM27" i="1" s="1"/>
  <c r="Y30" i="1"/>
  <c r="AA30" i="1" s="1"/>
  <c r="AC30" i="1" s="1"/>
  <c r="AE30" i="1" s="1"/>
  <c r="AG30" i="1" s="1"/>
  <c r="AI30" i="1" s="1"/>
  <c r="AK30" i="1" s="1"/>
  <c r="AM30" i="1" s="1"/>
  <c r="Y31" i="1"/>
  <c r="AA31" i="1" s="1"/>
  <c r="AC31" i="1" s="1"/>
  <c r="AE31" i="1" s="1"/>
  <c r="AG31" i="1" s="1"/>
  <c r="AI31" i="1" s="1"/>
  <c r="AK31" i="1" s="1"/>
  <c r="AM31" i="1" s="1"/>
  <c r="Y32" i="1"/>
  <c r="AA32" i="1" s="1"/>
  <c r="AC32" i="1" s="1"/>
  <c r="AE32" i="1" s="1"/>
  <c r="AG32" i="1" s="1"/>
  <c r="AI32" i="1" s="1"/>
  <c r="AK32" i="1" s="1"/>
  <c r="AM32" i="1" s="1"/>
  <c r="Y35" i="1"/>
  <c r="AA35" i="1" s="1"/>
  <c r="AC35" i="1" s="1"/>
  <c r="AE35" i="1" s="1"/>
  <c r="AG35" i="1" s="1"/>
  <c r="AI35" i="1" s="1"/>
  <c r="AK35" i="1" s="1"/>
  <c r="AM35" i="1" s="1"/>
  <c r="Y36" i="1"/>
  <c r="AA36" i="1" s="1"/>
  <c r="AC36" i="1" s="1"/>
  <c r="AE36" i="1" s="1"/>
  <c r="AG36" i="1" s="1"/>
  <c r="AI36" i="1" s="1"/>
  <c r="AK36" i="1" s="1"/>
  <c r="AM36" i="1" s="1"/>
  <c r="Y37" i="1"/>
  <c r="AA37" i="1" s="1"/>
  <c r="AC37" i="1" s="1"/>
  <c r="AE37" i="1" s="1"/>
  <c r="AG37" i="1" s="1"/>
  <c r="AI37" i="1" s="1"/>
  <c r="AK37" i="1" s="1"/>
  <c r="AM37" i="1" s="1"/>
  <c r="Y40" i="1"/>
  <c r="AA40" i="1" s="1"/>
  <c r="AC40" i="1" s="1"/>
  <c r="AE40" i="1" s="1"/>
  <c r="AG40" i="1" s="1"/>
  <c r="AI40" i="1" s="1"/>
  <c r="AK40" i="1" s="1"/>
  <c r="AM40" i="1" s="1"/>
  <c r="Y41" i="1"/>
  <c r="AA41" i="1" s="1"/>
  <c r="AC41" i="1" s="1"/>
  <c r="AE41" i="1" s="1"/>
  <c r="AG41" i="1" s="1"/>
  <c r="AI41" i="1" s="1"/>
  <c r="AK41" i="1" s="1"/>
  <c r="AM41" i="1" s="1"/>
  <c r="Y42" i="1"/>
  <c r="AA42" i="1" s="1"/>
  <c r="AC42" i="1" s="1"/>
  <c r="AE42" i="1" s="1"/>
  <c r="AG42" i="1" s="1"/>
  <c r="AI42" i="1" s="1"/>
  <c r="AK42" i="1" s="1"/>
  <c r="AM42" i="1" s="1"/>
  <c r="Y43" i="1"/>
  <c r="AA43" i="1" s="1"/>
  <c r="AC43" i="1" s="1"/>
  <c r="AE43" i="1" s="1"/>
  <c r="AG43" i="1" s="1"/>
  <c r="AI43" i="1" s="1"/>
  <c r="AK43" i="1" s="1"/>
  <c r="AM43" i="1" s="1"/>
  <c r="Y44" i="1"/>
  <c r="AA44" i="1" s="1"/>
  <c r="AC44" i="1" s="1"/>
  <c r="AE44" i="1" s="1"/>
  <c r="AG44" i="1" s="1"/>
  <c r="AI44" i="1" s="1"/>
  <c r="AK44" i="1" s="1"/>
  <c r="AM44" i="1" s="1"/>
  <c r="Y48" i="1"/>
  <c r="AA48" i="1" s="1"/>
  <c r="AC48" i="1" s="1"/>
  <c r="AE48" i="1" s="1"/>
  <c r="AG48" i="1" s="1"/>
  <c r="AI48" i="1" s="1"/>
  <c r="AK48" i="1" s="1"/>
  <c r="AM48" i="1" s="1"/>
  <c r="Y51" i="1"/>
  <c r="AA51" i="1" s="1"/>
  <c r="AC51" i="1" s="1"/>
  <c r="AE51" i="1" s="1"/>
  <c r="AG51" i="1" s="1"/>
  <c r="AI51" i="1" s="1"/>
  <c r="AK51" i="1" s="1"/>
  <c r="AM51" i="1" s="1"/>
  <c r="Y52" i="1"/>
  <c r="AA52" i="1" s="1"/>
  <c r="AC52" i="1" s="1"/>
  <c r="AE52" i="1" s="1"/>
  <c r="AG52" i="1" s="1"/>
  <c r="AI52" i="1" s="1"/>
  <c r="AK52" i="1" s="1"/>
  <c r="AM52" i="1" s="1"/>
  <c r="Y56" i="1"/>
  <c r="AA56" i="1" s="1"/>
  <c r="AC56" i="1" s="1"/>
  <c r="AE56" i="1" s="1"/>
  <c r="AG56" i="1" s="1"/>
  <c r="AI56" i="1" s="1"/>
  <c r="AK56" i="1" s="1"/>
  <c r="AM56" i="1" s="1"/>
  <c r="Y57" i="1"/>
  <c r="AA57" i="1" s="1"/>
  <c r="AC57" i="1" s="1"/>
  <c r="AE57" i="1" s="1"/>
  <c r="AG57" i="1" s="1"/>
  <c r="AI57" i="1" s="1"/>
  <c r="AK57" i="1" s="1"/>
  <c r="AM57" i="1" s="1"/>
  <c r="Y58" i="1"/>
  <c r="AA58" i="1" s="1"/>
  <c r="AC58" i="1" s="1"/>
  <c r="AE58" i="1" s="1"/>
  <c r="AG58" i="1" s="1"/>
  <c r="AI58" i="1" s="1"/>
  <c r="AK58" i="1" s="1"/>
  <c r="AM58" i="1" s="1"/>
  <c r="Y65" i="1"/>
  <c r="AA65" i="1" s="1"/>
  <c r="AC65" i="1" s="1"/>
  <c r="AE65" i="1" s="1"/>
  <c r="AG65" i="1" s="1"/>
  <c r="AI65" i="1" s="1"/>
  <c r="AK65" i="1" s="1"/>
  <c r="AM65" i="1" s="1"/>
  <c r="Y66" i="1"/>
  <c r="AA66" i="1" s="1"/>
  <c r="AC66" i="1" s="1"/>
  <c r="AE66" i="1" s="1"/>
  <c r="AG66" i="1" s="1"/>
  <c r="AI66" i="1" s="1"/>
  <c r="AK66" i="1" s="1"/>
  <c r="AM66" i="1" s="1"/>
  <c r="Y67" i="1"/>
  <c r="AA67" i="1" s="1"/>
  <c r="AC67" i="1" s="1"/>
  <c r="AE67" i="1" s="1"/>
  <c r="AG67" i="1" s="1"/>
  <c r="AI67" i="1" s="1"/>
  <c r="AK67" i="1" s="1"/>
  <c r="AM67" i="1" s="1"/>
  <c r="Y68" i="1"/>
  <c r="AA68" i="1" s="1"/>
  <c r="AC68" i="1" s="1"/>
  <c r="AE68" i="1" s="1"/>
  <c r="AG68" i="1" s="1"/>
  <c r="AI68" i="1" s="1"/>
  <c r="AK68" i="1" s="1"/>
  <c r="AM68" i="1" s="1"/>
  <c r="Y71" i="1"/>
  <c r="AA71" i="1" s="1"/>
  <c r="AC71" i="1" s="1"/>
  <c r="AE71" i="1" s="1"/>
  <c r="AG71" i="1" s="1"/>
  <c r="AI71" i="1" s="1"/>
  <c r="AK71" i="1" s="1"/>
  <c r="AM71" i="1" s="1"/>
  <c r="Y72" i="1"/>
  <c r="AA72" i="1" s="1"/>
  <c r="AC72" i="1" s="1"/>
  <c r="AE72" i="1" s="1"/>
  <c r="AG72" i="1" s="1"/>
  <c r="AI72" i="1" s="1"/>
  <c r="AK72" i="1" s="1"/>
  <c r="AM72" i="1" s="1"/>
  <c r="Y75" i="1"/>
  <c r="AA75" i="1" s="1"/>
  <c r="AC75" i="1" s="1"/>
  <c r="AE75" i="1" s="1"/>
  <c r="AG75" i="1" s="1"/>
  <c r="AI75" i="1" s="1"/>
  <c r="AK75" i="1" s="1"/>
  <c r="AM75" i="1" s="1"/>
  <c r="Y76" i="1"/>
  <c r="AA76" i="1" s="1"/>
  <c r="AC76" i="1" s="1"/>
  <c r="AE76" i="1" s="1"/>
  <c r="AG76" i="1" s="1"/>
  <c r="AI76" i="1" s="1"/>
  <c r="AK76" i="1" s="1"/>
  <c r="AM76" i="1" s="1"/>
  <c r="Y79" i="1"/>
  <c r="AA79" i="1" s="1"/>
  <c r="AC79" i="1" s="1"/>
  <c r="AE79" i="1" s="1"/>
  <c r="AG79" i="1" s="1"/>
  <c r="AI79" i="1" s="1"/>
  <c r="AK79" i="1" s="1"/>
  <c r="AM79" i="1" s="1"/>
  <c r="Y80" i="1"/>
  <c r="AA80" i="1" s="1"/>
  <c r="AC80" i="1" s="1"/>
  <c r="AE80" i="1" s="1"/>
  <c r="AG80" i="1" s="1"/>
  <c r="AI80" i="1" s="1"/>
  <c r="AK80" i="1" s="1"/>
  <c r="AM80" i="1" s="1"/>
  <c r="AA81" i="1"/>
  <c r="AC81" i="1" s="1"/>
  <c r="AE81" i="1" s="1"/>
  <c r="AG81" i="1" s="1"/>
  <c r="AI81" i="1" s="1"/>
  <c r="AK81" i="1" s="1"/>
  <c r="AM81" i="1" s="1"/>
  <c r="Y85" i="1"/>
  <c r="AA85" i="1" s="1"/>
  <c r="AC85" i="1" s="1"/>
  <c r="AE85" i="1" s="1"/>
  <c r="AG85" i="1" s="1"/>
  <c r="AI85" i="1" s="1"/>
  <c r="AK85" i="1" s="1"/>
  <c r="AM85" i="1" s="1"/>
  <c r="Y86" i="1"/>
  <c r="AA86" i="1" s="1"/>
  <c r="AC86" i="1" s="1"/>
  <c r="AE86" i="1" s="1"/>
  <c r="AG86" i="1" s="1"/>
  <c r="AI86" i="1" s="1"/>
  <c r="AK86" i="1" s="1"/>
  <c r="AM86" i="1" s="1"/>
  <c r="Y87" i="1"/>
  <c r="AA87" i="1" s="1"/>
  <c r="AC87" i="1" s="1"/>
  <c r="AE87" i="1" s="1"/>
  <c r="AG87" i="1" s="1"/>
  <c r="AI87" i="1" s="1"/>
  <c r="AK87" i="1" s="1"/>
  <c r="AM87" i="1" s="1"/>
  <c r="Y88" i="1"/>
  <c r="AA88" i="1" s="1"/>
  <c r="AC88" i="1" s="1"/>
  <c r="AE88" i="1" s="1"/>
  <c r="AG88" i="1" s="1"/>
  <c r="AI88" i="1" s="1"/>
  <c r="AK88" i="1" s="1"/>
  <c r="AM88" i="1" s="1"/>
  <c r="Y89" i="1"/>
  <c r="AA89" i="1" s="1"/>
  <c r="AC89" i="1" s="1"/>
  <c r="AE89" i="1" s="1"/>
  <c r="AG89" i="1" s="1"/>
  <c r="AI89" i="1" s="1"/>
  <c r="AK89" i="1" s="1"/>
  <c r="AM89" i="1" s="1"/>
  <c r="Y90" i="1"/>
  <c r="AA90" i="1" s="1"/>
  <c r="AC90" i="1" s="1"/>
  <c r="AE90" i="1" s="1"/>
  <c r="AG90" i="1" s="1"/>
  <c r="AI90" i="1" s="1"/>
  <c r="AK90" i="1" s="1"/>
  <c r="AM90" i="1" s="1"/>
  <c r="Y91" i="1"/>
  <c r="AA91" i="1" s="1"/>
  <c r="AC91" i="1" s="1"/>
  <c r="AE91" i="1" s="1"/>
  <c r="AG91" i="1" s="1"/>
  <c r="AI91" i="1" s="1"/>
  <c r="AK91" i="1" s="1"/>
  <c r="AM91" i="1" s="1"/>
  <c r="Y92" i="1"/>
  <c r="AA92" i="1" s="1"/>
  <c r="AC92" i="1" s="1"/>
  <c r="AE92" i="1" s="1"/>
  <c r="AG92" i="1" s="1"/>
  <c r="AI92" i="1" s="1"/>
  <c r="AK92" i="1" s="1"/>
  <c r="AM92" i="1" s="1"/>
  <c r="Y93" i="1"/>
  <c r="AA93" i="1" s="1"/>
  <c r="AC93" i="1" s="1"/>
  <c r="AE93" i="1" s="1"/>
  <c r="AG93" i="1" s="1"/>
  <c r="AI93" i="1" s="1"/>
  <c r="AK93" i="1" s="1"/>
  <c r="AM93" i="1" s="1"/>
  <c r="Y94" i="1"/>
  <c r="AA94" i="1" s="1"/>
  <c r="AC94" i="1" s="1"/>
  <c r="AE94" i="1" s="1"/>
  <c r="AG94" i="1" s="1"/>
  <c r="AI94" i="1" s="1"/>
  <c r="AK94" i="1" s="1"/>
  <c r="AM94" i="1" s="1"/>
  <c r="Y95" i="1"/>
  <c r="AA95" i="1" s="1"/>
  <c r="AC95" i="1" s="1"/>
  <c r="AE95" i="1" s="1"/>
  <c r="AG95" i="1" s="1"/>
  <c r="AI95" i="1" s="1"/>
  <c r="AK95" i="1" s="1"/>
  <c r="AM95" i="1" s="1"/>
  <c r="Y111" i="1"/>
  <c r="AA111" i="1" s="1"/>
  <c r="AC111" i="1" s="1"/>
  <c r="AE111" i="1" s="1"/>
  <c r="AG111" i="1" s="1"/>
  <c r="AI111" i="1" s="1"/>
  <c r="AK111" i="1" s="1"/>
  <c r="AM111" i="1" s="1"/>
  <c r="Y112" i="1"/>
  <c r="AA112" i="1" s="1"/>
  <c r="AC112" i="1" s="1"/>
  <c r="AE112" i="1" s="1"/>
  <c r="AG112" i="1" s="1"/>
  <c r="AI112" i="1" s="1"/>
  <c r="AK112" i="1" s="1"/>
  <c r="AM112" i="1" s="1"/>
  <c r="Y113" i="1"/>
  <c r="AA113" i="1" s="1"/>
  <c r="AC113" i="1" s="1"/>
  <c r="AE113" i="1" s="1"/>
  <c r="AG113" i="1" s="1"/>
  <c r="AI113" i="1" s="1"/>
  <c r="AK113" i="1" s="1"/>
  <c r="AM113" i="1" s="1"/>
  <c r="Y115" i="1"/>
  <c r="AA115" i="1" s="1"/>
  <c r="AC115" i="1" s="1"/>
  <c r="AE115" i="1" s="1"/>
  <c r="AG115" i="1" s="1"/>
  <c r="AI115" i="1" s="1"/>
  <c r="AK115" i="1" s="1"/>
  <c r="AM115" i="1" s="1"/>
  <c r="Y116" i="1"/>
  <c r="AA116" i="1" s="1"/>
  <c r="AC116" i="1" s="1"/>
  <c r="AE116" i="1" s="1"/>
  <c r="AG116" i="1" s="1"/>
  <c r="AI116" i="1" s="1"/>
  <c r="AK116" i="1" s="1"/>
  <c r="AM116" i="1" s="1"/>
  <c r="Y117" i="1"/>
  <c r="AA117" i="1" s="1"/>
  <c r="AC117" i="1" s="1"/>
  <c r="AE117" i="1" s="1"/>
  <c r="AG117" i="1" s="1"/>
  <c r="AI117" i="1" s="1"/>
  <c r="AK117" i="1" s="1"/>
  <c r="AM117" i="1" s="1"/>
  <c r="Y118" i="1"/>
  <c r="AA118" i="1" s="1"/>
  <c r="AC118" i="1" s="1"/>
  <c r="AE118" i="1" s="1"/>
  <c r="AG118" i="1" s="1"/>
  <c r="AI118" i="1" s="1"/>
  <c r="AK118" i="1" s="1"/>
  <c r="AM118" i="1" s="1"/>
  <c r="Y119" i="1"/>
  <c r="AA119" i="1" s="1"/>
  <c r="AC119" i="1" s="1"/>
  <c r="AE119" i="1" s="1"/>
  <c r="AG119" i="1" s="1"/>
  <c r="AI119" i="1" s="1"/>
  <c r="AK119" i="1" s="1"/>
  <c r="AM119" i="1" s="1"/>
  <c r="Y120" i="1"/>
  <c r="AA120" i="1" s="1"/>
  <c r="AC120" i="1" s="1"/>
  <c r="AE120" i="1" s="1"/>
  <c r="AG120" i="1" s="1"/>
  <c r="AI120" i="1" s="1"/>
  <c r="AK120" i="1" s="1"/>
  <c r="AM120" i="1" s="1"/>
  <c r="Y122" i="1"/>
  <c r="AA122" i="1" s="1"/>
  <c r="AC122" i="1" s="1"/>
  <c r="AE122" i="1" s="1"/>
  <c r="AG122" i="1" s="1"/>
  <c r="AI122" i="1" s="1"/>
  <c r="AK122" i="1" s="1"/>
  <c r="AM122" i="1" s="1"/>
  <c r="Y124" i="1"/>
  <c r="AA124" i="1" s="1"/>
  <c r="AC124" i="1" s="1"/>
  <c r="AE124" i="1" s="1"/>
  <c r="AG124" i="1" s="1"/>
  <c r="AI124" i="1" s="1"/>
  <c r="AK124" i="1" s="1"/>
  <c r="AM124" i="1" s="1"/>
  <c r="Y126" i="1"/>
  <c r="AA126" i="1" s="1"/>
  <c r="AC126" i="1" s="1"/>
  <c r="AE126" i="1" s="1"/>
  <c r="AG126" i="1" s="1"/>
  <c r="AI126" i="1" s="1"/>
  <c r="AK126" i="1" s="1"/>
  <c r="AM126" i="1" s="1"/>
  <c r="Y127" i="1"/>
  <c r="AA127" i="1" s="1"/>
  <c r="AC127" i="1" s="1"/>
  <c r="AE127" i="1" s="1"/>
  <c r="AG127" i="1" s="1"/>
  <c r="AI127" i="1" s="1"/>
  <c r="AK127" i="1" s="1"/>
  <c r="AM127" i="1" s="1"/>
  <c r="Y129" i="1"/>
  <c r="AA129" i="1" s="1"/>
  <c r="AC129" i="1" s="1"/>
  <c r="AE129" i="1" s="1"/>
  <c r="AG129" i="1" s="1"/>
  <c r="AI129" i="1" s="1"/>
  <c r="AK129" i="1" s="1"/>
  <c r="AM129" i="1" s="1"/>
  <c r="Y131" i="1"/>
  <c r="AA131" i="1" s="1"/>
  <c r="AC131" i="1" s="1"/>
  <c r="AE131" i="1" s="1"/>
  <c r="AG131" i="1" s="1"/>
  <c r="AI131" i="1" s="1"/>
  <c r="AK131" i="1" s="1"/>
  <c r="AM131" i="1" s="1"/>
  <c r="Y133" i="1"/>
  <c r="AA133" i="1" s="1"/>
  <c r="AC133" i="1" s="1"/>
  <c r="AE133" i="1" s="1"/>
  <c r="AG133" i="1" s="1"/>
  <c r="AI133" i="1" s="1"/>
  <c r="AK133" i="1" s="1"/>
  <c r="AM133" i="1" s="1"/>
  <c r="Y134" i="1"/>
  <c r="AA134" i="1" s="1"/>
  <c r="AC134" i="1" s="1"/>
  <c r="AE134" i="1" s="1"/>
  <c r="AG134" i="1" s="1"/>
  <c r="AI134" i="1" s="1"/>
  <c r="AK134" i="1" s="1"/>
  <c r="AM134" i="1" s="1"/>
  <c r="Y137" i="1"/>
  <c r="AA137" i="1" s="1"/>
  <c r="AC137" i="1" s="1"/>
  <c r="AE137" i="1" s="1"/>
  <c r="AG137" i="1" s="1"/>
  <c r="AI137" i="1" s="1"/>
  <c r="AK137" i="1" s="1"/>
  <c r="AM137" i="1" s="1"/>
  <c r="Y138" i="1"/>
  <c r="AA138" i="1" s="1"/>
  <c r="AC138" i="1" s="1"/>
  <c r="AE138" i="1" s="1"/>
  <c r="AG138" i="1" s="1"/>
  <c r="AI138" i="1" s="1"/>
  <c r="AK138" i="1" s="1"/>
  <c r="AM138" i="1" s="1"/>
  <c r="Y139" i="1"/>
  <c r="AA139" i="1" s="1"/>
  <c r="AC139" i="1" s="1"/>
  <c r="AE139" i="1" s="1"/>
  <c r="AG139" i="1" s="1"/>
  <c r="AI139" i="1" s="1"/>
  <c r="AK139" i="1" s="1"/>
  <c r="AM139" i="1" s="1"/>
  <c r="Y142" i="1"/>
  <c r="AA142" i="1" s="1"/>
  <c r="AC142" i="1" s="1"/>
  <c r="AE142" i="1" s="1"/>
  <c r="AG142" i="1" s="1"/>
  <c r="AI142" i="1" s="1"/>
  <c r="AK142" i="1" s="1"/>
  <c r="AM142" i="1" s="1"/>
  <c r="Y145" i="1"/>
  <c r="AA145" i="1" s="1"/>
  <c r="AC145" i="1" s="1"/>
  <c r="AE145" i="1" s="1"/>
  <c r="AG145" i="1" s="1"/>
  <c r="AI145" i="1" s="1"/>
  <c r="AK145" i="1" s="1"/>
  <c r="AM145" i="1" s="1"/>
  <c r="Y146" i="1"/>
  <c r="AA146" i="1" s="1"/>
  <c r="AC146" i="1" s="1"/>
  <c r="AE146" i="1" s="1"/>
  <c r="AG146" i="1" s="1"/>
  <c r="AI146" i="1" s="1"/>
  <c r="AK146" i="1" s="1"/>
  <c r="AM146" i="1" s="1"/>
  <c r="Y151" i="1"/>
  <c r="AA151" i="1" s="1"/>
  <c r="AC151" i="1" s="1"/>
  <c r="AE151" i="1" s="1"/>
  <c r="AG151" i="1" s="1"/>
  <c r="AI151" i="1" s="1"/>
  <c r="AK151" i="1" s="1"/>
  <c r="AM151" i="1" s="1"/>
  <c r="Y154" i="1"/>
  <c r="AA154" i="1" s="1"/>
  <c r="AC154" i="1" s="1"/>
  <c r="AE154" i="1" s="1"/>
  <c r="AG154" i="1" s="1"/>
  <c r="AI154" i="1" s="1"/>
  <c r="AK154" i="1" s="1"/>
  <c r="AM154" i="1" s="1"/>
  <c r="Y155" i="1"/>
  <c r="AA155" i="1" s="1"/>
  <c r="AC155" i="1" s="1"/>
  <c r="AE155" i="1" s="1"/>
  <c r="AG155" i="1" s="1"/>
  <c r="AI155" i="1" s="1"/>
  <c r="AK155" i="1" s="1"/>
  <c r="AM155" i="1" s="1"/>
  <c r="Y156" i="1"/>
  <c r="AA156" i="1" s="1"/>
  <c r="AC156" i="1" s="1"/>
  <c r="AE156" i="1" s="1"/>
  <c r="AG156" i="1" s="1"/>
  <c r="AI156" i="1" s="1"/>
  <c r="AK156" i="1" s="1"/>
  <c r="AM156" i="1" s="1"/>
  <c r="Y157" i="1"/>
  <c r="AA157" i="1" s="1"/>
  <c r="AC157" i="1" s="1"/>
  <c r="AE157" i="1" s="1"/>
  <c r="AG157" i="1" s="1"/>
  <c r="AI157" i="1" s="1"/>
  <c r="AK157" i="1" s="1"/>
  <c r="AM157" i="1" s="1"/>
  <c r="Y158" i="1"/>
  <c r="AA158" i="1" s="1"/>
  <c r="AC158" i="1" s="1"/>
  <c r="AE158" i="1" s="1"/>
  <c r="AG158" i="1" s="1"/>
  <c r="AI158" i="1" s="1"/>
  <c r="AK158" i="1" s="1"/>
  <c r="AM158" i="1" s="1"/>
  <c r="Y159" i="1"/>
  <c r="AA159" i="1" s="1"/>
  <c r="AC159" i="1" s="1"/>
  <c r="AE159" i="1" s="1"/>
  <c r="AG159" i="1" s="1"/>
  <c r="AI159" i="1" s="1"/>
  <c r="AK159" i="1" s="1"/>
  <c r="AM159" i="1" s="1"/>
  <c r="Y160" i="1"/>
  <c r="AA160" i="1" s="1"/>
  <c r="AC160" i="1" s="1"/>
  <c r="AE160" i="1" s="1"/>
  <c r="AG160" i="1" s="1"/>
  <c r="AI160" i="1" s="1"/>
  <c r="AK160" i="1" s="1"/>
  <c r="AM160" i="1" s="1"/>
  <c r="Y161" i="1"/>
  <c r="AA161" i="1" s="1"/>
  <c r="AC161" i="1" s="1"/>
  <c r="AE161" i="1" s="1"/>
  <c r="AG161" i="1" s="1"/>
  <c r="AI161" i="1" s="1"/>
  <c r="AK161" i="1" s="1"/>
  <c r="AM161" i="1" s="1"/>
  <c r="Y164" i="1"/>
  <c r="AA164" i="1" s="1"/>
  <c r="AC164" i="1" s="1"/>
  <c r="AE164" i="1" s="1"/>
  <c r="AG164" i="1" s="1"/>
  <c r="AI164" i="1" s="1"/>
  <c r="AK164" i="1" s="1"/>
  <c r="AM164" i="1" s="1"/>
  <c r="Y165" i="1"/>
  <c r="AA165" i="1" s="1"/>
  <c r="AC165" i="1" s="1"/>
  <c r="AE165" i="1" s="1"/>
  <c r="AG165" i="1" s="1"/>
  <c r="AI165" i="1" s="1"/>
  <c r="AK165" i="1" s="1"/>
  <c r="AM165" i="1" s="1"/>
  <c r="Y168" i="1"/>
  <c r="AA168" i="1" s="1"/>
  <c r="AC168" i="1" s="1"/>
  <c r="AE168" i="1" s="1"/>
  <c r="AG168" i="1" s="1"/>
  <c r="AI168" i="1" s="1"/>
  <c r="AK168" i="1" s="1"/>
  <c r="AM168" i="1" s="1"/>
  <c r="Y169" i="1"/>
  <c r="AA169" i="1" s="1"/>
  <c r="AC169" i="1" s="1"/>
  <c r="AE169" i="1" s="1"/>
  <c r="AG169" i="1" s="1"/>
  <c r="AI169" i="1" s="1"/>
  <c r="AK169" i="1" s="1"/>
  <c r="AM169" i="1" s="1"/>
  <c r="Y170" i="1"/>
  <c r="AA170" i="1" s="1"/>
  <c r="AC170" i="1" s="1"/>
  <c r="AE170" i="1" s="1"/>
  <c r="AG170" i="1" s="1"/>
  <c r="AI170" i="1" s="1"/>
  <c r="AK170" i="1" s="1"/>
  <c r="AM170" i="1" s="1"/>
  <c r="Y184" i="1"/>
  <c r="AA184" i="1" s="1"/>
  <c r="AC184" i="1" s="1"/>
  <c r="AE184" i="1" s="1"/>
  <c r="AG184" i="1" s="1"/>
  <c r="AI184" i="1" s="1"/>
  <c r="AK184" i="1" s="1"/>
  <c r="AM184" i="1" s="1"/>
  <c r="Y185" i="1"/>
  <c r="AA185" i="1" s="1"/>
  <c r="AC185" i="1" s="1"/>
  <c r="AE185" i="1" s="1"/>
  <c r="AG185" i="1" s="1"/>
  <c r="AI185" i="1" s="1"/>
  <c r="AK185" i="1" s="1"/>
  <c r="AM185" i="1" s="1"/>
  <c r="Y188" i="1"/>
  <c r="AA188" i="1" s="1"/>
  <c r="AC188" i="1" s="1"/>
  <c r="AE188" i="1" s="1"/>
  <c r="AG188" i="1" s="1"/>
  <c r="AI188" i="1" s="1"/>
  <c r="AK188" i="1" s="1"/>
  <c r="AM188" i="1" s="1"/>
  <c r="Y189" i="1"/>
  <c r="AA189" i="1" s="1"/>
  <c r="AC189" i="1" s="1"/>
  <c r="AE189" i="1" s="1"/>
  <c r="AG189" i="1" s="1"/>
  <c r="AI189" i="1" s="1"/>
  <c r="AK189" i="1" s="1"/>
  <c r="AM189" i="1" s="1"/>
  <c r="Y192" i="1"/>
  <c r="AA192" i="1" s="1"/>
  <c r="AC192" i="1" s="1"/>
  <c r="AE192" i="1" s="1"/>
  <c r="AG192" i="1" s="1"/>
  <c r="AI192" i="1" s="1"/>
  <c r="AK192" i="1" s="1"/>
  <c r="AM192" i="1" s="1"/>
  <c r="Y193" i="1"/>
  <c r="AA193" i="1" s="1"/>
  <c r="AC193" i="1" s="1"/>
  <c r="AE193" i="1" s="1"/>
  <c r="AG193" i="1" s="1"/>
  <c r="AI193" i="1" s="1"/>
  <c r="AK193" i="1" s="1"/>
  <c r="AM193" i="1" s="1"/>
  <c r="Y196" i="1"/>
  <c r="AA196" i="1" s="1"/>
  <c r="AC196" i="1" s="1"/>
  <c r="AE196" i="1" s="1"/>
  <c r="AG196" i="1" s="1"/>
  <c r="AI196" i="1" s="1"/>
  <c r="AK196" i="1" s="1"/>
  <c r="AM196" i="1" s="1"/>
  <c r="Y197" i="1"/>
  <c r="AA197" i="1" s="1"/>
  <c r="AC197" i="1" s="1"/>
  <c r="AE197" i="1" s="1"/>
  <c r="AG197" i="1" s="1"/>
  <c r="AI197" i="1" s="1"/>
  <c r="AK197" i="1" s="1"/>
  <c r="AM197" i="1" s="1"/>
  <c r="Y200" i="1"/>
  <c r="AA200" i="1" s="1"/>
  <c r="AC200" i="1" s="1"/>
  <c r="AE200" i="1" s="1"/>
  <c r="AG200" i="1" s="1"/>
  <c r="AI200" i="1" s="1"/>
  <c r="AK200" i="1" s="1"/>
  <c r="AM200" i="1" s="1"/>
  <c r="Y201" i="1"/>
  <c r="AA201" i="1" s="1"/>
  <c r="AC201" i="1" s="1"/>
  <c r="AE201" i="1" s="1"/>
  <c r="AG201" i="1" s="1"/>
  <c r="AI201" i="1" s="1"/>
  <c r="AK201" i="1" s="1"/>
  <c r="AM201" i="1" s="1"/>
  <c r="Y204" i="1"/>
  <c r="AA204" i="1" s="1"/>
  <c r="AC204" i="1" s="1"/>
  <c r="AE204" i="1" s="1"/>
  <c r="AG204" i="1" s="1"/>
  <c r="AI204" i="1" s="1"/>
  <c r="AK204" i="1" s="1"/>
  <c r="AM204" i="1" s="1"/>
  <c r="Y205" i="1"/>
  <c r="AA205" i="1" s="1"/>
  <c r="AC205" i="1" s="1"/>
  <c r="AE205" i="1" s="1"/>
  <c r="AG205" i="1" s="1"/>
  <c r="AI205" i="1" s="1"/>
  <c r="AK205" i="1" s="1"/>
  <c r="AM205" i="1" s="1"/>
  <c r="Y206" i="1"/>
  <c r="AA206" i="1" s="1"/>
  <c r="AC206" i="1" s="1"/>
  <c r="AE206" i="1" s="1"/>
  <c r="AG206" i="1" s="1"/>
  <c r="AI206" i="1" s="1"/>
  <c r="AK206" i="1" s="1"/>
  <c r="AM206" i="1" s="1"/>
  <c r="Y209" i="1"/>
  <c r="AA209" i="1" s="1"/>
  <c r="AC209" i="1" s="1"/>
  <c r="AE209" i="1" s="1"/>
  <c r="AG209" i="1" s="1"/>
  <c r="AI209" i="1" s="1"/>
  <c r="AK209" i="1" s="1"/>
  <c r="AM209" i="1" s="1"/>
  <c r="Y210" i="1"/>
  <c r="AA210" i="1" s="1"/>
  <c r="AC210" i="1" s="1"/>
  <c r="AE210" i="1" s="1"/>
  <c r="AG210" i="1" s="1"/>
  <c r="AI210" i="1" s="1"/>
  <c r="AK210" i="1" s="1"/>
  <c r="AM210" i="1" s="1"/>
  <c r="Y213" i="1"/>
  <c r="AA213" i="1" s="1"/>
  <c r="AC213" i="1" s="1"/>
  <c r="AE213" i="1" s="1"/>
  <c r="AG213" i="1" s="1"/>
  <c r="AI213" i="1" s="1"/>
  <c r="AK213" i="1" s="1"/>
  <c r="AM213" i="1" s="1"/>
  <c r="Y214" i="1"/>
  <c r="AA214" i="1" s="1"/>
  <c r="AC214" i="1" s="1"/>
  <c r="AE214" i="1" s="1"/>
  <c r="AG214" i="1" s="1"/>
  <c r="AI214" i="1" s="1"/>
  <c r="AK214" i="1" s="1"/>
  <c r="AM214" i="1" s="1"/>
  <c r="Y217" i="1"/>
  <c r="AA217" i="1" s="1"/>
  <c r="AC217" i="1" s="1"/>
  <c r="AE217" i="1" s="1"/>
  <c r="AG217" i="1" s="1"/>
  <c r="AI217" i="1" s="1"/>
  <c r="AK217" i="1" s="1"/>
  <c r="AM217" i="1" s="1"/>
  <c r="Y218" i="1"/>
  <c r="AA218" i="1" s="1"/>
  <c r="AC218" i="1" s="1"/>
  <c r="AE218" i="1" s="1"/>
  <c r="AG218" i="1" s="1"/>
  <c r="AI218" i="1" s="1"/>
  <c r="AK218" i="1" s="1"/>
  <c r="AM218" i="1" s="1"/>
  <c r="Y221" i="1"/>
  <c r="AA221" i="1" s="1"/>
  <c r="AC221" i="1" s="1"/>
  <c r="AE221" i="1" s="1"/>
  <c r="AG221" i="1" s="1"/>
  <c r="AI221" i="1" s="1"/>
  <c r="AK221" i="1" s="1"/>
  <c r="AM221" i="1" s="1"/>
  <c r="Y222" i="1"/>
  <c r="AA222" i="1" s="1"/>
  <c r="AC222" i="1" s="1"/>
  <c r="AE222" i="1" s="1"/>
  <c r="AG222" i="1" s="1"/>
  <c r="AI222" i="1" s="1"/>
  <c r="AK222" i="1" s="1"/>
  <c r="AM222" i="1" s="1"/>
  <c r="Y225" i="1"/>
  <c r="AA225" i="1" s="1"/>
  <c r="AC225" i="1" s="1"/>
  <c r="AE225" i="1" s="1"/>
  <c r="AG225" i="1" s="1"/>
  <c r="AI225" i="1" s="1"/>
  <c r="AK225" i="1" s="1"/>
  <c r="AM225" i="1" s="1"/>
  <c r="Y226" i="1"/>
  <c r="AA226" i="1" s="1"/>
  <c r="AC226" i="1" s="1"/>
  <c r="AE226" i="1" s="1"/>
  <c r="AG226" i="1" s="1"/>
  <c r="AI226" i="1" s="1"/>
  <c r="AK226" i="1" s="1"/>
  <c r="AM226" i="1" s="1"/>
  <c r="Y229" i="1"/>
  <c r="AA229" i="1" s="1"/>
  <c r="AC229" i="1" s="1"/>
  <c r="AE229" i="1" s="1"/>
  <c r="AG229" i="1" s="1"/>
  <c r="AI229" i="1" s="1"/>
  <c r="AK229" i="1" s="1"/>
  <c r="AM229" i="1" s="1"/>
  <c r="Y230" i="1"/>
  <c r="AA230" i="1" s="1"/>
  <c r="AC230" i="1" s="1"/>
  <c r="AE230" i="1" s="1"/>
  <c r="AG230" i="1" s="1"/>
  <c r="AI230" i="1" s="1"/>
  <c r="AK230" i="1" s="1"/>
  <c r="AM230" i="1" s="1"/>
  <c r="Y233" i="1"/>
  <c r="AA233" i="1" s="1"/>
  <c r="AC233" i="1" s="1"/>
  <c r="AE233" i="1" s="1"/>
  <c r="AG233" i="1" s="1"/>
  <c r="AI233" i="1" s="1"/>
  <c r="AK233" i="1" s="1"/>
  <c r="AM233" i="1" s="1"/>
  <c r="Y234" i="1"/>
  <c r="AA234" i="1" s="1"/>
  <c r="AC234" i="1" s="1"/>
  <c r="AE234" i="1" s="1"/>
  <c r="AG234" i="1" s="1"/>
  <c r="AI234" i="1" s="1"/>
  <c r="AK234" i="1" s="1"/>
  <c r="AM234" i="1" s="1"/>
  <c r="Y237" i="1"/>
  <c r="AA237" i="1" s="1"/>
  <c r="AC237" i="1" s="1"/>
  <c r="AE237" i="1" s="1"/>
  <c r="AG237" i="1" s="1"/>
  <c r="AI237" i="1" s="1"/>
  <c r="AK237" i="1" s="1"/>
  <c r="AM237" i="1" s="1"/>
  <c r="Y238" i="1"/>
  <c r="AA238" i="1" s="1"/>
  <c r="AC238" i="1" s="1"/>
  <c r="AE238" i="1" s="1"/>
  <c r="AG238" i="1" s="1"/>
  <c r="AI238" i="1" s="1"/>
  <c r="AK238" i="1" s="1"/>
  <c r="AM238" i="1" s="1"/>
  <c r="Y241" i="1"/>
  <c r="AA241" i="1" s="1"/>
  <c r="AC241" i="1" s="1"/>
  <c r="AE241" i="1" s="1"/>
  <c r="AG241" i="1" s="1"/>
  <c r="AI241" i="1" s="1"/>
  <c r="AK241" i="1" s="1"/>
  <c r="AM241" i="1" s="1"/>
  <c r="Y242" i="1"/>
  <c r="AA242" i="1" s="1"/>
  <c r="AC242" i="1" s="1"/>
  <c r="AE242" i="1" s="1"/>
  <c r="AG242" i="1" s="1"/>
  <c r="AI242" i="1" s="1"/>
  <c r="AK242" i="1" s="1"/>
  <c r="AM242" i="1" s="1"/>
  <c r="Y243" i="1"/>
  <c r="AA243" i="1" s="1"/>
  <c r="AC243" i="1" s="1"/>
  <c r="AE243" i="1" s="1"/>
  <c r="AG243" i="1" s="1"/>
  <c r="AI243" i="1" s="1"/>
  <c r="AK243" i="1" s="1"/>
  <c r="AM243" i="1" s="1"/>
  <c r="Y244" i="1"/>
  <c r="AA244" i="1" s="1"/>
  <c r="AC244" i="1" s="1"/>
  <c r="AE244" i="1" s="1"/>
  <c r="AG244" i="1" s="1"/>
  <c r="AI244" i="1" s="1"/>
  <c r="AK244" i="1" s="1"/>
  <c r="AM244" i="1" s="1"/>
  <c r="Y245" i="1"/>
  <c r="AA245" i="1" s="1"/>
  <c r="AC245" i="1" s="1"/>
  <c r="AE245" i="1" s="1"/>
  <c r="AG245" i="1" s="1"/>
  <c r="AI245" i="1" s="1"/>
  <c r="AK245" i="1" s="1"/>
  <c r="AM245" i="1" s="1"/>
  <c r="Y246" i="1"/>
  <c r="AA246" i="1" s="1"/>
  <c r="AC246" i="1" s="1"/>
  <c r="AE246" i="1" s="1"/>
  <c r="AG246" i="1" s="1"/>
  <c r="AI246" i="1" s="1"/>
  <c r="AK246" i="1" s="1"/>
  <c r="AM246" i="1" s="1"/>
  <c r="Y249" i="1"/>
  <c r="AA249" i="1" s="1"/>
  <c r="AC249" i="1" s="1"/>
  <c r="AE249" i="1" s="1"/>
  <c r="AG249" i="1" s="1"/>
  <c r="AI249" i="1" s="1"/>
  <c r="AK249" i="1" s="1"/>
  <c r="AM249" i="1" s="1"/>
  <c r="Y250" i="1"/>
  <c r="AA250" i="1" s="1"/>
  <c r="AC250" i="1" s="1"/>
  <c r="AE250" i="1" s="1"/>
  <c r="AG250" i="1" s="1"/>
  <c r="AI250" i="1" s="1"/>
  <c r="AK250" i="1" s="1"/>
  <c r="AM250" i="1" s="1"/>
  <c r="Y253" i="1"/>
  <c r="AA253" i="1" s="1"/>
  <c r="AC253" i="1" s="1"/>
  <c r="AE253" i="1" s="1"/>
  <c r="AG253" i="1" s="1"/>
  <c r="AI253" i="1" s="1"/>
  <c r="AK253" i="1" s="1"/>
  <c r="AM253" i="1" s="1"/>
  <c r="Y254" i="1"/>
  <c r="AA254" i="1" s="1"/>
  <c r="AC254" i="1" s="1"/>
  <c r="AE254" i="1" s="1"/>
  <c r="AG254" i="1" s="1"/>
  <c r="AI254" i="1" s="1"/>
  <c r="AK254" i="1" s="1"/>
  <c r="AM254" i="1" s="1"/>
  <c r="Y257" i="1"/>
  <c r="AA257" i="1" s="1"/>
  <c r="AC257" i="1" s="1"/>
  <c r="AE257" i="1" s="1"/>
  <c r="AG257" i="1" s="1"/>
  <c r="AI257" i="1" s="1"/>
  <c r="AK257" i="1" s="1"/>
  <c r="AM257" i="1" s="1"/>
  <c r="Y258" i="1"/>
  <c r="AA258" i="1" s="1"/>
  <c r="AC258" i="1" s="1"/>
  <c r="AE258" i="1" s="1"/>
  <c r="AG258" i="1" s="1"/>
  <c r="AI258" i="1" s="1"/>
  <c r="AK258" i="1" s="1"/>
  <c r="AM258" i="1" s="1"/>
  <c r="Y284" i="1"/>
  <c r="AA284" i="1" s="1"/>
  <c r="AC284" i="1" s="1"/>
  <c r="AE284" i="1" s="1"/>
  <c r="AG284" i="1" s="1"/>
  <c r="AI284" i="1" s="1"/>
  <c r="AK284" i="1" s="1"/>
  <c r="AM284" i="1" s="1"/>
  <c r="Y287" i="1"/>
  <c r="AA287" i="1" s="1"/>
  <c r="AC287" i="1" s="1"/>
  <c r="AE287" i="1" s="1"/>
  <c r="AG287" i="1" s="1"/>
  <c r="AI287" i="1" s="1"/>
  <c r="AK287" i="1" s="1"/>
  <c r="AM287" i="1" s="1"/>
  <c r="Y296" i="1"/>
  <c r="AA296" i="1" s="1"/>
  <c r="AC296" i="1" s="1"/>
  <c r="AE296" i="1" s="1"/>
  <c r="AG296" i="1" s="1"/>
  <c r="AI296" i="1" s="1"/>
  <c r="AK296" i="1" s="1"/>
  <c r="AM296" i="1" s="1"/>
  <c r="Y299" i="1"/>
  <c r="AA299" i="1" s="1"/>
  <c r="AC299" i="1" s="1"/>
  <c r="AE299" i="1" s="1"/>
  <c r="AG299" i="1" s="1"/>
  <c r="AI299" i="1" s="1"/>
  <c r="AK299" i="1" s="1"/>
  <c r="AM299" i="1" s="1"/>
  <c r="Y300" i="1"/>
  <c r="AA300" i="1" s="1"/>
  <c r="AC300" i="1" s="1"/>
  <c r="AE300" i="1" s="1"/>
  <c r="AG300" i="1" s="1"/>
  <c r="AI300" i="1" s="1"/>
  <c r="AK300" i="1" s="1"/>
  <c r="AM300" i="1" s="1"/>
  <c r="Y301" i="1"/>
  <c r="AA301" i="1" s="1"/>
  <c r="AC301" i="1" s="1"/>
  <c r="AE301" i="1" s="1"/>
  <c r="AG301" i="1" s="1"/>
  <c r="AI301" i="1" s="1"/>
  <c r="AK301" i="1" s="1"/>
  <c r="AM301" i="1" s="1"/>
  <c r="Y302" i="1"/>
  <c r="AA302" i="1" s="1"/>
  <c r="AC302" i="1" s="1"/>
  <c r="AE302" i="1" s="1"/>
  <c r="AG302" i="1" s="1"/>
  <c r="AI302" i="1" s="1"/>
  <c r="AK302" i="1" s="1"/>
  <c r="AM302" i="1" s="1"/>
  <c r="Y303" i="1"/>
  <c r="AA303" i="1" s="1"/>
  <c r="AC303" i="1" s="1"/>
  <c r="AE303" i="1" s="1"/>
  <c r="AG303" i="1" s="1"/>
  <c r="AI303" i="1" s="1"/>
  <c r="AK303" i="1" s="1"/>
  <c r="AM303" i="1" s="1"/>
  <c r="Y304" i="1"/>
  <c r="AA304" i="1" s="1"/>
  <c r="AC304" i="1" s="1"/>
  <c r="AE304" i="1" s="1"/>
  <c r="AG304" i="1" s="1"/>
  <c r="AI304" i="1" s="1"/>
  <c r="AK304" i="1" s="1"/>
  <c r="AM304" i="1" s="1"/>
  <c r="Y305" i="1"/>
  <c r="AA305" i="1" s="1"/>
  <c r="AC305" i="1" s="1"/>
  <c r="AE305" i="1" s="1"/>
  <c r="AG305" i="1" s="1"/>
  <c r="AI305" i="1" s="1"/>
  <c r="AK305" i="1" s="1"/>
  <c r="AM305" i="1" s="1"/>
  <c r="Y308" i="1"/>
  <c r="AA308" i="1" s="1"/>
  <c r="AC308" i="1" s="1"/>
  <c r="AE308" i="1" s="1"/>
  <c r="AG308" i="1" s="1"/>
  <c r="AI308" i="1" s="1"/>
  <c r="AK308" i="1" s="1"/>
  <c r="AM308" i="1" s="1"/>
  <c r="Y309" i="1"/>
  <c r="AA309" i="1" s="1"/>
  <c r="AC309" i="1" s="1"/>
  <c r="AE309" i="1" s="1"/>
  <c r="AG309" i="1" s="1"/>
  <c r="AI309" i="1" s="1"/>
  <c r="AK309" i="1" s="1"/>
  <c r="AM309" i="1" s="1"/>
  <c r="Y310" i="1"/>
  <c r="AA310" i="1" s="1"/>
  <c r="AC310" i="1" s="1"/>
  <c r="AE310" i="1" s="1"/>
  <c r="AG310" i="1" s="1"/>
  <c r="AI310" i="1" s="1"/>
  <c r="AK310" i="1" s="1"/>
  <c r="AM310" i="1" s="1"/>
  <c r="Y313" i="1"/>
  <c r="AA313" i="1" s="1"/>
  <c r="AC313" i="1" s="1"/>
  <c r="AE313" i="1" s="1"/>
  <c r="AG313" i="1" s="1"/>
  <c r="AI313" i="1" s="1"/>
  <c r="AK313" i="1" s="1"/>
  <c r="AM313" i="1" s="1"/>
  <c r="F25" i="1"/>
  <c r="F26" i="1"/>
  <c r="H26" i="1" s="1"/>
  <c r="J26" i="1" s="1"/>
  <c r="L26" i="1" s="1"/>
  <c r="N26" i="1" s="1"/>
  <c r="P26" i="1" s="1"/>
  <c r="R26" i="1" s="1"/>
  <c r="T26" i="1" s="1"/>
  <c r="V26" i="1" s="1"/>
  <c r="F27" i="1"/>
  <c r="H27" i="1" s="1"/>
  <c r="J27" i="1" s="1"/>
  <c r="L27" i="1" s="1"/>
  <c r="N27" i="1" s="1"/>
  <c r="P27" i="1" s="1"/>
  <c r="R27" i="1" s="1"/>
  <c r="T27" i="1" s="1"/>
  <c r="V27" i="1" s="1"/>
  <c r="F30" i="1"/>
  <c r="H30" i="1" s="1"/>
  <c r="J30" i="1" s="1"/>
  <c r="L30" i="1" s="1"/>
  <c r="N30" i="1" s="1"/>
  <c r="P30" i="1" s="1"/>
  <c r="R30" i="1" s="1"/>
  <c r="T30" i="1" s="1"/>
  <c r="V30" i="1" s="1"/>
  <c r="F31" i="1"/>
  <c r="H31" i="1" s="1"/>
  <c r="J31" i="1" s="1"/>
  <c r="L31" i="1" s="1"/>
  <c r="N31" i="1" s="1"/>
  <c r="P31" i="1" s="1"/>
  <c r="R31" i="1" s="1"/>
  <c r="T31" i="1" s="1"/>
  <c r="V31" i="1" s="1"/>
  <c r="F32" i="1"/>
  <c r="H32" i="1" s="1"/>
  <c r="J32" i="1" s="1"/>
  <c r="L32" i="1" s="1"/>
  <c r="N32" i="1" s="1"/>
  <c r="P32" i="1" s="1"/>
  <c r="R32" i="1" s="1"/>
  <c r="T32" i="1" s="1"/>
  <c r="V32" i="1" s="1"/>
  <c r="F35" i="1"/>
  <c r="H35" i="1" s="1"/>
  <c r="J35" i="1" s="1"/>
  <c r="L35" i="1" s="1"/>
  <c r="N35" i="1" s="1"/>
  <c r="P35" i="1" s="1"/>
  <c r="R35" i="1" s="1"/>
  <c r="T35" i="1" s="1"/>
  <c r="V35" i="1" s="1"/>
  <c r="F36" i="1"/>
  <c r="H36" i="1" s="1"/>
  <c r="J36" i="1" s="1"/>
  <c r="L36" i="1" s="1"/>
  <c r="N36" i="1" s="1"/>
  <c r="P36" i="1" s="1"/>
  <c r="R36" i="1" s="1"/>
  <c r="T36" i="1" s="1"/>
  <c r="V36" i="1" s="1"/>
  <c r="F37" i="1"/>
  <c r="H37" i="1" s="1"/>
  <c r="J37" i="1" s="1"/>
  <c r="L37" i="1" s="1"/>
  <c r="N37" i="1" s="1"/>
  <c r="P37" i="1" s="1"/>
  <c r="R37" i="1" s="1"/>
  <c r="T37" i="1" s="1"/>
  <c r="V37" i="1" s="1"/>
  <c r="F40" i="1"/>
  <c r="H40" i="1" s="1"/>
  <c r="J40" i="1" s="1"/>
  <c r="L40" i="1" s="1"/>
  <c r="N40" i="1" s="1"/>
  <c r="P40" i="1" s="1"/>
  <c r="R40" i="1" s="1"/>
  <c r="T40" i="1" s="1"/>
  <c r="V40" i="1" s="1"/>
  <c r="F41" i="1"/>
  <c r="H41" i="1" s="1"/>
  <c r="J41" i="1" s="1"/>
  <c r="L41" i="1" s="1"/>
  <c r="N41" i="1" s="1"/>
  <c r="P41" i="1" s="1"/>
  <c r="R41" i="1" s="1"/>
  <c r="T41" i="1" s="1"/>
  <c r="V41" i="1" s="1"/>
  <c r="F42" i="1"/>
  <c r="H42" i="1" s="1"/>
  <c r="J42" i="1" s="1"/>
  <c r="L42" i="1" s="1"/>
  <c r="N42" i="1" s="1"/>
  <c r="P42" i="1" s="1"/>
  <c r="R42" i="1" s="1"/>
  <c r="T42" i="1" s="1"/>
  <c r="V42" i="1" s="1"/>
  <c r="F43" i="1"/>
  <c r="H43" i="1" s="1"/>
  <c r="J43" i="1" s="1"/>
  <c r="L43" i="1" s="1"/>
  <c r="N43" i="1" s="1"/>
  <c r="P43" i="1" s="1"/>
  <c r="R43" i="1" s="1"/>
  <c r="T43" i="1" s="1"/>
  <c r="V43" i="1" s="1"/>
  <c r="F44" i="1"/>
  <c r="H44" i="1" s="1"/>
  <c r="J44" i="1" s="1"/>
  <c r="F48" i="1"/>
  <c r="H48" i="1" s="1"/>
  <c r="J48" i="1" s="1"/>
  <c r="L48" i="1" s="1"/>
  <c r="N48" i="1" s="1"/>
  <c r="P48" i="1" s="1"/>
  <c r="R48" i="1" s="1"/>
  <c r="T48" i="1" s="1"/>
  <c r="V48" i="1" s="1"/>
  <c r="F51" i="1"/>
  <c r="H51" i="1" s="1"/>
  <c r="J51" i="1" s="1"/>
  <c r="L51" i="1" s="1"/>
  <c r="N51" i="1" s="1"/>
  <c r="P51" i="1" s="1"/>
  <c r="R51" i="1" s="1"/>
  <c r="T51" i="1" s="1"/>
  <c r="V51" i="1" s="1"/>
  <c r="F52" i="1"/>
  <c r="H52" i="1" s="1"/>
  <c r="J52" i="1" s="1"/>
  <c r="L52" i="1" s="1"/>
  <c r="N52" i="1" s="1"/>
  <c r="P52" i="1" s="1"/>
  <c r="R52" i="1" s="1"/>
  <c r="T52" i="1" s="1"/>
  <c r="V52" i="1" s="1"/>
  <c r="F56" i="1"/>
  <c r="H56" i="1" s="1"/>
  <c r="J56" i="1" s="1"/>
  <c r="L56" i="1" s="1"/>
  <c r="N56" i="1" s="1"/>
  <c r="P56" i="1" s="1"/>
  <c r="R56" i="1" s="1"/>
  <c r="T56" i="1" s="1"/>
  <c r="V56" i="1" s="1"/>
  <c r="F57" i="1"/>
  <c r="H57" i="1" s="1"/>
  <c r="J57" i="1" s="1"/>
  <c r="L57" i="1" s="1"/>
  <c r="N57" i="1" s="1"/>
  <c r="P57" i="1" s="1"/>
  <c r="R57" i="1" s="1"/>
  <c r="T57" i="1" s="1"/>
  <c r="V57" i="1" s="1"/>
  <c r="F58" i="1"/>
  <c r="H58" i="1" s="1"/>
  <c r="J58" i="1" s="1"/>
  <c r="L58" i="1" s="1"/>
  <c r="N58" i="1" s="1"/>
  <c r="P58" i="1" s="1"/>
  <c r="R58" i="1" s="1"/>
  <c r="T58" i="1" s="1"/>
  <c r="V58" i="1" s="1"/>
  <c r="F65" i="1"/>
  <c r="H65" i="1" s="1"/>
  <c r="J65" i="1" s="1"/>
  <c r="L65" i="1" s="1"/>
  <c r="N65" i="1" s="1"/>
  <c r="P65" i="1" s="1"/>
  <c r="R65" i="1" s="1"/>
  <c r="T65" i="1" s="1"/>
  <c r="V65" i="1" s="1"/>
  <c r="F66" i="1"/>
  <c r="H66" i="1" s="1"/>
  <c r="J66" i="1" s="1"/>
  <c r="L66" i="1" s="1"/>
  <c r="N66" i="1" s="1"/>
  <c r="P66" i="1" s="1"/>
  <c r="R66" i="1" s="1"/>
  <c r="T66" i="1" s="1"/>
  <c r="V66" i="1" s="1"/>
  <c r="F67" i="1"/>
  <c r="H67" i="1" s="1"/>
  <c r="J67" i="1" s="1"/>
  <c r="L67" i="1" s="1"/>
  <c r="N67" i="1" s="1"/>
  <c r="P67" i="1" s="1"/>
  <c r="R67" i="1" s="1"/>
  <c r="T67" i="1" s="1"/>
  <c r="V67" i="1" s="1"/>
  <c r="F68" i="1"/>
  <c r="H68" i="1" s="1"/>
  <c r="J68" i="1" s="1"/>
  <c r="L68" i="1" s="1"/>
  <c r="N68" i="1" s="1"/>
  <c r="P68" i="1" s="1"/>
  <c r="R68" i="1" s="1"/>
  <c r="T68" i="1" s="1"/>
  <c r="V68" i="1" s="1"/>
  <c r="F71" i="1"/>
  <c r="H71" i="1" s="1"/>
  <c r="J71" i="1" s="1"/>
  <c r="L71" i="1" s="1"/>
  <c r="N71" i="1" s="1"/>
  <c r="P71" i="1" s="1"/>
  <c r="R71" i="1" s="1"/>
  <c r="T71" i="1" s="1"/>
  <c r="V71" i="1" s="1"/>
  <c r="F72" i="1"/>
  <c r="H72" i="1" s="1"/>
  <c r="J72" i="1" s="1"/>
  <c r="L72" i="1" s="1"/>
  <c r="N72" i="1" s="1"/>
  <c r="P72" i="1" s="1"/>
  <c r="R72" i="1" s="1"/>
  <c r="T72" i="1" s="1"/>
  <c r="V72" i="1" s="1"/>
  <c r="F75" i="1"/>
  <c r="H75" i="1" s="1"/>
  <c r="J75" i="1" s="1"/>
  <c r="L75" i="1" s="1"/>
  <c r="N75" i="1" s="1"/>
  <c r="P75" i="1" s="1"/>
  <c r="R75" i="1" s="1"/>
  <c r="T75" i="1" s="1"/>
  <c r="V75" i="1" s="1"/>
  <c r="F76" i="1"/>
  <c r="H76" i="1" s="1"/>
  <c r="J76" i="1" s="1"/>
  <c r="L76" i="1" s="1"/>
  <c r="N76" i="1" s="1"/>
  <c r="P76" i="1" s="1"/>
  <c r="R76" i="1" s="1"/>
  <c r="T76" i="1" s="1"/>
  <c r="V76" i="1" s="1"/>
  <c r="F79" i="1"/>
  <c r="H79" i="1" s="1"/>
  <c r="J79" i="1" s="1"/>
  <c r="L79" i="1" s="1"/>
  <c r="N79" i="1" s="1"/>
  <c r="P79" i="1" s="1"/>
  <c r="R79" i="1" s="1"/>
  <c r="T79" i="1" s="1"/>
  <c r="V79" i="1" s="1"/>
  <c r="F80" i="1"/>
  <c r="H80" i="1" s="1"/>
  <c r="J80" i="1" s="1"/>
  <c r="L80" i="1" s="1"/>
  <c r="N80" i="1" s="1"/>
  <c r="P80" i="1" s="1"/>
  <c r="R80" i="1" s="1"/>
  <c r="T80" i="1" s="1"/>
  <c r="V80" i="1" s="1"/>
  <c r="F81" i="1"/>
  <c r="H81" i="1" s="1"/>
  <c r="J81" i="1" s="1"/>
  <c r="L81" i="1" s="1"/>
  <c r="N81" i="1" s="1"/>
  <c r="P81" i="1" s="1"/>
  <c r="R81" i="1" s="1"/>
  <c r="T81" i="1" s="1"/>
  <c r="V81" i="1" s="1"/>
  <c r="F85" i="1"/>
  <c r="H85" i="1" s="1"/>
  <c r="J85" i="1" s="1"/>
  <c r="L85" i="1" s="1"/>
  <c r="N85" i="1" s="1"/>
  <c r="P85" i="1" s="1"/>
  <c r="R85" i="1" s="1"/>
  <c r="T85" i="1" s="1"/>
  <c r="V85" i="1" s="1"/>
  <c r="F86" i="1"/>
  <c r="H86" i="1" s="1"/>
  <c r="J86" i="1" s="1"/>
  <c r="L86" i="1" s="1"/>
  <c r="N86" i="1" s="1"/>
  <c r="P86" i="1" s="1"/>
  <c r="R86" i="1" s="1"/>
  <c r="T86" i="1" s="1"/>
  <c r="V86" i="1" s="1"/>
  <c r="F87" i="1"/>
  <c r="H87" i="1" s="1"/>
  <c r="J87" i="1" s="1"/>
  <c r="L87" i="1" s="1"/>
  <c r="N87" i="1" s="1"/>
  <c r="P87" i="1" s="1"/>
  <c r="R87" i="1" s="1"/>
  <c r="T87" i="1" s="1"/>
  <c r="V87" i="1" s="1"/>
  <c r="F88" i="1"/>
  <c r="H88" i="1" s="1"/>
  <c r="J88" i="1" s="1"/>
  <c r="L88" i="1" s="1"/>
  <c r="N88" i="1" s="1"/>
  <c r="P88" i="1" s="1"/>
  <c r="R88" i="1" s="1"/>
  <c r="T88" i="1" s="1"/>
  <c r="V88" i="1" s="1"/>
  <c r="F89" i="1"/>
  <c r="H89" i="1" s="1"/>
  <c r="J89" i="1" s="1"/>
  <c r="L89" i="1" s="1"/>
  <c r="N89" i="1" s="1"/>
  <c r="P89" i="1" s="1"/>
  <c r="R89" i="1" s="1"/>
  <c r="T89" i="1" s="1"/>
  <c r="V89" i="1" s="1"/>
  <c r="F90" i="1"/>
  <c r="H90" i="1" s="1"/>
  <c r="J90" i="1" s="1"/>
  <c r="L90" i="1" s="1"/>
  <c r="N90" i="1" s="1"/>
  <c r="P90" i="1" s="1"/>
  <c r="R90" i="1" s="1"/>
  <c r="T90" i="1" s="1"/>
  <c r="V90" i="1" s="1"/>
  <c r="F91" i="1"/>
  <c r="H91" i="1" s="1"/>
  <c r="J91" i="1" s="1"/>
  <c r="L91" i="1" s="1"/>
  <c r="N91" i="1" s="1"/>
  <c r="P91" i="1" s="1"/>
  <c r="R91" i="1" s="1"/>
  <c r="T91" i="1" s="1"/>
  <c r="V91" i="1" s="1"/>
  <c r="F92" i="1"/>
  <c r="H92" i="1" s="1"/>
  <c r="J92" i="1" s="1"/>
  <c r="L92" i="1" s="1"/>
  <c r="N92" i="1" s="1"/>
  <c r="P92" i="1" s="1"/>
  <c r="R92" i="1" s="1"/>
  <c r="T92" i="1" s="1"/>
  <c r="V92" i="1" s="1"/>
  <c r="F93" i="1"/>
  <c r="H93" i="1" s="1"/>
  <c r="J93" i="1" s="1"/>
  <c r="L93" i="1" s="1"/>
  <c r="N93" i="1" s="1"/>
  <c r="P93" i="1" s="1"/>
  <c r="R93" i="1" s="1"/>
  <c r="T93" i="1" s="1"/>
  <c r="V93" i="1" s="1"/>
  <c r="F94" i="1"/>
  <c r="H94" i="1" s="1"/>
  <c r="J94" i="1" s="1"/>
  <c r="L94" i="1" s="1"/>
  <c r="N94" i="1" s="1"/>
  <c r="P94" i="1" s="1"/>
  <c r="R94" i="1" s="1"/>
  <c r="T94" i="1" s="1"/>
  <c r="V94" i="1" s="1"/>
  <c r="F95" i="1"/>
  <c r="H95" i="1" s="1"/>
  <c r="J95" i="1" s="1"/>
  <c r="L95" i="1" s="1"/>
  <c r="N95" i="1" s="1"/>
  <c r="P95" i="1" s="1"/>
  <c r="R95" i="1" s="1"/>
  <c r="T95" i="1" s="1"/>
  <c r="V95" i="1" s="1"/>
  <c r="F111" i="1"/>
  <c r="H111" i="1" s="1"/>
  <c r="J111" i="1" s="1"/>
  <c r="L111" i="1" s="1"/>
  <c r="N111" i="1" s="1"/>
  <c r="P111" i="1" s="1"/>
  <c r="R111" i="1" s="1"/>
  <c r="T111" i="1" s="1"/>
  <c r="V111" i="1" s="1"/>
  <c r="F112" i="1"/>
  <c r="H112" i="1" s="1"/>
  <c r="J112" i="1" s="1"/>
  <c r="L112" i="1" s="1"/>
  <c r="N112" i="1" s="1"/>
  <c r="P112" i="1" s="1"/>
  <c r="R112" i="1" s="1"/>
  <c r="T112" i="1" s="1"/>
  <c r="V112" i="1" s="1"/>
  <c r="F113" i="1"/>
  <c r="H113" i="1" s="1"/>
  <c r="J113" i="1" s="1"/>
  <c r="L113" i="1" s="1"/>
  <c r="N113" i="1" s="1"/>
  <c r="P113" i="1" s="1"/>
  <c r="R113" i="1" s="1"/>
  <c r="T113" i="1" s="1"/>
  <c r="V113" i="1" s="1"/>
  <c r="F115" i="1"/>
  <c r="H115" i="1" s="1"/>
  <c r="J115" i="1" s="1"/>
  <c r="L115" i="1" s="1"/>
  <c r="N115" i="1" s="1"/>
  <c r="P115" i="1" s="1"/>
  <c r="R115" i="1" s="1"/>
  <c r="T115" i="1" s="1"/>
  <c r="V115" i="1" s="1"/>
  <c r="F116" i="1"/>
  <c r="H116" i="1" s="1"/>
  <c r="J116" i="1" s="1"/>
  <c r="L116" i="1" s="1"/>
  <c r="N116" i="1" s="1"/>
  <c r="P116" i="1" s="1"/>
  <c r="R116" i="1" s="1"/>
  <c r="T116" i="1" s="1"/>
  <c r="V116" i="1" s="1"/>
  <c r="F117" i="1"/>
  <c r="H117" i="1" s="1"/>
  <c r="J117" i="1" s="1"/>
  <c r="L117" i="1" s="1"/>
  <c r="N117" i="1" s="1"/>
  <c r="P117" i="1" s="1"/>
  <c r="R117" i="1" s="1"/>
  <c r="T117" i="1" s="1"/>
  <c r="V117" i="1" s="1"/>
  <c r="F118" i="1"/>
  <c r="H118" i="1" s="1"/>
  <c r="J118" i="1" s="1"/>
  <c r="L118" i="1" s="1"/>
  <c r="N118" i="1" s="1"/>
  <c r="P118" i="1" s="1"/>
  <c r="R118" i="1" s="1"/>
  <c r="T118" i="1" s="1"/>
  <c r="V118" i="1" s="1"/>
  <c r="F119" i="1"/>
  <c r="H119" i="1" s="1"/>
  <c r="J119" i="1" s="1"/>
  <c r="L119" i="1" s="1"/>
  <c r="N119" i="1" s="1"/>
  <c r="P119" i="1" s="1"/>
  <c r="R119" i="1" s="1"/>
  <c r="T119" i="1" s="1"/>
  <c r="V119" i="1" s="1"/>
  <c r="F120" i="1"/>
  <c r="H120" i="1" s="1"/>
  <c r="J120" i="1" s="1"/>
  <c r="L120" i="1" s="1"/>
  <c r="N120" i="1" s="1"/>
  <c r="P120" i="1" s="1"/>
  <c r="R120" i="1" s="1"/>
  <c r="T120" i="1" s="1"/>
  <c r="V120" i="1" s="1"/>
  <c r="F122" i="1"/>
  <c r="H122" i="1" s="1"/>
  <c r="J122" i="1" s="1"/>
  <c r="L122" i="1" s="1"/>
  <c r="N122" i="1" s="1"/>
  <c r="P122" i="1" s="1"/>
  <c r="R122" i="1" s="1"/>
  <c r="T122" i="1" s="1"/>
  <c r="V122" i="1" s="1"/>
  <c r="F124" i="1"/>
  <c r="H124" i="1" s="1"/>
  <c r="J124" i="1" s="1"/>
  <c r="L124" i="1" s="1"/>
  <c r="N124" i="1" s="1"/>
  <c r="P124" i="1" s="1"/>
  <c r="R124" i="1" s="1"/>
  <c r="T124" i="1" s="1"/>
  <c r="V124" i="1" s="1"/>
  <c r="F126" i="1"/>
  <c r="H126" i="1" s="1"/>
  <c r="J126" i="1" s="1"/>
  <c r="L126" i="1" s="1"/>
  <c r="N126" i="1" s="1"/>
  <c r="P126" i="1" s="1"/>
  <c r="R126" i="1" s="1"/>
  <c r="T126" i="1" s="1"/>
  <c r="V126" i="1" s="1"/>
  <c r="F127" i="1"/>
  <c r="H127" i="1" s="1"/>
  <c r="J127" i="1" s="1"/>
  <c r="L127" i="1" s="1"/>
  <c r="N127" i="1" s="1"/>
  <c r="P127" i="1" s="1"/>
  <c r="R127" i="1" s="1"/>
  <c r="T127" i="1" s="1"/>
  <c r="V127" i="1" s="1"/>
  <c r="F129" i="1"/>
  <c r="H129" i="1" s="1"/>
  <c r="J129" i="1" s="1"/>
  <c r="L129" i="1" s="1"/>
  <c r="N129" i="1" s="1"/>
  <c r="P129" i="1" s="1"/>
  <c r="R129" i="1" s="1"/>
  <c r="T129" i="1" s="1"/>
  <c r="V129" i="1" s="1"/>
  <c r="F131" i="1"/>
  <c r="H131" i="1" s="1"/>
  <c r="J131" i="1" s="1"/>
  <c r="L131" i="1" s="1"/>
  <c r="N131" i="1" s="1"/>
  <c r="P131" i="1" s="1"/>
  <c r="R131" i="1" s="1"/>
  <c r="T131" i="1" s="1"/>
  <c r="V131" i="1" s="1"/>
  <c r="F133" i="1"/>
  <c r="H133" i="1" s="1"/>
  <c r="J133" i="1" s="1"/>
  <c r="L133" i="1" s="1"/>
  <c r="N133" i="1" s="1"/>
  <c r="P133" i="1" s="1"/>
  <c r="R133" i="1" s="1"/>
  <c r="T133" i="1" s="1"/>
  <c r="V133" i="1" s="1"/>
  <c r="F134" i="1"/>
  <c r="H134" i="1" s="1"/>
  <c r="J134" i="1" s="1"/>
  <c r="L134" i="1" s="1"/>
  <c r="N134" i="1" s="1"/>
  <c r="P134" i="1" s="1"/>
  <c r="R134" i="1" s="1"/>
  <c r="T134" i="1" s="1"/>
  <c r="V134" i="1" s="1"/>
  <c r="F137" i="1"/>
  <c r="H137" i="1" s="1"/>
  <c r="J137" i="1" s="1"/>
  <c r="L137" i="1" s="1"/>
  <c r="N137" i="1" s="1"/>
  <c r="P137" i="1" s="1"/>
  <c r="R137" i="1" s="1"/>
  <c r="T137" i="1" s="1"/>
  <c r="V137" i="1" s="1"/>
  <c r="F138" i="1"/>
  <c r="H138" i="1" s="1"/>
  <c r="J138" i="1" s="1"/>
  <c r="L138" i="1" s="1"/>
  <c r="N138" i="1" s="1"/>
  <c r="P138" i="1" s="1"/>
  <c r="R138" i="1" s="1"/>
  <c r="T138" i="1" s="1"/>
  <c r="V138" i="1" s="1"/>
  <c r="F139" i="1"/>
  <c r="H139" i="1" s="1"/>
  <c r="J139" i="1" s="1"/>
  <c r="L139" i="1" s="1"/>
  <c r="N139" i="1" s="1"/>
  <c r="P139" i="1" s="1"/>
  <c r="R139" i="1" s="1"/>
  <c r="T139" i="1" s="1"/>
  <c r="V139" i="1" s="1"/>
  <c r="F142" i="1"/>
  <c r="H142" i="1" s="1"/>
  <c r="J142" i="1" s="1"/>
  <c r="L142" i="1" s="1"/>
  <c r="N142" i="1" s="1"/>
  <c r="P142" i="1" s="1"/>
  <c r="R142" i="1" s="1"/>
  <c r="T142" i="1" s="1"/>
  <c r="V142" i="1" s="1"/>
  <c r="F145" i="1"/>
  <c r="H145" i="1" s="1"/>
  <c r="J145" i="1" s="1"/>
  <c r="L145" i="1" s="1"/>
  <c r="N145" i="1" s="1"/>
  <c r="P145" i="1" s="1"/>
  <c r="R145" i="1" s="1"/>
  <c r="T145" i="1" s="1"/>
  <c r="V145" i="1" s="1"/>
  <c r="F146" i="1"/>
  <c r="H146" i="1" s="1"/>
  <c r="J146" i="1" s="1"/>
  <c r="L146" i="1" s="1"/>
  <c r="N146" i="1" s="1"/>
  <c r="P146" i="1" s="1"/>
  <c r="R146" i="1" s="1"/>
  <c r="T146" i="1" s="1"/>
  <c r="V146" i="1" s="1"/>
  <c r="F151" i="1"/>
  <c r="H151" i="1" s="1"/>
  <c r="J151" i="1" s="1"/>
  <c r="L151" i="1" s="1"/>
  <c r="N151" i="1" s="1"/>
  <c r="P151" i="1" s="1"/>
  <c r="R151" i="1" s="1"/>
  <c r="T151" i="1" s="1"/>
  <c r="V151" i="1" s="1"/>
  <c r="F154" i="1"/>
  <c r="H154" i="1" s="1"/>
  <c r="J154" i="1" s="1"/>
  <c r="L154" i="1" s="1"/>
  <c r="N154" i="1" s="1"/>
  <c r="P154" i="1" s="1"/>
  <c r="R154" i="1" s="1"/>
  <c r="T154" i="1" s="1"/>
  <c r="V154" i="1" s="1"/>
  <c r="F155" i="1"/>
  <c r="H155" i="1" s="1"/>
  <c r="J155" i="1" s="1"/>
  <c r="L155" i="1" s="1"/>
  <c r="N155" i="1" s="1"/>
  <c r="P155" i="1" s="1"/>
  <c r="R155" i="1" s="1"/>
  <c r="T155" i="1" s="1"/>
  <c r="V155" i="1" s="1"/>
  <c r="F156" i="1"/>
  <c r="H156" i="1" s="1"/>
  <c r="J156" i="1" s="1"/>
  <c r="L156" i="1" s="1"/>
  <c r="N156" i="1" s="1"/>
  <c r="P156" i="1" s="1"/>
  <c r="R156" i="1" s="1"/>
  <c r="T156" i="1" s="1"/>
  <c r="V156" i="1" s="1"/>
  <c r="F157" i="1"/>
  <c r="H157" i="1" s="1"/>
  <c r="J157" i="1" s="1"/>
  <c r="L157" i="1" s="1"/>
  <c r="N157" i="1" s="1"/>
  <c r="P157" i="1" s="1"/>
  <c r="R157" i="1" s="1"/>
  <c r="T157" i="1" s="1"/>
  <c r="V157" i="1" s="1"/>
  <c r="F158" i="1"/>
  <c r="H158" i="1" s="1"/>
  <c r="J158" i="1" s="1"/>
  <c r="L158" i="1" s="1"/>
  <c r="N158" i="1" s="1"/>
  <c r="P158" i="1" s="1"/>
  <c r="R158" i="1" s="1"/>
  <c r="T158" i="1" s="1"/>
  <c r="V158" i="1" s="1"/>
  <c r="F159" i="1"/>
  <c r="H159" i="1" s="1"/>
  <c r="J159" i="1" s="1"/>
  <c r="L159" i="1" s="1"/>
  <c r="N159" i="1" s="1"/>
  <c r="P159" i="1" s="1"/>
  <c r="R159" i="1" s="1"/>
  <c r="T159" i="1" s="1"/>
  <c r="V159" i="1" s="1"/>
  <c r="F160" i="1"/>
  <c r="H160" i="1" s="1"/>
  <c r="J160" i="1" s="1"/>
  <c r="L160" i="1" s="1"/>
  <c r="N160" i="1" s="1"/>
  <c r="P160" i="1" s="1"/>
  <c r="R160" i="1" s="1"/>
  <c r="T160" i="1" s="1"/>
  <c r="V160" i="1" s="1"/>
  <c r="F161" i="1"/>
  <c r="H161" i="1" s="1"/>
  <c r="J161" i="1" s="1"/>
  <c r="L161" i="1" s="1"/>
  <c r="N161" i="1" s="1"/>
  <c r="P161" i="1" s="1"/>
  <c r="R161" i="1" s="1"/>
  <c r="T161" i="1" s="1"/>
  <c r="V161" i="1" s="1"/>
  <c r="F164" i="1"/>
  <c r="H164" i="1" s="1"/>
  <c r="J164" i="1" s="1"/>
  <c r="L164" i="1" s="1"/>
  <c r="N164" i="1" s="1"/>
  <c r="P164" i="1" s="1"/>
  <c r="R164" i="1" s="1"/>
  <c r="T164" i="1" s="1"/>
  <c r="V164" i="1" s="1"/>
  <c r="F165" i="1"/>
  <c r="H165" i="1" s="1"/>
  <c r="J165" i="1" s="1"/>
  <c r="L165" i="1" s="1"/>
  <c r="N165" i="1" s="1"/>
  <c r="P165" i="1" s="1"/>
  <c r="R165" i="1" s="1"/>
  <c r="T165" i="1" s="1"/>
  <c r="V165" i="1" s="1"/>
  <c r="F168" i="1"/>
  <c r="H168" i="1" s="1"/>
  <c r="J168" i="1" s="1"/>
  <c r="L168" i="1" s="1"/>
  <c r="N168" i="1" s="1"/>
  <c r="P168" i="1" s="1"/>
  <c r="R168" i="1" s="1"/>
  <c r="T168" i="1" s="1"/>
  <c r="V168" i="1" s="1"/>
  <c r="F169" i="1"/>
  <c r="H169" i="1" s="1"/>
  <c r="J169" i="1" s="1"/>
  <c r="L169" i="1" s="1"/>
  <c r="N169" i="1" s="1"/>
  <c r="P169" i="1" s="1"/>
  <c r="R169" i="1" s="1"/>
  <c r="T169" i="1" s="1"/>
  <c r="V169" i="1" s="1"/>
  <c r="F170" i="1"/>
  <c r="H170" i="1" s="1"/>
  <c r="J170" i="1" s="1"/>
  <c r="L170" i="1" s="1"/>
  <c r="N170" i="1" s="1"/>
  <c r="P170" i="1" s="1"/>
  <c r="R170" i="1" s="1"/>
  <c r="T170" i="1" s="1"/>
  <c r="V170" i="1" s="1"/>
  <c r="F184" i="1"/>
  <c r="H184" i="1" s="1"/>
  <c r="J184" i="1" s="1"/>
  <c r="L184" i="1" s="1"/>
  <c r="N184" i="1" s="1"/>
  <c r="P184" i="1" s="1"/>
  <c r="R184" i="1" s="1"/>
  <c r="T184" i="1" s="1"/>
  <c r="V184" i="1" s="1"/>
  <c r="F185" i="1"/>
  <c r="H185" i="1" s="1"/>
  <c r="J185" i="1" s="1"/>
  <c r="L185" i="1" s="1"/>
  <c r="N185" i="1" s="1"/>
  <c r="P185" i="1" s="1"/>
  <c r="R185" i="1" s="1"/>
  <c r="T185" i="1" s="1"/>
  <c r="V185" i="1" s="1"/>
  <c r="F188" i="1"/>
  <c r="H188" i="1" s="1"/>
  <c r="J188" i="1" s="1"/>
  <c r="L188" i="1" s="1"/>
  <c r="N188" i="1" s="1"/>
  <c r="P188" i="1" s="1"/>
  <c r="R188" i="1" s="1"/>
  <c r="T188" i="1" s="1"/>
  <c r="V188" i="1" s="1"/>
  <c r="F189" i="1"/>
  <c r="H189" i="1" s="1"/>
  <c r="J189" i="1" s="1"/>
  <c r="L189" i="1" s="1"/>
  <c r="N189" i="1" s="1"/>
  <c r="P189" i="1" s="1"/>
  <c r="R189" i="1" s="1"/>
  <c r="T189" i="1" s="1"/>
  <c r="V189" i="1" s="1"/>
  <c r="F192" i="1"/>
  <c r="H192" i="1" s="1"/>
  <c r="J192" i="1" s="1"/>
  <c r="L192" i="1" s="1"/>
  <c r="N192" i="1" s="1"/>
  <c r="P192" i="1" s="1"/>
  <c r="R192" i="1" s="1"/>
  <c r="T192" i="1" s="1"/>
  <c r="V192" i="1" s="1"/>
  <c r="F193" i="1"/>
  <c r="H193" i="1" s="1"/>
  <c r="J193" i="1" s="1"/>
  <c r="L193" i="1" s="1"/>
  <c r="N193" i="1" s="1"/>
  <c r="P193" i="1" s="1"/>
  <c r="R193" i="1" s="1"/>
  <c r="T193" i="1" s="1"/>
  <c r="V193" i="1" s="1"/>
  <c r="F196" i="1"/>
  <c r="H196" i="1" s="1"/>
  <c r="J196" i="1" s="1"/>
  <c r="L196" i="1" s="1"/>
  <c r="N196" i="1" s="1"/>
  <c r="P196" i="1" s="1"/>
  <c r="R196" i="1" s="1"/>
  <c r="T196" i="1" s="1"/>
  <c r="V196" i="1" s="1"/>
  <c r="F197" i="1"/>
  <c r="H197" i="1" s="1"/>
  <c r="J197" i="1" s="1"/>
  <c r="L197" i="1" s="1"/>
  <c r="N197" i="1" s="1"/>
  <c r="P197" i="1" s="1"/>
  <c r="R197" i="1" s="1"/>
  <c r="T197" i="1" s="1"/>
  <c r="V197" i="1" s="1"/>
  <c r="F200" i="1"/>
  <c r="H200" i="1" s="1"/>
  <c r="J200" i="1" s="1"/>
  <c r="L200" i="1" s="1"/>
  <c r="N200" i="1" s="1"/>
  <c r="P200" i="1" s="1"/>
  <c r="R200" i="1" s="1"/>
  <c r="T200" i="1" s="1"/>
  <c r="V200" i="1" s="1"/>
  <c r="F201" i="1"/>
  <c r="H201" i="1" s="1"/>
  <c r="J201" i="1" s="1"/>
  <c r="L201" i="1" s="1"/>
  <c r="N201" i="1" s="1"/>
  <c r="P201" i="1" s="1"/>
  <c r="R201" i="1" s="1"/>
  <c r="T201" i="1" s="1"/>
  <c r="V201" i="1" s="1"/>
  <c r="F204" i="1"/>
  <c r="H204" i="1" s="1"/>
  <c r="J204" i="1" s="1"/>
  <c r="L204" i="1" s="1"/>
  <c r="N204" i="1" s="1"/>
  <c r="P204" i="1" s="1"/>
  <c r="R204" i="1" s="1"/>
  <c r="T204" i="1" s="1"/>
  <c r="V204" i="1" s="1"/>
  <c r="F205" i="1"/>
  <c r="H205" i="1" s="1"/>
  <c r="J205" i="1" s="1"/>
  <c r="L205" i="1" s="1"/>
  <c r="N205" i="1" s="1"/>
  <c r="P205" i="1" s="1"/>
  <c r="R205" i="1" s="1"/>
  <c r="T205" i="1" s="1"/>
  <c r="V205" i="1" s="1"/>
  <c r="F206" i="1"/>
  <c r="H206" i="1" s="1"/>
  <c r="J206" i="1" s="1"/>
  <c r="L206" i="1" s="1"/>
  <c r="N206" i="1" s="1"/>
  <c r="P206" i="1" s="1"/>
  <c r="R206" i="1" s="1"/>
  <c r="T206" i="1" s="1"/>
  <c r="V206" i="1" s="1"/>
  <c r="F209" i="1"/>
  <c r="H209" i="1" s="1"/>
  <c r="J209" i="1" s="1"/>
  <c r="L209" i="1" s="1"/>
  <c r="N209" i="1" s="1"/>
  <c r="P209" i="1" s="1"/>
  <c r="R209" i="1" s="1"/>
  <c r="T209" i="1" s="1"/>
  <c r="V209" i="1" s="1"/>
  <c r="F210" i="1"/>
  <c r="H210" i="1" s="1"/>
  <c r="J210" i="1" s="1"/>
  <c r="L210" i="1" s="1"/>
  <c r="N210" i="1" s="1"/>
  <c r="P210" i="1" s="1"/>
  <c r="R210" i="1" s="1"/>
  <c r="T210" i="1" s="1"/>
  <c r="V210" i="1" s="1"/>
  <c r="F213" i="1"/>
  <c r="H213" i="1" s="1"/>
  <c r="J213" i="1" s="1"/>
  <c r="L213" i="1" s="1"/>
  <c r="N213" i="1" s="1"/>
  <c r="P213" i="1" s="1"/>
  <c r="R213" i="1" s="1"/>
  <c r="T213" i="1" s="1"/>
  <c r="V213" i="1" s="1"/>
  <c r="F214" i="1"/>
  <c r="H214" i="1" s="1"/>
  <c r="J214" i="1" s="1"/>
  <c r="L214" i="1" s="1"/>
  <c r="N214" i="1" s="1"/>
  <c r="P214" i="1" s="1"/>
  <c r="R214" i="1" s="1"/>
  <c r="T214" i="1" s="1"/>
  <c r="V214" i="1" s="1"/>
  <c r="F217" i="1"/>
  <c r="H217" i="1" s="1"/>
  <c r="J217" i="1" s="1"/>
  <c r="L217" i="1" s="1"/>
  <c r="N217" i="1" s="1"/>
  <c r="P217" i="1" s="1"/>
  <c r="R217" i="1" s="1"/>
  <c r="T217" i="1" s="1"/>
  <c r="V217" i="1" s="1"/>
  <c r="F218" i="1"/>
  <c r="H218" i="1" s="1"/>
  <c r="J218" i="1" s="1"/>
  <c r="L218" i="1" s="1"/>
  <c r="N218" i="1" s="1"/>
  <c r="P218" i="1" s="1"/>
  <c r="R218" i="1" s="1"/>
  <c r="T218" i="1" s="1"/>
  <c r="V218" i="1" s="1"/>
  <c r="F221" i="1"/>
  <c r="H221" i="1" s="1"/>
  <c r="J221" i="1" s="1"/>
  <c r="L221" i="1" s="1"/>
  <c r="N221" i="1" s="1"/>
  <c r="P221" i="1" s="1"/>
  <c r="R221" i="1" s="1"/>
  <c r="T221" i="1" s="1"/>
  <c r="V221" i="1" s="1"/>
  <c r="F222" i="1"/>
  <c r="H222" i="1" s="1"/>
  <c r="J222" i="1" s="1"/>
  <c r="L222" i="1" s="1"/>
  <c r="N222" i="1" s="1"/>
  <c r="P222" i="1" s="1"/>
  <c r="R222" i="1" s="1"/>
  <c r="T222" i="1" s="1"/>
  <c r="V222" i="1" s="1"/>
  <c r="F225" i="1"/>
  <c r="H225" i="1" s="1"/>
  <c r="J225" i="1" s="1"/>
  <c r="L225" i="1" s="1"/>
  <c r="N225" i="1" s="1"/>
  <c r="P225" i="1" s="1"/>
  <c r="R225" i="1" s="1"/>
  <c r="T225" i="1" s="1"/>
  <c r="V225" i="1" s="1"/>
  <c r="F226" i="1"/>
  <c r="H226" i="1" s="1"/>
  <c r="J226" i="1" s="1"/>
  <c r="L226" i="1" s="1"/>
  <c r="N226" i="1" s="1"/>
  <c r="P226" i="1" s="1"/>
  <c r="R226" i="1" s="1"/>
  <c r="T226" i="1" s="1"/>
  <c r="V226" i="1" s="1"/>
  <c r="F229" i="1"/>
  <c r="H229" i="1" s="1"/>
  <c r="J229" i="1" s="1"/>
  <c r="L229" i="1" s="1"/>
  <c r="N229" i="1" s="1"/>
  <c r="P229" i="1" s="1"/>
  <c r="R229" i="1" s="1"/>
  <c r="T229" i="1" s="1"/>
  <c r="V229" i="1" s="1"/>
  <c r="F230" i="1"/>
  <c r="H230" i="1" s="1"/>
  <c r="J230" i="1" s="1"/>
  <c r="L230" i="1" s="1"/>
  <c r="N230" i="1" s="1"/>
  <c r="P230" i="1" s="1"/>
  <c r="R230" i="1" s="1"/>
  <c r="T230" i="1" s="1"/>
  <c r="V230" i="1" s="1"/>
  <c r="F233" i="1"/>
  <c r="H233" i="1" s="1"/>
  <c r="J233" i="1" s="1"/>
  <c r="L233" i="1" s="1"/>
  <c r="N233" i="1" s="1"/>
  <c r="P233" i="1" s="1"/>
  <c r="R233" i="1" s="1"/>
  <c r="T233" i="1" s="1"/>
  <c r="V233" i="1" s="1"/>
  <c r="F234" i="1"/>
  <c r="H234" i="1" s="1"/>
  <c r="J234" i="1" s="1"/>
  <c r="L234" i="1" s="1"/>
  <c r="N234" i="1" s="1"/>
  <c r="P234" i="1" s="1"/>
  <c r="R234" i="1" s="1"/>
  <c r="T234" i="1" s="1"/>
  <c r="V234" i="1" s="1"/>
  <c r="F237" i="1"/>
  <c r="H237" i="1" s="1"/>
  <c r="J237" i="1" s="1"/>
  <c r="L237" i="1" s="1"/>
  <c r="N237" i="1" s="1"/>
  <c r="P237" i="1" s="1"/>
  <c r="R237" i="1" s="1"/>
  <c r="T237" i="1" s="1"/>
  <c r="V237" i="1" s="1"/>
  <c r="F238" i="1"/>
  <c r="H238" i="1" s="1"/>
  <c r="J238" i="1" s="1"/>
  <c r="L238" i="1" s="1"/>
  <c r="N238" i="1" s="1"/>
  <c r="P238" i="1" s="1"/>
  <c r="R238" i="1" s="1"/>
  <c r="T238" i="1" s="1"/>
  <c r="V238" i="1" s="1"/>
  <c r="F241" i="1"/>
  <c r="H241" i="1" s="1"/>
  <c r="J241" i="1" s="1"/>
  <c r="L241" i="1" s="1"/>
  <c r="N241" i="1" s="1"/>
  <c r="P241" i="1" s="1"/>
  <c r="R241" i="1" s="1"/>
  <c r="T241" i="1" s="1"/>
  <c r="V241" i="1" s="1"/>
  <c r="F242" i="1"/>
  <c r="H242" i="1" s="1"/>
  <c r="J242" i="1" s="1"/>
  <c r="L242" i="1" s="1"/>
  <c r="N242" i="1" s="1"/>
  <c r="P242" i="1" s="1"/>
  <c r="R242" i="1" s="1"/>
  <c r="T242" i="1" s="1"/>
  <c r="V242" i="1" s="1"/>
  <c r="F243" i="1"/>
  <c r="H243" i="1" s="1"/>
  <c r="J243" i="1" s="1"/>
  <c r="L243" i="1" s="1"/>
  <c r="N243" i="1" s="1"/>
  <c r="P243" i="1" s="1"/>
  <c r="R243" i="1" s="1"/>
  <c r="T243" i="1" s="1"/>
  <c r="V243" i="1" s="1"/>
  <c r="F244" i="1"/>
  <c r="H244" i="1" s="1"/>
  <c r="J244" i="1" s="1"/>
  <c r="L244" i="1" s="1"/>
  <c r="N244" i="1" s="1"/>
  <c r="P244" i="1" s="1"/>
  <c r="R244" i="1" s="1"/>
  <c r="T244" i="1" s="1"/>
  <c r="V244" i="1" s="1"/>
  <c r="F245" i="1"/>
  <c r="H245" i="1" s="1"/>
  <c r="J245" i="1" s="1"/>
  <c r="L245" i="1" s="1"/>
  <c r="N245" i="1" s="1"/>
  <c r="P245" i="1" s="1"/>
  <c r="R245" i="1" s="1"/>
  <c r="T245" i="1" s="1"/>
  <c r="V245" i="1" s="1"/>
  <c r="F246" i="1"/>
  <c r="H246" i="1" s="1"/>
  <c r="J246" i="1" s="1"/>
  <c r="L246" i="1" s="1"/>
  <c r="N246" i="1" s="1"/>
  <c r="P246" i="1" s="1"/>
  <c r="R246" i="1" s="1"/>
  <c r="T246" i="1" s="1"/>
  <c r="V246" i="1" s="1"/>
  <c r="F249" i="1"/>
  <c r="H249" i="1" s="1"/>
  <c r="J249" i="1" s="1"/>
  <c r="L249" i="1" s="1"/>
  <c r="N249" i="1" s="1"/>
  <c r="P249" i="1" s="1"/>
  <c r="R249" i="1" s="1"/>
  <c r="T249" i="1" s="1"/>
  <c r="V249" i="1" s="1"/>
  <c r="F250" i="1"/>
  <c r="H250" i="1" s="1"/>
  <c r="J250" i="1" s="1"/>
  <c r="L250" i="1" s="1"/>
  <c r="N250" i="1" s="1"/>
  <c r="P250" i="1" s="1"/>
  <c r="R250" i="1" s="1"/>
  <c r="T250" i="1" s="1"/>
  <c r="V250" i="1" s="1"/>
  <c r="F253" i="1"/>
  <c r="H253" i="1" s="1"/>
  <c r="J253" i="1" s="1"/>
  <c r="L253" i="1" s="1"/>
  <c r="N253" i="1" s="1"/>
  <c r="P253" i="1" s="1"/>
  <c r="R253" i="1" s="1"/>
  <c r="T253" i="1" s="1"/>
  <c r="V253" i="1" s="1"/>
  <c r="F254" i="1"/>
  <c r="H254" i="1" s="1"/>
  <c r="J254" i="1" s="1"/>
  <c r="L254" i="1" s="1"/>
  <c r="N254" i="1" s="1"/>
  <c r="P254" i="1" s="1"/>
  <c r="R254" i="1" s="1"/>
  <c r="T254" i="1" s="1"/>
  <c r="V254" i="1" s="1"/>
  <c r="F257" i="1"/>
  <c r="H257" i="1" s="1"/>
  <c r="J257" i="1" s="1"/>
  <c r="L257" i="1" s="1"/>
  <c r="N257" i="1" s="1"/>
  <c r="P257" i="1" s="1"/>
  <c r="R257" i="1" s="1"/>
  <c r="T257" i="1" s="1"/>
  <c r="V257" i="1" s="1"/>
  <c r="F258" i="1"/>
  <c r="H258" i="1" s="1"/>
  <c r="J258" i="1" s="1"/>
  <c r="L258" i="1" s="1"/>
  <c r="N258" i="1" s="1"/>
  <c r="P258" i="1" s="1"/>
  <c r="R258" i="1" s="1"/>
  <c r="T258" i="1" s="1"/>
  <c r="V258" i="1" s="1"/>
  <c r="F284" i="1"/>
  <c r="H284" i="1" s="1"/>
  <c r="J284" i="1" s="1"/>
  <c r="L284" i="1" s="1"/>
  <c r="N284" i="1" s="1"/>
  <c r="P284" i="1" s="1"/>
  <c r="R284" i="1" s="1"/>
  <c r="T284" i="1" s="1"/>
  <c r="V284" i="1" s="1"/>
  <c r="F287" i="1"/>
  <c r="H287" i="1" s="1"/>
  <c r="J287" i="1" s="1"/>
  <c r="L287" i="1" s="1"/>
  <c r="N287" i="1" s="1"/>
  <c r="P287" i="1" s="1"/>
  <c r="R287" i="1" s="1"/>
  <c r="T287" i="1" s="1"/>
  <c r="V287" i="1" s="1"/>
  <c r="F296" i="1"/>
  <c r="H296" i="1" s="1"/>
  <c r="J296" i="1" s="1"/>
  <c r="L296" i="1" s="1"/>
  <c r="N296" i="1" s="1"/>
  <c r="P296" i="1" s="1"/>
  <c r="R296" i="1" s="1"/>
  <c r="T296" i="1" s="1"/>
  <c r="V296" i="1" s="1"/>
  <c r="F299" i="1"/>
  <c r="H299" i="1" s="1"/>
  <c r="J299" i="1" s="1"/>
  <c r="L299" i="1" s="1"/>
  <c r="N299" i="1" s="1"/>
  <c r="P299" i="1" s="1"/>
  <c r="R299" i="1" s="1"/>
  <c r="T299" i="1" s="1"/>
  <c r="V299" i="1" s="1"/>
  <c r="F300" i="1"/>
  <c r="H300" i="1" s="1"/>
  <c r="J300" i="1" s="1"/>
  <c r="L300" i="1" s="1"/>
  <c r="N300" i="1" s="1"/>
  <c r="P300" i="1" s="1"/>
  <c r="R300" i="1" s="1"/>
  <c r="T300" i="1" s="1"/>
  <c r="V300" i="1" s="1"/>
  <c r="F301" i="1"/>
  <c r="H301" i="1" s="1"/>
  <c r="J301" i="1" s="1"/>
  <c r="L301" i="1" s="1"/>
  <c r="N301" i="1" s="1"/>
  <c r="P301" i="1" s="1"/>
  <c r="R301" i="1" s="1"/>
  <c r="T301" i="1" s="1"/>
  <c r="V301" i="1" s="1"/>
  <c r="F302" i="1"/>
  <c r="H302" i="1" s="1"/>
  <c r="J302" i="1" s="1"/>
  <c r="L302" i="1" s="1"/>
  <c r="N302" i="1" s="1"/>
  <c r="P302" i="1" s="1"/>
  <c r="R302" i="1" s="1"/>
  <c r="T302" i="1" s="1"/>
  <c r="V302" i="1" s="1"/>
  <c r="F303" i="1"/>
  <c r="H303" i="1" s="1"/>
  <c r="J303" i="1" s="1"/>
  <c r="L303" i="1" s="1"/>
  <c r="N303" i="1" s="1"/>
  <c r="P303" i="1" s="1"/>
  <c r="R303" i="1" s="1"/>
  <c r="T303" i="1" s="1"/>
  <c r="V303" i="1" s="1"/>
  <c r="F304" i="1"/>
  <c r="H304" i="1" s="1"/>
  <c r="J304" i="1" s="1"/>
  <c r="L304" i="1" s="1"/>
  <c r="N304" i="1" s="1"/>
  <c r="P304" i="1" s="1"/>
  <c r="R304" i="1" s="1"/>
  <c r="T304" i="1" s="1"/>
  <c r="V304" i="1" s="1"/>
  <c r="F305" i="1"/>
  <c r="H305" i="1" s="1"/>
  <c r="J305" i="1" s="1"/>
  <c r="L305" i="1" s="1"/>
  <c r="N305" i="1" s="1"/>
  <c r="P305" i="1" s="1"/>
  <c r="R305" i="1" s="1"/>
  <c r="T305" i="1" s="1"/>
  <c r="V305" i="1" s="1"/>
  <c r="F308" i="1"/>
  <c r="H308" i="1" s="1"/>
  <c r="J308" i="1" s="1"/>
  <c r="L308" i="1" s="1"/>
  <c r="N308" i="1" s="1"/>
  <c r="P308" i="1" s="1"/>
  <c r="R308" i="1" s="1"/>
  <c r="T308" i="1" s="1"/>
  <c r="V308" i="1" s="1"/>
  <c r="F309" i="1"/>
  <c r="H309" i="1" s="1"/>
  <c r="J309" i="1" s="1"/>
  <c r="L309" i="1" s="1"/>
  <c r="N309" i="1" s="1"/>
  <c r="P309" i="1" s="1"/>
  <c r="R309" i="1" s="1"/>
  <c r="T309" i="1" s="1"/>
  <c r="V309" i="1" s="1"/>
  <c r="F310" i="1"/>
  <c r="H310" i="1" s="1"/>
  <c r="J310" i="1" s="1"/>
  <c r="L310" i="1" s="1"/>
  <c r="N310" i="1" s="1"/>
  <c r="P310" i="1" s="1"/>
  <c r="R310" i="1" s="1"/>
  <c r="T310" i="1" s="1"/>
  <c r="V310" i="1" s="1"/>
  <c r="F313" i="1"/>
  <c r="H313" i="1" s="1"/>
  <c r="J313" i="1" s="1"/>
  <c r="L313" i="1" s="1"/>
  <c r="N313" i="1" s="1"/>
  <c r="P313" i="1" s="1"/>
  <c r="R313" i="1" s="1"/>
  <c r="T313" i="1" s="1"/>
  <c r="V313" i="1" s="1"/>
  <c r="AP343" i="1" l="1"/>
  <c r="Y343" i="1"/>
  <c r="F343" i="1"/>
  <c r="AA25" i="1"/>
  <c r="AA343" i="1" s="1"/>
  <c r="H25" i="1"/>
  <c r="H343" i="1" s="1"/>
  <c r="AR25" i="1"/>
  <c r="AR343" i="1" s="1"/>
  <c r="Z344" i="1"/>
  <c r="Z345" i="1" s="1"/>
  <c r="AQ344" i="1"/>
  <c r="AQ345" i="1" s="1"/>
  <c r="L44" i="1"/>
  <c r="N44" i="1" s="1"/>
  <c r="P44" i="1" s="1"/>
  <c r="R44" i="1" s="1"/>
  <c r="T44" i="1" s="1"/>
  <c r="V44" i="1" s="1"/>
  <c r="G327" i="1"/>
  <c r="G344" i="1" s="1"/>
  <c r="G345" i="1" s="1"/>
  <c r="AO149" i="1"/>
  <c r="AO339" i="1"/>
  <c r="AO337" i="1"/>
  <c r="AO298" i="1"/>
  <c r="AO295" i="1"/>
  <c r="AO285" i="1"/>
  <c r="AO282" i="1"/>
  <c r="AO281" i="1"/>
  <c r="AO278" i="1" s="1"/>
  <c r="AO255" i="1"/>
  <c r="AO251" i="1"/>
  <c r="AO247" i="1"/>
  <c r="AO239" i="1"/>
  <c r="AO338" i="1" s="1"/>
  <c r="AO235" i="1"/>
  <c r="AO231" i="1"/>
  <c r="AO227" i="1"/>
  <c r="AO223" i="1"/>
  <c r="AO219" i="1"/>
  <c r="AO215" i="1"/>
  <c r="AO211" i="1"/>
  <c r="AO207" i="1"/>
  <c r="AO202" i="1"/>
  <c r="AO198" i="1"/>
  <c r="AO194" i="1"/>
  <c r="AO190" i="1"/>
  <c r="AO186" i="1"/>
  <c r="AO182" i="1"/>
  <c r="AO180" i="1"/>
  <c r="AO329" i="1" s="1"/>
  <c r="AO179" i="1"/>
  <c r="AO166" i="1"/>
  <c r="AO162" i="1"/>
  <c r="AO152" i="1"/>
  <c r="AO150" i="1"/>
  <c r="AO143" i="1"/>
  <c r="AO140" i="1"/>
  <c r="AO135" i="1"/>
  <c r="AO110" i="1"/>
  <c r="AO332" i="1" s="1"/>
  <c r="AO109" i="1"/>
  <c r="AO108" i="1"/>
  <c r="AO107" i="1"/>
  <c r="AO77" i="1"/>
  <c r="AO73" i="1"/>
  <c r="AO69" i="1"/>
  <c r="AO63" i="1"/>
  <c r="AO54" i="1"/>
  <c r="AO49" i="1"/>
  <c r="AO38" i="1"/>
  <c r="AO33" i="1"/>
  <c r="AO28" i="1"/>
  <c r="AO23" i="1"/>
  <c r="AO22" i="1"/>
  <c r="X339" i="1"/>
  <c r="X337" i="1"/>
  <c r="X298" i="1"/>
  <c r="X295" i="1"/>
  <c r="X285" i="1"/>
  <c r="X282" i="1"/>
  <c r="X281" i="1"/>
  <c r="X278" i="1" s="1"/>
  <c r="X255" i="1"/>
  <c r="X251" i="1"/>
  <c r="X247" i="1"/>
  <c r="X239" i="1"/>
  <c r="X338" i="1" s="1"/>
  <c r="X235" i="1"/>
  <c r="X231" i="1"/>
  <c r="X227" i="1"/>
  <c r="X223" i="1"/>
  <c r="X219" i="1"/>
  <c r="X215" i="1"/>
  <c r="X211" i="1"/>
  <c r="X207" i="1"/>
  <c r="X202" i="1"/>
  <c r="X198" i="1"/>
  <c r="X194" i="1"/>
  <c r="X190" i="1"/>
  <c r="X186" i="1"/>
  <c r="X182" i="1"/>
  <c r="X180" i="1"/>
  <c r="X329" i="1" s="1"/>
  <c r="X179" i="1"/>
  <c r="X166" i="1"/>
  <c r="X162" i="1"/>
  <c r="X152" i="1"/>
  <c r="X150" i="1"/>
  <c r="X149" i="1"/>
  <c r="X143" i="1"/>
  <c r="X140" i="1"/>
  <c r="X135" i="1"/>
  <c r="X110" i="1"/>
  <c r="X332" i="1" s="1"/>
  <c r="X109" i="1"/>
  <c r="X108" i="1"/>
  <c r="X107" i="1"/>
  <c r="X77" i="1"/>
  <c r="X73" i="1"/>
  <c r="X69" i="1"/>
  <c r="X63" i="1"/>
  <c r="X54" i="1"/>
  <c r="X49" i="1"/>
  <c r="X38" i="1"/>
  <c r="X33" i="1"/>
  <c r="X28" i="1"/>
  <c r="X23" i="1"/>
  <c r="X22" i="1"/>
  <c r="E339" i="1"/>
  <c r="E337" i="1"/>
  <c r="E298" i="1"/>
  <c r="E295" i="1"/>
  <c r="E285" i="1"/>
  <c r="E282" i="1"/>
  <c r="E281" i="1"/>
  <c r="E278" i="1" s="1"/>
  <c r="E255" i="1"/>
  <c r="E251" i="1"/>
  <c r="E247" i="1"/>
  <c r="E239" i="1"/>
  <c r="E338" i="1" s="1"/>
  <c r="E235" i="1"/>
  <c r="E231" i="1"/>
  <c r="E227" i="1"/>
  <c r="E223" i="1"/>
  <c r="E219" i="1"/>
  <c r="E215" i="1"/>
  <c r="E211" i="1"/>
  <c r="E207" i="1"/>
  <c r="E202" i="1"/>
  <c r="E198" i="1"/>
  <c r="E194" i="1"/>
  <c r="E190" i="1"/>
  <c r="E186" i="1"/>
  <c r="E182" i="1"/>
  <c r="E180" i="1"/>
  <c r="E329" i="1" s="1"/>
  <c r="E179" i="1"/>
  <c r="E166" i="1"/>
  <c r="E162" i="1"/>
  <c r="E152" i="1"/>
  <c r="E150" i="1"/>
  <c r="E149" i="1"/>
  <c r="E143" i="1"/>
  <c r="E140" i="1"/>
  <c r="E135" i="1"/>
  <c r="E110" i="1"/>
  <c r="E332" i="1" s="1"/>
  <c r="E109" i="1"/>
  <c r="E108" i="1"/>
  <c r="E107" i="1"/>
  <c r="E77" i="1"/>
  <c r="E73" i="1"/>
  <c r="E69" i="1"/>
  <c r="E63" i="1"/>
  <c r="E54" i="1"/>
  <c r="E49" i="1"/>
  <c r="E38" i="1"/>
  <c r="E33" i="1"/>
  <c r="E28" i="1"/>
  <c r="E23" i="1"/>
  <c r="E22" i="1"/>
  <c r="E21" i="1"/>
  <c r="J25" i="1" l="1"/>
  <c r="J343" i="1" s="1"/>
  <c r="AT25" i="1"/>
  <c r="AT343" i="1" s="1"/>
  <c r="AC25" i="1"/>
  <c r="AC343" i="1" s="1"/>
  <c r="E334" i="1"/>
  <c r="X334" i="1"/>
  <c r="AO334" i="1"/>
  <c r="X331" i="1"/>
  <c r="E330" i="1"/>
  <c r="AO177" i="1"/>
  <c r="AO147" i="1"/>
  <c r="AO336" i="1"/>
  <c r="AO331" i="1"/>
  <c r="AO330" i="1"/>
  <c r="AO335" i="1"/>
  <c r="AO105" i="1"/>
  <c r="AO18" i="1"/>
  <c r="X177" i="1"/>
  <c r="X336" i="1"/>
  <c r="X147" i="1"/>
  <c r="X335" i="1"/>
  <c r="X330" i="1"/>
  <c r="X105" i="1"/>
  <c r="X18" i="1"/>
  <c r="E177" i="1"/>
  <c r="E336" i="1"/>
  <c r="E331" i="1"/>
  <c r="E335" i="1"/>
  <c r="E105" i="1"/>
  <c r="E18" i="1"/>
  <c r="W339" i="1"/>
  <c r="Y339" i="1" s="1"/>
  <c r="AA339" i="1" s="1"/>
  <c r="AC339" i="1" s="1"/>
  <c r="AE339" i="1" s="1"/>
  <c r="AG339" i="1" s="1"/>
  <c r="AI339" i="1" s="1"/>
  <c r="AK339" i="1" s="1"/>
  <c r="AM339" i="1" s="1"/>
  <c r="AN339" i="1"/>
  <c r="AP339" i="1" s="1"/>
  <c r="AR339" i="1" s="1"/>
  <c r="AT339" i="1" s="1"/>
  <c r="AV339" i="1" s="1"/>
  <c r="AX339" i="1" s="1"/>
  <c r="AZ339" i="1" s="1"/>
  <c r="BB339" i="1" s="1"/>
  <c r="D339" i="1"/>
  <c r="F339" i="1" s="1"/>
  <c r="H339" i="1" s="1"/>
  <c r="J339" i="1" s="1"/>
  <c r="L339" i="1" s="1"/>
  <c r="N339" i="1" s="1"/>
  <c r="P339" i="1" s="1"/>
  <c r="R339" i="1" s="1"/>
  <c r="T339" i="1" s="1"/>
  <c r="V339" i="1" s="1"/>
  <c r="AV25" i="1" l="1"/>
  <c r="AV343" i="1" s="1"/>
  <c r="AE25" i="1"/>
  <c r="AE343" i="1" s="1"/>
  <c r="L25" i="1"/>
  <c r="L343" i="1" s="1"/>
  <c r="AP20" i="1"/>
  <c r="AO327" i="1"/>
  <c r="AO342" i="1" s="1"/>
  <c r="X327" i="1"/>
  <c r="X342" i="1" s="1"/>
  <c r="E327" i="1"/>
  <c r="E344" i="1" s="1"/>
  <c r="E345" i="1" s="1"/>
  <c r="F20" i="1"/>
  <c r="AG25" i="1" l="1"/>
  <c r="AG343" i="1" s="1"/>
  <c r="N25" i="1"/>
  <c r="N343" i="1" s="1"/>
  <c r="AX25" i="1"/>
  <c r="AX343" i="1" s="1"/>
  <c r="X344" i="1"/>
  <c r="X345" i="1" s="1"/>
  <c r="AO344" i="1"/>
  <c r="AO345" i="1" s="1"/>
  <c r="AR20" i="1"/>
  <c r="D337" i="1"/>
  <c r="F337" i="1" s="1"/>
  <c r="H337" i="1" s="1"/>
  <c r="J337" i="1" s="1"/>
  <c r="L337" i="1" s="1"/>
  <c r="N337" i="1" s="1"/>
  <c r="P337" i="1" s="1"/>
  <c r="R337" i="1" s="1"/>
  <c r="T337" i="1" s="1"/>
  <c r="V337" i="1" s="1"/>
  <c r="P25" i="1" l="1"/>
  <c r="P343" i="1" s="1"/>
  <c r="AZ25" i="1"/>
  <c r="AZ343" i="1" s="1"/>
  <c r="AI25" i="1"/>
  <c r="AI343" i="1" s="1"/>
  <c r="H20" i="1"/>
  <c r="AT20" i="1"/>
  <c r="W337" i="1"/>
  <c r="Y337" i="1" s="1"/>
  <c r="AA337" i="1" s="1"/>
  <c r="AC337" i="1" s="1"/>
  <c r="AE337" i="1" s="1"/>
  <c r="AG337" i="1" s="1"/>
  <c r="AI337" i="1" s="1"/>
  <c r="AK337" i="1" s="1"/>
  <c r="AM337" i="1" s="1"/>
  <c r="AN337" i="1"/>
  <c r="AP337" i="1" s="1"/>
  <c r="AR337" i="1" s="1"/>
  <c r="AT337" i="1" s="1"/>
  <c r="AV337" i="1" s="1"/>
  <c r="AX337" i="1" s="1"/>
  <c r="AZ337" i="1" s="1"/>
  <c r="BB337" i="1" s="1"/>
  <c r="BB25" i="1" l="1"/>
  <c r="AK25" i="1"/>
  <c r="AK343" i="1" s="1"/>
  <c r="R25" i="1"/>
  <c r="R343" i="1" s="1"/>
  <c r="J20" i="1"/>
  <c r="AV20" i="1"/>
  <c r="W73" i="1"/>
  <c r="Y73" i="1" s="1"/>
  <c r="AA73" i="1" s="1"/>
  <c r="AC73" i="1" s="1"/>
  <c r="AE73" i="1" s="1"/>
  <c r="AG73" i="1" s="1"/>
  <c r="AI73" i="1" s="1"/>
  <c r="AK73" i="1" s="1"/>
  <c r="AM73" i="1" s="1"/>
  <c r="AN73" i="1"/>
  <c r="AP73" i="1" s="1"/>
  <c r="AR73" i="1" s="1"/>
  <c r="AT73" i="1" s="1"/>
  <c r="AV73" i="1" s="1"/>
  <c r="AX73" i="1" s="1"/>
  <c r="AZ73" i="1" s="1"/>
  <c r="BB73" i="1" s="1"/>
  <c r="D73" i="1"/>
  <c r="F73" i="1" s="1"/>
  <c r="H73" i="1" s="1"/>
  <c r="J73" i="1" s="1"/>
  <c r="L73" i="1" s="1"/>
  <c r="N73" i="1" s="1"/>
  <c r="P73" i="1" s="1"/>
  <c r="R73" i="1" s="1"/>
  <c r="T73" i="1" s="1"/>
  <c r="V73" i="1" s="1"/>
  <c r="W22" i="1"/>
  <c r="Y22" i="1" s="1"/>
  <c r="AA22" i="1" s="1"/>
  <c r="AC22" i="1" s="1"/>
  <c r="AE22" i="1" s="1"/>
  <c r="AG22" i="1" s="1"/>
  <c r="AI22" i="1" s="1"/>
  <c r="AK22" i="1" s="1"/>
  <c r="AM22" i="1" s="1"/>
  <c r="AN22" i="1"/>
  <c r="AP22" i="1" s="1"/>
  <c r="AR22" i="1" s="1"/>
  <c r="AT22" i="1" s="1"/>
  <c r="AV22" i="1" s="1"/>
  <c r="AX22" i="1" s="1"/>
  <c r="AZ22" i="1" s="1"/>
  <c r="BB22" i="1" s="1"/>
  <c r="F22" i="1"/>
  <c r="H22" i="1" s="1"/>
  <c r="J22" i="1" s="1"/>
  <c r="L22" i="1" s="1"/>
  <c r="N22" i="1" s="1"/>
  <c r="P22" i="1" s="1"/>
  <c r="R22" i="1" s="1"/>
  <c r="T22" i="1" s="1"/>
  <c r="V22" i="1" s="1"/>
  <c r="Y21" i="1"/>
  <c r="AA21" i="1" s="1"/>
  <c r="AC21" i="1" s="1"/>
  <c r="AE21" i="1" s="1"/>
  <c r="AG21" i="1" s="1"/>
  <c r="AI21" i="1" s="1"/>
  <c r="AK21" i="1" s="1"/>
  <c r="AM21" i="1" s="1"/>
  <c r="AP21" i="1"/>
  <c r="AR21" i="1" s="1"/>
  <c r="AT21" i="1" s="1"/>
  <c r="AV21" i="1" s="1"/>
  <c r="AX21" i="1" s="1"/>
  <c r="AZ21" i="1" s="1"/>
  <c r="BB21" i="1" s="1"/>
  <c r="F21" i="1"/>
  <c r="H21" i="1" s="1"/>
  <c r="J21" i="1" s="1"/>
  <c r="L21" i="1" s="1"/>
  <c r="N21" i="1" s="1"/>
  <c r="P21" i="1" s="1"/>
  <c r="R21" i="1" s="1"/>
  <c r="T21" i="1" s="1"/>
  <c r="V21" i="1" s="1"/>
  <c r="AM25" i="1" l="1"/>
  <c r="T25" i="1"/>
  <c r="T343" i="1" s="1"/>
  <c r="L20" i="1"/>
  <c r="AX20" i="1"/>
  <c r="Y20" i="1"/>
  <c r="W18" i="1"/>
  <c r="Y18" i="1" s="1"/>
  <c r="AA18" i="1" s="1"/>
  <c r="AC18" i="1" s="1"/>
  <c r="AE18" i="1" s="1"/>
  <c r="AG18" i="1" s="1"/>
  <c r="AI18" i="1" s="1"/>
  <c r="AK18" i="1" s="1"/>
  <c r="AM18" i="1" s="1"/>
  <c r="AN18" i="1"/>
  <c r="AP18" i="1" s="1"/>
  <c r="AR18" i="1" s="1"/>
  <c r="AT18" i="1" s="1"/>
  <c r="AV18" i="1" s="1"/>
  <c r="AX18" i="1" s="1"/>
  <c r="AZ18" i="1" s="1"/>
  <c r="BB18" i="1" s="1"/>
  <c r="D18" i="1"/>
  <c r="V25" i="1" l="1"/>
  <c r="F18" i="1"/>
  <c r="H18" i="1" s="1"/>
  <c r="J18" i="1" s="1"/>
  <c r="L18" i="1" s="1"/>
  <c r="N18" i="1" s="1"/>
  <c r="P18" i="1" s="1"/>
  <c r="R18" i="1" s="1"/>
  <c r="T18" i="1" s="1"/>
  <c r="V18" i="1" s="1"/>
  <c r="N20" i="1"/>
  <c r="AA20" i="1"/>
  <c r="AZ20" i="1"/>
  <c r="BB20" i="1" s="1"/>
  <c r="W77" i="1"/>
  <c r="Y77" i="1" s="1"/>
  <c r="AA77" i="1" s="1"/>
  <c r="AC77" i="1" s="1"/>
  <c r="AE77" i="1" s="1"/>
  <c r="AG77" i="1" s="1"/>
  <c r="AI77" i="1" s="1"/>
  <c r="AK77" i="1" s="1"/>
  <c r="AM77" i="1" s="1"/>
  <c r="AN77" i="1"/>
  <c r="AP77" i="1" s="1"/>
  <c r="AR77" i="1" s="1"/>
  <c r="AT77" i="1" s="1"/>
  <c r="AV77" i="1" s="1"/>
  <c r="AX77" i="1" s="1"/>
  <c r="AZ77" i="1" s="1"/>
  <c r="BB77" i="1" s="1"/>
  <c r="D77" i="1"/>
  <c r="F77" i="1" s="1"/>
  <c r="H77" i="1" s="1"/>
  <c r="J77" i="1" s="1"/>
  <c r="L77" i="1" s="1"/>
  <c r="N77" i="1" s="1"/>
  <c r="P77" i="1" s="1"/>
  <c r="R77" i="1" s="1"/>
  <c r="T77" i="1" s="1"/>
  <c r="V77" i="1" s="1"/>
  <c r="W63" i="1"/>
  <c r="Y63" i="1" s="1"/>
  <c r="AA63" i="1" s="1"/>
  <c r="AC63" i="1" s="1"/>
  <c r="AE63" i="1" s="1"/>
  <c r="AG63" i="1" s="1"/>
  <c r="AI63" i="1" s="1"/>
  <c r="AK63" i="1" s="1"/>
  <c r="AM63" i="1" s="1"/>
  <c r="AN63" i="1"/>
  <c r="AP63" i="1" s="1"/>
  <c r="AR63" i="1" s="1"/>
  <c r="AT63" i="1" s="1"/>
  <c r="AV63" i="1" s="1"/>
  <c r="AX63" i="1" s="1"/>
  <c r="AZ63" i="1" s="1"/>
  <c r="BB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W54" i="1"/>
  <c r="Y54" i="1" s="1"/>
  <c r="AA54" i="1" s="1"/>
  <c r="AC54" i="1" s="1"/>
  <c r="AE54" i="1" s="1"/>
  <c r="AG54" i="1" s="1"/>
  <c r="AI54" i="1" s="1"/>
  <c r="AK54" i="1" s="1"/>
  <c r="AM54" i="1" s="1"/>
  <c r="AN54" i="1"/>
  <c r="AP54" i="1" s="1"/>
  <c r="AR54" i="1" s="1"/>
  <c r="AT54" i="1" s="1"/>
  <c r="AV54" i="1" s="1"/>
  <c r="AX54" i="1" s="1"/>
  <c r="AZ54" i="1" s="1"/>
  <c r="BB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P20" i="1" l="1"/>
  <c r="AC20" i="1"/>
  <c r="W49" i="1"/>
  <c r="Y49" i="1" s="1"/>
  <c r="AA49" i="1" s="1"/>
  <c r="AC49" i="1" s="1"/>
  <c r="AE49" i="1" s="1"/>
  <c r="AG49" i="1" s="1"/>
  <c r="AI49" i="1" s="1"/>
  <c r="AK49" i="1" s="1"/>
  <c r="AM49" i="1" s="1"/>
  <c r="AN49" i="1"/>
  <c r="AP49" i="1" s="1"/>
  <c r="AR49" i="1" s="1"/>
  <c r="AT49" i="1" s="1"/>
  <c r="AV49" i="1" s="1"/>
  <c r="AX49" i="1" s="1"/>
  <c r="AZ49" i="1" s="1"/>
  <c r="BB49" i="1" s="1"/>
  <c r="D49" i="1"/>
  <c r="F49" i="1" s="1"/>
  <c r="H49" i="1" s="1"/>
  <c r="J49" i="1" s="1"/>
  <c r="L49" i="1" s="1"/>
  <c r="N49" i="1" s="1"/>
  <c r="P49" i="1" s="1"/>
  <c r="R49" i="1" s="1"/>
  <c r="T49" i="1" s="1"/>
  <c r="V49" i="1" s="1"/>
  <c r="R20" i="1" l="1"/>
  <c r="AE20" i="1"/>
  <c r="W69" i="1"/>
  <c r="Y69" i="1" s="1"/>
  <c r="AA69" i="1" s="1"/>
  <c r="AC69" i="1" s="1"/>
  <c r="AE69" i="1" s="1"/>
  <c r="AG69" i="1" s="1"/>
  <c r="AI69" i="1" s="1"/>
  <c r="AK69" i="1" s="1"/>
  <c r="AM69" i="1" s="1"/>
  <c r="AN69" i="1"/>
  <c r="AP69" i="1" s="1"/>
  <c r="AR69" i="1" s="1"/>
  <c r="AT69" i="1" s="1"/>
  <c r="AV69" i="1" s="1"/>
  <c r="AX69" i="1" s="1"/>
  <c r="AZ69" i="1" s="1"/>
  <c r="BB69" i="1" s="1"/>
  <c r="D69" i="1"/>
  <c r="F69" i="1" s="1"/>
  <c r="H69" i="1" s="1"/>
  <c r="J69" i="1" s="1"/>
  <c r="L69" i="1" s="1"/>
  <c r="N69" i="1" s="1"/>
  <c r="P69" i="1" s="1"/>
  <c r="R69" i="1" s="1"/>
  <c r="T69" i="1" s="1"/>
  <c r="V69" i="1" s="1"/>
  <c r="W38" i="1"/>
  <c r="Y38" i="1" s="1"/>
  <c r="AA38" i="1" s="1"/>
  <c r="AC38" i="1" s="1"/>
  <c r="AE38" i="1" s="1"/>
  <c r="AG38" i="1" s="1"/>
  <c r="AI38" i="1" s="1"/>
  <c r="AK38" i="1" s="1"/>
  <c r="AM38" i="1" s="1"/>
  <c r="AN38" i="1"/>
  <c r="AP38" i="1" s="1"/>
  <c r="AR38" i="1" s="1"/>
  <c r="AT38" i="1" s="1"/>
  <c r="AV38" i="1" s="1"/>
  <c r="AX38" i="1" s="1"/>
  <c r="AZ38" i="1" s="1"/>
  <c r="BB38" i="1" s="1"/>
  <c r="D38" i="1"/>
  <c r="F38" i="1" s="1"/>
  <c r="H38" i="1" s="1"/>
  <c r="J38" i="1" s="1"/>
  <c r="L38" i="1" s="1"/>
  <c r="N38" i="1" s="1"/>
  <c r="P38" i="1" s="1"/>
  <c r="R38" i="1" s="1"/>
  <c r="T38" i="1" s="1"/>
  <c r="V38" i="1" s="1"/>
  <c r="W33" i="1"/>
  <c r="Y33" i="1" s="1"/>
  <c r="AA33" i="1" s="1"/>
  <c r="AC33" i="1" s="1"/>
  <c r="AE33" i="1" s="1"/>
  <c r="AG33" i="1" s="1"/>
  <c r="AI33" i="1" s="1"/>
  <c r="AK33" i="1" s="1"/>
  <c r="AM33" i="1" s="1"/>
  <c r="AN33" i="1"/>
  <c r="AP33" i="1" s="1"/>
  <c r="AR33" i="1" s="1"/>
  <c r="AT33" i="1" s="1"/>
  <c r="AV33" i="1" s="1"/>
  <c r="AX33" i="1" s="1"/>
  <c r="AZ33" i="1" s="1"/>
  <c r="BB33" i="1" s="1"/>
  <c r="D33" i="1"/>
  <c r="F33" i="1" s="1"/>
  <c r="H33" i="1" s="1"/>
  <c r="J33" i="1" s="1"/>
  <c r="L33" i="1" s="1"/>
  <c r="N33" i="1" s="1"/>
  <c r="P33" i="1" s="1"/>
  <c r="R33" i="1" s="1"/>
  <c r="T33" i="1" s="1"/>
  <c r="V33" i="1" s="1"/>
  <c r="W28" i="1"/>
  <c r="Y28" i="1" s="1"/>
  <c r="AA28" i="1" s="1"/>
  <c r="AC28" i="1" s="1"/>
  <c r="AE28" i="1" s="1"/>
  <c r="AG28" i="1" s="1"/>
  <c r="AI28" i="1" s="1"/>
  <c r="AK28" i="1" s="1"/>
  <c r="AM28" i="1" s="1"/>
  <c r="AN28" i="1"/>
  <c r="AP28" i="1" s="1"/>
  <c r="AR28" i="1" s="1"/>
  <c r="AT28" i="1" s="1"/>
  <c r="AV28" i="1" s="1"/>
  <c r="AX28" i="1" s="1"/>
  <c r="AZ28" i="1" s="1"/>
  <c r="BB28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W23" i="1"/>
  <c r="Y23" i="1" s="1"/>
  <c r="AA23" i="1" s="1"/>
  <c r="AC23" i="1" s="1"/>
  <c r="AE23" i="1" s="1"/>
  <c r="AG23" i="1" s="1"/>
  <c r="AI23" i="1" s="1"/>
  <c r="AK23" i="1" s="1"/>
  <c r="AM23" i="1" s="1"/>
  <c r="AN23" i="1"/>
  <c r="AP23" i="1" s="1"/>
  <c r="AR23" i="1" s="1"/>
  <c r="AT23" i="1" s="1"/>
  <c r="AV23" i="1" s="1"/>
  <c r="AX23" i="1" s="1"/>
  <c r="AZ23" i="1" s="1"/>
  <c r="BB23" i="1" s="1"/>
  <c r="D23" i="1"/>
  <c r="F23" i="1" s="1"/>
  <c r="H23" i="1" s="1"/>
  <c r="J23" i="1" s="1"/>
  <c r="L23" i="1" s="1"/>
  <c r="N23" i="1" s="1"/>
  <c r="P23" i="1" s="1"/>
  <c r="R23" i="1" s="1"/>
  <c r="T23" i="1" s="1"/>
  <c r="V23" i="1" s="1"/>
  <c r="T20" i="1" l="1"/>
  <c r="AG20" i="1"/>
  <c r="D334" i="1"/>
  <c r="F334" i="1" s="1"/>
  <c r="H334" i="1" s="1"/>
  <c r="J334" i="1" s="1"/>
  <c r="L334" i="1" s="1"/>
  <c r="N334" i="1" s="1"/>
  <c r="P334" i="1" s="1"/>
  <c r="R334" i="1" s="1"/>
  <c r="T334" i="1" s="1"/>
  <c r="V334" i="1" s="1"/>
  <c r="AN334" i="1"/>
  <c r="AP334" i="1" s="1"/>
  <c r="AR334" i="1" s="1"/>
  <c r="AT334" i="1" s="1"/>
  <c r="AV334" i="1" s="1"/>
  <c r="AX334" i="1" s="1"/>
  <c r="AZ334" i="1" s="1"/>
  <c r="BB334" i="1" s="1"/>
  <c r="W334" i="1"/>
  <c r="Y334" i="1" s="1"/>
  <c r="AA334" i="1" s="1"/>
  <c r="AC334" i="1" s="1"/>
  <c r="AE334" i="1" s="1"/>
  <c r="AG334" i="1" s="1"/>
  <c r="AI334" i="1" s="1"/>
  <c r="AK334" i="1" s="1"/>
  <c r="AM334" i="1" s="1"/>
  <c r="W307" i="1"/>
  <c r="Y307" i="1" s="1"/>
  <c r="AA307" i="1" s="1"/>
  <c r="AC307" i="1" s="1"/>
  <c r="AE307" i="1" s="1"/>
  <c r="AG307" i="1" s="1"/>
  <c r="AI307" i="1" s="1"/>
  <c r="AK307" i="1" s="1"/>
  <c r="AM307" i="1" s="1"/>
  <c r="AN307" i="1"/>
  <c r="AP307" i="1" s="1"/>
  <c r="AR307" i="1" s="1"/>
  <c r="AT307" i="1" s="1"/>
  <c r="AV307" i="1" s="1"/>
  <c r="AX307" i="1" s="1"/>
  <c r="AZ307" i="1" s="1"/>
  <c r="BB307" i="1" s="1"/>
  <c r="D307" i="1"/>
  <c r="F307" i="1" s="1"/>
  <c r="H307" i="1" s="1"/>
  <c r="J307" i="1" s="1"/>
  <c r="L307" i="1" s="1"/>
  <c r="N307" i="1" s="1"/>
  <c r="P307" i="1" s="1"/>
  <c r="R307" i="1" s="1"/>
  <c r="T307" i="1" s="1"/>
  <c r="V307" i="1" s="1"/>
  <c r="V20" i="1" l="1"/>
  <c r="AI20" i="1"/>
  <c r="W110" i="1"/>
  <c r="AN110" i="1"/>
  <c r="D110" i="1"/>
  <c r="W109" i="1"/>
  <c r="AN109" i="1"/>
  <c r="D109" i="1"/>
  <c r="W108" i="1"/>
  <c r="Y108" i="1" s="1"/>
  <c r="AA108" i="1" s="1"/>
  <c r="AC108" i="1" s="1"/>
  <c r="AE108" i="1" s="1"/>
  <c r="AG108" i="1" s="1"/>
  <c r="AI108" i="1" s="1"/>
  <c r="AK108" i="1" s="1"/>
  <c r="AM108" i="1" s="1"/>
  <c r="AN108" i="1"/>
  <c r="AP108" i="1" s="1"/>
  <c r="AR108" i="1" s="1"/>
  <c r="AT108" i="1" s="1"/>
  <c r="AV108" i="1" s="1"/>
  <c r="AX108" i="1" s="1"/>
  <c r="AZ108" i="1" s="1"/>
  <c r="BB108" i="1" s="1"/>
  <c r="D108" i="1"/>
  <c r="W107" i="1"/>
  <c r="Y107" i="1" s="1"/>
  <c r="AA107" i="1" s="1"/>
  <c r="AC107" i="1" s="1"/>
  <c r="AE107" i="1" s="1"/>
  <c r="AG107" i="1" s="1"/>
  <c r="AI107" i="1" s="1"/>
  <c r="AK107" i="1" s="1"/>
  <c r="AM107" i="1" s="1"/>
  <c r="AN107" i="1"/>
  <c r="AP107" i="1" s="1"/>
  <c r="AR107" i="1" s="1"/>
  <c r="AT107" i="1" s="1"/>
  <c r="AV107" i="1" s="1"/>
  <c r="AX107" i="1" s="1"/>
  <c r="AZ107" i="1" s="1"/>
  <c r="BB107" i="1" s="1"/>
  <c r="D107" i="1"/>
  <c r="F107" i="1" s="1"/>
  <c r="H107" i="1" s="1"/>
  <c r="J107" i="1" s="1"/>
  <c r="L107" i="1" s="1"/>
  <c r="N107" i="1" s="1"/>
  <c r="P107" i="1" s="1"/>
  <c r="R107" i="1" s="1"/>
  <c r="T107" i="1" s="1"/>
  <c r="V107" i="1" s="1"/>
  <c r="W143" i="1"/>
  <c r="Y143" i="1" s="1"/>
  <c r="AA143" i="1" s="1"/>
  <c r="AC143" i="1" s="1"/>
  <c r="AE143" i="1" s="1"/>
  <c r="AG143" i="1" s="1"/>
  <c r="AI143" i="1" s="1"/>
  <c r="AK143" i="1" s="1"/>
  <c r="AM143" i="1" s="1"/>
  <c r="AN143" i="1"/>
  <c r="AP143" i="1" s="1"/>
  <c r="AR143" i="1" s="1"/>
  <c r="AT143" i="1" s="1"/>
  <c r="AV143" i="1" s="1"/>
  <c r="AX143" i="1" s="1"/>
  <c r="AZ143" i="1" s="1"/>
  <c r="BB143" i="1" s="1"/>
  <c r="D143" i="1"/>
  <c r="F143" i="1" s="1"/>
  <c r="H143" i="1" s="1"/>
  <c r="J143" i="1" s="1"/>
  <c r="L143" i="1" s="1"/>
  <c r="N143" i="1" s="1"/>
  <c r="P143" i="1" s="1"/>
  <c r="R143" i="1" s="1"/>
  <c r="T143" i="1" s="1"/>
  <c r="V143" i="1" s="1"/>
  <c r="W140" i="1"/>
  <c r="Y140" i="1" s="1"/>
  <c r="AA140" i="1" s="1"/>
  <c r="AC140" i="1" s="1"/>
  <c r="AE140" i="1" s="1"/>
  <c r="AG140" i="1" s="1"/>
  <c r="AI140" i="1" s="1"/>
  <c r="AK140" i="1" s="1"/>
  <c r="AM140" i="1" s="1"/>
  <c r="AN140" i="1"/>
  <c r="AP140" i="1" s="1"/>
  <c r="AR140" i="1" s="1"/>
  <c r="AT140" i="1" s="1"/>
  <c r="AV140" i="1" s="1"/>
  <c r="AX140" i="1" s="1"/>
  <c r="AZ140" i="1" s="1"/>
  <c r="BB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W135" i="1"/>
  <c r="Y135" i="1" s="1"/>
  <c r="AA135" i="1" s="1"/>
  <c r="AC135" i="1" s="1"/>
  <c r="AE135" i="1" s="1"/>
  <c r="AG135" i="1" s="1"/>
  <c r="AI135" i="1" s="1"/>
  <c r="AK135" i="1" s="1"/>
  <c r="AM135" i="1" s="1"/>
  <c r="AN135" i="1"/>
  <c r="AP135" i="1" s="1"/>
  <c r="AR135" i="1" s="1"/>
  <c r="AT135" i="1" s="1"/>
  <c r="AV135" i="1" s="1"/>
  <c r="AX135" i="1" s="1"/>
  <c r="AZ135" i="1" s="1"/>
  <c r="BB135" i="1" s="1"/>
  <c r="D135" i="1"/>
  <c r="F135" i="1" s="1"/>
  <c r="H135" i="1" s="1"/>
  <c r="J135" i="1" s="1"/>
  <c r="L135" i="1" s="1"/>
  <c r="N135" i="1" s="1"/>
  <c r="P135" i="1" s="1"/>
  <c r="R135" i="1" s="1"/>
  <c r="T135" i="1" s="1"/>
  <c r="V135" i="1" s="1"/>
  <c r="F108" i="1" l="1"/>
  <c r="H108" i="1" s="1"/>
  <c r="J108" i="1" s="1"/>
  <c r="L108" i="1" s="1"/>
  <c r="N108" i="1" s="1"/>
  <c r="P108" i="1" s="1"/>
  <c r="R108" i="1" s="1"/>
  <c r="T108" i="1" s="1"/>
  <c r="V108" i="1" s="1"/>
  <c r="AK20" i="1"/>
  <c r="D332" i="1"/>
  <c r="F332" i="1" s="1"/>
  <c r="H332" i="1" s="1"/>
  <c r="J332" i="1" s="1"/>
  <c r="L332" i="1" s="1"/>
  <c r="N332" i="1" s="1"/>
  <c r="P332" i="1" s="1"/>
  <c r="R332" i="1" s="1"/>
  <c r="T332" i="1" s="1"/>
  <c r="V332" i="1" s="1"/>
  <c r="F110" i="1"/>
  <c r="H110" i="1" s="1"/>
  <c r="J110" i="1" s="1"/>
  <c r="L110" i="1" s="1"/>
  <c r="N110" i="1" s="1"/>
  <c r="P110" i="1" s="1"/>
  <c r="R110" i="1" s="1"/>
  <c r="T110" i="1" s="1"/>
  <c r="V110" i="1" s="1"/>
  <c r="D331" i="1"/>
  <c r="F331" i="1" s="1"/>
  <c r="H331" i="1" s="1"/>
  <c r="J331" i="1" s="1"/>
  <c r="L331" i="1" s="1"/>
  <c r="N331" i="1" s="1"/>
  <c r="P331" i="1" s="1"/>
  <c r="R331" i="1" s="1"/>
  <c r="T331" i="1" s="1"/>
  <c r="V331" i="1" s="1"/>
  <c r="F109" i="1"/>
  <c r="H109" i="1" s="1"/>
  <c r="J109" i="1" s="1"/>
  <c r="L109" i="1" s="1"/>
  <c r="N109" i="1" s="1"/>
  <c r="P109" i="1" s="1"/>
  <c r="R109" i="1" s="1"/>
  <c r="T109" i="1" s="1"/>
  <c r="V109" i="1" s="1"/>
  <c r="AN332" i="1"/>
  <c r="AP332" i="1" s="1"/>
  <c r="AR332" i="1" s="1"/>
  <c r="AT332" i="1" s="1"/>
  <c r="AV332" i="1" s="1"/>
  <c r="AX332" i="1" s="1"/>
  <c r="AZ332" i="1" s="1"/>
  <c r="BB332" i="1" s="1"/>
  <c r="AP110" i="1"/>
  <c r="AR110" i="1" s="1"/>
  <c r="AT110" i="1" s="1"/>
  <c r="AV110" i="1" s="1"/>
  <c r="AX110" i="1" s="1"/>
  <c r="AZ110" i="1" s="1"/>
  <c r="BB110" i="1" s="1"/>
  <c r="W331" i="1"/>
  <c r="Y331" i="1" s="1"/>
  <c r="AA331" i="1" s="1"/>
  <c r="AC331" i="1" s="1"/>
  <c r="AE331" i="1" s="1"/>
  <c r="AG331" i="1" s="1"/>
  <c r="AI331" i="1" s="1"/>
  <c r="AK331" i="1" s="1"/>
  <c r="AM331" i="1" s="1"/>
  <c r="Y109" i="1"/>
  <c r="AA109" i="1" s="1"/>
  <c r="AC109" i="1" s="1"/>
  <c r="AE109" i="1" s="1"/>
  <c r="AG109" i="1" s="1"/>
  <c r="AI109" i="1" s="1"/>
  <c r="AK109" i="1" s="1"/>
  <c r="AM109" i="1" s="1"/>
  <c r="AN331" i="1"/>
  <c r="AP331" i="1" s="1"/>
  <c r="AR331" i="1" s="1"/>
  <c r="AT331" i="1" s="1"/>
  <c r="AV331" i="1" s="1"/>
  <c r="AX331" i="1" s="1"/>
  <c r="AZ331" i="1" s="1"/>
  <c r="BB331" i="1" s="1"/>
  <c r="AP109" i="1"/>
  <c r="AR109" i="1" s="1"/>
  <c r="AT109" i="1" s="1"/>
  <c r="AV109" i="1" s="1"/>
  <c r="AX109" i="1" s="1"/>
  <c r="AZ109" i="1" s="1"/>
  <c r="BB109" i="1" s="1"/>
  <c r="W332" i="1"/>
  <c r="Y332" i="1" s="1"/>
  <c r="AA332" i="1" s="1"/>
  <c r="AC332" i="1" s="1"/>
  <c r="AE332" i="1" s="1"/>
  <c r="AG332" i="1" s="1"/>
  <c r="AI332" i="1" s="1"/>
  <c r="AK332" i="1" s="1"/>
  <c r="AM332" i="1" s="1"/>
  <c r="Y110" i="1"/>
  <c r="AA110" i="1" s="1"/>
  <c r="AC110" i="1" s="1"/>
  <c r="AE110" i="1" s="1"/>
  <c r="AG110" i="1" s="1"/>
  <c r="AI110" i="1" s="1"/>
  <c r="AK110" i="1" s="1"/>
  <c r="AM110" i="1" s="1"/>
  <c r="AN335" i="1"/>
  <c r="AP335" i="1" s="1"/>
  <c r="AR335" i="1" s="1"/>
  <c r="AT335" i="1" s="1"/>
  <c r="AV335" i="1" s="1"/>
  <c r="AX335" i="1" s="1"/>
  <c r="AZ335" i="1" s="1"/>
  <c r="BB335" i="1" s="1"/>
  <c r="W335" i="1"/>
  <c r="Y335" i="1" s="1"/>
  <c r="AA335" i="1" s="1"/>
  <c r="AC335" i="1" s="1"/>
  <c r="AE335" i="1" s="1"/>
  <c r="AG335" i="1" s="1"/>
  <c r="AI335" i="1" s="1"/>
  <c r="AK335" i="1" s="1"/>
  <c r="AM335" i="1" s="1"/>
  <c r="D335" i="1"/>
  <c r="F335" i="1" s="1"/>
  <c r="H335" i="1" s="1"/>
  <c r="J335" i="1" s="1"/>
  <c r="L335" i="1" s="1"/>
  <c r="N335" i="1" s="1"/>
  <c r="P335" i="1" s="1"/>
  <c r="R335" i="1" s="1"/>
  <c r="T335" i="1" s="1"/>
  <c r="V335" i="1" s="1"/>
  <c r="AN105" i="1"/>
  <c r="AP105" i="1" s="1"/>
  <c r="AR105" i="1" s="1"/>
  <c r="AT105" i="1" s="1"/>
  <c r="AV105" i="1" s="1"/>
  <c r="AX105" i="1" s="1"/>
  <c r="AZ105" i="1" s="1"/>
  <c r="BB105" i="1" s="1"/>
  <c r="D105" i="1"/>
  <c r="W105" i="1"/>
  <c r="Y105" i="1" s="1"/>
  <c r="AA105" i="1" s="1"/>
  <c r="AC105" i="1" s="1"/>
  <c r="AE105" i="1" s="1"/>
  <c r="AG105" i="1" s="1"/>
  <c r="AI105" i="1" s="1"/>
  <c r="AK105" i="1" s="1"/>
  <c r="AM105" i="1" s="1"/>
  <c r="W298" i="1"/>
  <c r="Y298" i="1" s="1"/>
  <c r="AA298" i="1" s="1"/>
  <c r="AC298" i="1" s="1"/>
  <c r="AE298" i="1" s="1"/>
  <c r="AG298" i="1" s="1"/>
  <c r="AI298" i="1" s="1"/>
  <c r="AK298" i="1" s="1"/>
  <c r="AM298" i="1" s="1"/>
  <c r="AN298" i="1"/>
  <c r="AP298" i="1" s="1"/>
  <c r="AR298" i="1" s="1"/>
  <c r="AT298" i="1" s="1"/>
  <c r="AV298" i="1" s="1"/>
  <c r="AX298" i="1" s="1"/>
  <c r="AZ298" i="1" s="1"/>
  <c r="BB298" i="1" s="1"/>
  <c r="D298" i="1"/>
  <c r="F298" i="1" s="1"/>
  <c r="H298" i="1" s="1"/>
  <c r="J298" i="1" s="1"/>
  <c r="L298" i="1" s="1"/>
  <c r="N298" i="1" s="1"/>
  <c r="P298" i="1" s="1"/>
  <c r="R298" i="1" s="1"/>
  <c r="T298" i="1" s="1"/>
  <c r="V298" i="1" s="1"/>
  <c r="W295" i="1"/>
  <c r="Y295" i="1" s="1"/>
  <c r="AA295" i="1" s="1"/>
  <c r="AC295" i="1" s="1"/>
  <c r="AE295" i="1" s="1"/>
  <c r="AG295" i="1" s="1"/>
  <c r="AI295" i="1" s="1"/>
  <c r="AK295" i="1" s="1"/>
  <c r="AM295" i="1" s="1"/>
  <c r="AN295" i="1"/>
  <c r="AP295" i="1" s="1"/>
  <c r="AR295" i="1" s="1"/>
  <c r="AT295" i="1" s="1"/>
  <c r="AV295" i="1" s="1"/>
  <c r="AX295" i="1" s="1"/>
  <c r="AZ295" i="1" s="1"/>
  <c r="BB295" i="1" s="1"/>
  <c r="D295" i="1"/>
  <c r="F295" i="1" s="1"/>
  <c r="H295" i="1" s="1"/>
  <c r="J295" i="1" s="1"/>
  <c r="L295" i="1" s="1"/>
  <c r="N295" i="1" s="1"/>
  <c r="P295" i="1" s="1"/>
  <c r="R295" i="1" s="1"/>
  <c r="T295" i="1" s="1"/>
  <c r="V295" i="1" s="1"/>
  <c r="W180" i="1"/>
  <c r="AN180" i="1"/>
  <c r="D180" i="1"/>
  <c r="W179" i="1"/>
  <c r="Y179" i="1" s="1"/>
  <c r="AA179" i="1" s="1"/>
  <c r="AC179" i="1" s="1"/>
  <c r="AE179" i="1" s="1"/>
  <c r="AG179" i="1" s="1"/>
  <c r="AI179" i="1" s="1"/>
  <c r="AK179" i="1" s="1"/>
  <c r="AM179" i="1" s="1"/>
  <c r="AN179" i="1"/>
  <c r="AP179" i="1" s="1"/>
  <c r="AR179" i="1" s="1"/>
  <c r="AT179" i="1" s="1"/>
  <c r="AV179" i="1" s="1"/>
  <c r="AX179" i="1" s="1"/>
  <c r="AZ179" i="1" s="1"/>
  <c r="BB179" i="1" s="1"/>
  <c r="D179" i="1"/>
  <c r="F179" i="1" s="1"/>
  <c r="H179" i="1" s="1"/>
  <c r="J179" i="1" s="1"/>
  <c r="L179" i="1" s="1"/>
  <c r="N179" i="1" s="1"/>
  <c r="P179" i="1" s="1"/>
  <c r="R179" i="1" s="1"/>
  <c r="T179" i="1" s="1"/>
  <c r="V179" i="1" s="1"/>
  <c r="W281" i="1"/>
  <c r="AN281" i="1"/>
  <c r="D281" i="1"/>
  <c r="W285" i="1"/>
  <c r="Y285" i="1" s="1"/>
  <c r="AA285" i="1" s="1"/>
  <c r="AC285" i="1" s="1"/>
  <c r="AE285" i="1" s="1"/>
  <c r="AG285" i="1" s="1"/>
  <c r="AI285" i="1" s="1"/>
  <c r="AK285" i="1" s="1"/>
  <c r="AM285" i="1" s="1"/>
  <c r="AN285" i="1"/>
  <c r="AP285" i="1" s="1"/>
  <c r="AR285" i="1" s="1"/>
  <c r="AT285" i="1" s="1"/>
  <c r="AV285" i="1" s="1"/>
  <c r="AX285" i="1" s="1"/>
  <c r="AZ285" i="1" s="1"/>
  <c r="BB285" i="1" s="1"/>
  <c r="D285" i="1"/>
  <c r="F285" i="1" s="1"/>
  <c r="H285" i="1" s="1"/>
  <c r="J285" i="1" s="1"/>
  <c r="L285" i="1" s="1"/>
  <c r="N285" i="1" s="1"/>
  <c r="P285" i="1" s="1"/>
  <c r="R285" i="1" s="1"/>
  <c r="T285" i="1" s="1"/>
  <c r="V285" i="1" s="1"/>
  <c r="W282" i="1"/>
  <c r="Y282" i="1" s="1"/>
  <c r="AA282" i="1" s="1"/>
  <c r="AC282" i="1" s="1"/>
  <c r="AE282" i="1" s="1"/>
  <c r="AG282" i="1" s="1"/>
  <c r="AI282" i="1" s="1"/>
  <c r="AK282" i="1" s="1"/>
  <c r="AM282" i="1" s="1"/>
  <c r="AN282" i="1"/>
  <c r="AP282" i="1" s="1"/>
  <c r="AR282" i="1" s="1"/>
  <c r="AT282" i="1" s="1"/>
  <c r="AV282" i="1" s="1"/>
  <c r="AX282" i="1" s="1"/>
  <c r="AZ282" i="1" s="1"/>
  <c r="BB282" i="1" s="1"/>
  <c r="D282" i="1"/>
  <c r="F282" i="1" s="1"/>
  <c r="H282" i="1" s="1"/>
  <c r="J282" i="1" s="1"/>
  <c r="L282" i="1" s="1"/>
  <c r="N282" i="1" s="1"/>
  <c r="P282" i="1" s="1"/>
  <c r="R282" i="1" s="1"/>
  <c r="T282" i="1" s="1"/>
  <c r="V282" i="1" s="1"/>
  <c r="W215" i="1"/>
  <c r="Y215" i="1" s="1"/>
  <c r="AA215" i="1" s="1"/>
  <c r="AC215" i="1" s="1"/>
  <c r="AE215" i="1" s="1"/>
  <c r="AG215" i="1" s="1"/>
  <c r="AI215" i="1" s="1"/>
  <c r="AK215" i="1" s="1"/>
  <c r="AM215" i="1" s="1"/>
  <c r="AN215" i="1"/>
  <c r="AP215" i="1" s="1"/>
  <c r="AR215" i="1" s="1"/>
  <c r="AT215" i="1" s="1"/>
  <c r="AV215" i="1" s="1"/>
  <c r="AX215" i="1" s="1"/>
  <c r="AZ215" i="1" s="1"/>
  <c r="BB215" i="1" s="1"/>
  <c r="D215" i="1"/>
  <c r="F215" i="1" s="1"/>
  <c r="H215" i="1" s="1"/>
  <c r="J215" i="1" s="1"/>
  <c r="L215" i="1" s="1"/>
  <c r="N215" i="1" s="1"/>
  <c r="P215" i="1" s="1"/>
  <c r="R215" i="1" s="1"/>
  <c r="T215" i="1" s="1"/>
  <c r="V215" i="1" s="1"/>
  <c r="D211" i="1"/>
  <c r="F211" i="1" s="1"/>
  <c r="H211" i="1" s="1"/>
  <c r="J211" i="1" s="1"/>
  <c r="L211" i="1" s="1"/>
  <c r="N211" i="1" s="1"/>
  <c r="P211" i="1" s="1"/>
  <c r="R211" i="1" s="1"/>
  <c r="T211" i="1" s="1"/>
  <c r="V211" i="1" s="1"/>
  <c r="W182" i="1"/>
  <c r="Y182" i="1" s="1"/>
  <c r="AA182" i="1" s="1"/>
  <c r="AC182" i="1" s="1"/>
  <c r="AE182" i="1" s="1"/>
  <c r="AG182" i="1" s="1"/>
  <c r="AI182" i="1" s="1"/>
  <c r="AK182" i="1" s="1"/>
  <c r="AM182" i="1" s="1"/>
  <c r="AN182" i="1"/>
  <c r="AP182" i="1" s="1"/>
  <c r="AR182" i="1" s="1"/>
  <c r="AT182" i="1" s="1"/>
  <c r="AV182" i="1" s="1"/>
  <c r="AX182" i="1" s="1"/>
  <c r="AZ182" i="1" s="1"/>
  <c r="BB182" i="1" s="1"/>
  <c r="D182" i="1"/>
  <c r="F182" i="1" s="1"/>
  <c r="H182" i="1" s="1"/>
  <c r="J182" i="1" s="1"/>
  <c r="L182" i="1" s="1"/>
  <c r="N182" i="1" s="1"/>
  <c r="P182" i="1" s="1"/>
  <c r="R182" i="1" s="1"/>
  <c r="T182" i="1" s="1"/>
  <c r="V182" i="1" s="1"/>
  <c r="W251" i="1"/>
  <c r="Y251" i="1" s="1"/>
  <c r="AA251" i="1" s="1"/>
  <c r="AC251" i="1" s="1"/>
  <c r="AE251" i="1" s="1"/>
  <c r="AG251" i="1" s="1"/>
  <c r="AI251" i="1" s="1"/>
  <c r="AK251" i="1" s="1"/>
  <c r="AM251" i="1" s="1"/>
  <c r="AN251" i="1"/>
  <c r="AP251" i="1" s="1"/>
  <c r="AR251" i="1" s="1"/>
  <c r="AT251" i="1" s="1"/>
  <c r="AV251" i="1" s="1"/>
  <c r="AX251" i="1" s="1"/>
  <c r="AZ251" i="1" s="1"/>
  <c r="BB251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W247" i="1"/>
  <c r="Y247" i="1" s="1"/>
  <c r="AA247" i="1" s="1"/>
  <c r="AC247" i="1" s="1"/>
  <c r="AE247" i="1" s="1"/>
  <c r="AG247" i="1" s="1"/>
  <c r="AI247" i="1" s="1"/>
  <c r="AK247" i="1" s="1"/>
  <c r="AM247" i="1" s="1"/>
  <c r="AN247" i="1"/>
  <c r="AP247" i="1" s="1"/>
  <c r="AR247" i="1" s="1"/>
  <c r="AT247" i="1" s="1"/>
  <c r="AV247" i="1" s="1"/>
  <c r="AX247" i="1" s="1"/>
  <c r="AZ247" i="1" s="1"/>
  <c r="BB247" i="1" s="1"/>
  <c r="D247" i="1"/>
  <c r="F247" i="1" s="1"/>
  <c r="H247" i="1" s="1"/>
  <c r="J247" i="1" s="1"/>
  <c r="L247" i="1" s="1"/>
  <c r="N247" i="1" s="1"/>
  <c r="P247" i="1" s="1"/>
  <c r="R247" i="1" s="1"/>
  <c r="T247" i="1" s="1"/>
  <c r="V247" i="1" s="1"/>
  <c r="W231" i="1"/>
  <c r="Y231" i="1" s="1"/>
  <c r="AA231" i="1" s="1"/>
  <c r="AC231" i="1" s="1"/>
  <c r="AE231" i="1" s="1"/>
  <c r="AG231" i="1" s="1"/>
  <c r="AI231" i="1" s="1"/>
  <c r="AK231" i="1" s="1"/>
  <c r="AM231" i="1" s="1"/>
  <c r="AN231" i="1"/>
  <c r="AP231" i="1" s="1"/>
  <c r="AR231" i="1" s="1"/>
  <c r="AT231" i="1" s="1"/>
  <c r="AV231" i="1" s="1"/>
  <c r="AX231" i="1" s="1"/>
  <c r="AZ231" i="1" s="1"/>
  <c r="BB231" i="1" s="1"/>
  <c r="D231" i="1"/>
  <c r="F231" i="1" s="1"/>
  <c r="H231" i="1" s="1"/>
  <c r="J231" i="1" s="1"/>
  <c r="L231" i="1" s="1"/>
  <c r="N231" i="1" s="1"/>
  <c r="P231" i="1" s="1"/>
  <c r="R231" i="1" s="1"/>
  <c r="T231" i="1" s="1"/>
  <c r="V231" i="1" s="1"/>
  <c r="W235" i="1"/>
  <c r="Y235" i="1" s="1"/>
  <c r="AA235" i="1" s="1"/>
  <c r="AC235" i="1" s="1"/>
  <c r="AE235" i="1" s="1"/>
  <c r="AG235" i="1" s="1"/>
  <c r="AI235" i="1" s="1"/>
  <c r="AK235" i="1" s="1"/>
  <c r="AM235" i="1" s="1"/>
  <c r="AN235" i="1"/>
  <c r="AP235" i="1" s="1"/>
  <c r="AR235" i="1" s="1"/>
  <c r="AT235" i="1" s="1"/>
  <c r="AV235" i="1" s="1"/>
  <c r="AX235" i="1" s="1"/>
  <c r="AZ235" i="1" s="1"/>
  <c r="BB235" i="1" s="1"/>
  <c r="D235" i="1"/>
  <c r="F235" i="1" s="1"/>
  <c r="H235" i="1" s="1"/>
  <c r="J235" i="1" s="1"/>
  <c r="L235" i="1" s="1"/>
  <c r="N235" i="1" s="1"/>
  <c r="P235" i="1" s="1"/>
  <c r="R235" i="1" s="1"/>
  <c r="T235" i="1" s="1"/>
  <c r="V235" i="1" s="1"/>
  <c r="W190" i="1"/>
  <c r="Y190" i="1" s="1"/>
  <c r="AA190" i="1" s="1"/>
  <c r="AC190" i="1" s="1"/>
  <c r="AE190" i="1" s="1"/>
  <c r="AG190" i="1" s="1"/>
  <c r="AI190" i="1" s="1"/>
  <c r="AK190" i="1" s="1"/>
  <c r="AM190" i="1" s="1"/>
  <c r="AN190" i="1"/>
  <c r="AP190" i="1" s="1"/>
  <c r="AR190" i="1" s="1"/>
  <c r="AT190" i="1" s="1"/>
  <c r="AV190" i="1" s="1"/>
  <c r="AX190" i="1" s="1"/>
  <c r="AZ190" i="1" s="1"/>
  <c r="BB190" i="1" s="1"/>
  <c r="D190" i="1"/>
  <c r="F190" i="1" s="1"/>
  <c r="H190" i="1" s="1"/>
  <c r="J190" i="1" s="1"/>
  <c r="L190" i="1" s="1"/>
  <c r="N190" i="1" s="1"/>
  <c r="P190" i="1" s="1"/>
  <c r="R190" i="1" s="1"/>
  <c r="T190" i="1" s="1"/>
  <c r="V190" i="1" s="1"/>
  <c r="W239" i="1"/>
  <c r="AN239" i="1"/>
  <c r="D239" i="1"/>
  <c r="W227" i="1"/>
  <c r="Y227" i="1" s="1"/>
  <c r="AA227" i="1" s="1"/>
  <c r="AC227" i="1" s="1"/>
  <c r="AE227" i="1" s="1"/>
  <c r="AG227" i="1" s="1"/>
  <c r="AI227" i="1" s="1"/>
  <c r="AK227" i="1" s="1"/>
  <c r="AM227" i="1" s="1"/>
  <c r="AN227" i="1"/>
  <c r="AP227" i="1" s="1"/>
  <c r="AR227" i="1" s="1"/>
  <c r="AT227" i="1" s="1"/>
  <c r="AV227" i="1" s="1"/>
  <c r="AX227" i="1" s="1"/>
  <c r="AZ227" i="1" s="1"/>
  <c r="BB227" i="1" s="1"/>
  <c r="D227" i="1"/>
  <c r="F227" i="1" s="1"/>
  <c r="H227" i="1" s="1"/>
  <c r="J227" i="1" s="1"/>
  <c r="L227" i="1" s="1"/>
  <c r="N227" i="1" s="1"/>
  <c r="P227" i="1" s="1"/>
  <c r="R227" i="1" s="1"/>
  <c r="T227" i="1" s="1"/>
  <c r="V227" i="1" s="1"/>
  <c r="W255" i="1"/>
  <c r="Y255" i="1" s="1"/>
  <c r="AA255" i="1" s="1"/>
  <c r="AC255" i="1" s="1"/>
  <c r="AE255" i="1" s="1"/>
  <c r="AG255" i="1" s="1"/>
  <c r="AI255" i="1" s="1"/>
  <c r="AK255" i="1" s="1"/>
  <c r="AM255" i="1" s="1"/>
  <c r="AN255" i="1"/>
  <c r="AP255" i="1" s="1"/>
  <c r="AR255" i="1" s="1"/>
  <c r="AT255" i="1" s="1"/>
  <c r="AV255" i="1" s="1"/>
  <c r="AX255" i="1" s="1"/>
  <c r="AZ255" i="1" s="1"/>
  <c r="BB25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W211" i="1"/>
  <c r="Y211" i="1" s="1"/>
  <c r="AA211" i="1" s="1"/>
  <c r="AC211" i="1" s="1"/>
  <c r="AE211" i="1" s="1"/>
  <c r="AG211" i="1" s="1"/>
  <c r="AI211" i="1" s="1"/>
  <c r="AK211" i="1" s="1"/>
  <c r="AM211" i="1" s="1"/>
  <c r="AN211" i="1"/>
  <c r="AP211" i="1" s="1"/>
  <c r="AR211" i="1" s="1"/>
  <c r="AT211" i="1" s="1"/>
  <c r="AV211" i="1" s="1"/>
  <c r="AX211" i="1" s="1"/>
  <c r="AZ211" i="1" s="1"/>
  <c r="BB211" i="1" s="1"/>
  <c r="W223" i="1"/>
  <c r="Y223" i="1" s="1"/>
  <c r="AA223" i="1" s="1"/>
  <c r="AC223" i="1" s="1"/>
  <c r="AE223" i="1" s="1"/>
  <c r="AG223" i="1" s="1"/>
  <c r="AI223" i="1" s="1"/>
  <c r="AK223" i="1" s="1"/>
  <c r="AM223" i="1" s="1"/>
  <c r="AN223" i="1"/>
  <c r="AP223" i="1" s="1"/>
  <c r="AR223" i="1" s="1"/>
  <c r="AT223" i="1" s="1"/>
  <c r="AV223" i="1" s="1"/>
  <c r="AX223" i="1" s="1"/>
  <c r="AZ223" i="1" s="1"/>
  <c r="BB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W207" i="1"/>
  <c r="Y207" i="1" s="1"/>
  <c r="AA207" i="1" s="1"/>
  <c r="AC207" i="1" s="1"/>
  <c r="AE207" i="1" s="1"/>
  <c r="AG207" i="1" s="1"/>
  <c r="AI207" i="1" s="1"/>
  <c r="AK207" i="1" s="1"/>
  <c r="AM207" i="1" s="1"/>
  <c r="AN207" i="1"/>
  <c r="AP207" i="1" s="1"/>
  <c r="AR207" i="1" s="1"/>
  <c r="AT207" i="1" s="1"/>
  <c r="AV207" i="1" s="1"/>
  <c r="AX207" i="1" s="1"/>
  <c r="AZ207" i="1" s="1"/>
  <c r="BB207" i="1" s="1"/>
  <c r="D207" i="1"/>
  <c r="F207" i="1" s="1"/>
  <c r="H207" i="1" s="1"/>
  <c r="J207" i="1" s="1"/>
  <c r="L207" i="1" s="1"/>
  <c r="N207" i="1" s="1"/>
  <c r="P207" i="1" s="1"/>
  <c r="R207" i="1" s="1"/>
  <c r="T207" i="1" s="1"/>
  <c r="V207" i="1" s="1"/>
  <c r="W219" i="1"/>
  <c r="Y219" i="1" s="1"/>
  <c r="AA219" i="1" s="1"/>
  <c r="AC219" i="1" s="1"/>
  <c r="AE219" i="1" s="1"/>
  <c r="AG219" i="1" s="1"/>
  <c r="AI219" i="1" s="1"/>
  <c r="AK219" i="1" s="1"/>
  <c r="AM219" i="1" s="1"/>
  <c r="AN219" i="1"/>
  <c r="AP219" i="1" s="1"/>
  <c r="AR219" i="1" s="1"/>
  <c r="AT219" i="1" s="1"/>
  <c r="AV219" i="1" s="1"/>
  <c r="AX219" i="1" s="1"/>
  <c r="AZ219" i="1" s="1"/>
  <c r="BB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W202" i="1"/>
  <c r="Y202" i="1" s="1"/>
  <c r="AA202" i="1" s="1"/>
  <c r="AC202" i="1" s="1"/>
  <c r="AE202" i="1" s="1"/>
  <c r="AG202" i="1" s="1"/>
  <c r="AI202" i="1" s="1"/>
  <c r="AK202" i="1" s="1"/>
  <c r="AM202" i="1" s="1"/>
  <c r="AN202" i="1"/>
  <c r="AP202" i="1" s="1"/>
  <c r="AR202" i="1" s="1"/>
  <c r="AT202" i="1" s="1"/>
  <c r="AV202" i="1" s="1"/>
  <c r="AX202" i="1" s="1"/>
  <c r="AZ202" i="1" s="1"/>
  <c r="BB202" i="1" s="1"/>
  <c r="D202" i="1"/>
  <c r="F202" i="1" s="1"/>
  <c r="H202" i="1" s="1"/>
  <c r="J202" i="1" s="1"/>
  <c r="L202" i="1" s="1"/>
  <c r="N202" i="1" s="1"/>
  <c r="P202" i="1" s="1"/>
  <c r="R202" i="1" s="1"/>
  <c r="T202" i="1" s="1"/>
  <c r="V202" i="1" s="1"/>
  <c r="W198" i="1"/>
  <c r="Y198" i="1" s="1"/>
  <c r="AA198" i="1" s="1"/>
  <c r="AC198" i="1" s="1"/>
  <c r="AE198" i="1" s="1"/>
  <c r="AG198" i="1" s="1"/>
  <c r="AI198" i="1" s="1"/>
  <c r="AK198" i="1" s="1"/>
  <c r="AM198" i="1" s="1"/>
  <c r="AN198" i="1"/>
  <c r="AP198" i="1" s="1"/>
  <c r="AR198" i="1" s="1"/>
  <c r="AT198" i="1" s="1"/>
  <c r="AV198" i="1" s="1"/>
  <c r="AX198" i="1" s="1"/>
  <c r="AZ198" i="1" s="1"/>
  <c r="BB19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W194" i="1"/>
  <c r="Y194" i="1" s="1"/>
  <c r="AA194" i="1" s="1"/>
  <c r="AC194" i="1" s="1"/>
  <c r="AE194" i="1" s="1"/>
  <c r="AG194" i="1" s="1"/>
  <c r="AI194" i="1" s="1"/>
  <c r="AK194" i="1" s="1"/>
  <c r="AM194" i="1" s="1"/>
  <c r="AN194" i="1"/>
  <c r="AP194" i="1" s="1"/>
  <c r="AR194" i="1" s="1"/>
  <c r="AT194" i="1" s="1"/>
  <c r="AV194" i="1" s="1"/>
  <c r="AX194" i="1" s="1"/>
  <c r="AZ194" i="1" s="1"/>
  <c r="BB194" i="1" s="1"/>
  <c r="D194" i="1"/>
  <c r="F194" i="1" s="1"/>
  <c r="H194" i="1" s="1"/>
  <c r="J194" i="1" s="1"/>
  <c r="L194" i="1" s="1"/>
  <c r="N194" i="1" s="1"/>
  <c r="P194" i="1" s="1"/>
  <c r="R194" i="1" s="1"/>
  <c r="T194" i="1" s="1"/>
  <c r="V194" i="1" s="1"/>
  <c r="W186" i="1"/>
  <c r="Y186" i="1" s="1"/>
  <c r="AA186" i="1" s="1"/>
  <c r="AC186" i="1" s="1"/>
  <c r="AE186" i="1" s="1"/>
  <c r="AG186" i="1" s="1"/>
  <c r="AI186" i="1" s="1"/>
  <c r="AK186" i="1" s="1"/>
  <c r="AM186" i="1" s="1"/>
  <c r="AN186" i="1"/>
  <c r="AP186" i="1" s="1"/>
  <c r="AR186" i="1" s="1"/>
  <c r="AT186" i="1" s="1"/>
  <c r="AV186" i="1" s="1"/>
  <c r="AX186" i="1" s="1"/>
  <c r="AZ186" i="1" s="1"/>
  <c r="BB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W149" i="1"/>
  <c r="Y149" i="1" s="1"/>
  <c r="AA149" i="1" s="1"/>
  <c r="AC149" i="1" s="1"/>
  <c r="AE149" i="1" s="1"/>
  <c r="AG149" i="1" s="1"/>
  <c r="AI149" i="1" s="1"/>
  <c r="AK149" i="1" s="1"/>
  <c r="AM149" i="1" s="1"/>
  <c r="AN149" i="1"/>
  <c r="AP149" i="1" s="1"/>
  <c r="AR149" i="1" s="1"/>
  <c r="AT149" i="1" s="1"/>
  <c r="AV149" i="1" s="1"/>
  <c r="AX149" i="1" s="1"/>
  <c r="AZ149" i="1" s="1"/>
  <c r="BB149" i="1" s="1"/>
  <c r="D149" i="1"/>
  <c r="F149" i="1" s="1"/>
  <c r="H149" i="1" s="1"/>
  <c r="J149" i="1" s="1"/>
  <c r="L149" i="1" s="1"/>
  <c r="N149" i="1" s="1"/>
  <c r="P149" i="1" s="1"/>
  <c r="R149" i="1" s="1"/>
  <c r="T149" i="1" s="1"/>
  <c r="V149" i="1" s="1"/>
  <c r="F105" i="1" l="1"/>
  <c r="H105" i="1" s="1"/>
  <c r="J105" i="1" s="1"/>
  <c r="L105" i="1" s="1"/>
  <c r="N105" i="1" s="1"/>
  <c r="P105" i="1" s="1"/>
  <c r="R105" i="1" s="1"/>
  <c r="T105" i="1" s="1"/>
  <c r="V105" i="1" s="1"/>
  <c r="AM20" i="1"/>
  <c r="D338" i="1"/>
  <c r="F338" i="1" s="1"/>
  <c r="H338" i="1" s="1"/>
  <c r="J338" i="1" s="1"/>
  <c r="L338" i="1" s="1"/>
  <c r="N338" i="1" s="1"/>
  <c r="P338" i="1" s="1"/>
  <c r="R338" i="1" s="1"/>
  <c r="T338" i="1" s="1"/>
  <c r="V338" i="1" s="1"/>
  <c r="F239" i="1"/>
  <c r="H239" i="1" s="1"/>
  <c r="J239" i="1" s="1"/>
  <c r="L239" i="1" s="1"/>
  <c r="N239" i="1" s="1"/>
  <c r="P239" i="1" s="1"/>
  <c r="R239" i="1" s="1"/>
  <c r="T239" i="1" s="1"/>
  <c r="V239" i="1" s="1"/>
  <c r="AN338" i="1"/>
  <c r="AP338" i="1" s="1"/>
  <c r="AR338" i="1" s="1"/>
  <c r="AT338" i="1" s="1"/>
  <c r="AV338" i="1" s="1"/>
  <c r="AX338" i="1" s="1"/>
  <c r="AZ338" i="1" s="1"/>
  <c r="BB338" i="1" s="1"/>
  <c r="AP239" i="1"/>
  <c r="AR239" i="1" s="1"/>
  <c r="AT239" i="1" s="1"/>
  <c r="AV239" i="1" s="1"/>
  <c r="AX239" i="1" s="1"/>
  <c r="AZ239" i="1" s="1"/>
  <c r="BB239" i="1" s="1"/>
  <c r="W278" i="1"/>
  <c r="Y278" i="1" s="1"/>
  <c r="AA278" i="1" s="1"/>
  <c r="AC278" i="1" s="1"/>
  <c r="AE278" i="1" s="1"/>
  <c r="AG278" i="1" s="1"/>
  <c r="AI278" i="1" s="1"/>
  <c r="AK278" i="1" s="1"/>
  <c r="AM278" i="1" s="1"/>
  <c r="Y281" i="1"/>
  <c r="AA281" i="1" s="1"/>
  <c r="AC281" i="1" s="1"/>
  <c r="AE281" i="1" s="1"/>
  <c r="AG281" i="1" s="1"/>
  <c r="AI281" i="1" s="1"/>
  <c r="AK281" i="1" s="1"/>
  <c r="AM281" i="1" s="1"/>
  <c r="D329" i="1"/>
  <c r="F329" i="1" s="1"/>
  <c r="H329" i="1" s="1"/>
  <c r="J329" i="1" s="1"/>
  <c r="L329" i="1" s="1"/>
  <c r="N329" i="1" s="1"/>
  <c r="P329" i="1" s="1"/>
  <c r="R329" i="1" s="1"/>
  <c r="T329" i="1" s="1"/>
  <c r="V329" i="1" s="1"/>
  <c r="F180" i="1"/>
  <c r="H180" i="1" s="1"/>
  <c r="J180" i="1" s="1"/>
  <c r="L180" i="1" s="1"/>
  <c r="N180" i="1" s="1"/>
  <c r="P180" i="1" s="1"/>
  <c r="R180" i="1" s="1"/>
  <c r="T180" i="1" s="1"/>
  <c r="V180" i="1" s="1"/>
  <c r="W338" i="1"/>
  <c r="Y338" i="1" s="1"/>
  <c r="AA338" i="1" s="1"/>
  <c r="AC338" i="1" s="1"/>
  <c r="AE338" i="1" s="1"/>
  <c r="AG338" i="1" s="1"/>
  <c r="AI338" i="1" s="1"/>
  <c r="AK338" i="1" s="1"/>
  <c r="AM338" i="1" s="1"/>
  <c r="Y239" i="1"/>
  <c r="AA239" i="1" s="1"/>
  <c r="AC239" i="1" s="1"/>
  <c r="AE239" i="1" s="1"/>
  <c r="AG239" i="1" s="1"/>
  <c r="AI239" i="1" s="1"/>
  <c r="AK239" i="1" s="1"/>
  <c r="AM239" i="1" s="1"/>
  <c r="AN329" i="1"/>
  <c r="AP329" i="1" s="1"/>
  <c r="AR329" i="1" s="1"/>
  <c r="AT329" i="1" s="1"/>
  <c r="AV329" i="1" s="1"/>
  <c r="AX329" i="1" s="1"/>
  <c r="AZ329" i="1" s="1"/>
  <c r="BB329" i="1" s="1"/>
  <c r="AP180" i="1"/>
  <c r="AR180" i="1" s="1"/>
  <c r="AT180" i="1" s="1"/>
  <c r="AV180" i="1" s="1"/>
  <c r="AX180" i="1" s="1"/>
  <c r="AZ180" i="1" s="1"/>
  <c r="BB180" i="1" s="1"/>
  <c r="AN278" i="1"/>
  <c r="AP278" i="1" s="1"/>
  <c r="AR278" i="1" s="1"/>
  <c r="AT278" i="1" s="1"/>
  <c r="AV278" i="1" s="1"/>
  <c r="AX278" i="1" s="1"/>
  <c r="AZ278" i="1" s="1"/>
  <c r="BB278" i="1" s="1"/>
  <c r="AP281" i="1"/>
  <c r="AR281" i="1" s="1"/>
  <c r="AT281" i="1" s="1"/>
  <c r="AV281" i="1" s="1"/>
  <c r="AX281" i="1" s="1"/>
  <c r="AZ281" i="1" s="1"/>
  <c r="BB281" i="1" s="1"/>
  <c r="D278" i="1"/>
  <c r="F278" i="1" s="1"/>
  <c r="H278" i="1" s="1"/>
  <c r="J278" i="1" s="1"/>
  <c r="L278" i="1" s="1"/>
  <c r="N278" i="1" s="1"/>
  <c r="P278" i="1" s="1"/>
  <c r="R278" i="1" s="1"/>
  <c r="T278" i="1" s="1"/>
  <c r="V278" i="1" s="1"/>
  <c r="F281" i="1"/>
  <c r="H281" i="1" s="1"/>
  <c r="J281" i="1" s="1"/>
  <c r="L281" i="1" s="1"/>
  <c r="N281" i="1" s="1"/>
  <c r="P281" i="1" s="1"/>
  <c r="R281" i="1" s="1"/>
  <c r="T281" i="1" s="1"/>
  <c r="V281" i="1" s="1"/>
  <c r="W329" i="1"/>
  <c r="Y329" i="1" s="1"/>
  <c r="AA329" i="1" s="1"/>
  <c r="AC329" i="1" s="1"/>
  <c r="AE329" i="1" s="1"/>
  <c r="AG329" i="1" s="1"/>
  <c r="AI329" i="1" s="1"/>
  <c r="AK329" i="1" s="1"/>
  <c r="AM329" i="1" s="1"/>
  <c r="Y180" i="1"/>
  <c r="AA180" i="1" s="1"/>
  <c r="AC180" i="1" s="1"/>
  <c r="AE180" i="1" s="1"/>
  <c r="AG180" i="1" s="1"/>
  <c r="AI180" i="1" s="1"/>
  <c r="AK180" i="1" s="1"/>
  <c r="AM180" i="1" s="1"/>
  <c r="AN177" i="1"/>
  <c r="AP177" i="1" s="1"/>
  <c r="AR177" i="1" s="1"/>
  <c r="AT177" i="1" s="1"/>
  <c r="AV177" i="1" s="1"/>
  <c r="AX177" i="1" s="1"/>
  <c r="AZ177" i="1" s="1"/>
  <c r="BB177" i="1" s="1"/>
  <c r="W150" i="1"/>
  <c r="Y150" i="1" s="1"/>
  <c r="AA150" i="1" s="1"/>
  <c r="AC150" i="1" s="1"/>
  <c r="AE150" i="1" s="1"/>
  <c r="AG150" i="1" s="1"/>
  <c r="AI150" i="1" s="1"/>
  <c r="AK150" i="1" s="1"/>
  <c r="AM150" i="1" s="1"/>
  <c r="AN150" i="1"/>
  <c r="AP150" i="1" s="1"/>
  <c r="AR150" i="1" s="1"/>
  <c r="AT150" i="1" s="1"/>
  <c r="AV150" i="1" s="1"/>
  <c r="AX150" i="1" s="1"/>
  <c r="AZ150" i="1" s="1"/>
  <c r="BB150" i="1" s="1"/>
  <c r="D150" i="1"/>
  <c r="W166" i="1"/>
  <c r="Y166" i="1" s="1"/>
  <c r="AA166" i="1" s="1"/>
  <c r="AC166" i="1" s="1"/>
  <c r="AE166" i="1" s="1"/>
  <c r="AG166" i="1" s="1"/>
  <c r="AI166" i="1" s="1"/>
  <c r="AK166" i="1" s="1"/>
  <c r="AM166" i="1" s="1"/>
  <c r="AN166" i="1"/>
  <c r="AP166" i="1" s="1"/>
  <c r="AR166" i="1" s="1"/>
  <c r="AT166" i="1" s="1"/>
  <c r="AV166" i="1" s="1"/>
  <c r="AX166" i="1" s="1"/>
  <c r="AZ166" i="1" s="1"/>
  <c r="BB166" i="1" s="1"/>
  <c r="D166" i="1"/>
  <c r="F166" i="1" s="1"/>
  <c r="H166" i="1" s="1"/>
  <c r="J166" i="1" s="1"/>
  <c r="L166" i="1" s="1"/>
  <c r="N166" i="1" s="1"/>
  <c r="P166" i="1" s="1"/>
  <c r="R166" i="1" s="1"/>
  <c r="T166" i="1" s="1"/>
  <c r="V166" i="1" s="1"/>
  <c r="W162" i="1"/>
  <c r="Y162" i="1" s="1"/>
  <c r="AA162" i="1" s="1"/>
  <c r="AC162" i="1" s="1"/>
  <c r="AE162" i="1" s="1"/>
  <c r="AG162" i="1" s="1"/>
  <c r="AI162" i="1" s="1"/>
  <c r="AK162" i="1" s="1"/>
  <c r="AM162" i="1" s="1"/>
  <c r="AN162" i="1"/>
  <c r="AP162" i="1" s="1"/>
  <c r="AR162" i="1" s="1"/>
  <c r="AT162" i="1" s="1"/>
  <c r="AV162" i="1" s="1"/>
  <c r="AX162" i="1" s="1"/>
  <c r="AZ162" i="1" s="1"/>
  <c r="BB162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F150" i="1" l="1"/>
  <c r="H150" i="1" s="1"/>
  <c r="J150" i="1" s="1"/>
  <c r="L150" i="1" s="1"/>
  <c r="N150" i="1" s="1"/>
  <c r="P150" i="1" s="1"/>
  <c r="R150" i="1" s="1"/>
  <c r="T150" i="1" s="1"/>
  <c r="V150" i="1" s="1"/>
  <c r="D330" i="1"/>
  <c r="F330" i="1" s="1"/>
  <c r="H330" i="1" s="1"/>
  <c r="J330" i="1" s="1"/>
  <c r="L330" i="1" s="1"/>
  <c r="N330" i="1" s="1"/>
  <c r="P330" i="1" s="1"/>
  <c r="R330" i="1" s="1"/>
  <c r="T330" i="1" s="1"/>
  <c r="V330" i="1" s="1"/>
  <c r="D147" i="1"/>
  <c r="W147" i="1"/>
  <c r="Y147" i="1" s="1"/>
  <c r="AA147" i="1" s="1"/>
  <c r="AC147" i="1" s="1"/>
  <c r="AE147" i="1" s="1"/>
  <c r="AG147" i="1" s="1"/>
  <c r="AI147" i="1" s="1"/>
  <c r="AK147" i="1" s="1"/>
  <c r="AM147" i="1" s="1"/>
  <c r="W330" i="1"/>
  <c r="Y330" i="1" s="1"/>
  <c r="AA330" i="1" s="1"/>
  <c r="AC330" i="1" s="1"/>
  <c r="AE330" i="1" s="1"/>
  <c r="AG330" i="1" s="1"/>
  <c r="AI330" i="1" s="1"/>
  <c r="AK330" i="1" s="1"/>
  <c r="AM330" i="1" s="1"/>
  <c r="AN147" i="1"/>
  <c r="AP147" i="1" s="1"/>
  <c r="AR147" i="1" s="1"/>
  <c r="AT147" i="1" s="1"/>
  <c r="AV147" i="1" s="1"/>
  <c r="AX147" i="1" s="1"/>
  <c r="AZ147" i="1" s="1"/>
  <c r="BB147" i="1" s="1"/>
  <c r="AN330" i="1"/>
  <c r="AP330" i="1" s="1"/>
  <c r="AR330" i="1" s="1"/>
  <c r="AT330" i="1" s="1"/>
  <c r="AV330" i="1" s="1"/>
  <c r="AX330" i="1" s="1"/>
  <c r="AZ330" i="1" s="1"/>
  <c r="BB330" i="1" s="1"/>
  <c r="W152" i="1"/>
  <c r="AN152" i="1"/>
  <c r="D152" i="1"/>
  <c r="F147" i="1" l="1"/>
  <c r="H147" i="1" s="1"/>
  <c r="J147" i="1" s="1"/>
  <c r="L147" i="1" s="1"/>
  <c r="N147" i="1" s="1"/>
  <c r="P147" i="1" s="1"/>
  <c r="R147" i="1" s="1"/>
  <c r="T147" i="1" s="1"/>
  <c r="V147" i="1" s="1"/>
  <c r="W336" i="1"/>
  <c r="Y336" i="1" s="1"/>
  <c r="AA336" i="1" s="1"/>
  <c r="AC336" i="1" s="1"/>
  <c r="AE336" i="1" s="1"/>
  <c r="AG336" i="1" s="1"/>
  <c r="AI336" i="1" s="1"/>
  <c r="AK336" i="1" s="1"/>
  <c r="AM336" i="1" s="1"/>
  <c r="Y152" i="1"/>
  <c r="AA152" i="1" s="1"/>
  <c r="AC152" i="1" s="1"/>
  <c r="AE152" i="1" s="1"/>
  <c r="AG152" i="1" s="1"/>
  <c r="AI152" i="1" s="1"/>
  <c r="AK152" i="1" s="1"/>
  <c r="AM152" i="1" s="1"/>
  <c r="AN336" i="1"/>
  <c r="AP336" i="1" s="1"/>
  <c r="AR336" i="1" s="1"/>
  <c r="AT336" i="1" s="1"/>
  <c r="AV336" i="1" s="1"/>
  <c r="AX336" i="1" s="1"/>
  <c r="AZ336" i="1" s="1"/>
  <c r="BB336" i="1" s="1"/>
  <c r="AP152" i="1"/>
  <c r="AR152" i="1" s="1"/>
  <c r="AT152" i="1" s="1"/>
  <c r="AV152" i="1" s="1"/>
  <c r="AX152" i="1" s="1"/>
  <c r="AZ152" i="1" s="1"/>
  <c r="BB152" i="1" s="1"/>
  <c r="D336" i="1"/>
  <c r="F336" i="1" s="1"/>
  <c r="H336" i="1" s="1"/>
  <c r="J336" i="1" s="1"/>
  <c r="L336" i="1" s="1"/>
  <c r="N336" i="1" s="1"/>
  <c r="P336" i="1" s="1"/>
  <c r="R336" i="1" s="1"/>
  <c r="T336" i="1" s="1"/>
  <c r="V336" i="1" s="1"/>
  <c r="F152" i="1"/>
  <c r="H152" i="1" s="1"/>
  <c r="J152" i="1" s="1"/>
  <c r="L152" i="1" s="1"/>
  <c r="N152" i="1" s="1"/>
  <c r="P152" i="1" s="1"/>
  <c r="R152" i="1" s="1"/>
  <c r="T152" i="1" s="1"/>
  <c r="V152" i="1" s="1"/>
  <c r="W312" i="1"/>
  <c r="Y312" i="1" s="1"/>
  <c r="AA312" i="1" s="1"/>
  <c r="AC312" i="1" s="1"/>
  <c r="AE312" i="1" s="1"/>
  <c r="AG312" i="1" s="1"/>
  <c r="AI312" i="1" s="1"/>
  <c r="AK312" i="1" s="1"/>
  <c r="AM312" i="1" s="1"/>
  <c r="AN312" i="1"/>
  <c r="AP312" i="1" s="1"/>
  <c r="AR312" i="1" s="1"/>
  <c r="AT312" i="1" s="1"/>
  <c r="AV312" i="1" s="1"/>
  <c r="AX312" i="1" s="1"/>
  <c r="AZ312" i="1" s="1"/>
  <c r="BB312" i="1" s="1"/>
  <c r="D312" i="1"/>
  <c r="F312" i="1" s="1"/>
  <c r="H312" i="1" s="1"/>
  <c r="J312" i="1" s="1"/>
  <c r="L312" i="1" s="1"/>
  <c r="N312" i="1" s="1"/>
  <c r="P312" i="1" s="1"/>
  <c r="R312" i="1" s="1"/>
  <c r="T312" i="1" s="1"/>
  <c r="V312" i="1" s="1"/>
  <c r="AN327" i="1" l="1"/>
  <c r="AN342" i="1" s="1"/>
  <c r="W177" i="1"/>
  <c r="Y177" i="1" s="1"/>
  <c r="AA177" i="1" s="1"/>
  <c r="AC177" i="1" s="1"/>
  <c r="AE177" i="1" s="1"/>
  <c r="AG177" i="1" s="1"/>
  <c r="AI177" i="1" s="1"/>
  <c r="AK177" i="1" s="1"/>
  <c r="AM177" i="1" s="1"/>
  <c r="D177" i="1"/>
  <c r="F177" i="1" l="1"/>
  <c r="H177" i="1" s="1"/>
  <c r="J177" i="1" s="1"/>
  <c r="L177" i="1" s="1"/>
  <c r="N177" i="1" s="1"/>
  <c r="P177" i="1" s="1"/>
  <c r="R177" i="1" s="1"/>
  <c r="T177" i="1" s="1"/>
  <c r="V177" i="1" s="1"/>
  <c r="D327" i="1"/>
  <c r="D344" i="1" s="1"/>
  <c r="AN344" i="1"/>
  <c r="AN345" i="1" s="1"/>
  <c r="AP327" i="1"/>
  <c r="AP342" i="1" s="1"/>
  <c r="W327" i="1"/>
  <c r="W342" i="1" s="1"/>
  <c r="F327" i="1" l="1"/>
  <c r="H327" i="1" s="1"/>
  <c r="D345" i="1"/>
  <c r="W344" i="1"/>
  <c r="W345" i="1" s="1"/>
  <c r="AP344" i="1"/>
  <c r="AP345" i="1" s="1"/>
  <c r="Y327" i="1"/>
  <c r="Y342" i="1" s="1"/>
  <c r="AR327" i="1"/>
  <c r="AR342" i="1" s="1"/>
  <c r="AR344" i="1" l="1"/>
  <c r="AR345" i="1" s="1"/>
  <c r="F344" i="1"/>
  <c r="F345" i="1" s="1"/>
  <c r="J327" i="1"/>
  <c r="H344" i="1"/>
  <c r="H345" i="1" s="1"/>
  <c r="Y344" i="1"/>
  <c r="Y345" i="1" s="1"/>
  <c r="AT327" i="1"/>
  <c r="AT342" i="1" s="1"/>
  <c r="AA327" i="1"/>
  <c r="AA344" i="1" l="1"/>
  <c r="AA345" i="1" s="1"/>
  <c r="AA342" i="1"/>
  <c r="AT344" i="1"/>
  <c r="AT345" i="1" s="1"/>
  <c r="L327" i="1"/>
  <c r="J344" i="1"/>
  <c r="J345" i="1" s="1"/>
  <c r="AC327" i="1"/>
  <c r="AC342" i="1" s="1"/>
  <c r="AV327" i="1"/>
  <c r="AV342" i="1" s="1"/>
  <c r="AV344" i="1" l="1"/>
  <c r="AV345" i="1" s="1"/>
  <c r="AC344" i="1"/>
  <c r="AC345" i="1" s="1"/>
  <c r="N327" i="1"/>
  <c r="L344" i="1"/>
  <c r="L345" i="1" s="1"/>
  <c r="AX327" i="1"/>
  <c r="AX342" i="1" s="1"/>
  <c r="AE327" i="1"/>
  <c r="AE344" i="1" l="1"/>
  <c r="AE345" i="1" s="1"/>
  <c r="AE342" i="1"/>
  <c r="P327" i="1"/>
  <c r="N344" i="1"/>
  <c r="N345" i="1" s="1"/>
  <c r="AZ327" i="1"/>
  <c r="AZ342" i="1" s="1"/>
  <c r="AX344" i="1"/>
  <c r="AX345" i="1" s="1"/>
  <c r="AG327" i="1"/>
  <c r="AG342" i="1" s="1"/>
  <c r="R327" i="1" l="1"/>
  <c r="P344" i="1"/>
  <c r="P345" i="1" s="1"/>
  <c r="AI327" i="1"/>
  <c r="AI342" i="1" s="1"/>
  <c r="AG344" i="1"/>
  <c r="AG345" i="1" s="1"/>
  <c r="AZ344" i="1"/>
  <c r="AZ345" i="1" s="1"/>
  <c r="BB327" i="1"/>
  <c r="T327" i="1" l="1"/>
  <c r="R344" i="1"/>
  <c r="R345" i="1" s="1"/>
  <c r="AK327" i="1"/>
  <c r="AK342" i="1" s="1"/>
  <c r="AI344" i="1"/>
  <c r="AI345" i="1" s="1"/>
  <c r="T342" i="1" l="1"/>
  <c r="T344" i="1"/>
  <c r="T345" i="1" s="1"/>
  <c r="V327" i="1"/>
  <c r="AK344" i="1"/>
  <c r="AK345" i="1" s="1"/>
  <c r="AM327" i="1"/>
</calcChain>
</file>

<file path=xl/sharedStrings.xml><?xml version="1.0" encoding="utf-8"?>
<sst xmlns="http://schemas.openxmlformats.org/spreadsheetml/2006/main" count="801" uniqueCount="408">
  <si>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</si>
  <si>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</si>
  <si>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</si>
  <si>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</si>
  <si>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</si>
  <si>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</si>
  <si>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</si>
  <si>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</si>
  <si>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</si>
  <si>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</si>
  <si>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</si>
  <si>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</si>
  <si>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</si>
  <si>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</si>
  <si>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</si>
  <si>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</si>
  <si>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</si>
  <si>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</si>
  <si>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</si>
  <si>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</si>
  <si>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</si>
  <si>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</si>
  <si>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</si>
  <si>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</si>
  <si>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</si>
  <si>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</si>
  <si>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</si>
  <si>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</si>
  <si>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</si>
  <si>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</si>
  <si>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</si>
  <si>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</si>
  <si>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</si>
  <si>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</si>
  <si>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</si>
  <si>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</si>
  <si>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</si>
  <si>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</si>
  <si>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</si>
  <si>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</si>
  <si>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</si>
  <si>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</si>
  <si>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</si>
  <si>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</si>
  <si>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</si>
  <si>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</si>
  <si>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</si>
  <si>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</si>
  <si>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</si>
  <si>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</si>
  <si>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</si>
  <si>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</si>
  <si>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</si>
  <si>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</si>
  <si>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</si>
  <si>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</si>
  <si>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</si>
  <si>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</si>
  <si>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</si>
  <si>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</si>
  <si>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</si>
  <si>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</si>
  <si>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</si>
  <si>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</si>
  <si>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</si>
  <si>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</si>
  <si>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</si>
  <si>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</si>
  <si>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</si>
  <si>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</si>
  <si>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</si>
  <si>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</si>
  <si>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</si>
  <si>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</si>
  <si>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</si>
  <si>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</si>
  <si>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</si>
  <si>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</si>
  <si>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</si>
  <si>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</si>
  <si>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</si>
  <si>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</si>
  <si>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</si>
  <si>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</si>
  <si>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</si>
  <si>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</si>
  <si>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</si>
  <si>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</si>
  <si>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</si>
  <si>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</si>
  <si>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</si>
  <si>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</si>
  <si>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</si>
  <si>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</si>
  <si>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</si>
  <si>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</si>
  <si>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</si>
  <si>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</si>
  <si>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</si>
  <si>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</si>
  <si>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</si>
  <si>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</si>
  <si>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</si>
  <si>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</si>
  <si>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</si>
  <si>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</si>
  <si>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</si>
  <si>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</si>
  <si>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</si>
  <si>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</si>
  <si>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</si>
  <si>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</si>
  <si>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</si>
  <si>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</si>
  <si>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</si>
  <si>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</si>
  <si>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</si>
  <si>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</si>
  <si>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</si>
  <si>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</si>
  <si>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</si>
  <si>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</si>
  <si>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</si>
  <si>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</si>
  <si>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</si>
  <si>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</si>
  <si>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</si>
  <si>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</si>
  <si>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</si>
  <si>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</si>
  <si>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</si>
  <si>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</si>
  <si>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</si>
  <si>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</si>
  <si>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</si>
  <si>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</si>
  <si>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</si>
  <si>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</si>
  <si>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</si>
  <si>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</si>
  <si>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</si>
  <si>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</si>
  <si>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</si>
  <si>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</si>
  <si>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</si>
  <si>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</si>
  <si>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</si>
  <si>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</si>
  <si>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</si>
  <si>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</si>
  <si>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</si>
  <si>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</si>
  <si>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</si>
  <si>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</si>
  <si>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</si>
  <si>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</si>
  <si>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</si>
  <si>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</si>
  <si>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</si>
  <si>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</si>
  <si>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</si>
  <si>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</si>
  <si>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</si>
  <si>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</si>
  <si>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</si>
  <si>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</si>
  <si>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</si>
  <si>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</si>
  <si>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</si>
  <si>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</si>
  <si>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</si>
  <si>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</si>
  <si>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</si>
  <si>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</si>
  <si>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</si>
  <si>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</si>
  <si>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</si>
  <si>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</si>
  <si>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</si>
  <si>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</si>
  <si>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</si>
  <si>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</si>
  <si>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</si>
  <si>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</si>
  <si>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</si>
  <si>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</si>
  <si>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</si>
  <si>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</si>
  <si>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</si>
  <si>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</si>
  <si>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</si>
  <si>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</si>
  <si>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</si>
  <si>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</si>
  <si>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</si>
  <si>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</si>
  <si>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</si>
  <si>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</si>
  <si>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</si>
  <si>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</si>
  <si>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</si>
  <si>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</si>
  <si>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</si>
  <si>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</si>
  <si>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</si>
  <si>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</si>
  <si>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</si>
  <si>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</si>
  <si>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</si>
  <si>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</si>
  <si>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</si>
  <si>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</si>
  <si>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</si>
  <si>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</si>
  <si>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</si>
  <si>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</si>
  <si>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</si>
  <si>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</si>
  <si>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</si>
  <si>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</si>
  <si>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</si>
  <si>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</si>
  <si>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</si>
  <si>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</si>
  <si>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</si>
  <si>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</si>
  <si>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</si>
  <si>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</si>
  <si>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</si>
  <si>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</si>
  <si>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</si>
  <si>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</si>
  <si>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</si>
  <si>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</si>
  <si>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</si>
  <si>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</si>
  <si>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</si>
  <si>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</si>
  <si>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</si>
  <si>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</si>
  <si>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</si>
  <si>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</si>
  <si>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</si>
  <si>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</si>
  <si>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</si>
  <si>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</si>
  <si>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</si>
  <si>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</si>
  <si>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</si>
  <si>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</si>
  <si>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</si>
  <si>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</si>
  <si>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</si>
  <si>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</si>
  <si>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</si>
  <si>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</si>
  <si>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</si>
  <si>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</si>
  <si>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</si>
  <si>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</si>
  <si>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</si>
  <si>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</si>
  <si>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</si>
  <si>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</si>
  <si>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</si>
  <si>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</si>
  <si>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</si>
  <si>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</si>
  <si>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</si>
  <si>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</si>
  <si>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</si>
  <si>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</si>
  <si>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</si>
  <si>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</si>
  <si>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</si>
  <si>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</si>
  <si>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</si>
  <si>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</si>
  <si>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</si>
  <si>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</si>
  <si>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</si>
  <si>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</si>
  <si>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</si>
  <si>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</si>
  <si>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</si>
  <si>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</si>
  <si>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</si>
  <si>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</si>
  <si>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</si>
  <si>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</si>
  <si>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</si>
  <si>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</si>
  <si>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</si>
  <si>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</si>
  <si>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</si>
  <si>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</si>
  <si>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</si>
  <si>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</si>
  <si>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</si>
  <si>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</si>
  <si>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</si>
  <si>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</si>
  <si>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</si>
  <si>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</si>
  <si>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</si>
  <si>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</si>
  <si>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</si>
  <si>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</si>
  <si>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</si>
  <si>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</si>
  <si>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</si>
  <si>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</si>
  <si>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</si>
  <si>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по ул. Ижевской, 25 (литер Д)</t>
  </si>
  <si>
    <t>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</si>
  <si>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</si>
  <si>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</si>
  <si>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</si>
  <si>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</si>
  <si>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</si>
  <si>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</si>
  <si>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</si>
  <si>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</si>
  <si>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</si>
  <si>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</si>
  <si>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</si>
  <si>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</si>
  <si>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</si>
  <si>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</si>
  <si>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</si>
  <si>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</si>
  <si>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</si>
  <si>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</si>
  <si>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</si>
  <si>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</si>
  <si>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</si>
  <si>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</si>
  <si>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</si>
  <si>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</si>
  <si>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</si>
  <si>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</si>
  <si>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</si>
  <si>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</si>
  <si>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</si>
  <si>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</si>
  <si>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</si>
  <si>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</si>
  <si>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</si>
  <si>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</si>
  <si>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</si>
  <si>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</si>
  <si>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</si>
  <si>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</si>
  <si>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</si>
  <si>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</si>
  <si>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</si>
  <si>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</si>
  <si>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</si>
  <si>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</si>
  <si>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</si>
  <si>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</si>
  <si>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</si>
  <si>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</si>
  <si>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</si>
  <si>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</si>
  <si>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</si>
  <si>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</si>
  <si>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</si>
  <si>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</si>
  <si>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</si>
  <si>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</si>
  <si>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</si>
  <si>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</si>
  <si>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</si>
  <si>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</si>
  <si>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</si>
  <si>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</si>
  <si>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</si>
  <si>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</si>
  <si>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</si>
  <si>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</si>
  <si>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</si>
  <si>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</si>
  <si>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</si>
  <si>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</si>
  <si>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</si>
  <si>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</si>
  <si>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</si>
  <si>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</si>
  <si>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</si>
  <si>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</si>
  <si>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</si>
  <si>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110.</t>
  </si>
  <si>
    <t>Комитет август</t>
  </si>
  <si>
    <t>Приспособление для современного использования объекта культурного наследия, расположенного по адресу: ул. Пермская, 66</t>
  </si>
  <si>
    <t>08201SН071, 0220141590</t>
  </si>
  <si>
    <t>от 17.12.2019 № 303</t>
  </si>
  <si>
    <t>Уточнение октябрь</t>
  </si>
  <si>
    <t>08201SН073, 08201SН070</t>
  </si>
  <si>
    <t>08101SН070, 08201SН072, 082E15520, 08201SН070</t>
  </si>
  <si>
    <t>08201SН073</t>
  </si>
  <si>
    <t>Строительство здания для размещения дошкольного образовательного учреждения по ул. Ветлужской, 89в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</si>
  <si>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</si>
  <si>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19101SЦ550</t>
  </si>
  <si>
    <t>108.</t>
  </si>
  <si>
    <t>42.</t>
  </si>
  <si>
    <t>Сохранение объекта культурного наследия «Здание, где Е.П. Серебренниковой (Солониной) было основано училище для слепых детей» с пристроями по ул.Сибирской,80 в г.Перми при проведении реставрации и его приспособления для современного использования (размещения МАОУ «СОШ № 22» г.Перми)</t>
  </si>
  <si>
    <t>от 27.10.2020 №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</si>
</sst>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164" fontId="1" fillId="5" borderId="5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164" fontId="1" fillId="7" borderId="5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49" fontId="1" fillId="3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Alignment="1"/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F348"/>
  <sheetViews>
    <sheetView tabSelected="1" zoomScale="70" zoomScaleNormal="70" workbookViewId="0">
      <selection activeCell="B88" sqref="B88"/>
    </sheetView>
  </sheetViews>
  <sheetFormatPr defaultColWidth="9.109375" defaultRowHeight="18" x14ac:dyDescent="0.35"/>
  <cols>
    <col min="1" max="1" width="5.5546875" style="5" customWidth="1"/>
    <col min="2" max="2" width="82.6640625" style="74" customWidth="1"/>
    <col min="3" max="3" width="27.33203125" style="74" customWidth="1"/>
    <col min="4" max="18" width="17.5546875" style="6" hidden="1" customWidth="1"/>
    <col min="19" max="19" width="17.5546875" style="31" hidden="1" customWidth="1"/>
    <col min="20" max="20" width="17.5546875" style="6" hidden="1" customWidth="1"/>
    <col min="21" max="21" width="17.5546875" style="26" hidden="1" customWidth="1"/>
    <col min="22" max="22" width="17.5546875" style="6" customWidth="1"/>
    <col min="23" max="35" width="17.5546875" style="6" hidden="1" customWidth="1"/>
    <col min="36" max="36" width="17.5546875" style="31" hidden="1" customWidth="1"/>
    <col min="37" max="37" width="17.5546875" style="6" hidden="1" customWidth="1"/>
    <col min="38" max="38" width="17.5546875" style="26" hidden="1" customWidth="1"/>
    <col min="39" max="39" width="17.5546875" style="6" customWidth="1"/>
    <col min="40" max="50" width="17.5546875" style="6" hidden="1" customWidth="1"/>
    <col min="51" max="51" width="19.109375" style="6" hidden="1" customWidth="1"/>
    <col min="52" max="52" width="17.5546875" style="6" hidden="1" customWidth="1"/>
    <col min="53" max="53" width="19.109375" style="26" hidden="1" customWidth="1"/>
    <col min="54" max="54" width="17.5546875" style="6" customWidth="1"/>
    <col min="55" max="55" width="15" style="68" hidden="1" customWidth="1"/>
    <col min="56" max="56" width="9.44140625" style="67" hidden="1" customWidth="1"/>
    <col min="57" max="58" width="9.109375" style="65" hidden="1" customWidth="1"/>
    <col min="59" max="16384" width="9.109375" style="5"/>
  </cols>
  <sheetData>
    <row r="1" spans="1:56" x14ac:dyDescent="0.35">
      <c r="AS1" s="10"/>
      <c r="AT1" s="11"/>
      <c r="AU1" s="5"/>
      <c r="AV1" s="5"/>
      <c r="AW1" s="5"/>
      <c r="AX1" s="11"/>
      <c r="AY1" s="5"/>
      <c r="AZ1" s="11"/>
      <c r="BA1" s="37"/>
      <c r="BB1" s="11" t="s">
        <v>307</v>
      </c>
      <c r="BC1" s="65"/>
      <c r="BD1" s="65"/>
    </row>
    <row r="2" spans="1:56" x14ac:dyDescent="0.35">
      <c r="AS2" s="10"/>
      <c r="AT2" s="11"/>
      <c r="AU2" s="5"/>
      <c r="AV2" s="5"/>
      <c r="AW2" s="5"/>
      <c r="AX2" s="11"/>
      <c r="AY2" s="5"/>
      <c r="AZ2" s="11"/>
      <c r="BA2" s="37"/>
      <c r="BB2" s="11" t="s">
        <v>17</v>
      </c>
      <c r="BC2" s="65"/>
      <c r="BD2" s="65"/>
    </row>
    <row r="3" spans="1:56" x14ac:dyDescent="0.35">
      <c r="AS3" s="10"/>
      <c r="AT3" s="11"/>
      <c r="AU3" s="5"/>
      <c r="AV3" s="5"/>
      <c r="AW3" s="5"/>
      <c r="AX3" s="11"/>
      <c r="AY3" s="5"/>
      <c r="AZ3" s="11"/>
      <c r="BA3" s="37"/>
      <c r="BB3" s="11" t="s">
        <v>18</v>
      </c>
      <c r="BC3" s="65"/>
      <c r="BD3" s="65"/>
    </row>
    <row r="4" spans="1:56" x14ac:dyDescent="0.35">
      <c r="AM4" s="81" t="s">
        <v>407</v>
      </c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1"/>
      <c r="BC4" s="65"/>
      <c r="BD4" s="65"/>
    </row>
    <row r="5" spans="1:56" x14ac:dyDescent="0.35">
      <c r="AS5" s="10"/>
      <c r="AT5" s="11"/>
      <c r="AU5" s="5"/>
      <c r="AV5" s="5"/>
      <c r="AW5" s="5"/>
      <c r="AX5" s="11"/>
      <c r="AY5" s="5"/>
      <c r="AZ5" s="11"/>
      <c r="BA5" s="37"/>
      <c r="BB5" s="11"/>
      <c r="BC5" s="65"/>
      <c r="BD5" s="65"/>
    </row>
    <row r="6" spans="1:56" x14ac:dyDescent="0.35">
      <c r="AS6" s="10"/>
      <c r="AT6" s="11"/>
      <c r="AU6" s="5"/>
      <c r="AV6" s="5"/>
      <c r="AW6" s="5"/>
      <c r="AX6" s="11"/>
      <c r="AY6" s="5"/>
      <c r="AZ6" s="11"/>
      <c r="BA6" s="37"/>
      <c r="BB6" s="11" t="s">
        <v>307</v>
      </c>
      <c r="BC6" s="65"/>
      <c r="BD6" s="65"/>
    </row>
    <row r="7" spans="1:56" x14ac:dyDescent="0.35">
      <c r="AS7" s="10"/>
      <c r="AT7" s="11"/>
      <c r="AU7" s="5"/>
      <c r="AV7" s="5"/>
      <c r="AW7" s="5"/>
      <c r="AX7" s="11"/>
      <c r="AY7" s="5"/>
      <c r="AZ7" s="11"/>
      <c r="BA7" s="37"/>
      <c r="BB7" s="11" t="s">
        <v>17</v>
      </c>
      <c r="BC7" s="65"/>
      <c r="BD7" s="65"/>
    </row>
    <row r="8" spans="1:56" x14ac:dyDescent="0.35">
      <c r="AS8" s="10"/>
      <c r="AT8" s="11"/>
      <c r="AU8" s="5"/>
      <c r="AV8" s="5"/>
      <c r="AW8" s="5"/>
      <c r="AX8" s="11"/>
      <c r="AY8" s="5"/>
      <c r="AZ8" s="11"/>
      <c r="BA8" s="37"/>
      <c r="BB8" s="11" t="s">
        <v>18</v>
      </c>
      <c r="BC8" s="65"/>
      <c r="BD8" s="65"/>
    </row>
    <row r="9" spans="1:56" x14ac:dyDescent="0.35">
      <c r="AS9" s="10"/>
      <c r="AT9" s="11"/>
      <c r="AU9" s="5"/>
      <c r="AV9" s="5"/>
      <c r="AW9" s="5"/>
      <c r="AY9" s="5"/>
      <c r="BA9" s="37"/>
      <c r="BB9" s="6" t="s">
        <v>396</v>
      </c>
      <c r="BC9" s="31"/>
      <c r="BD9" s="65"/>
    </row>
    <row r="10" spans="1:56" x14ac:dyDescent="0.35">
      <c r="BC10" s="31"/>
      <c r="BD10" s="65"/>
    </row>
    <row r="11" spans="1:56" ht="15.75" customHeight="1" x14ac:dyDescent="0.35">
      <c r="A11" s="83" t="s">
        <v>24</v>
      </c>
      <c r="B11" s="108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/>
      <c r="AT11" s="111"/>
      <c r="AU11" s="111"/>
      <c r="AV11" s="111"/>
      <c r="AW11" s="111"/>
      <c r="AX11" s="111"/>
      <c r="AY11" s="112"/>
      <c r="AZ11" s="112"/>
      <c r="BA11" s="112"/>
      <c r="BB11" s="113"/>
      <c r="BC11" s="31"/>
      <c r="BD11" s="65"/>
    </row>
    <row r="12" spans="1:56" ht="19.5" customHeight="1" x14ac:dyDescent="0.35">
      <c r="A12" s="83" t="s">
        <v>308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4"/>
      <c r="BB12" s="85"/>
      <c r="BC12" s="65"/>
      <c r="BD12" s="65"/>
    </row>
    <row r="13" spans="1:56" x14ac:dyDescent="0.3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4"/>
      <c r="BB13" s="85"/>
      <c r="BC13" s="65"/>
      <c r="BD13" s="65"/>
    </row>
    <row r="14" spans="1:56" x14ac:dyDescent="0.35">
      <c r="A14" s="73"/>
      <c r="B14" s="73"/>
      <c r="C14" s="7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3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70"/>
      <c r="BB14" s="75"/>
      <c r="BC14" s="65"/>
      <c r="BD14" s="65"/>
    </row>
    <row r="15" spans="1:56" x14ac:dyDescent="0.35">
      <c r="AS15" s="10"/>
      <c r="AT15" s="11"/>
      <c r="AU15" s="5"/>
      <c r="AV15" s="5"/>
      <c r="AW15" s="5"/>
      <c r="AX15" s="11"/>
      <c r="AY15" s="5"/>
      <c r="AZ15" s="11"/>
      <c r="BA15" s="37"/>
      <c r="BB15" s="11" t="s">
        <v>16</v>
      </c>
      <c r="BC15" s="65"/>
      <c r="BD15" s="65"/>
    </row>
    <row r="16" spans="1:56" ht="18.75" customHeight="1" x14ac:dyDescent="0.35">
      <c r="A16" s="102" t="s">
        <v>0</v>
      </c>
      <c r="B16" s="102" t="s">
        <v>13</v>
      </c>
      <c r="C16" s="102" t="s">
        <v>1</v>
      </c>
      <c r="D16" s="90" t="s">
        <v>19</v>
      </c>
      <c r="E16" s="90" t="s">
        <v>309</v>
      </c>
      <c r="F16" s="90" t="s">
        <v>19</v>
      </c>
      <c r="G16" s="90" t="s">
        <v>348</v>
      </c>
      <c r="H16" s="90" t="s">
        <v>19</v>
      </c>
      <c r="I16" s="90" t="s">
        <v>351</v>
      </c>
      <c r="J16" s="90" t="s">
        <v>19</v>
      </c>
      <c r="K16" s="90" t="s">
        <v>352</v>
      </c>
      <c r="L16" s="90" t="s">
        <v>19</v>
      </c>
      <c r="M16" s="90" t="s">
        <v>374</v>
      </c>
      <c r="N16" s="90" t="s">
        <v>19</v>
      </c>
      <c r="O16" s="90" t="s">
        <v>377</v>
      </c>
      <c r="P16" s="90" t="s">
        <v>19</v>
      </c>
      <c r="Q16" s="90" t="s">
        <v>388</v>
      </c>
      <c r="R16" s="86" t="s">
        <v>19</v>
      </c>
      <c r="S16" s="92" t="s">
        <v>393</v>
      </c>
      <c r="T16" s="86" t="s">
        <v>19</v>
      </c>
      <c r="U16" s="87" t="s">
        <v>397</v>
      </c>
      <c r="V16" s="86" t="s">
        <v>19</v>
      </c>
      <c r="W16" s="86" t="s">
        <v>25</v>
      </c>
      <c r="X16" s="90" t="s">
        <v>309</v>
      </c>
      <c r="Y16" s="86" t="s">
        <v>25</v>
      </c>
      <c r="Z16" s="90" t="s">
        <v>348</v>
      </c>
      <c r="AA16" s="86" t="s">
        <v>25</v>
      </c>
      <c r="AB16" s="90" t="s">
        <v>352</v>
      </c>
      <c r="AC16" s="86" t="s">
        <v>25</v>
      </c>
      <c r="AD16" s="90" t="s">
        <v>374</v>
      </c>
      <c r="AE16" s="86" t="s">
        <v>25</v>
      </c>
      <c r="AF16" s="90" t="s">
        <v>387</v>
      </c>
      <c r="AG16" s="86" t="s">
        <v>25</v>
      </c>
      <c r="AH16" s="90" t="s">
        <v>388</v>
      </c>
      <c r="AI16" s="86" t="s">
        <v>25</v>
      </c>
      <c r="AJ16" s="92" t="s">
        <v>393</v>
      </c>
      <c r="AK16" s="86" t="s">
        <v>25</v>
      </c>
      <c r="AL16" s="87" t="s">
        <v>397</v>
      </c>
      <c r="AM16" s="86" t="s">
        <v>25</v>
      </c>
      <c r="AN16" s="86" t="s">
        <v>26</v>
      </c>
      <c r="AO16" s="90" t="s">
        <v>309</v>
      </c>
      <c r="AP16" s="86" t="s">
        <v>26</v>
      </c>
      <c r="AQ16" s="90" t="s">
        <v>348</v>
      </c>
      <c r="AR16" s="86" t="s">
        <v>26</v>
      </c>
      <c r="AS16" s="90" t="s">
        <v>352</v>
      </c>
      <c r="AT16" s="86" t="s">
        <v>26</v>
      </c>
      <c r="AU16" s="90" t="s">
        <v>374</v>
      </c>
      <c r="AV16" s="86" t="s">
        <v>26</v>
      </c>
      <c r="AW16" s="90" t="s">
        <v>377</v>
      </c>
      <c r="AX16" s="86" t="s">
        <v>26</v>
      </c>
      <c r="AY16" s="90" t="s">
        <v>388</v>
      </c>
      <c r="AZ16" s="86" t="s">
        <v>26</v>
      </c>
      <c r="BA16" s="87" t="s">
        <v>397</v>
      </c>
      <c r="BB16" s="86" t="s">
        <v>26</v>
      </c>
      <c r="BC16" s="65"/>
      <c r="BD16" s="65"/>
    </row>
    <row r="17" spans="1:58" x14ac:dyDescent="0.35">
      <c r="A17" s="104"/>
      <c r="B17" s="103"/>
      <c r="C17" s="104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86"/>
      <c r="S17" s="93"/>
      <c r="T17" s="86"/>
      <c r="U17" s="88"/>
      <c r="V17" s="86"/>
      <c r="W17" s="89"/>
      <c r="X17" s="91"/>
      <c r="Y17" s="89"/>
      <c r="Z17" s="91"/>
      <c r="AA17" s="89"/>
      <c r="AB17" s="91"/>
      <c r="AC17" s="89"/>
      <c r="AD17" s="91"/>
      <c r="AE17" s="89"/>
      <c r="AF17" s="91"/>
      <c r="AG17" s="89"/>
      <c r="AH17" s="91"/>
      <c r="AI17" s="89"/>
      <c r="AJ17" s="93"/>
      <c r="AK17" s="89"/>
      <c r="AL17" s="88"/>
      <c r="AM17" s="89"/>
      <c r="AN17" s="89"/>
      <c r="AO17" s="91"/>
      <c r="AP17" s="89"/>
      <c r="AQ17" s="91"/>
      <c r="AR17" s="89"/>
      <c r="AS17" s="91"/>
      <c r="AT17" s="89"/>
      <c r="AU17" s="91"/>
      <c r="AV17" s="89"/>
      <c r="AW17" s="91"/>
      <c r="AX17" s="89"/>
      <c r="AY17" s="91"/>
      <c r="AZ17" s="89"/>
      <c r="BA17" s="88"/>
      <c r="BB17" s="89"/>
      <c r="BC17" s="65"/>
      <c r="BD17" s="65"/>
    </row>
    <row r="18" spans="1:58" x14ac:dyDescent="0.35">
      <c r="A18" s="71"/>
      <c r="B18" s="13" t="s">
        <v>2</v>
      </c>
      <c r="C18" s="13"/>
      <c r="D18" s="39">
        <f>D20+D21+D22</f>
        <v>1459986.7</v>
      </c>
      <c r="E18" s="39">
        <f>E20+E21+E22</f>
        <v>-18106.989999999998</v>
      </c>
      <c r="F18" s="39">
        <f>D18+E18</f>
        <v>1441879.71</v>
      </c>
      <c r="G18" s="39">
        <f>G20+G21+G22</f>
        <v>149225.20199999999</v>
      </c>
      <c r="H18" s="39">
        <f>F18+G18</f>
        <v>1591104.912</v>
      </c>
      <c r="I18" s="39">
        <f>I20+I21+I22</f>
        <v>0</v>
      </c>
      <c r="J18" s="39">
        <f>H18+I18</f>
        <v>1591104.912</v>
      </c>
      <c r="K18" s="39">
        <f>K20+K21+K22</f>
        <v>375341.38299999997</v>
      </c>
      <c r="L18" s="39">
        <f>J18+K18</f>
        <v>1966446.2949999999</v>
      </c>
      <c r="M18" s="39">
        <f>M20+M21+M22</f>
        <v>5997.241</v>
      </c>
      <c r="N18" s="39">
        <f>L18+M18</f>
        <v>1972443.5359999998</v>
      </c>
      <c r="O18" s="39">
        <f>O20+O21+O22</f>
        <v>-15829.305</v>
      </c>
      <c r="P18" s="39">
        <f>N18+O18</f>
        <v>1956614.2309999999</v>
      </c>
      <c r="Q18" s="39">
        <f>Q20+Q21+Q22</f>
        <v>-172239.21299999999</v>
      </c>
      <c r="R18" s="40">
        <f>P18+Q18</f>
        <v>1784375.0179999999</v>
      </c>
      <c r="S18" s="39">
        <f>S20+S21+S22</f>
        <v>-8574.4240000000009</v>
      </c>
      <c r="T18" s="40">
        <f>R18+S18</f>
        <v>1775800.5939999998</v>
      </c>
      <c r="U18" s="39">
        <f>U20+U21+U22</f>
        <v>59473.645000000019</v>
      </c>
      <c r="V18" s="3">
        <f>T18+U18</f>
        <v>1835274.2389999998</v>
      </c>
      <c r="W18" s="39">
        <f t="shared" ref="W18:AN18" si="0">W20+W21+W22</f>
        <v>1286715.8999999999</v>
      </c>
      <c r="X18" s="39">
        <f t="shared" ref="X18:Z18" si="1">X20+X21+X22</f>
        <v>0</v>
      </c>
      <c r="Y18" s="39">
        <f>W18+X18</f>
        <v>1286715.8999999999</v>
      </c>
      <c r="Z18" s="39">
        <f t="shared" si="1"/>
        <v>71104.110000000015</v>
      </c>
      <c r="AA18" s="39">
        <f>Y18+Z18</f>
        <v>1357820.01</v>
      </c>
      <c r="AB18" s="39">
        <f>AB20+AB21+AB22</f>
        <v>-74406.200000000012</v>
      </c>
      <c r="AC18" s="39">
        <f>AA18+AB18</f>
        <v>1283413.81</v>
      </c>
      <c r="AD18" s="39">
        <f>AD20+AD21+AD22</f>
        <v>0</v>
      </c>
      <c r="AE18" s="39">
        <f>AC18+AD18</f>
        <v>1283413.81</v>
      </c>
      <c r="AF18" s="39">
        <f>AF20+AF21+AF22</f>
        <v>16000.000000000002</v>
      </c>
      <c r="AG18" s="39">
        <f>AE18+AF18</f>
        <v>1299413.81</v>
      </c>
      <c r="AH18" s="39">
        <f>AH20+AH21+AH22</f>
        <v>178070.95</v>
      </c>
      <c r="AI18" s="40">
        <f>AG18+AH18</f>
        <v>1477484.76</v>
      </c>
      <c r="AJ18" s="39">
        <f>AJ20+AJ21+AJ22</f>
        <v>0</v>
      </c>
      <c r="AK18" s="40">
        <f>AI18+AJ18</f>
        <v>1477484.76</v>
      </c>
      <c r="AL18" s="39">
        <f>AL20+AL21+AL22</f>
        <v>-27762.799999999988</v>
      </c>
      <c r="AM18" s="3">
        <f>AK18+AL18</f>
        <v>1449721.96</v>
      </c>
      <c r="AN18" s="39">
        <f t="shared" si="0"/>
        <v>1382971.3000000003</v>
      </c>
      <c r="AO18" s="40">
        <f t="shared" ref="AO18:AQ18" si="2">AO20+AO21+AO22</f>
        <v>0</v>
      </c>
      <c r="AP18" s="40">
        <f>AN18+AO18</f>
        <v>1382971.3000000003</v>
      </c>
      <c r="AQ18" s="40">
        <f t="shared" si="2"/>
        <v>-104759.6</v>
      </c>
      <c r="AR18" s="40">
        <f>AP18+AQ18</f>
        <v>1278211.7000000002</v>
      </c>
      <c r="AS18" s="40">
        <f>AS20+AS21+AS22</f>
        <v>187270.7</v>
      </c>
      <c r="AT18" s="40">
        <f>AR18+AS18</f>
        <v>1465482.4000000001</v>
      </c>
      <c r="AU18" s="40">
        <f>AU20+AU21+AU22</f>
        <v>0</v>
      </c>
      <c r="AV18" s="40">
        <f>AT18+AU18</f>
        <v>1465482.4000000001</v>
      </c>
      <c r="AW18" s="40">
        <f>AW20+AW21+AW22</f>
        <v>0</v>
      </c>
      <c r="AX18" s="40">
        <f>AV18+AW18</f>
        <v>1465482.4000000001</v>
      </c>
      <c r="AY18" s="40">
        <f t="shared" ref="AY18:BA18" si="3">AY20+AY21+AY22</f>
        <v>0</v>
      </c>
      <c r="AZ18" s="40">
        <f>AX18+AY18</f>
        <v>1465482.4000000001</v>
      </c>
      <c r="BA18" s="40">
        <f t="shared" si="3"/>
        <v>-148302.20000000001</v>
      </c>
      <c r="BB18" s="3">
        <f>AZ18+BA18</f>
        <v>1317180.2000000002</v>
      </c>
      <c r="BC18" s="65"/>
      <c r="BD18" s="65"/>
    </row>
    <row r="19" spans="1:58" x14ac:dyDescent="0.35">
      <c r="A19" s="71"/>
      <c r="B19" s="13" t="s">
        <v>5</v>
      </c>
      <c r="C19" s="1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32"/>
      <c r="T19" s="3"/>
      <c r="U19" s="27"/>
      <c r="V19" s="3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3"/>
      <c r="AJ19" s="32"/>
      <c r="AK19" s="3"/>
      <c r="AL19" s="27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0"/>
      <c r="BB19" s="3"/>
      <c r="BC19" s="65"/>
      <c r="BD19" s="65"/>
    </row>
    <row r="20" spans="1:58" s="42" customFormat="1" hidden="1" x14ac:dyDescent="0.35">
      <c r="A20" s="43"/>
      <c r="B20" s="44" t="s">
        <v>6</v>
      </c>
      <c r="C20" s="45"/>
      <c r="D20" s="46">
        <f>D25+D30+D35+D40+D43+D44+D48+D51+D56+D65+D68+D71+D75+D79+D81+D85+D86+D87+D88+D89+D90+D91+D92+D93+D94+D95+D96</f>
        <v>667390.79999999993</v>
      </c>
      <c r="E20" s="46">
        <f>E25+E30+E35+E40+E43+E44+E48+E51+E56+E65+E68+E71+E75+E79+E81+E85+E86+E87+E88+E89+E90+E91+E92+E93+E94+E95+E96</f>
        <v>-18106.989999999998</v>
      </c>
      <c r="F20" s="4">
        <f t="shared" ref="F20:F93" si="4">D20+E20</f>
        <v>649283.80999999994</v>
      </c>
      <c r="G20" s="46">
        <f>G25+G30+G35+G40+G43+G44+G48+G51+G56+G65+G68+G71+G75+G79+G81+G85+G86+G87+G88+G89+G90+G91+G92+G93+G94+G95+G96</f>
        <v>-41555.098000000005</v>
      </c>
      <c r="H20" s="47">
        <f>F20+G20</f>
        <v>607728.71199999994</v>
      </c>
      <c r="I20" s="46">
        <f>I25+I30+I35+I40+I43+I44+I48+I51+I56+I65+I68+I71+I75+I79+I81+I85+I86+I87+I88+I89+I90+I91+I92+I93+I94+I95+I96</f>
        <v>0</v>
      </c>
      <c r="J20" s="47">
        <f>H20+I20</f>
        <v>607728.71199999994</v>
      </c>
      <c r="K20" s="46">
        <f>K25+K30+K35+K40+K43+K48+K51+K56+K65+K68+K71+K75+K79+K81+K85+K86+K87+K88+K89+K90+K91+K92+K93+K94+K95+K96+K46+K98+K101+K103+K104</f>
        <v>106166.48300000001</v>
      </c>
      <c r="L20" s="47">
        <f>J20+K20</f>
        <v>713895.19499999995</v>
      </c>
      <c r="M20" s="46">
        <f>M25+M30+M35+M40+M43+M48+M51+M56+M65+M68+M71+M75+M79+M81+M85+M86+M87+M88+M89+M90+M91+M92+M93+M94+M95+M96+M46+M98+M101+M103+M104</f>
        <v>5997.241</v>
      </c>
      <c r="N20" s="47">
        <f>L20+M20</f>
        <v>719892.43599999999</v>
      </c>
      <c r="O20" s="46">
        <f>O25+O30+O35+O40+O43+O48+O51+O56+O65+O68+O71+O75+O79+O81+O85+O86+O87+O88+O89+O90+O91+O92+O93+O94+O95+O96+O46+O98+O101+O103+O104</f>
        <v>-15829.305</v>
      </c>
      <c r="P20" s="47">
        <f>N20+O20</f>
        <v>704063.13099999994</v>
      </c>
      <c r="Q20" s="46">
        <f>Q25+Q30+Q35+Q40+Q43+Q48+Q51+Q56+Q65+Q68+Q71+Q75+Q79+Q81+Q85+Q86+Q87+Q88+Q89+Q90+Q91+Q92+Q93+Q94+Q95+Q96+Q46+Q98+Q101+Q103+Q104</f>
        <v>-172239.21299999999</v>
      </c>
      <c r="R20" s="47">
        <f t="shared" ref="R20:R86" si="5">P20+Q20</f>
        <v>531823.91799999995</v>
      </c>
      <c r="S20" s="46">
        <f>S25+S30+S35+S40+S43+S48+S51+S56+S65+S68+S71+S75+S79+S81+S85+S86+S87+S88+S89+S90+S91+S92+S93+S94+S95+S96+S46+S98+S101+S103+S104</f>
        <v>-8574.4240000000009</v>
      </c>
      <c r="T20" s="47">
        <f t="shared" ref="T20:T23" si="6">R20+S20</f>
        <v>523249.49399999995</v>
      </c>
      <c r="U20" s="46">
        <f>U25+U30+U35+U40+U43+U48+U51+U56+U65+U68+U71+U75+U79+U85+U86+U87+U88+U89+U90+U91+U92+U93+U94+U95+U96+U46+U98+U101+U103+U104+U61+U83</f>
        <v>45298.74500000001</v>
      </c>
      <c r="V20" s="47">
        <f t="shared" ref="V20:V23" si="7">T20+U20</f>
        <v>568548.23899999994</v>
      </c>
      <c r="W20" s="46">
        <f>W25+W30+W35+W40+W43+W48+W51+W56+W65+W68+W71+W75+W79+W85+W86+W87+W88+W89+W90+W91+W92+W93+W94+W95+W96+W46+W98+W101+W103+W104+W83+W97</f>
        <v>592923.9</v>
      </c>
      <c r="X20" s="46">
        <f>X25+X30+X35+X40+X43+X48+X51+X56+X65+X68+X71+X75+X79+X85+X86+X87+X88+X89+X90+X91+X92+X93+X94+X95+X96+X46+X98+X101+X103+X104+X83+X97</f>
        <v>0</v>
      </c>
      <c r="Y20" s="47">
        <f t="shared" ref="Y20:Y93" si="8">W20+X20</f>
        <v>592923.9</v>
      </c>
      <c r="Z20" s="46">
        <f>Z25+Z30+Z35+Z40+Z43+Z48+Z51+Z56+Z65+Z68+Z71+Z75+Z79+Z85+Z86+Z87+Z88+Z89+Z90+Z91+Z92+Z93+Z94+Z95+Z96+Z46+Z98+Z101+Z103+Z104+Z83+Z97</f>
        <v>105373.71</v>
      </c>
      <c r="AA20" s="47">
        <f>Y20+Z20</f>
        <v>698297.61</v>
      </c>
      <c r="AB20" s="46">
        <f>AB25+AB30+AB35+AB40+AB43+AB48+AB51+AB56+AB65+AB68+AB71+AB75+AB79+AB85+AB86+AB87+AB88+AB89+AB90+AB91+AB92+AB93+AB94+AB95+AB96+AB46+AB98+AB101+AB103+AB104+AB83+AB97</f>
        <v>-234812.6</v>
      </c>
      <c r="AC20" s="47">
        <f>AA20+AB20</f>
        <v>463485.01</v>
      </c>
      <c r="AD20" s="46">
        <f>AD25+AD30+AD35+AD40+AD43+AD48+AD51+AD56+AD65+AD68+AD71+AD75+AD79+AD85+AD86+AD87+AD88+AD89+AD90+AD91+AD92+AD93+AD94+AD95+AD96+AD46+AD98+AD101+AD103+AD104+AD83+AD97</f>
        <v>0</v>
      </c>
      <c r="AE20" s="47">
        <f>AC20+AD20</f>
        <v>463485.01</v>
      </c>
      <c r="AF20" s="46">
        <f>AF25+AF30+AF35+AF40+AF43+AF48+AF51+AF56+AF65+AF68+AF71+AF75+AF79+AF85+AF86+AF87+AF88+AF89+AF90+AF91+AF92+AF93+AF94+AF95+AF96+AF46+AF98+AF101+AF103+AF104+AF83+AF97</f>
        <v>16000.000000000002</v>
      </c>
      <c r="AG20" s="47">
        <f>AE20+AF20</f>
        <v>479485.01</v>
      </c>
      <c r="AH20" s="46">
        <f>AH25+AH30+AH35+AH40+AH43+AH48+AH51+AH56+AH65+AH68+AH71+AH75+AH79+AH85+AH86+AH87+AH88+AH89+AH90+AH91+AH92+AH93+AH94+AH95+AH96+AH46+AH98+AH101+AH103+AH104+AH83+AH97</f>
        <v>178070.95</v>
      </c>
      <c r="AI20" s="47">
        <f t="shared" ref="AI20:AI86" si="9">AG20+AH20</f>
        <v>657555.96</v>
      </c>
      <c r="AJ20" s="46">
        <f>AJ25+AJ30+AJ35+AJ40+AJ43+AJ48+AJ51+AJ56+AJ65+AJ68+AJ71+AJ75+AJ79+AJ85+AJ86+AJ87+AJ88+AJ89+AJ90+AJ91+AJ92+AJ93+AJ94+AJ95+AJ96+AJ46+AJ98+AJ101+AJ103+AJ104+AJ83+AJ97</f>
        <v>0</v>
      </c>
      <c r="AK20" s="47">
        <f t="shared" ref="AK20:AK23" si="10">AI20+AJ20</f>
        <v>657555.96</v>
      </c>
      <c r="AL20" s="46">
        <f>AL25+AL30+AL35+AL40+AL43+AL48+AL51+AL56+AL65+AL68+AL71+AL75+AL79+AL85+AL86+AL87+AL88+AL89+AL90+AL91+AL92+AL93+AL94+AL95+AL96+AL46+AL98+AL101+AL103+AL104+AL61+AL83</f>
        <v>0</v>
      </c>
      <c r="AM20" s="47">
        <f t="shared" ref="AM20:AM23" si="11">AK20+AL20</f>
        <v>657555.96</v>
      </c>
      <c r="AN20" s="46">
        <f>AN25+AN30+AN35+AN40+AN43+AN48+AN51+AN56+AN65+AN68+AN71+AN75+AN79+AN85+AN86+AN87+AN88+AN89+AN90+AN91+AN92+AN93+AN94+AN95+AN96+AN46+AN98+AN101+AN103+AN104+AN83</f>
        <v>454165.00000000012</v>
      </c>
      <c r="AO20" s="48">
        <f>AO25+AO30+AO35+AO40+AO43+AO48+AO51+AO56+AO65+AO68+AO71+AO75+AO79+AO85+AO86+AO87+AO88+AO89+AO90+AO91+AO92+AO93+AO94+AO95+AO96+AO46+AO98+AO101+AO103+AO104+AO83</f>
        <v>0</v>
      </c>
      <c r="AP20" s="41">
        <f t="shared" ref="AP20:AP93" si="12">AN20+AO20</f>
        <v>454165.00000000012</v>
      </c>
      <c r="AQ20" s="48">
        <f>AQ25+AQ30+AQ35+AQ40+AQ43+AQ48+AQ51+AQ56+AQ65+AQ68+AQ71+AQ75+AQ79+AQ85+AQ86+AQ87+AQ88+AQ89+AQ90+AQ91+AQ92+AQ93+AQ94+AQ95+AQ96+AQ46+AQ98+AQ101+AQ103+AQ104+AQ83</f>
        <v>0</v>
      </c>
      <c r="AR20" s="41">
        <f t="shared" ref="AR20:AR23" si="13">AP20+AQ20</f>
        <v>454165.00000000012</v>
      </c>
      <c r="AS20" s="48">
        <f>AS25+AS30+AS35+AS40+AS43+AS48+AS51+AS56+AS65+AS68+AS71+AS75+AS79+AS85+AS86+AS87+AS88+AS89+AS90+AS91+AS92+AS93+AS94+AS95+AS96+AS46+AS98+AS101+AS103+AS104+AS83</f>
        <v>-95034</v>
      </c>
      <c r="AT20" s="41">
        <f t="shared" ref="AT20:AT23" si="14">AR20+AS20</f>
        <v>359131.00000000012</v>
      </c>
      <c r="AU20" s="48">
        <f>AU25+AU30+AU35+AU40+AU43+AU48+AU51+AU56+AU65+AU68+AU71+AU75+AU79+AU85+AU86+AU87+AU88+AU89+AU90+AU91+AU92+AU93+AU94+AU95+AU96+AU46+AU98+AU101+AU103+AU104+AU83</f>
        <v>0</v>
      </c>
      <c r="AV20" s="41">
        <f t="shared" ref="AV20:AV23" si="15">AT20+AU20</f>
        <v>359131.00000000012</v>
      </c>
      <c r="AW20" s="48">
        <f>AW25+AW30+AW35+AW40+AW43+AW48+AW51+AW56+AW65+AW68+AW71+AW75+AW79+AW85+AW86+AW87+AW88+AW89+AW90+AW91+AW92+AW93+AW94+AW95+AW96+AW46+AW98+AW101+AW103+AW104+AW83</f>
        <v>0</v>
      </c>
      <c r="AX20" s="41">
        <f t="shared" ref="AX20:AX23" si="16">AV20+AW20</f>
        <v>359131.00000000012</v>
      </c>
      <c r="AY20" s="48">
        <f>AY25+AY30+AY35+AY40+AY43+AY48+AY51+AY56+AY65+AY68+AY71+AY75+AY79+AY85+AY86+AY87+AY88+AY89+AY90+AY91+AY92+AY93+AY94+AY95+AY96+AY46+AY98+AY101+AY103+AY104+AY83</f>
        <v>0</v>
      </c>
      <c r="AZ20" s="41">
        <f t="shared" ref="AZ20:AZ86" si="17">AX20+AY20</f>
        <v>359131.00000000012</v>
      </c>
      <c r="BA20" s="48">
        <f>BA25+BA30+BA35+BA40+BA43+BA48+BA51+BA56+BA65+BA68+BA71+BA75+BA79+BA85+BA86+BA87+BA88+BA89+BA90+BA91+BA92+BA93+BA94+BA95+BA96+BA46+BA98+BA101+BA103+BA104+BA61+BA83</f>
        <v>0</v>
      </c>
      <c r="BB20" s="41">
        <f t="shared" ref="BB20:BB23" si="18">AZ20+BA20</f>
        <v>359131.00000000012</v>
      </c>
      <c r="BD20" s="42">
        <v>0</v>
      </c>
    </row>
    <row r="21" spans="1:58" x14ac:dyDescent="0.35">
      <c r="A21" s="71"/>
      <c r="B21" s="72" t="s">
        <v>12</v>
      </c>
      <c r="C21" s="13"/>
      <c r="D21" s="54">
        <f>D26+D31+D36+D41+D52+D57+D66+D72+D76+D80</f>
        <v>485291.89999999997</v>
      </c>
      <c r="E21" s="54">
        <f>E26+E31+E36+E41+E52+E57+E66+E72+E76+E80</f>
        <v>0</v>
      </c>
      <c r="F21" s="54">
        <f t="shared" si="4"/>
        <v>485291.89999999997</v>
      </c>
      <c r="G21" s="54">
        <f>G26+G31+G36+G41+G52+G57+G66+G72+G76+G80</f>
        <v>0</v>
      </c>
      <c r="H21" s="54">
        <f t="shared" ref="H21:H23" si="19">F21+G21</f>
        <v>485291.89999999997</v>
      </c>
      <c r="I21" s="54">
        <f>I26+I31+I36+I41+I52+I57+I66+I72+I76+I80</f>
        <v>0</v>
      </c>
      <c r="J21" s="54">
        <f t="shared" ref="J21:J23" si="20">H21+I21</f>
        <v>485291.89999999997</v>
      </c>
      <c r="K21" s="54">
        <f>K26+K31+K36+K41+K52+K57+K66+K72+K76+K80+K47+K84+K102</f>
        <v>269174.89999999997</v>
      </c>
      <c r="L21" s="54">
        <f t="shared" ref="L21:L23" si="21">J21+K21</f>
        <v>754466.79999999993</v>
      </c>
      <c r="M21" s="54">
        <f>M26+M31+M36+M41+M52+M57+M66+M72+M76+M80+M47+M84+M102</f>
        <v>0</v>
      </c>
      <c r="N21" s="54">
        <f>L21+M21</f>
        <v>754466.79999999993</v>
      </c>
      <c r="O21" s="54">
        <f>O26+O31+O36+O41+O52+O57+O66+O72+O76+O80+O47+O84+O102</f>
        <v>0</v>
      </c>
      <c r="P21" s="54">
        <f>N21+O21</f>
        <v>754466.79999999993</v>
      </c>
      <c r="Q21" s="54">
        <f>Q26+Q31+Q36+Q41+Q52+Q57+Q66+Q72+Q76+Q80+Q47+Q84+Q102</f>
        <v>0</v>
      </c>
      <c r="R21" s="55">
        <f t="shared" si="5"/>
        <v>754466.79999999993</v>
      </c>
      <c r="S21" s="54">
        <f>S26+S31+S36+S41+S52+S57+S66+S72+S76+S80+S47+S84+S102</f>
        <v>0</v>
      </c>
      <c r="T21" s="55">
        <f t="shared" si="6"/>
        <v>754466.79999999993</v>
      </c>
      <c r="U21" s="54">
        <f>U26+U31+U36+U41+U52+U57+U66+U72+U76+U80+U47+U84+U102+U62</f>
        <v>14174.900000000009</v>
      </c>
      <c r="V21" s="3">
        <f t="shared" si="7"/>
        <v>768641.7</v>
      </c>
      <c r="W21" s="54">
        <f>W26+W31+W36+W41+W52+W57+W66+W72+W76+W80+W84</f>
        <v>401975.60000000003</v>
      </c>
      <c r="X21" s="54">
        <f>X26+X31+X36+X41+X52+X57+X66+X72+X76+X80+X84</f>
        <v>0</v>
      </c>
      <c r="Y21" s="54">
        <f t="shared" si="8"/>
        <v>401975.60000000003</v>
      </c>
      <c r="Z21" s="54">
        <f>Z26+Z31+Z36+Z41+Z52+Z57+Z66+Z72+Z76+Z80+Z84</f>
        <v>0</v>
      </c>
      <c r="AA21" s="54">
        <f t="shared" ref="AA21:AA23" si="22">Y21+Z21</f>
        <v>401975.60000000003</v>
      </c>
      <c r="AB21" s="54">
        <f>AB26+AB31+AB36+AB41+AB52+AB57+AB66+AB72+AB76+AB80+AB84+AB102</f>
        <v>160406.39999999999</v>
      </c>
      <c r="AC21" s="54">
        <f t="shared" ref="AC21:AC23" si="23">AA21+AB21</f>
        <v>562382</v>
      </c>
      <c r="AD21" s="54">
        <f>AD26+AD31+AD36+AD41+AD52+AD57+AD66+AD72+AD76+AD80+AD84+AD102</f>
        <v>0</v>
      </c>
      <c r="AE21" s="54">
        <f t="shared" ref="AE21:AE23" si="24">AC21+AD21</f>
        <v>562382</v>
      </c>
      <c r="AF21" s="54">
        <f>AF26+AF31+AF36+AF41+AF52+AF57+AF66+AF72+AF76+AF80+AF84+AF102</f>
        <v>0</v>
      </c>
      <c r="AG21" s="54">
        <f t="shared" ref="AG21:AG23" si="25">AE21+AF21</f>
        <v>562382</v>
      </c>
      <c r="AH21" s="54">
        <f>AH26+AH31+AH36+AH41+AH52+AH57+AH66+AH72+AH76+AH80+AH84+AH102</f>
        <v>0</v>
      </c>
      <c r="AI21" s="55">
        <f t="shared" si="9"/>
        <v>562382</v>
      </c>
      <c r="AJ21" s="54">
        <f>AJ26+AJ31+AJ36+AJ41+AJ52+AJ57+AJ66+AJ72+AJ76+AJ80+AJ84+AJ102</f>
        <v>0</v>
      </c>
      <c r="AK21" s="55">
        <f t="shared" si="10"/>
        <v>562382</v>
      </c>
      <c r="AL21" s="54">
        <f>AL26+AL31+AL36+AL41+AL52+AL57+AL66+AL72+AL76+AL80+AL47+AL84+AL102+AL62</f>
        <v>-27762.799999999988</v>
      </c>
      <c r="AM21" s="3">
        <f t="shared" si="11"/>
        <v>534619.19999999995</v>
      </c>
      <c r="AN21" s="54">
        <f>AN26+AN31+AN36+AN41+AN52+AN57+AN66+AN72+AN76+AN80+AN84</f>
        <v>636989.9</v>
      </c>
      <c r="AO21" s="55">
        <f>AO26+AO31+AO36+AO41+AO52+AO57+AO66+AO72+AO76+AO80+AO84</f>
        <v>0</v>
      </c>
      <c r="AP21" s="55">
        <f t="shared" si="12"/>
        <v>636989.9</v>
      </c>
      <c r="AQ21" s="55">
        <f>AQ26+AQ31+AQ36+AQ41+AQ52+AQ57+AQ66+AQ72+AQ76+AQ80+AQ84</f>
        <v>-70490.2</v>
      </c>
      <c r="AR21" s="55">
        <f t="shared" si="13"/>
        <v>566499.70000000007</v>
      </c>
      <c r="AS21" s="55">
        <f>AS26+AS31+AS36+AS41+AS52+AS57+AS66+AS72+AS76+AS80+AS84+AS102</f>
        <v>282304.7</v>
      </c>
      <c r="AT21" s="55">
        <f t="shared" si="14"/>
        <v>848804.40000000014</v>
      </c>
      <c r="AU21" s="55">
        <f>AU26+AU31+AU36+AU41+AU52+AU57+AU66+AU72+AU76+AU80+AU84+AU102</f>
        <v>0</v>
      </c>
      <c r="AV21" s="55">
        <f t="shared" si="15"/>
        <v>848804.40000000014</v>
      </c>
      <c r="AW21" s="55">
        <f>AW26+AW31+AW36+AW41+AW52+AW57+AW66+AW72+AW76+AW80+AW84+AW102</f>
        <v>0</v>
      </c>
      <c r="AX21" s="55">
        <f t="shared" si="16"/>
        <v>848804.40000000014</v>
      </c>
      <c r="AY21" s="55">
        <f>AY26+AY31+AY36+AY41+AY52+AY57+AY66+AY72+AY76+AY80+AY84+AY102</f>
        <v>0</v>
      </c>
      <c r="AZ21" s="55">
        <f t="shared" si="17"/>
        <v>848804.40000000014</v>
      </c>
      <c r="BA21" s="55">
        <f>BA26+BA31+BA36+BA41+BA52+BA57+BA66+BA72+BA76+BA80+BA47+BA84+BA102+BA62</f>
        <v>-148302.20000000001</v>
      </c>
      <c r="BB21" s="3">
        <f t="shared" si="18"/>
        <v>700502.20000000019</v>
      </c>
      <c r="BC21" s="65"/>
      <c r="BD21" s="65"/>
    </row>
    <row r="22" spans="1:58" x14ac:dyDescent="0.35">
      <c r="A22" s="71"/>
      <c r="B22" s="72" t="s">
        <v>124</v>
      </c>
      <c r="C22" s="13"/>
      <c r="D22" s="52">
        <f>D27+D32+D37+D42+D58+D67</f>
        <v>307304</v>
      </c>
      <c r="E22" s="52">
        <f>E27+E32+E37+E42+E58+E67</f>
        <v>0</v>
      </c>
      <c r="F22" s="52">
        <f t="shared" si="4"/>
        <v>307304</v>
      </c>
      <c r="G22" s="52">
        <f>G27+G32+G37+G42+G58+G67+G53</f>
        <v>190780.3</v>
      </c>
      <c r="H22" s="52">
        <f t="shared" si="19"/>
        <v>498084.3</v>
      </c>
      <c r="I22" s="52">
        <f>I27+I32+I37+I42+I58+I67+I53</f>
        <v>0</v>
      </c>
      <c r="J22" s="52">
        <f t="shared" si="20"/>
        <v>498084.3</v>
      </c>
      <c r="K22" s="52">
        <f>K27+K32+K37+K42+K58+K67+K53</f>
        <v>0</v>
      </c>
      <c r="L22" s="52">
        <f>J22+K22</f>
        <v>498084.3</v>
      </c>
      <c r="M22" s="52">
        <f>M27+M32+M37+M42+M58+M67+M53</f>
        <v>0</v>
      </c>
      <c r="N22" s="52">
        <f>L22+M22</f>
        <v>498084.3</v>
      </c>
      <c r="O22" s="52">
        <f>O27+O32+O37+O42+O58+O67+O53</f>
        <v>0</v>
      </c>
      <c r="P22" s="52">
        <f>N22+O22</f>
        <v>498084.3</v>
      </c>
      <c r="Q22" s="52">
        <f>Q27+Q32+Q37+Q42+Q58+Q67+Q53</f>
        <v>0</v>
      </c>
      <c r="R22" s="53">
        <f t="shared" si="5"/>
        <v>498084.3</v>
      </c>
      <c r="S22" s="52">
        <f>S27+S32+S37+S42+S58+S67+S53</f>
        <v>0</v>
      </c>
      <c r="T22" s="53">
        <f t="shared" si="6"/>
        <v>498084.3</v>
      </c>
      <c r="U22" s="52">
        <f>U27+U32+U37+U42+U58+U67+U53</f>
        <v>0</v>
      </c>
      <c r="V22" s="3">
        <f t="shared" si="7"/>
        <v>498084.3</v>
      </c>
      <c r="W22" s="52">
        <f t="shared" ref="W22:AN22" si="26">W27+W32+W37+W42+W58+W67</f>
        <v>291816.40000000002</v>
      </c>
      <c r="X22" s="52">
        <f t="shared" ref="X22" si="27">X27+X32+X37+X42+X58+X67</f>
        <v>0</v>
      </c>
      <c r="Y22" s="52">
        <f t="shared" si="8"/>
        <v>291816.40000000002</v>
      </c>
      <c r="Z22" s="52">
        <f>Z27+Z32+Z37+Z42+Z58+Z67+Z53</f>
        <v>-34269.599999999999</v>
      </c>
      <c r="AA22" s="52">
        <f t="shared" si="22"/>
        <v>257546.80000000002</v>
      </c>
      <c r="AB22" s="52">
        <f>AB27+AB32+AB37+AB42+AB58+AB67+AB53</f>
        <v>0</v>
      </c>
      <c r="AC22" s="52">
        <f t="shared" si="23"/>
        <v>257546.80000000002</v>
      </c>
      <c r="AD22" s="52">
        <f>AD27+AD32+AD37+AD42+AD58+AD67+AD53</f>
        <v>0</v>
      </c>
      <c r="AE22" s="52">
        <f t="shared" si="24"/>
        <v>257546.80000000002</v>
      </c>
      <c r="AF22" s="52">
        <f>AF27+AF32+AF37+AF42+AF58+AF67+AF53</f>
        <v>0</v>
      </c>
      <c r="AG22" s="52">
        <f t="shared" si="25"/>
        <v>257546.80000000002</v>
      </c>
      <c r="AH22" s="52">
        <f>AH27+AH32+AH37+AH42+AH58+AH67+AH53</f>
        <v>0</v>
      </c>
      <c r="AI22" s="53">
        <f t="shared" si="9"/>
        <v>257546.80000000002</v>
      </c>
      <c r="AJ22" s="52">
        <f>AJ27+AJ32+AJ37+AJ42+AJ58+AJ67+AJ53</f>
        <v>0</v>
      </c>
      <c r="AK22" s="53">
        <f t="shared" si="10"/>
        <v>257546.80000000002</v>
      </c>
      <c r="AL22" s="52">
        <f>AL27+AL32+AL37+AL42+AL58+AL67+AL53</f>
        <v>0</v>
      </c>
      <c r="AM22" s="3">
        <f t="shared" si="11"/>
        <v>257546.80000000002</v>
      </c>
      <c r="AN22" s="52">
        <f t="shared" si="26"/>
        <v>291816.40000000002</v>
      </c>
      <c r="AO22" s="53">
        <f t="shared" ref="AO22" si="28">AO27+AO32+AO37+AO42+AO58+AO67</f>
        <v>0</v>
      </c>
      <c r="AP22" s="53">
        <f t="shared" si="12"/>
        <v>291816.40000000002</v>
      </c>
      <c r="AQ22" s="53">
        <f>AQ27+AQ32+AQ37+AQ42+AQ58+AQ67+AQ53</f>
        <v>-34269.4</v>
      </c>
      <c r="AR22" s="53">
        <f t="shared" si="13"/>
        <v>257547.00000000003</v>
      </c>
      <c r="AS22" s="53">
        <f>AS27+AS32+AS37+AS42+AS58+AS67+AS53</f>
        <v>0</v>
      </c>
      <c r="AT22" s="53">
        <f t="shared" si="14"/>
        <v>257547.00000000003</v>
      </c>
      <c r="AU22" s="53">
        <f>AU27+AU32+AU37+AU42+AU58+AU67+AU53</f>
        <v>0</v>
      </c>
      <c r="AV22" s="53">
        <f t="shared" si="15"/>
        <v>257547.00000000003</v>
      </c>
      <c r="AW22" s="53">
        <f>AW27+AW32+AW37+AW42+AW58+AW67+AW53</f>
        <v>0</v>
      </c>
      <c r="AX22" s="53">
        <f t="shared" si="16"/>
        <v>257547.00000000003</v>
      </c>
      <c r="AY22" s="53">
        <f t="shared" ref="AY22:BA22" si="29">AY27+AY32+AY37+AY42+AY58+AY67+AY53</f>
        <v>0</v>
      </c>
      <c r="AZ22" s="53">
        <f t="shared" si="17"/>
        <v>257547.00000000003</v>
      </c>
      <c r="BA22" s="53">
        <f t="shared" si="29"/>
        <v>0</v>
      </c>
      <c r="BB22" s="3">
        <f t="shared" si="18"/>
        <v>257547.00000000003</v>
      </c>
      <c r="BC22" s="65"/>
      <c r="BD22" s="65"/>
    </row>
    <row r="23" spans="1:58" ht="64.5" customHeight="1" x14ac:dyDescent="0.35">
      <c r="A23" s="71" t="s">
        <v>156</v>
      </c>
      <c r="B23" s="72" t="s">
        <v>118</v>
      </c>
      <c r="C23" s="2" t="s">
        <v>58</v>
      </c>
      <c r="D23" s="4">
        <f>D25+D26+D27</f>
        <v>198051.8</v>
      </c>
      <c r="E23" s="4">
        <f>E25+E26+E27</f>
        <v>-3959.74</v>
      </c>
      <c r="F23" s="4">
        <f t="shared" si="4"/>
        <v>194092.06</v>
      </c>
      <c r="G23" s="4">
        <f>G25+G26+G27</f>
        <v>66.850999999999999</v>
      </c>
      <c r="H23" s="4">
        <f t="shared" si="19"/>
        <v>194158.91099999999</v>
      </c>
      <c r="I23" s="4">
        <f>I25+I26+I27</f>
        <v>0</v>
      </c>
      <c r="J23" s="4">
        <f t="shared" si="20"/>
        <v>194158.91099999999</v>
      </c>
      <c r="K23" s="4">
        <f>K25+K26+K27</f>
        <v>0</v>
      </c>
      <c r="L23" s="4">
        <f t="shared" si="21"/>
        <v>194158.91099999999</v>
      </c>
      <c r="M23" s="4">
        <f>M25+M26+M27</f>
        <v>0</v>
      </c>
      <c r="N23" s="4">
        <f>L23+M23</f>
        <v>194158.91099999999</v>
      </c>
      <c r="O23" s="4">
        <f>O25+O26+O27</f>
        <v>0</v>
      </c>
      <c r="P23" s="4">
        <f>N23+O23</f>
        <v>194158.91099999999</v>
      </c>
      <c r="Q23" s="4">
        <f>Q25+Q26+Q27</f>
        <v>0</v>
      </c>
      <c r="R23" s="3">
        <f t="shared" si="5"/>
        <v>194158.91099999999</v>
      </c>
      <c r="S23" s="32">
        <f>S25+S26+S27</f>
        <v>0</v>
      </c>
      <c r="T23" s="3">
        <f t="shared" si="6"/>
        <v>194158.91099999999</v>
      </c>
      <c r="U23" s="27">
        <f>U25+U26+U27</f>
        <v>-14637.476000000001</v>
      </c>
      <c r="V23" s="3">
        <f t="shared" si="7"/>
        <v>179521.435</v>
      </c>
      <c r="W23" s="4">
        <f t="shared" ref="W23:AN23" si="30">W25+W26+W27</f>
        <v>0</v>
      </c>
      <c r="X23" s="4">
        <f t="shared" ref="X23:Z23" si="31">X25+X26+X27</f>
        <v>0</v>
      </c>
      <c r="Y23" s="4">
        <f t="shared" si="8"/>
        <v>0</v>
      </c>
      <c r="Z23" s="4">
        <f t="shared" si="31"/>
        <v>0</v>
      </c>
      <c r="AA23" s="4">
        <f t="shared" si="22"/>
        <v>0</v>
      </c>
      <c r="AB23" s="4">
        <f t="shared" ref="AB23" si="32">AB25+AB26+AB27</f>
        <v>0</v>
      </c>
      <c r="AC23" s="4">
        <f t="shared" si="23"/>
        <v>0</v>
      </c>
      <c r="AD23" s="4">
        <f t="shared" ref="AD23:AF23" si="33">AD25+AD26+AD27</f>
        <v>0</v>
      </c>
      <c r="AE23" s="4">
        <f t="shared" si="24"/>
        <v>0</v>
      </c>
      <c r="AF23" s="4">
        <f t="shared" si="33"/>
        <v>0</v>
      </c>
      <c r="AG23" s="4">
        <f t="shared" si="25"/>
        <v>0</v>
      </c>
      <c r="AH23" s="4">
        <f t="shared" ref="AH23:AJ23" si="34">AH25+AH26+AH27</f>
        <v>0</v>
      </c>
      <c r="AI23" s="3">
        <f t="shared" si="9"/>
        <v>0</v>
      </c>
      <c r="AJ23" s="32">
        <f t="shared" si="34"/>
        <v>0</v>
      </c>
      <c r="AK23" s="3">
        <f t="shared" si="10"/>
        <v>0</v>
      </c>
      <c r="AL23" s="27">
        <f t="shared" ref="AL23" si="35">AL25+AL26+AL27</f>
        <v>0</v>
      </c>
      <c r="AM23" s="3">
        <f t="shared" si="11"/>
        <v>0</v>
      </c>
      <c r="AN23" s="4">
        <f t="shared" si="30"/>
        <v>0</v>
      </c>
      <c r="AO23" s="3">
        <f t="shared" ref="AO23:AQ23" si="36">AO25+AO26+AO27</f>
        <v>0</v>
      </c>
      <c r="AP23" s="3">
        <f t="shared" si="12"/>
        <v>0</v>
      </c>
      <c r="AQ23" s="3">
        <f t="shared" si="36"/>
        <v>0</v>
      </c>
      <c r="AR23" s="3">
        <f t="shared" si="13"/>
        <v>0</v>
      </c>
      <c r="AS23" s="3">
        <f t="shared" ref="AS23:AU23" si="37">AS25+AS26+AS27</f>
        <v>0</v>
      </c>
      <c r="AT23" s="3">
        <f t="shared" si="14"/>
        <v>0</v>
      </c>
      <c r="AU23" s="3">
        <f t="shared" si="37"/>
        <v>0</v>
      </c>
      <c r="AV23" s="3">
        <f t="shared" si="15"/>
        <v>0</v>
      </c>
      <c r="AW23" s="3">
        <f t="shared" ref="AW23:AY23" si="38">AW25+AW26+AW27</f>
        <v>0</v>
      </c>
      <c r="AX23" s="3">
        <f t="shared" si="16"/>
        <v>0</v>
      </c>
      <c r="AY23" s="3">
        <f t="shared" si="38"/>
        <v>0</v>
      </c>
      <c r="AZ23" s="3">
        <f t="shared" si="17"/>
        <v>0</v>
      </c>
      <c r="BA23" s="30">
        <f t="shared" ref="BA23" si="39">BA25+BA26+BA27</f>
        <v>0</v>
      </c>
      <c r="BB23" s="3">
        <f t="shared" si="18"/>
        <v>0</v>
      </c>
      <c r="BC23" s="65"/>
      <c r="BD23" s="65"/>
    </row>
    <row r="24" spans="1:58" x14ac:dyDescent="0.35">
      <c r="A24" s="71"/>
      <c r="B24" s="72" t="s">
        <v>119</v>
      </c>
      <c r="C24" s="7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3"/>
      <c r="S24" s="32"/>
      <c r="T24" s="3"/>
      <c r="U24" s="27"/>
      <c r="V24" s="3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3"/>
      <c r="AJ24" s="32"/>
      <c r="AK24" s="3"/>
      <c r="AL24" s="27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0"/>
      <c r="BB24" s="3"/>
      <c r="BC24" s="65"/>
      <c r="BD24" s="65"/>
    </row>
    <row r="25" spans="1:58" hidden="1" x14ac:dyDescent="0.35">
      <c r="A25" s="12"/>
      <c r="B25" s="15" t="s">
        <v>6</v>
      </c>
      <c r="C25" s="1"/>
      <c r="D25" s="7">
        <v>28129</v>
      </c>
      <c r="E25" s="7">
        <v>-3959.74</v>
      </c>
      <c r="F25" s="4">
        <f t="shared" si="4"/>
        <v>24169.260000000002</v>
      </c>
      <c r="G25" s="7">
        <v>66.850999999999999</v>
      </c>
      <c r="H25" s="4">
        <f t="shared" ref="H25:H28" si="40">F25+G25</f>
        <v>24236.111000000001</v>
      </c>
      <c r="I25" s="7"/>
      <c r="J25" s="4">
        <f t="shared" ref="J25:J28" si="41">H25+I25</f>
        <v>24236.111000000001</v>
      </c>
      <c r="K25" s="7"/>
      <c r="L25" s="4">
        <f t="shared" ref="L25:L28" si="42">J25+K25</f>
        <v>24236.111000000001</v>
      </c>
      <c r="M25" s="7"/>
      <c r="N25" s="4">
        <f>L25+M25</f>
        <v>24236.111000000001</v>
      </c>
      <c r="O25" s="7"/>
      <c r="P25" s="4">
        <f>N25+O25</f>
        <v>24236.111000000001</v>
      </c>
      <c r="Q25" s="7"/>
      <c r="R25" s="4">
        <f t="shared" si="5"/>
        <v>24236.111000000001</v>
      </c>
      <c r="S25" s="33"/>
      <c r="T25" s="4">
        <f t="shared" ref="T25:T28" si="43">R25+S25</f>
        <v>24236.111000000001</v>
      </c>
      <c r="U25" s="28">
        <v>-14637.476000000001</v>
      </c>
      <c r="V25" s="4">
        <f t="shared" ref="V25:V28" si="44">T25+U25</f>
        <v>9598.6350000000002</v>
      </c>
      <c r="W25" s="7">
        <v>0</v>
      </c>
      <c r="X25" s="7">
        <v>0</v>
      </c>
      <c r="Y25" s="4">
        <f t="shared" si="8"/>
        <v>0</v>
      </c>
      <c r="Z25" s="7">
        <v>0</v>
      </c>
      <c r="AA25" s="4">
        <f t="shared" ref="AA25:AA27" si="45">Y25+Z25</f>
        <v>0</v>
      </c>
      <c r="AB25" s="7">
        <v>0</v>
      </c>
      <c r="AC25" s="4">
        <f t="shared" ref="AC25:AC27" si="46">AA25+AB25</f>
        <v>0</v>
      </c>
      <c r="AD25" s="7">
        <v>0</v>
      </c>
      <c r="AE25" s="4">
        <f t="shared" ref="AE25:AE27" si="47">AC25+AD25</f>
        <v>0</v>
      </c>
      <c r="AF25" s="7">
        <v>0</v>
      </c>
      <c r="AG25" s="4">
        <f t="shared" ref="AG25:AG27" si="48">AE25+AF25</f>
        <v>0</v>
      </c>
      <c r="AH25" s="7">
        <v>0</v>
      </c>
      <c r="AI25" s="4">
        <f t="shared" si="9"/>
        <v>0</v>
      </c>
      <c r="AJ25" s="33">
        <v>0</v>
      </c>
      <c r="AK25" s="4">
        <f t="shared" ref="AK25:AK28" si="49">AI25+AJ25</f>
        <v>0</v>
      </c>
      <c r="AL25" s="28">
        <v>0</v>
      </c>
      <c r="AM25" s="4">
        <f t="shared" ref="AM25:AM28" si="50">AK25+AL25</f>
        <v>0</v>
      </c>
      <c r="AN25" s="8">
        <v>0</v>
      </c>
      <c r="AO25" s="8">
        <v>0</v>
      </c>
      <c r="AP25" s="3">
        <f t="shared" si="12"/>
        <v>0</v>
      </c>
      <c r="AQ25" s="8"/>
      <c r="AR25" s="3">
        <f t="shared" ref="AR25:AR28" si="51">AP25+AQ25</f>
        <v>0</v>
      </c>
      <c r="AS25" s="8"/>
      <c r="AT25" s="3">
        <f t="shared" ref="AT25:AT28" si="52">AR25+AS25</f>
        <v>0</v>
      </c>
      <c r="AU25" s="8"/>
      <c r="AV25" s="3">
        <f t="shared" ref="AV25:AV28" si="53">AT25+AU25</f>
        <v>0</v>
      </c>
      <c r="AW25" s="8"/>
      <c r="AX25" s="3">
        <f t="shared" ref="AX25:AX28" si="54">AV25+AW25</f>
        <v>0</v>
      </c>
      <c r="AY25" s="8"/>
      <c r="AZ25" s="3">
        <f t="shared" si="17"/>
        <v>0</v>
      </c>
      <c r="BA25" s="29"/>
      <c r="BB25" s="3">
        <f t="shared" ref="BB25:BB28" si="55">AZ25+BA25</f>
        <v>0</v>
      </c>
      <c r="BC25" s="5" t="s">
        <v>253</v>
      </c>
      <c r="BD25" s="5">
        <v>0</v>
      </c>
      <c r="BE25" s="5"/>
      <c r="BF25" s="5"/>
    </row>
    <row r="26" spans="1:58" x14ac:dyDescent="0.35">
      <c r="A26" s="71"/>
      <c r="B26" s="72" t="s">
        <v>123</v>
      </c>
      <c r="C26" s="72"/>
      <c r="D26" s="4">
        <v>8496.2000000000007</v>
      </c>
      <c r="E26" s="4"/>
      <c r="F26" s="4">
        <f t="shared" si="4"/>
        <v>8496.2000000000007</v>
      </c>
      <c r="G26" s="4"/>
      <c r="H26" s="4">
        <f t="shared" si="40"/>
        <v>8496.2000000000007</v>
      </c>
      <c r="I26" s="4"/>
      <c r="J26" s="4">
        <f t="shared" si="41"/>
        <v>8496.2000000000007</v>
      </c>
      <c r="K26" s="4"/>
      <c r="L26" s="4">
        <f t="shared" si="42"/>
        <v>8496.2000000000007</v>
      </c>
      <c r="M26" s="4"/>
      <c r="N26" s="4">
        <f>L26+M26</f>
        <v>8496.2000000000007</v>
      </c>
      <c r="O26" s="4"/>
      <c r="P26" s="4">
        <f>N26+O26</f>
        <v>8496.2000000000007</v>
      </c>
      <c r="Q26" s="4"/>
      <c r="R26" s="3">
        <f t="shared" si="5"/>
        <v>8496.2000000000007</v>
      </c>
      <c r="S26" s="32"/>
      <c r="T26" s="3">
        <f t="shared" si="43"/>
        <v>8496.2000000000007</v>
      </c>
      <c r="U26" s="27"/>
      <c r="V26" s="3">
        <f t="shared" si="44"/>
        <v>8496.2000000000007</v>
      </c>
      <c r="W26" s="4">
        <v>0</v>
      </c>
      <c r="X26" s="4">
        <v>0</v>
      </c>
      <c r="Y26" s="4">
        <f t="shared" si="8"/>
        <v>0</v>
      </c>
      <c r="Z26" s="4">
        <v>0</v>
      </c>
      <c r="AA26" s="4">
        <f t="shared" si="45"/>
        <v>0</v>
      </c>
      <c r="AB26" s="4">
        <v>0</v>
      </c>
      <c r="AC26" s="4">
        <f t="shared" si="46"/>
        <v>0</v>
      </c>
      <c r="AD26" s="4">
        <v>0</v>
      </c>
      <c r="AE26" s="4">
        <f t="shared" si="47"/>
        <v>0</v>
      </c>
      <c r="AF26" s="4">
        <v>0</v>
      </c>
      <c r="AG26" s="4">
        <f t="shared" si="48"/>
        <v>0</v>
      </c>
      <c r="AH26" s="4">
        <v>0</v>
      </c>
      <c r="AI26" s="3">
        <f t="shared" si="9"/>
        <v>0</v>
      </c>
      <c r="AJ26" s="32">
        <v>0</v>
      </c>
      <c r="AK26" s="3">
        <f t="shared" si="49"/>
        <v>0</v>
      </c>
      <c r="AL26" s="27">
        <v>0</v>
      </c>
      <c r="AM26" s="3">
        <f t="shared" si="50"/>
        <v>0</v>
      </c>
      <c r="AN26" s="3">
        <v>0</v>
      </c>
      <c r="AO26" s="3">
        <v>0</v>
      </c>
      <c r="AP26" s="3">
        <f t="shared" si="12"/>
        <v>0</v>
      </c>
      <c r="AQ26" s="3"/>
      <c r="AR26" s="3">
        <f t="shared" si="51"/>
        <v>0</v>
      </c>
      <c r="AS26" s="3"/>
      <c r="AT26" s="3">
        <f t="shared" si="52"/>
        <v>0</v>
      </c>
      <c r="AU26" s="3"/>
      <c r="AV26" s="3">
        <f t="shared" si="53"/>
        <v>0</v>
      </c>
      <c r="AW26" s="3"/>
      <c r="AX26" s="3">
        <f t="shared" si="54"/>
        <v>0</v>
      </c>
      <c r="AY26" s="3"/>
      <c r="AZ26" s="3">
        <f t="shared" si="17"/>
        <v>0</v>
      </c>
      <c r="BA26" s="30"/>
      <c r="BB26" s="3">
        <f t="shared" si="55"/>
        <v>0</v>
      </c>
      <c r="BC26" s="65" t="s">
        <v>254</v>
      </c>
      <c r="BD26" s="65"/>
    </row>
    <row r="27" spans="1:58" x14ac:dyDescent="0.35">
      <c r="A27" s="71"/>
      <c r="B27" s="72" t="s">
        <v>124</v>
      </c>
      <c r="C27" s="2"/>
      <c r="D27" s="4">
        <v>161426.6</v>
      </c>
      <c r="E27" s="4"/>
      <c r="F27" s="4">
        <f t="shared" si="4"/>
        <v>161426.6</v>
      </c>
      <c r="G27" s="4"/>
      <c r="H27" s="4">
        <f t="shared" si="40"/>
        <v>161426.6</v>
      </c>
      <c r="I27" s="4"/>
      <c r="J27" s="4">
        <f t="shared" si="41"/>
        <v>161426.6</v>
      </c>
      <c r="K27" s="4"/>
      <c r="L27" s="4">
        <f t="shared" si="42"/>
        <v>161426.6</v>
      </c>
      <c r="M27" s="4"/>
      <c r="N27" s="4">
        <f>L27+M27</f>
        <v>161426.6</v>
      </c>
      <c r="O27" s="4"/>
      <c r="P27" s="4">
        <f>N27+O27</f>
        <v>161426.6</v>
      </c>
      <c r="Q27" s="4"/>
      <c r="R27" s="3">
        <f t="shared" si="5"/>
        <v>161426.6</v>
      </c>
      <c r="S27" s="32"/>
      <c r="T27" s="3">
        <f t="shared" si="43"/>
        <v>161426.6</v>
      </c>
      <c r="U27" s="27"/>
      <c r="V27" s="3">
        <f t="shared" si="44"/>
        <v>161426.6</v>
      </c>
      <c r="W27" s="4">
        <v>0</v>
      </c>
      <c r="X27" s="4">
        <v>0</v>
      </c>
      <c r="Y27" s="4">
        <f t="shared" si="8"/>
        <v>0</v>
      </c>
      <c r="Z27" s="4">
        <v>0</v>
      </c>
      <c r="AA27" s="4">
        <f t="shared" si="45"/>
        <v>0</v>
      </c>
      <c r="AB27" s="4">
        <v>0</v>
      </c>
      <c r="AC27" s="4">
        <f t="shared" si="46"/>
        <v>0</v>
      </c>
      <c r="AD27" s="4">
        <v>0</v>
      </c>
      <c r="AE27" s="4">
        <f t="shared" si="47"/>
        <v>0</v>
      </c>
      <c r="AF27" s="4">
        <v>0</v>
      </c>
      <c r="AG27" s="4">
        <f t="shared" si="48"/>
        <v>0</v>
      </c>
      <c r="AH27" s="4">
        <v>0</v>
      </c>
      <c r="AI27" s="3">
        <f t="shared" si="9"/>
        <v>0</v>
      </c>
      <c r="AJ27" s="32">
        <v>0</v>
      </c>
      <c r="AK27" s="3">
        <f t="shared" si="49"/>
        <v>0</v>
      </c>
      <c r="AL27" s="27">
        <v>0</v>
      </c>
      <c r="AM27" s="3">
        <f t="shared" si="50"/>
        <v>0</v>
      </c>
      <c r="AN27" s="3">
        <v>0</v>
      </c>
      <c r="AO27" s="3">
        <v>0</v>
      </c>
      <c r="AP27" s="3">
        <f t="shared" si="12"/>
        <v>0</v>
      </c>
      <c r="AQ27" s="3"/>
      <c r="AR27" s="3">
        <f t="shared" si="51"/>
        <v>0</v>
      </c>
      <c r="AS27" s="3"/>
      <c r="AT27" s="3">
        <f t="shared" si="52"/>
        <v>0</v>
      </c>
      <c r="AU27" s="3"/>
      <c r="AV27" s="3">
        <f t="shared" si="53"/>
        <v>0</v>
      </c>
      <c r="AW27" s="3"/>
      <c r="AX27" s="3">
        <f t="shared" si="54"/>
        <v>0</v>
      </c>
      <c r="AY27" s="3"/>
      <c r="AZ27" s="3">
        <f t="shared" si="17"/>
        <v>0</v>
      </c>
      <c r="BA27" s="30"/>
      <c r="BB27" s="3">
        <f t="shared" si="55"/>
        <v>0</v>
      </c>
      <c r="BC27" s="65" t="s">
        <v>254</v>
      </c>
      <c r="BD27" s="65"/>
    </row>
    <row r="28" spans="1:58" ht="54" x14ac:dyDescent="0.35">
      <c r="A28" s="71" t="s">
        <v>160</v>
      </c>
      <c r="B28" s="72" t="s">
        <v>120</v>
      </c>
      <c r="C28" s="2" t="s">
        <v>58</v>
      </c>
      <c r="D28" s="4">
        <f>D30+D31+D32</f>
        <v>193327.5</v>
      </c>
      <c r="E28" s="4">
        <f>E30+E31+E32</f>
        <v>-68.677000000000007</v>
      </c>
      <c r="F28" s="4">
        <f t="shared" si="4"/>
        <v>193258.823</v>
      </c>
      <c r="G28" s="4">
        <f>G30+G31+G32</f>
        <v>7325.0649999999996</v>
      </c>
      <c r="H28" s="4">
        <f t="shared" si="40"/>
        <v>200583.88800000001</v>
      </c>
      <c r="I28" s="4">
        <f>I30+I31+I32</f>
        <v>0</v>
      </c>
      <c r="J28" s="4">
        <f t="shared" si="41"/>
        <v>200583.88800000001</v>
      </c>
      <c r="K28" s="4">
        <f>K30+K31+K32</f>
        <v>359.51200000000244</v>
      </c>
      <c r="L28" s="4">
        <f t="shared" si="42"/>
        <v>200943.40000000002</v>
      </c>
      <c r="M28" s="4">
        <f>M30+M31+M32</f>
        <v>0</v>
      </c>
      <c r="N28" s="4">
        <f>L28+M28</f>
        <v>200943.40000000002</v>
      </c>
      <c r="O28" s="4">
        <f>O30+O31+O32</f>
        <v>0</v>
      </c>
      <c r="P28" s="4">
        <f>N28+O28</f>
        <v>200943.40000000002</v>
      </c>
      <c r="Q28" s="4">
        <f>Q30+Q31+Q32</f>
        <v>0</v>
      </c>
      <c r="R28" s="3">
        <f t="shared" si="5"/>
        <v>200943.40000000002</v>
      </c>
      <c r="S28" s="32">
        <f>S30+S31+S32</f>
        <v>0</v>
      </c>
      <c r="T28" s="3">
        <f t="shared" si="43"/>
        <v>200943.40000000002</v>
      </c>
      <c r="U28" s="27">
        <f>U30+U31+U32</f>
        <v>2091.4780000000001</v>
      </c>
      <c r="V28" s="3">
        <f t="shared" si="44"/>
        <v>203034.87800000003</v>
      </c>
      <c r="W28" s="4">
        <f t="shared" ref="W28:AN28" si="56">W30+W31+W32</f>
        <v>0</v>
      </c>
      <c r="X28" s="4">
        <f t="shared" ref="X28:Z28" si="57">X30+X31+X32</f>
        <v>0</v>
      </c>
      <c r="Y28" s="4">
        <f t="shared" si="8"/>
        <v>0</v>
      </c>
      <c r="Z28" s="4">
        <f t="shared" si="57"/>
        <v>0</v>
      </c>
      <c r="AA28" s="4">
        <f>Y28+Z28</f>
        <v>0</v>
      </c>
      <c r="AB28" s="4">
        <f t="shared" ref="AB28" si="58">AB30+AB31+AB32</f>
        <v>0</v>
      </c>
      <c r="AC28" s="4">
        <f>AA28+AB28</f>
        <v>0</v>
      </c>
      <c r="AD28" s="4">
        <f t="shared" ref="AD28:AF28" si="59">AD30+AD31+AD32</f>
        <v>0</v>
      </c>
      <c r="AE28" s="4">
        <f>AC28+AD28</f>
        <v>0</v>
      </c>
      <c r="AF28" s="4">
        <f t="shared" si="59"/>
        <v>0</v>
      </c>
      <c r="AG28" s="4">
        <f>AE28+AF28</f>
        <v>0</v>
      </c>
      <c r="AH28" s="4">
        <f t="shared" ref="AH28:AJ28" si="60">AH30+AH31+AH32</f>
        <v>0</v>
      </c>
      <c r="AI28" s="3">
        <f t="shared" si="9"/>
        <v>0</v>
      </c>
      <c r="AJ28" s="32">
        <f t="shared" si="60"/>
        <v>0</v>
      </c>
      <c r="AK28" s="3">
        <f t="shared" si="49"/>
        <v>0</v>
      </c>
      <c r="AL28" s="27">
        <f t="shared" ref="AL28" si="61">AL30+AL31+AL32</f>
        <v>0</v>
      </c>
      <c r="AM28" s="3">
        <f t="shared" si="50"/>
        <v>0</v>
      </c>
      <c r="AN28" s="4">
        <f t="shared" si="56"/>
        <v>0</v>
      </c>
      <c r="AO28" s="3">
        <f t="shared" ref="AO28:AQ28" si="62">AO30+AO31+AO32</f>
        <v>0</v>
      </c>
      <c r="AP28" s="3">
        <f t="shared" si="12"/>
        <v>0</v>
      </c>
      <c r="AQ28" s="3">
        <f t="shared" si="62"/>
        <v>0</v>
      </c>
      <c r="AR28" s="3">
        <f t="shared" si="51"/>
        <v>0</v>
      </c>
      <c r="AS28" s="3">
        <f t="shared" ref="AS28:AU28" si="63">AS30+AS31+AS32</f>
        <v>0</v>
      </c>
      <c r="AT28" s="3">
        <f t="shared" si="52"/>
        <v>0</v>
      </c>
      <c r="AU28" s="3">
        <f t="shared" si="63"/>
        <v>0</v>
      </c>
      <c r="AV28" s="3">
        <f t="shared" si="53"/>
        <v>0</v>
      </c>
      <c r="AW28" s="3">
        <f t="shared" ref="AW28:AY28" si="64">AW30+AW31+AW32</f>
        <v>0</v>
      </c>
      <c r="AX28" s="3">
        <f t="shared" si="54"/>
        <v>0</v>
      </c>
      <c r="AY28" s="3">
        <f t="shared" si="64"/>
        <v>0</v>
      </c>
      <c r="AZ28" s="3">
        <f t="shared" si="17"/>
        <v>0</v>
      </c>
      <c r="BA28" s="30">
        <f t="shared" ref="BA28" si="65">BA30+BA31+BA32</f>
        <v>0</v>
      </c>
      <c r="BB28" s="3">
        <f t="shared" si="55"/>
        <v>0</v>
      </c>
      <c r="BC28" s="65"/>
      <c r="BD28" s="65"/>
    </row>
    <row r="29" spans="1:58" x14ac:dyDescent="0.35">
      <c r="A29" s="71"/>
      <c r="B29" s="72" t="s">
        <v>119</v>
      </c>
      <c r="C29" s="72"/>
      <c r="D29" s="8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3"/>
      <c r="S29" s="34"/>
      <c r="T29" s="3"/>
      <c r="U29" s="29"/>
      <c r="V29" s="3"/>
      <c r="W29" s="8"/>
      <c r="X29" s="8"/>
      <c r="Y29" s="4"/>
      <c r="Z29" s="8"/>
      <c r="AA29" s="4"/>
      <c r="AB29" s="8"/>
      <c r="AC29" s="4"/>
      <c r="AD29" s="8"/>
      <c r="AE29" s="4"/>
      <c r="AF29" s="8"/>
      <c r="AG29" s="4"/>
      <c r="AH29" s="8"/>
      <c r="AI29" s="3"/>
      <c r="AJ29" s="34"/>
      <c r="AK29" s="3"/>
      <c r="AL29" s="29"/>
      <c r="AM29" s="3"/>
      <c r="AN29" s="8"/>
      <c r="AO29" s="8"/>
      <c r="AP29" s="3"/>
      <c r="AQ29" s="8"/>
      <c r="AR29" s="3"/>
      <c r="AS29" s="8"/>
      <c r="AT29" s="3"/>
      <c r="AU29" s="8"/>
      <c r="AV29" s="3"/>
      <c r="AW29" s="8"/>
      <c r="AX29" s="3"/>
      <c r="AY29" s="8"/>
      <c r="AZ29" s="3"/>
      <c r="BA29" s="29"/>
      <c r="BB29" s="3"/>
      <c r="BC29" s="65"/>
      <c r="BD29" s="65"/>
    </row>
    <row r="30" spans="1:58" hidden="1" x14ac:dyDescent="0.35">
      <c r="A30" s="12"/>
      <c r="B30" s="15" t="s">
        <v>6</v>
      </c>
      <c r="C30" s="1"/>
      <c r="D30" s="4">
        <v>44001.600000000006</v>
      </c>
      <c r="E30" s="4">
        <v>-68.677000000000007</v>
      </c>
      <c r="F30" s="4">
        <f t="shared" si="4"/>
        <v>43932.923000000003</v>
      </c>
      <c r="G30" s="4">
        <v>7325.0649999999996</v>
      </c>
      <c r="H30" s="4">
        <f t="shared" ref="H30:H33" si="66">F30+G30</f>
        <v>51257.988000000005</v>
      </c>
      <c r="I30" s="4"/>
      <c r="J30" s="4">
        <f t="shared" ref="J30:J33" si="67">H30+I30</f>
        <v>51257.988000000005</v>
      </c>
      <c r="K30" s="4">
        <v>-34564.288</v>
      </c>
      <c r="L30" s="4">
        <f t="shared" ref="L30:L33" si="68">J30+K30</f>
        <v>16693.700000000004</v>
      </c>
      <c r="M30" s="4"/>
      <c r="N30" s="4">
        <f>L30+M30</f>
        <v>16693.700000000004</v>
      </c>
      <c r="O30" s="4"/>
      <c r="P30" s="4">
        <f>N30+O30</f>
        <v>16693.700000000004</v>
      </c>
      <c r="Q30" s="4"/>
      <c r="R30" s="4">
        <f t="shared" si="5"/>
        <v>16693.700000000004</v>
      </c>
      <c r="S30" s="32"/>
      <c r="T30" s="4">
        <f t="shared" ref="T30:T33" si="69">R30+S30</f>
        <v>16693.700000000004</v>
      </c>
      <c r="U30" s="27">
        <v>2091.4780000000001</v>
      </c>
      <c r="V30" s="4">
        <f t="shared" ref="V30:V33" si="70">T30+U30</f>
        <v>18785.178000000004</v>
      </c>
      <c r="W30" s="4">
        <v>0</v>
      </c>
      <c r="X30" s="4">
        <v>0</v>
      </c>
      <c r="Y30" s="4">
        <f t="shared" si="8"/>
        <v>0</v>
      </c>
      <c r="Z30" s="4">
        <v>0</v>
      </c>
      <c r="AA30" s="4">
        <f t="shared" ref="AA30:AA33" si="71">Y30+Z30</f>
        <v>0</v>
      </c>
      <c r="AB30" s="4">
        <v>0</v>
      </c>
      <c r="AC30" s="4">
        <f t="shared" ref="AC30:AC33" si="72">AA30+AB30</f>
        <v>0</v>
      </c>
      <c r="AD30" s="4">
        <v>0</v>
      </c>
      <c r="AE30" s="4">
        <f t="shared" ref="AE30:AE33" si="73">AC30+AD30</f>
        <v>0</v>
      </c>
      <c r="AF30" s="4">
        <v>0</v>
      </c>
      <c r="AG30" s="4">
        <f t="shared" ref="AG30:AG33" si="74">AE30+AF30</f>
        <v>0</v>
      </c>
      <c r="AH30" s="4">
        <v>0</v>
      </c>
      <c r="AI30" s="4">
        <f t="shared" si="9"/>
        <v>0</v>
      </c>
      <c r="AJ30" s="32">
        <v>0</v>
      </c>
      <c r="AK30" s="4">
        <f t="shared" ref="AK30:AK33" si="75">AI30+AJ30</f>
        <v>0</v>
      </c>
      <c r="AL30" s="27">
        <v>0</v>
      </c>
      <c r="AM30" s="4">
        <f t="shared" ref="AM30:AM33" si="76">AK30+AL30</f>
        <v>0</v>
      </c>
      <c r="AN30" s="3">
        <v>0</v>
      </c>
      <c r="AO30" s="3">
        <v>0</v>
      </c>
      <c r="AP30" s="3">
        <f t="shared" si="12"/>
        <v>0</v>
      </c>
      <c r="AQ30" s="3"/>
      <c r="AR30" s="3">
        <f t="shared" ref="AR30:AR33" si="77">AP30+AQ30</f>
        <v>0</v>
      </c>
      <c r="AS30" s="3"/>
      <c r="AT30" s="3">
        <f t="shared" ref="AT30:AT33" si="78">AR30+AS30</f>
        <v>0</v>
      </c>
      <c r="AU30" s="3"/>
      <c r="AV30" s="3">
        <f t="shared" ref="AV30:AV33" si="79">AT30+AU30</f>
        <v>0</v>
      </c>
      <c r="AW30" s="3"/>
      <c r="AX30" s="3">
        <f t="shared" ref="AX30:AX33" si="80">AV30+AW30</f>
        <v>0</v>
      </c>
      <c r="AY30" s="3"/>
      <c r="AZ30" s="3">
        <f t="shared" si="17"/>
        <v>0</v>
      </c>
      <c r="BA30" s="30"/>
      <c r="BB30" s="3">
        <f t="shared" ref="BB30:BB33" si="81">AZ30+BA30</f>
        <v>0</v>
      </c>
      <c r="BC30" s="5" t="s">
        <v>271</v>
      </c>
      <c r="BD30" s="5">
        <v>0</v>
      </c>
      <c r="BE30" s="5"/>
      <c r="BF30" s="5"/>
    </row>
    <row r="31" spans="1:58" x14ac:dyDescent="0.35">
      <c r="A31" s="71"/>
      <c r="B31" s="72" t="s">
        <v>123</v>
      </c>
      <c r="C31" s="72"/>
      <c r="D31" s="4">
        <v>55076.2</v>
      </c>
      <c r="E31" s="4"/>
      <c r="F31" s="4">
        <f t="shared" si="4"/>
        <v>55076.2</v>
      </c>
      <c r="G31" s="4"/>
      <c r="H31" s="4">
        <f t="shared" si="66"/>
        <v>55076.2</v>
      </c>
      <c r="I31" s="4"/>
      <c r="J31" s="4">
        <f t="shared" si="67"/>
        <v>55076.2</v>
      </c>
      <c r="K31" s="4">
        <f>34923.8</f>
        <v>34923.800000000003</v>
      </c>
      <c r="L31" s="4">
        <f t="shared" si="68"/>
        <v>90000</v>
      </c>
      <c r="M31" s="4"/>
      <c r="N31" s="4">
        <f>L31+M31</f>
        <v>90000</v>
      </c>
      <c r="O31" s="4"/>
      <c r="P31" s="4">
        <f>N31+O31</f>
        <v>90000</v>
      </c>
      <c r="Q31" s="4"/>
      <c r="R31" s="3">
        <f t="shared" si="5"/>
        <v>90000</v>
      </c>
      <c r="S31" s="32"/>
      <c r="T31" s="3">
        <f t="shared" si="69"/>
        <v>90000</v>
      </c>
      <c r="U31" s="27"/>
      <c r="V31" s="3">
        <f t="shared" si="70"/>
        <v>90000</v>
      </c>
      <c r="W31" s="4">
        <v>0</v>
      </c>
      <c r="X31" s="4">
        <v>0</v>
      </c>
      <c r="Y31" s="4">
        <f t="shared" si="8"/>
        <v>0</v>
      </c>
      <c r="Z31" s="4">
        <v>0</v>
      </c>
      <c r="AA31" s="4">
        <f t="shared" si="71"/>
        <v>0</v>
      </c>
      <c r="AB31" s="4">
        <v>0</v>
      </c>
      <c r="AC31" s="4">
        <f t="shared" si="72"/>
        <v>0</v>
      </c>
      <c r="AD31" s="4">
        <v>0</v>
      </c>
      <c r="AE31" s="4">
        <f t="shared" si="73"/>
        <v>0</v>
      </c>
      <c r="AF31" s="4">
        <v>0</v>
      </c>
      <c r="AG31" s="4">
        <f t="shared" si="74"/>
        <v>0</v>
      </c>
      <c r="AH31" s="4">
        <v>0</v>
      </c>
      <c r="AI31" s="3">
        <f t="shared" si="9"/>
        <v>0</v>
      </c>
      <c r="AJ31" s="32">
        <v>0</v>
      </c>
      <c r="AK31" s="3">
        <f t="shared" si="75"/>
        <v>0</v>
      </c>
      <c r="AL31" s="27">
        <v>0</v>
      </c>
      <c r="AM31" s="3">
        <f t="shared" si="76"/>
        <v>0</v>
      </c>
      <c r="AN31" s="4">
        <v>0</v>
      </c>
      <c r="AO31" s="3">
        <v>0</v>
      </c>
      <c r="AP31" s="3">
        <f t="shared" si="12"/>
        <v>0</v>
      </c>
      <c r="AQ31" s="3"/>
      <c r="AR31" s="3">
        <f t="shared" si="77"/>
        <v>0</v>
      </c>
      <c r="AS31" s="3"/>
      <c r="AT31" s="3">
        <f t="shared" si="78"/>
        <v>0</v>
      </c>
      <c r="AU31" s="3"/>
      <c r="AV31" s="3">
        <f t="shared" si="79"/>
        <v>0</v>
      </c>
      <c r="AW31" s="3"/>
      <c r="AX31" s="3">
        <f t="shared" si="80"/>
        <v>0</v>
      </c>
      <c r="AY31" s="3"/>
      <c r="AZ31" s="3">
        <f t="shared" si="17"/>
        <v>0</v>
      </c>
      <c r="BA31" s="30"/>
      <c r="BB31" s="3">
        <f t="shared" si="81"/>
        <v>0</v>
      </c>
      <c r="BC31" s="65" t="s">
        <v>255</v>
      </c>
      <c r="BD31" s="65"/>
    </row>
    <row r="32" spans="1:58" x14ac:dyDescent="0.35">
      <c r="A32" s="71"/>
      <c r="B32" s="72" t="s">
        <v>124</v>
      </c>
      <c r="C32" s="72"/>
      <c r="D32" s="4">
        <v>94249.7</v>
      </c>
      <c r="E32" s="4"/>
      <c r="F32" s="4">
        <f t="shared" si="4"/>
        <v>94249.7</v>
      </c>
      <c r="G32" s="4"/>
      <c r="H32" s="4">
        <f t="shared" si="66"/>
        <v>94249.7</v>
      </c>
      <c r="I32" s="4"/>
      <c r="J32" s="4">
        <f t="shared" si="67"/>
        <v>94249.7</v>
      </c>
      <c r="K32" s="4"/>
      <c r="L32" s="4">
        <f t="shared" si="68"/>
        <v>94249.7</v>
      </c>
      <c r="M32" s="4"/>
      <c r="N32" s="4">
        <f>L32+M32</f>
        <v>94249.7</v>
      </c>
      <c r="O32" s="4"/>
      <c r="P32" s="4">
        <f>N32+O32</f>
        <v>94249.7</v>
      </c>
      <c r="Q32" s="4"/>
      <c r="R32" s="3">
        <f t="shared" si="5"/>
        <v>94249.7</v>
      </c>
      <c r="S32" s="32"/>
      <c r="T32" s="3">
        <f t="shared" si="69"/>
        <v>94249.7</v>
      </c>
      <c r="U32" s="27"/>
      <c r="V32" s="3">
        <f t="shared" si="70"/>
        <v>94249.7</v>
      </c>
      <c r="W32" s="4">
        <v>0</v>
      </c>
      <c r="X32" s="4">
        <v>0</v>
      </c>
      <c r="Y32" s="4">
        <f t="shared" si="8"/>
        <v>0</v>
      </c>
      <c r="Z32" s="4">
        <v>0</v>
      </c>
      <c r="AA32" s="4">
        <f t="shared" si="71"/>
        <v>0</v>
      </c>
      <c r="AB32" s="4">
        <v>0</v>
      </c>
      <c r="AC32" s="4">
        <f t="shared" si="72"/>
        <v>0</v>
      </c>
      <c r="AD32" s="4">
        <v>0</v>
      </c>
      <c r="AE32" s="4">
        <f t="shared" si="73"/>
        <v>0</v>
      </c>
      <c r="AF32" s="4">
        <v>0</v>
      </c>
      <c r="AG32" s="4">
        <f t="shared" si="74"/>
        <v>0</v>
      </c>
      <c r="AH32" s="4">
        <v>0</v>
      </c>
      <c r="AI32" s="3">
        <f t="shared" si="9"/>
        <v>0</v>
      </c>
      <c r="AJ32" s="32">
        <v>0</v>
      </c>
      <c r="AK32" s="3">
        <f t="shared" si="75"/>
        <v>0</v>
      </c>
      <c r="AL32" s="27">
        <v>0</v>
      </c>
      <c r="AM32" s="3">
        <f t="shared" si="76"/>
        <v>0</v>
      </c>
      <c r="AN32" s="4">
        <v>0</v>
      </c>
      <c r="AO32" s="3">
        <v>0</v>
      </c>
      <c r="AP32" s="3">
        <f t="shared" si="12"/>
        <v>0</v>
      </c>
      <c r="AQ32" s="3"/>
      <c r="AR32" s="3">
        <f t="shared" si="77"/>
        <v>0</v>
      </c>
      <c r="AS32" s="3"/>
      <c r="AT32" s="3">
        <f t="shared" si="78"/>
        <v>0</v>
      </c>
      <c r="AU32" s="3"/>
      <c r="AV32" s="3">
        <f t="shared" si="79"/>
        <v>0</v>
      </c>
      <c r="AW32" s="3"/>
      <c r="AX32" s="3">
        <f t="shared" si="80"/>
        <v>0</v>
      </c>
      <c r="AY32" s="3"/>
      <c r="AZ32" s="3">
        <f t="shared" si="17"/>
        <v>0</v>
      </c>
      <c r="BA32" s="30"/>
      <c r="BB32" s="3">
        <f t="shared" si="81"/>
        <v>0</v>
      </c>
      <c r="BC32" s="65" t="s">
        <v>254</v>
      </c>
      <c r="BD32" s="65"/>
    </row>
    <row r="33" spans="1:58" ht="54" x14ac:dyDescent="0.35">
      <c r="A33" s="71" t="s">
        <v>161</v>
      </c>
      <c r="B33" s="72" t="s">
        <v>121</v>
      </c>
      <c r="C33" s="2" t="s">
        <v>58</v>
      </c>
      <c r="D33" s="4">
        <f>D35+D36+D37</f>
        <v>56987.5</v>
      </c>
      <c r="E33" s="4">
        <f>E35+E36+E37</f>
        <v>-2588.1999999999998</v>
      </c>
      <c r="F33" s="4">
        <f t="shared" si="4"/>
        <v>54399.3</v>
      </c>
      <c r="G33" s="4">
        <f>G35+G36+G37</f>
        <v>10875.009</v>
      </c>
      <c r="H33" s="4">
        <f t="shared" si="66"/>
        <v>65274.309000000001</v>
      </c>
      <c r="I33" s="4">
        <f>I35+I36+I37</f>
        <v>0</v>
      </c>
      <c r="J33" s="4">
        <f t="shared" si="67"/>
        <v>65274.309000000001</v>
      </c>
      <c r="K33" s="4">
        <f>K35+K36+K37</f>
        <v>0</v>
      </c>
      <c r="L33" s="4">
        <f t="shared" si="68"/>
        <v>65274.309000000001</v>
      </c>
      <c r="M33" s="4">
        <f>M35+M36+M37</f>
        <v>0</v>
      </c>
      <c r="N33" s="4">
        <f>L33+M33</f>
        <v>65274.309000000001</v>
      </c>
      <c r="O33" s="4">
        <f>O35+O36+O37</f>
        <v>0</v>
      </c>
      <c r="P33" s="4">
        <f>N33+O33</f>
        <v>65274.309000000001</v>
      </c>
      <c r="Q33" s="4">
        <f>Q35+Q36+Q37</f>
        <v>0</v>
      </c>
      <c r="R33" s="3">
        <f t="shared" si="5"/>
        <v>65274.309000000001</v>
      </c>
      <c r="S33" s="32">
        <f>S35+S36+S37</f>
        <v>0</v>
      </c>
      <c r="T33" s="3">
        <f t="shared" si="69"/>
        <v>65274.309000000001</v>
      </c>
      <c r="U33" s="27">
        <f>U35+U36+U37</f>
        <v>415.6</v>
      </c>
      <c r="V33" s="3">
        <f t="shared" si="70"/>
        <v>65689.909</v>
      </c>
      <c r="W33" s="4">
        <f t="shared" ref="W33:AN33" si="82">W35+W36+W37</f>
        <v>0</v>
      </c>
      <c r="X33" s="4">
        <f t="shared" ref="X33:Z33" si="83">X35+X36+X37</f>
        <v>0</v>
      </c>
      <c r="Y33" s="4">
        <f t="shared" si="8"/>
        <v>0</v>
      </c>
      <c r="Z33" s="4">
        <f t="shared" si="83"/>
        <v>0</v>
      </c>
      <c r="AA33" s="4">
        <f t="shared" si="71"/>
        <v>0</v>
      </c>
      <c r="AB33" s="4">
        <f t="shared" ref="AB33" si="84">AB35+AB36+AB37</f>
        <v>0</v>
      </c>
      <c r="AC33" s="4">
        <f t="shared" si="72"/>
        <v>0</v>
      </c>
      <c r="AD33" s="4">
        <f t="shared" ref="AD33:AF33" si="85">AD35+AD36+AD37</f>
        <v>0</v>
      </c>
      <c r="AE33" s="4">
        <f t="shared" si="73"/>
        <v>0</v>
      </c>
      <c r="AF33" s="4">
        <f t="shared" si="85"/>
        <v>0</v>
      </c>
      <c r="AG33" s="4">
        <f t="shared" si="74"/>
        <v>0</v>
      </c>
      <c r="AH33" s="4">
        <f t="shared" ref="AH33:AJ33" si="86">AH35+AH36+AH37</f>
        <v>0</v>
      </c>
      <c r="AI33" s="3">
        <f t="shared" si="9"/>
        <v>0</v>
      </c>
      <c r="AJ33" s="32">
        <f t="shared" si="86"/>
        <v>0</v>
      </c>
      <c r="AK33" s="3">
        <f t="shared" si="75"/>
        <v>0</v>
      </c>
      <c r="AL33" s="27">
        <f t="shared" ref="AL33" si="87">AL35+AL36+AL37</f>
        <v>0</v>
      </c>
      <c r="AM33" s="3">
        <f t="shared" si="76"/>
        <v>0</v>
      </c>
      <c r="AN33" s="4">
        <f t="shared" si="82"/>
        <v>0</v>
      </c>
      <c r="AO33" s="3">
        <f t="shared" ref="AO33:AQ33" si="88">AO35+AO36+AO37</f>
        <v>0</v>
      </c>
      <c r="AP33" s="3">
        <f t="shared" si="12"/>
        <v>0</v>
      </c>
      <c r="AQ33" s="3">
        <f t="shared" si="88"/>
        <v>0</v>
      </c>
      <c r="AR33" s="3">
        <f t="shared" si="77"/>
        <v>0</v>
      </c>
      <c r="AS33" s="3">
        <f t="shared" ref="AS33:AU33" si="89">AS35+AS36+AS37</f>
        <v>0</v>
      </c>
      <c r="AT33" s="3">
        <f t="shared" si="78"/>
        <v>0</v>
      </c>
      <c r="AU33" s="3">
        <f t="shared" si="89"/>
        <v>0</v>
      </c>
      <c r="AV33" s="3">
        <f t="shared" si="79"/>
        <v>0</v>
      </c>
      <c r="AW33" s="3">
        <f t="shared" ref="AW33:AY33" si="90">AW35+AW36+AW37</f>
        <v>0</v>
      </c>
      <c r="AX33" s="3">
        <f t="shared" si="80"/>
        <v>0</v>
      </c>
      <c r="AY33" s="3">
        <f t="shared" si="90"/>
        <v>0</v>
      </c>
      <c r="AZ33" s="3">
        <f t="shared" si="17"/>
        <v>0</v>
      </c>
      <c r="BA33" s="30">
        <f t="shared" ref="BA33" si="91">BA35+BA36+BA37</f>
        <v>0</v>
      </c>
      <c r="BB33" s="3">
        <f t="shared" si="81"/>
        <v>0</v>
      </c>
      <c r="BC33" s="65"/>
      <c r="BD33" s="65"/>
    </row>
    <row r="34" spans="1:58" x14ac:dyDescent="0.35">
      <c r="A34" s="71"/>
      <c r="B34" s="72" t="s">
        <v>119</v>
      </c>
      <c r="C34" s="7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/>
      <c r="S34" s="32"/>
      <c r="T34" s="3"/>
      <c r="U34" s="27"/>
      <c r="V34" s="3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3"/>
      <c r="AJ34" s="32"/>
      <c r="AK34" s="3"/>
      <c r="AL34" s="27"/>
      <c r="AM34" s="3"/>
      <c r="AN34" s="4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0"/>
      <c r="BB34" s="3"/>
      <c r="BC34" s="65"/>
      <c r="BD34" s="65"/>
    </row>
    <row r="35" spans="1:58" hidden="1" x14ac:dyDescent="0.35">
      <c r="A35" s="12"/>
      <c r="B35" s="15" t="s">
        <v>6</v>
      </c>
      <c r="C35" s="1"/>
      <c r="D35" s="4">
        <v>2642.5999999999995</v>
      </c>
      <c r="E35" s="4">
        <f>-961.887-1626.313</f>
        <v>-2588.1999999999998</v>
      </c>
      <c r="F35" s="4">
        <f t="shared" si="4"/>
        <v>54.399999999999636</v>
      </c>
      <c r="G35" s="4">
        <f>8334.188+2454.875+85.946</f>
        <v>10875.009</v>
      </c>
      <c r="H35" s="4">
        <f t="shared" ref="H35:H38" si="92">F35+G35</f>
        <v>10929.409</v>
      </c>
      <c r="I35" s="4"/>
      <c r="J35" s="4">
        <f t="shared" ref="J35:J38" si="93">H35+I35</f>
        <v>10929.409</v>
      </c>
      <c r="K35" s="4"/>
      <c r="L35" s="4">
        <f t="shared" ref="L35:L38" si="94">J35+K35</f>
        <v>10929.409</v>
      </c>
      <c r="M35" s="4"/>
      <c r="N35" s="4">
        <f>L35+M35</f>
        <v>10929.409</v>
      </c>
      <c r="O35" s="4"/>
      <c r="P35" s="4">
        <f>N35+O35</f>
        <v>10929.409</v>
      </c>
      <c r="Q35" s="4"/>
      <c r="R35" s="4">
        <f t="shared" si="5"/>
        <v>10929.409</v>
      </c>
      <c r="S35" s="32"/>
      <c r="T35" s="4">
        <f t="shared" ref="T35:T38" si="95">R35+S35</f>
        <v>10929.409</v>
      </c>
      <c r="U35" s="27">
        <v>415.6</v>
      </c>
      <c r="V35" s="4">
        <f t="shared" ref="V35:V38" si="96">T35+U35</f>
        <v>11345.009</v>
      </c>
      <c r="W35" s="4">
        <v>0</v>
      </c>
      <c r="X35" s="4">
        <v>0</v>
      </c>
      <c r="Y35" s="4">
        <f t="shared" si="8"/>
        <v>0</v>
      </c>
      <c r="Z35" s="4">
        <v>0</v>
      </c>
      <c r="AA35" s="4">
        <f t="shared" ref="AA35:AA38" si="97">Y35+Z35</f>
        <v>0</v>
      </c>
      <c r="AB35" s="4">
        <v>0</v>
      </c>
      <c r="AC35" s="4">
        <f t="shared" ref="AC35:AC38" si="98">AA35+AB35</f>
        <v>0</v>
      </c>
      <c r="AD35" s="4">
        <v>0</v>
      </c>
      <c r="AE35" s="4">
        <f t="shared" ref="AE35:AE38" si="99">AC35+AD35</f>
        <v>0</v>
      </c>
      <c r="AF35" s="4">
        <v>0</v>
      </c>
      <c r="AG35" s="4">
        <f t="shared" ref="AG35:AG38" si="100">AE35+AF35</f>
        <v>0</v>
      </c>
      <c r="AH35" s="4">
        <v>0</v>
      </c>
      <c r="AI35" s="4">
        <f t="shared" si="9"/>
        <v>0</v>
      </c>
      <c r="AJ35" s="32">
        <v>0</v>
      </c>
      <c r="AK35" s="4">
        <f t="shared" ref="AK35:AK38" si="101">AI35+AJ35</f>
        <v>0</v>
      </c>
      <c r="AL35" s="27">
        <v>0</v>
      </c>
      <c r="AM35" s="4">
        <f t="shared" ref="AM35:AM38" si="102">AK35+AL35</f>
        <v>0</v>
      </c>
      <c r="AN35" s="4">
        <v>0</v>
      </c>
      <c r="AO35" s="3">
        <v>0</v>
      </c>
      <c r="AP35" s="3">
        <f t="shared" si="12"/>
        <v>0</v>
      </c>
      <c r="AQ35" s="3"/>
      <c r="AR35" s="3">
        <f t="shared" ref="AR35:AR38" si="103">AP35+AQ35</f>
        <v>0</v>
      </c>
      <c r="AS35" s="3"/>
      <c r="AT35" s="3">
        <f t="shared" ref="AT35:AT38" si="104">AR35+AS35</f>
        <v>0</v>
      </c>
      <c r="AU35" s="3"/>
      <c r="AV35" s="3">
        <f t="shared" ref="AV35:AV38" si="105">AT35+AU35</f>
        <v>0</v>
      </c>
      <c r="AW35" s="3"/>
      <c r="AX35" s="3">
        <f t="shared" ref="AX35:AX38" si="106">AV35+AW35</f>
        <v>0</v>
      </c>
      <c r="AY35" s="3"/>
      <c r="AZ35" s="3">
        <f t="shared" si="17"/>
        <v>0</v>
      </c>
      <c r="BA35" s="30"/>
      <c r="BB35" s="3">
        <f t="shared" ref="BB35:BB38" si="107">AZ35+BA35</f>
        <v>0</v>
      </c>
      <c r="BC35" s="5" t="s">
        <v>330</v>
      </c>
      <c r="BD35" s="5">
        <v>0</v>
      </c>
      <c r="BE35" s="5"/>
      <c r="BF35" s="5"/>
    </row>
    <row r="36" spans="1:58" x14ac:dyDescent="0.35">
      <c r="A36" s="71"/>
      <c r="B36" s="72" t="s">
        <v>123</v>
      </c>
      <c r="C36" s="72"/>
      <c r="D36" s="4">
        <v>2717.2</v>
      </c>
      <c r="E36" s="4"/>
      <c r="F36" s="4">
        <f t="shared" si="4"/>
        <v>2717.2</v>
      </c>
      <c r="G36" s="4"/>
      <c r="H36" s="4">
        <f t="shared" si="92"/>
        <v>2717.2</v>
      </c>
      <c r="I36" s="4"/>
      <c r="J36" s="4">
        <f t="shared" si="93"/>
        <v>2717.2</v>
      </c>
      <c r="K36" s="4"/>
      <c r="L36" s="4">
        <f t="shared" si="94"/>
        <v>2717.2</v>
      </c>
      <c r="M36" s="4"/>
      <c r="N36" s="4">
        <f>L36+M36</f>
        <v>2717.2</v>
      </c>
      <c r="O36" s="4"/>
      <c r="P36" s="4">
        <f>N36+O36</f>
        <v>2717.2</v>
      </c>
      <c r="Q36" s="4"/>
      <c r="R36" s="3">
        <f t="shared" si="5"/>
        <v>2717.2</v>
      </c>
      <c r="S36" s="32"/>
      <c r="T36" s="3">
        <f t="shared" si="95"/>
        <v>2717.2</v>
      </c>
      <c r="U36" s="27"/>
      <c r="V36" s="3">
        <f t="shared" si="96"/>
        <v>2717.2</v>
      </c>
      <c r="W36" s="4">
        <v>0</v>
      </c>
      <c r="X36" s="4">
        <v>0</v>
      </c>
      <c r="Y36" s="4">
        <f t="shared" si="8"/>
        <v>0</v>
      </c>
      <c r="Z36" s="4">
        <v>0</v>
      </c>
      <c r="AA36" s="4">
        <f t="shared" si="97"/>
        <v>0</v>
      </c>
      <c r="AB36" s="4">
        <v>0</v>
      </c>
      <c r="AC36" s="4">
        <f t="shared" si="98"/>
        <v>0</v>
      </c>
      <c r="AD36" s="4">
        <v>0</v>
      </c>
      <c r="AE36" s="4">
        <f t="shared" si="99"/>
        <v>0</v>
      </c>
      <c r="AF36" s="4">
        <v>0</v>
      </c>
      <c r="AG36" s="4">
        <f t="shared" si="100"/>
        <v>0</v>
      </c>
      <c r="AH36" s="4">
        <v>0</v>
      </c>
      <c r="AI36" s="3">
        <f t="shared" si="9"/>
        <v>0</v>
      </c>
      <c r="AJ36" s="32">
        <v>0</v>
      </c>
      <c r="AK36" s="3">
        <f t="shared" si="101"/>
        <v>0</v>
      </c>
      <c r="AL36" s="27">
        <v>0</v>
      </c>
      <c r="AM36" s="3">
        <f t="shared" si="102"/>
        <v>0</v>
      </c>
      <c r="AN36" s="4">
        <v>0</v>
      </c>
      <c r="AO36" s="3">
        <v>0</v>
      </c>
      <c r="AP36" s="3">
        <f t="shared" si="12"/>
        <v>0</v>
      </c>
      <c r="AQ36" s="3"/>
      <c r="AR36" s="3">
        <f t="shared" si="103"/>
        <v>0</v>
      </c>
      <c r="AS36" s="3"/>
      <c r="AT36" s="3">
        <f t="shared" si="104"/>
        <v>0</v>
      </c>
      <c r="AU36" s="3"/>
      <c r="AV36" s="3">
        <f t="shared" si="105"/>
        <v>0</v>
      </c>
      <c r="AW36" s="3"/>
      <c r="AX36" s="3">
        <f t="shared" si="106"/>
        <v>0</v>
      </c>
      <c r="AY36" s="3"/>
      <c r="AZ36" s="3">
        <f t="shared" si="17"/>
        <v>0</v>
      </c>
      <c r="BA36" s="30"/>
      <c r="BB36" s="3">
        <f t="shared" si="107"/>
        <v>0</v>
      </c>
      <c r="BC36" s="65" t="s">
        <v>254</v>
      </c>
      <c r="BD36" s="65"/>
    </row>
    <row r="37" spans="1:58" x14ac:dyDescent="0.35">
      <c r="A37" s="71"/>
      <c r="B37" s="72" t="s">
        <v>124</v>
      </c>
      <c r="C37" s="72"/>
      <c r="D37" s="4">
        <v>51627.7</v>
      </c>
      <c r="E37" s="4"/>
      <c r="F37" s="4">
        <f t="shared" si="4"/>
        <v>51627.7</v>
      </c>
      <c r="G37" s="4"/>
      <c r="H37" s="4">
        <f t="shared" si="92"/>
        <v>51627.7</v>
      </c>
      <c r="I37" s="4"/>
      <c r="J37" s="4">
        <f t="shared" si="93"/>
        <v>51627.7</v>
      </c>
      <c r="K37" s="4"/>
      <c r="L37" s="4">
        <f t="shared" si="94"/>
        <v>51627.7</v>
      </c>
      <c r="M37" s="4"/>
      <c r="N37" s="4">
        <f>L37+M37</f>
        <v>51627.7</v>
      </c>
      <c r="O37" s="4"/>
      <c r="P37" s="4">
        <f>N37+O37</f>
        <v>51627.7</v>
      </c>
      <c r="Q37" s="4"/>
      <c r="R37" s="3">
        <f t="shared" si="5"/>
        <v>51627.7</v>
      </c>
      <c r="S37" s="32"/>
      <c r="T37" s="3">
        <f t="shared" si="95"/>
        <v>51627.7</v>
      </c>
      <c r="U37" s="27"/>
      <c r="V37" s="3">
        <f t="shared" si="96"/>
        <v>51627.7</v>
      </c>
      <c r="W37" s="4">
        <v>0</v>
      </c>
      <c r="X37" s="4">
        <v>0</v>
      </c>
      <c r="Y37" s="4">
        <f t="shared" si="8"/>
        <v>0</v>
      </c>
      <c r="Z37" s="4">
        <v>0</v>
      </c>
      <c r="AA37" s="4">
        <f t="shared" si="97"/>
        <v>0</v>
      </c>
      <c r="AB37" s="4">
        <v>0</v>
      </c>
      <c r="AC37" s="4">
        <f t="shared" si="98"/>
        <v>0</v>
      </c>
      <c r="AD37" s="4">
        <v>0</v>
      </c>
      <c r="AE37" s="4">
        <f t="shared" si="99"/>
        <v>0</v>
      </c>
      <c r="AF37" s="4">
        <v>0</v>
      </c>
      <c r="AG37" s="4">
        <f t="shared" si="100"/>
        <v>0</v>
      </c>
      <c r="AH37" s="4">
        <v>0</v>
      </c>
      <c r="AI37" s="3">
        <f t="shared" si="9"/>
        <v>0</v>
      </c>
      <c r="AJ37" s="32">
        <v>0</v>
      </c>
      <c r="AK37" s="3">
        <f t="shared" si="101"/>
        <v>0</v>
      </c>
      <c r="AL37" s="27">
        <v>0</v>
      </c>
      <c r="AM37" s="3">
        <f t="shared" si="102"/>
        <v>0</v>
      </c>
      <c r="AN37" s="4">
        <v>0</v>
      </c>
      <c r="AO37" s="3">
        <v>0</v>
      </c>
      <c r="AP37" s="3">
        <f t="shared" si="12"/>
        <v>0</v>
      </c>
      <c r="AQ37" s="3"/>
      <c r="AR37" s="3">
        <f t="shared" si="103"/>
        <v>0</v>
      </c>
      <c r="AS37" s="3"/>
      <c r="AT37" s="3">
        <f t="shared" si="104"/>
        <v>0</v>
      </c>
      <c r="AU37" s="3"/>
      <c r="AV37" s="3">
        <f t="shared" si="105"/>
        <v>0</v>
      </c>
      <c r="AW37" s="3"/>
      <c r="AX37" s="3">
        <f t="shared" si="106"/>
        <v>0</v>
      </c>
      <c r="AY37" s="3"/>
      <c r="AZ37" s="3">
        <f t="shared" si="17"/>
        <v>0</v>
      </c>
      <c r="BA37" s="30"/>
      <c r="BB37" s="3">
        <f t="shared" si="107"/>
        <v>0</v>
      </c>
      <c r="BC37" s="65" t="s">
        <v>254</v>
      </c>
      <c r="BD37" s="65"/>
    </row>
    <row r="38" spans="1:58" ht="54" x14ac:dyDescent="0.35">
      <c r="A38" s="71" t="s">
        <v>164</v>
      </c>
      <c r="B38" s="72" t="s">
        <v>122</v>
      </c>
      <c r="C38" s="2" t="s">
        <v>58</v>
      </c>
      <c r="D38" s="4">
        <f>D40+D41+D42</f>
        <v>162811.29999999999</v>
      </c>
      <c r="E38" s="4">
        <f>E40+E41+E42</f>
        <v>-11490.373</v>
      </c>
      <c r="F38" s="4">
        <f t="shared" si="4"/>
        <v>151320.927</v>
      </c>
      <c r="G38" s="4">
        <f>G40+G41+G42</f>
        <v>32.229999999999997</v>
      </c>
      <c r="H38" s="4">
        <f t="shared" si="92"/>
        <v>151353.15700000001</v>
      </c>
      <c r="I38" s="4">
        <f>I40+I41+I42</f>
        <v>0</v>
      </c>
      <c r="J38" s="4">
        <f t="shared" si="93"/>
        <v>151353.15700000001</v>
      </c>
      <c r="K38" s="4">
        <f>K40+K41+K42</f>
        <v>0</v>
      </c>
      <c r="L38" s="4">
        <f t="shared" si="94"/>
        <v>151353.15700000001</v>
      </c>
      <c r="M38" s="4">
        <f>M40+M41+M42</f>
        <v>0</v>
      </c>
      <c r="N38" s="4">
        <f>L38+M38</f>
        <v>151353.15700000001</v>
      </c>
      <c r="O38" s="4">
        <f>O40+O41+O42</f>
        <v>0</v>
      </c>
      <c r="P38" s="4">
        <f>N38+O38</f>
        <v>151353.15700000001</v>
      </c>
      <c r="Q38" s="4">
        <f>Q40+Q41+Q42</f>
        <v>0</v>
      </c>
      <c r="R38" s="3">
        <f t="shared" si="5"/>
        <v>151353.15700000001</v>
      </c>
      <c r="S38" s="32">
        <f>S40+S41+S42</f>
        <v>0</v>
      </c>
      <c r="T38" s="3">
        <f t="shared" si="95"/>
        <v>151353.15700000001</v>
      </c>
      <c r="U38" s="27">
        <f>U40+U41+U42</f>
        <v>-7000</v>
      </c>
      <c r="V38" s="3">
        <f t="shared" si="96"/>
        <v>144353.15700000001</v>
      </c>
      <c r="W38" s="4">
        <f t="shared" ref="W38:AN38" si="108">W40+W41+W42</f>
        <v>0</v>
      </c>
      <c r="X38" s="4">
        <f t="shared" ref="X38:Z38" si="109">X40+X41+X42</f>
        <v>0</v>
      </c>
      <c r="Y38" s="4">
        <f t="shared" si="8"/>
        <v>0</v>
      </c>
      <c r="Z38" s="4">
        <f t="shared" si="109"/>
        <v>0</v>
      </c>
      <c r="AA38" s="4">
        <f t="shared" si="97"/>
        <v>0</v>
      </c>
      <c r="AB38" s="4">
        <f t="shared" ref="AB38" si="110">AB40+AB41+AB42</f>
        <v>0</v>
      </c>
      <c r="AC38" s="4">
        <f t="shared" si="98"/>
        <v>0</v>
      </c>
      <c r="AD38" s="4">
        <f t="shared" ref="AD38:AF38" si="111">AD40+AD41+AD42</f>
        <v>0</v>
      </c>
      <c r="AE38" s="4">
        <f t="shared" si="99"/>
        <v>0</v>
      </c>
      <c r="AF38" s="4">
        <f t="shared" si="111"/>
        <v>0</v>
      </c>
      <c r="AG38" s="4">
        <f t="shared" si="100"/>
        <v>0</v>
      </c>
      <c r="AH38" s="4">
        <f t="shared" ref="AH38:AJ38" si="112">AH40+AH41+AH42</f>
        <v>0</v>
      </c>
      <c r="AI38" s="3">
        <f t="shared" si="9"/>
        <v>0</v>
      </c>
      <c r="AJ38" s="32">
        <f t="shared" si="112"/>
        <v>0</v>
      </c>
      <c r="AK38" s="3">
        <f t="shared" si="101"/>
        <v>0</v>
      </c>
      <c r="AL38" s="27">
        <f t="shared" ref="AL38" si="113">AL40+AL41+AL42</f>
        <v>0</v>
      </c>
      <c r="AM38" s="3">
        <f t="shared" si="102"/>
        <v>0</v>
      </c>
      <c r="AN38" s="4">
        <f t="shared" si="108"/>
        <v>0</v>
      </c>
      <c r="AO38" s="3">
        <f t="shared" ref="AO38:AQ38" si="114">AO40+AO41+AO42</f>
        <v>0</v>
      </c>
      <c r="AP38" s="3">
        <f t="shared" si="12"/>
        <v>0</v>
      </c>
      <c r="AQ38" s="3">
        <f t="shared" si="114"/>
        <v>0</v>
      </c>
      <c r="AR38" s="3">
        <f t="shared" si="103"/>
        <v>0</v>
      </c>
      <c r="AS38" s="3">
        <f t="shared" ref="AS38:AU38" si="115">AS40+AS41+AS42</f>
        <v>0</v>
      </c>
      <c r="AT38" s="3">
        <f t="shared" si="104"/>
        <v>0</v>
      </c>
      <c r="AU38" s="3">
        <f t="shared" si="115"/>
        <v>0</v>
      </c>
      <c r="AV38" s="3">
        <f t="shared" si="105"/>
        <v>0</v>
      </c>
      <c r="AW38" s="3">
        <f t="shared" ref="AW38:AY38" si="116">AW40+AW41+AW42</f>
        <v>0</v>
      </c>
      <c r="AX38" s="3">
        <f t="shared" si="106"/>
        <v>0</v>
      </c>
      <c r="AY38" s="3">
        <f t="shared" si="116"/>
        <v>0</v>
      </c>
      <c r="AZ38" s="3">
        <f t="shared" si="17"/>
        <v>0</v>
      </c>
      <c r="BA38" s="30">
        <f t="shared" ref="BA38" si="117">BA40+BA41+BA42</f>
        <v>0</v>
      </c>
      <c r="BB38" s="3">
        <f t="shared" si="107"/>
        <v>0</v>
      </c>
      <c r="BC38" s="65"/>
      <c r="BD38" s="65"/>
    </row>
    <row r="39" spans="1:58" x14ac:dyDescent="0.35">
      <c r="A39" s="71"/>
      <c r="B39" s="72" t="s">
        <v>119</v>
      </c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"/>
      <c r="S39" s="32"/>
      <c r="T39" s="3"/>
      <c r="U39" s="27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3"/>
      <c r="AJ39" s="32"/>
      <c r="AK39" s="3"/>
      <c r="AL39" s="27"/>
      <c r="AM39" s="3"/>
      <c r="AN39" s="4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0"/>
      <c r="BB39" s="3"/>
      <c r="BC39" s="65"/>
      <c r="BD39" s="65"/>
    </row>
    <row r="40" spans="1:58" hidden="1" x14ac:dyDescent="0.35">
      <c r="A40" s="12"/>
      <c r="B40" s="15" t="s">
        <v>6</v>
      </c>
      <c r="C40" s="1"/>
      <c r="D40" s="4">
        <v>72811.3</v>
      </c>
      <c r="E40" s="4">
        <f>-8199.313-3291.06</f>
        <v>-11490.373</v>
      </c>
      <c r="F40" s="4">
        <f t="shared" si="4"/>
        <v>61320.927000000003</v>
      </c>
      <c r="G40" s="4">
        <v>32.229999999999997</v>
      </c>
      <c r="H40" s="4">
        <f t="shared" ref="H40:H49" si="118">F40+G40</f>
        <v>61353.157000000007</v>
      </c>
      <c r="I40" s="4"/>
      <c r="J40" s="4">
        <f t="shared" ref="J40:J49" si="119">H40+I40</f>
        <v>61353.157000000007</v>
      </c>
      <c r="K40" s="4"/>
      <c r="L40" s="4">
        <f t="shared" ref="L40:L49" si="120">J40+K40</f>
        <v>61353.157000000007</v>
      </c>
      <c r="M40" s="4"/>
      <c r="N40" s="4">
        <f>L40+M40</f>
        <v>61353.157000000007</v>
      </c>
      <c r="O40" s="4"/>
      <c r="P40" s="4">
        <f>N40+O40</f>
        <v>61353.157000000007</v>
      </c>
      <c r="Q40" s="4"/>
      <c r="R40" s="4">
        <f t="shared" si="5"/>
        <v>61353.157000000007</v>
      </c>
      <c r="S40" s="32"/>
      <c r="T40" s="4">
        <f t="shared" ref="T40:T44" si="121">R40+S40</f>
        <v>61353.157000000007</v>
      </c>
      <c r="U40" s="27">
        <v>-7000</v>
      </c>
      <c r="V40" s="4">
        <f t="shared" ref="V40:V44" si="122">T40+U40</f>
        <v>54353.157000000007</v>
      </c>
      <c r="W40" s="4">
        <v>0</v>
      </c>
      <c r="X40" s="4">
        <v>0</v>
      </c>
      <c r="Y40" s="4">
        <f t="shared" si="8"/>
        <v>0</v>
      </c>
      <c r="Z40" s="4">
        <v>0</v>
      </c>
      <c r="AA40" s="4">
        <f t="shared" ref="AA40:AA49" si="123">Y40+Z40</f>
        <v>0</v>
      </c>
      <c r="AB40" s="4">
        <v>0</v>
      </c>
      <c r="AC40" s="4">
        <f t="shared" ref="AC40:AC43" si="124">AA40+AB40</f>
        <v>0</v>
      </c>
      <c r="AD40" s="4">
        <v>0</v>
      </c>
      <c r="AE40" s="4">
        <f t="shared" ref="AE40:AE43" si="125">AC40+AD40</f>
        <v>0</v>
      </c>
      <c r="AF40" s="4">
        <v>0</v>
      </c>
      <c r="AG40" s="4">
        <f t="shared" ref="AG40:AG43" si="126">AE40+AF40</f>
        <v>0</v>
      </c>
      <c r="AH40" s="4">
        <v>0</v>
      </c>
      <c r="AI40" s="4">
        <f t="shared" si="9"/>
        <v>0</v>
      </c>
      <c r="AJ40" s="32">
        <v>0</v>
      </c>
      <c r="AK40" s="4">
        <f t="shared" ref="AK40:AK44" si="127">AI40+AJ40</f>
        <v>0</v>
      </c>
      <c r="AL40" s="27">
        <v>0</v>
      </c>
      <c r="AM40" s="4">
        <f t="shared" ref="AM40:AM44" si="128">AK40+AL40</f>
        <v>0</v>
      </c>
      <c r="AN40" s="4">
        <v>0</v>
      </c>
      <c r="AO40" s="3">
        <v>0</v>
      </c>
      <c r="AP40" s="3">
        <f t="shared" si="12"/>
        <v>0</v>
      </c>
      <c r="AQ40" s="3"/>
      <c r="AR40" s="3">
        <f t="shared" ref="AR40:AR49" si="129">AP40+AQ40</f>
        <v>0</v>
      </c>
      <c r="AS40" s="3"/>
      <c r="AT40" s="3">
        <f t="shared" ref="AT40:AT49" si="130">AR40+AS40</f>
        <v>0</v>
      </c>
      <c r="AU40" s="3"/>
      <c r="AV40" s="3">
        <f t="shared" ref="AV40:AV44" si="131">AT40+AU40</f>
        <v>0</v>
      </c>
      <c r="AW40" s="3"/>
      <c r="AX40" s="3">
        <f t="shared" ref="AX40:AX44" si="132">AV40+AW40</f>
        <v>0</v>
      </c>
      <c r="AY40" s="3"/>
      <c r="AZ40" s="3">
        <f t="shared" si="17"/>
        <v>0</v>
      </c>
      <c r="BA40" s="30"/>
      <c r="BB40" s="3">
        <f t="shared" ref="BB40:BB44" si="133">AZ40+BA40</f>
        <v>0</v>
      </c>
      <c r="BC40" s="5" t="s">
        <v>331</v>
      </c>
      <c r="BD40" s="5">
        <v>0</v>
      </c>
      <c r="BE40" s="5"/>
      <c r="BF40" s="5"/>
    </row>
    <row r="41" spans="1:58" x14ac:dyDescent="0.35">
      <c r="A41" s="71"/>
      <c r="B41" s="72" t="s">
        <v>123</v>
      </c>
      <c r="C41" s="72"/>
      <c r="D41" s="4">
        <v>90000</v>
      </c>
      <c r="E41" s="4"/>
      <c r="F41" s="4">
        <f t="shared" si="4"/>
        <v>90000</v>
      </c>
      <c r="G41" s="4"/>
      <c r="H41" s="4">
        <f t="shared" si="118"/>
        <v>90000</v>
      </c>
      <c r="I41" s="4"/>
      <c r="J41" s="4">
        <f t="shared" si="119"/>
        <v>90000</v>
      </c>
      <c r="K41" s="4"/>
      <c r="L41" s="4">
        <f t="shared" si="120"/>
        <v>90000</v>
      </c>
      <c r="M41" s="4"/>
      <c r="N41" s="4">
        <f>L41+M41</f>
        <v>90000</v>
      </c>
      <c r="O41" s="4"/>
      <c r="P41" s="4">
        <f>N41+O41</f>
        <v>90000</v>
      </c>
      <c r="Q41" s="4"/>
      <c r="R41" s="3">
        <f t="shared" si="5"/>
        <v>90000</v>
      </c>
      <c r="S41" s="32"/>
      <c r="T41" s="3">
        <f t="shared" si="121"/>
        <v>90000</v>
      </c>
      <c r="U41" s="27"/>
      <c r="V41" s="3">
        <f t="shared" si="122"/>
        <v>90000</v>
      </c>
      <c r="W41" s="4">
        <v>0</v>
      </c>
      <c r="X41" s="4">
        <v>0</v>
      </c>
      <c r="Y41" s="4">
        <f t="shared" si="8"/>
        <v>0</v>
      </c>
      <c r="Z41" s="4">
        <v>0</v>
      </c>
      <c r="AA41" s="4">
        <f t="shared" si="123"/>
        <v>0</v>
      </c>
      <c r="AB41" s="4">
        <v>0</v>
      </c>
      <c r="AC41" s="4">
        <f t="shared" si="124"/>
        <v>0</v>
      </c>
      <c r="AD41" s="4">
        <v>0</v>
      </c>
      <c r="AE41" s="4">
        <f t="shared" si="125"/>
        <v>0</v>
      </c>
      <c r="AF41" s="4">
        <v>0</v>
      </c>
      <c r="AG41" s="4">
        <f t="shared" si="126"/>
        <v>0</v>
      </c>
      <c r="AH41" s="4">
        <v>0</v>
      </c>
      <c r="AI41" s="3">
        <f t="shared" si="9"/>
        <v>0</v>
      </c>
      <c r="AJ41" s="32">
        <v>0</v>
      </c>
      <c r="AK41" s="3">
        <f t="shared" si="127"/>
        <v>0</v>
      </c>
      <c r="AL41" s="27">
        <v>0</v>
      </c>
      <c r="AM41" s="3">
        <f t="shared" si="128"/>
        <v>0</v>
      </c>
      <c r="AN41" s="4">
        <v>0</v>
      </c>
      <c r="AO41" s="3">
        <v>0</v>
      </c>
      <c r="AP41" s="3">
        <f t="shared" si="12"/>
        <v>0</v>
      </c>
      <c r="AQ41" s="3"/>
      <c r="AR41" s="3">
        <f t="shared" si="129"/>
        <v>0</v>
      </c>
      <c r="AS41" s="3"/>
      <c r="AT41" s="3">
        <f t="shared" si="130"/>
        <v>0</v>
      </c>
      <c r="AU41" s="3"/>
      <c r="AV41" s="3">
        <f t="shared" si="131"/>
        <v>0</v>
      </c>
      <c r="AW41" s="3"/>
      <c r="AX41" s="3">
        <f t="shared" si="132"/>
        <v>0</v>
      </c>
      <c r="AY41" s="3"/>
      <c r="AZ41" s="3">
        <f t="shared" si="17"/>
        <v>0</v>
      </c>
      <c r="BA41" s="30"/>
      <c r="BB41" s="3">
        <f t="shared" si="133"/>
        <v>0</v>
      </c>
      <c r="BC41" s="65" t="s">
        <v>256</v>
      </c>
      <c r="BD41" s="65"/>
    </row>
    <row r="42" spans="1:58" hidden="1" x14ac:dyDescent="0.35">
      <c r="A42" s="12"/>
      <c r="B42" s="15" t="s">
        <v>124</v>
      </c>
      <c r="C42" s="1"/>
      <c r="D42" s="4">
        <v>0</v>
      </c>
      <c r="E42" s="4">
        <v>0</v>
      </c>
      <c r="F42" s="4">
        <f t="shared" si="4"/>
        <v>0</v>
      </c>
      <c r="G42" s="4">
        <v>0</v>
      </c>
      <c r="H42" s="4">
        <f t="shared" si="118"/>
        <v>0</v>
      </c>
      <c r="I42" s="4">
        <v>0</v>
      </c>
      <c r="J42" s="4">
        <f t="shared" si="119"/>
        <v>0</v>
      </c>
      <c r="K42" s="4">
        <v>0</v>
      </c>
      <c r="L42" s="4">
        <f t="shared" si="120"/>
        <v>0</v>
      </c>
      <c r="M42" s="4">
        <v>0</v>
      </c>
      <c r="N42" s="4">
        <f>L42+M42</f>
        <v>0</v>
      </c>
      <c r="O42" s="4">
        <v>0</v>
      </c>
      <c r="P42" s="4">
        <f>N42+O42</f>
        <v>0</v>
      </c>
      <c r="Q42" s="4">
        <v>0</v>
      </c>
      <c r="R42" s="4">
        <f t="shared" si="5"/>
        <v>0</v>
      </c>
      <c r="S42" s="32">
        <v>0</v>
      </c>
      <c r="T42" s="4">
        <f t="shared" si="121"/>
        <v>0</v>
      </c>
      <c r="U42" s="27">
        <v>0</v>
      </c>
      <c r="V42" s="4">
        <f t="shared" si="122"/>
        <v>0</v>
      </c>
      <c r="W42" s="4">
        <v>0</v>
      </c>
      <c r="X42" s="4">
        <v>0</v>
      </c>
      <c r="Y42" s="4">
        <f t="shared" si="8"/>
        <v>0</v>
      </c>
      <c r="Z42" s="4">
        <v>0</v>
      </c>
      <c r="AA42" s="4">
        <f t="shared" si="123"/>
        <v>0</v>
      </c>
      <c r="AB42" s="4">
        <v>0</v>
      </c>
      <c r="AC42" s="4">
        <f t="shared" si="124"/>
        <v>0</v>
      </c>
      <c r="AD42" s="4">
        <v>0</v>
      </c>
      <c r="AE42" s="4">
        <f t="shared" si="125"/>
        <v>0</v>
      </c>
      <c r="AF42" s="4">
        <v>0</v>
      </c>
      <c r="AG42" s="4">
        <f t="shared" si="126"/>
        <v>0</v>
      </c>
      <c r="AH42" s="4">
        <v>0</v>
      </c>
      <c r="AI42" s="4">
        <f t="shared" si="9"/>
        <v>0</v>
      </c>
      <c r="AJ42" s="32">
        <v>0</v>
      </c>
      <c r="AK42" s="4">
        <f t="shared" si="127"/>
        <v>0</v>
      </c>
      <c r="AL42" s="27">
        <v>0</v>
      </c>
      <c r="AM42" s="4">
        <f t="shared" si="128"/>
        <v>0</v>
      </c>
      <c r="AN42" s="4">
        <v>0</v>
      </c>
      <c r="AO42" s="3">
        <v>0</v>
      </c>
      <c r="AP42" s="3">
        <f t="shared" si="12"/>
        <v>0</v>
      </c>
      <c r="AQ42" s="3"/>
      <c r="AR42" s="3">
        <f t="shared" si="129"/>
        <v>0</v>
      </c>
      <c r="AS42" s="3"/>
      <c r="AT42" s="3">
        <f t="shared" si="130"/>
        <v>0</v>
      </c>
      <c r="AU42" s="3"/>
      <c r="AV42" s="3">
        <f t="shared" si="131"/>
        <v>0</v>
      </c>
      <c r="AW42" s="3"/>
      <c r="AX42" s="3">
        <f t="shared" si="132"/>
        <v>0</v>
      </c>
      <c r="AY42" s="3"/>
      <c r="AZ42" s="3">
        <f t="shared" si="17"/>
        <v>0</v>
      </c>
      <c r="BA42" s="30"/>
      <c r="BB42" s="3">
        <f t="shared" si="133"/>
        <v>0</v>
      </c>
      <c r="BC42" s="5"/>
      <c r="BD42" s="5">
        <v>0</v>
      </c>
      <c r="BE42" s="5"/>
      <c r="BF42" s="5"/>
    </row>
    <row r="43" spans="1:58" ht="54" customHeight="1" x14ac:dyDescent="0.35">
      <c r="A43" s="71" t="s">
        <v>158</v>
      </c>
      <c r="B43" s="72" t="s">
        <v>401</v>
      </c>
      <c r="C43" s="2" t="s">
        <v>58</v>
      </c>
      <c r="D43" s="4">
        <v>0</v>
      </c>
      <c r="E43" s="4">
        <v>0</v>
      </c>
      <c r="F43" s="4">
        <f t="shared" si="4"/>
        <v>0</v>
      </c>
      <c r="G43" s="4">
        <v>0</v>
      </c>
      <c r="H43" s="4">
        <f t="shared" si="118"/>
        <v>0</v>
      </c>
      <c r="I43" s="4">
        <v>0</v>
      </c>
      <c r="J43" s="4">
        <f t="shared" si="119"/>
        <v>0</v>
      </c>
      <c r="K43" s="4">
        <v>0</v>
      </c>
      <c r="L43" s="4">
        <f t="shared" si="120"/>
        <v>0</v>
      </c>
      <c r="M43" s="4">
        <v>0</v>
      </c>
      <c r="N43" s="4">
        <f>L43+M43</f>
        <v>0</v>
      </c>
      <c r="O43" s="4">
        <v>0</v>
      </c>
      <c r="P43" s="4">
        <f>N43+O43</f>
        <v>0</v>
      </c>
      <c r="Q43" s="4">
        <v>0</v>
      </c>
      <c r="R43" s="3">
        <f t="shared" si="5"/>
        <v>0</v>
      </c>
      <c r="S43" s="32">
        <v>0</v>
      </c>
      <c r="T43" s="3">
        <f t="shared" si="121"/>
        <v>0</v>
      </c>
      <c r="U43" s="27">
        <v>0</v>
      </c>
      <c r="V43" s="3">
        <f t="shared" si="122"/>
        <v>0</v>
      </c>
      <c r="W43" s="4">
        <v>0</v>
      </c>
      <c r="X43" s="4">
        <v>0</v>
      </c>
      <c r="Y43" s="4">
        <f t="shared" si="8"/>
        <v>0</v>
      </c>
      <c r="Z43" s="4">
        <v>0</v>
      </c>
      <c r="AA43" s="4">
        <f t="shared" si="123"/>
        <v>0</v>
      </c>
      <c r="AB43" s="4">
        <v>0</v>
      </c>
      <c r="AC43" s="4">
        <f t="shared" si="124"/>
        <v>0</v>
      </c>
      <c r="AD43" s="4">
        <v>0</v>
      </c>
      <c r="AE43" s="4">
        <f t="shared" si="125"/>
        <v>0</v>
      </c>
      <c r="AF43" s="4">
        <v>0</v>
      </c>
      <c r="AG43" s="4">
        <f t="shared" si="126"/>
        <v>0</v>
      </c>
      <c r="AH43" s="4">
        <v>0</v>
      </c>
      <c r="AI43" s="3">
        <f t="shared" si="9"/>
        <v>0</v>
      </c>
      <c r="AJ43" s="32">
        <v>0</v>
      </c>
      <c r="AK43" s="3">
        <f t="shared" si="127"/>
        <v>0</v>
      </c>
      <c r="AL43" s="27">
        <v>0</v>
      </c>
      <c r="AM43" s="3">
        <f t="shared" si="128"/>
        <v>0</v>
      </c>
      <c r="AN43" s="4">
        <v>150000</v>
      </c>
      <c r="AO43" s="3"/>
      <c r="AP43" s="3">
        <f t="shared" si="12"/>
        <v>150000</v>
      </c>
      <c r="AQ43" s="3"/>
      <c r="AR43" s="3">
        <f t="shared" si="129"/>
        <v>150000</v>
      </c>
      <c r="AS43" s="3"/>
      <c r="AT43" s="3">
        <f t="shared" si="130"/>
        <v>150000</v>
      </c>
      <c r="AU43" s="3"/>
      <c r="AV43" s="3">
        <f t="shared" si="131"/>
        <v>150000</v>
      </c>
      <c r="AW43" s="3"/>
      <c r="AX43" s="3">
        <f t="shared" si="132"/>
        <v>150000</v>
      </c>
      <c r="AY43" s="3"/>
      <c r="AZ43" s="3">
        <f t="shared" si="17"/>
        <v>150000</v>
      </c>
      <c r="BA43" s="30"/>
      <c r="BB43" s="3">
        <f t="shared" si="133"/>
        <v>150000</v>
      </c>
      <c r="BC43" s="65" t="s">
        <v>274</v>
      </c>
      <c r="BD43" s="65"/>
    </row>
    <row r="44" spans="1:58" ht="54" x14ac:dyDescent="0.35">
      <c r="A44" s="71" t="s">
        <v>165</v>
      </c>
      <c r="B44" s="72" t="s">
        <v>126</v>
      </c>
      <c r="C44" s="2" t="s">
        <v>58</v>
      </c>
      <c r="D44" s="4">
        <v>160630.9</v>
      </c>
      <c r="E44" s="4"/>
      <c r="F44" s="4">
        <f t="shared" si="4"/>
        <v>160630.9</v>
      </c>
      <c r="G44" s="4">
        <v>-100000</v>
      </c>
      <c r="H44" s="4">
        <f t="shared" si="118"/>
        <v>60630.899999999994</v>
      </c>
      <c r="I44" s="4"/>
      <c r="J44" s="4">
        <f t="shared" si="119"/>
        <v>60630.899999999994</v>
      </c>
      <c r="K44" s="4">
        <f>K46+K47</f>
        <v>123529.60000000001</v>
      </c>
      <c r="L44" s="4">
        <f>J44+K44</f>
        <v>184160.5</v>
      </c>
      <c r="M44" s="4">
        <f>M46+M47</f>
        <v>4997.1689999999999</v>
      </c>
      <c r="N44" s="4">
        <f>L44+M44</f>
        <v>189157.66899999999</v>
      </c>
      <c r="O44" s="4">
        <f>O46+O47</f>
        <v>0</v>
      </c>
      <c r="P44" s="4">
        <f>N44+O44</f>
        <v>189157.66899999999</v>
      </c>
      <c r="Q44" s="4">
        <f>Q46+Q47</f>
        <v>-67937.13</v>
      </c>
      <c r="R44" s="3">
        <f t="shared" si="5"/>
        <v>121220.53899999999</v>
      </c>
      <c r="S44" s="32">
        <f>S46+S47</f>
        <v>0</v>
      </c>
      <c r="T44" s="3">
        <f t="shared" si="121"/>
        <v>121220.53899999999</v>
      </c>
      <c r="U44" s="27">
        <f>U46+U47</f>
        <v>-69.19999999999709</v>
      </c>
      <c r="V44" s="3">
        <f t="shared" si="122"/>
        <v>121151.33899999999</v>
      </c>
      <c r="W44" s="4">
        <v>50000</v>
      </c>
      <c r="X44" s="4"/>
      <c r="Y44" s="4">
        <f t="shared" si="8"/>
        <v>50000</v>
      </c>
      <c r="Z44" s="4">
        <v>100000</v>
      </c>
      <c r="AA44" s="4">
        <f>Y44+Z44</f>
        <v>150000</v>
      </c>
      <c r="AB44" s="4">
        <f>AB46+AB47</f>
        <v>0</v>
      </c>
      <c r="AC44" s="4">
        <f>AA44+AB44</f>
        <v>150000</v>
      </c>
      <c r="AD44" s="4">
        <f>AD46+AD47</f>
        <v>0</v>
      </c>
      <c r="AE44" s="4">
        <f>AC44+AD44</f>
        <v>150000</v>
      </c>
      <c r="AF44" s="4">
        <f>AF46+AF47</f>
        <v>0</v>
      </c>
      <c r="AG44" s="4">
        <f>AE44+AF44</f>
        <v>150000</v>
      </c>
      <c r="AH44" s="4">
        <f>AH46+AH47</f>
        <v>67937.13</v>
      </c>
      <c r="AI44" s="3">
        <f t="shared" si="9"/>
        <v>217937.13</v>
      </c>
      <c r="AJ44" s="32">
        <f>AJ46+AJ47</f>
        <v>0</v>
      </c>
      <c r="AK44" s="3">
        <f t="shared" si="127"/>
        <v>217937.13</v>
      </c>
      <c r="AL44" s="27">
        <f>AL46+AL47</f>
        <v>69.2</v>
      </c>
      <c r="AM44" s="3">
        <f t="shared" si="128"/>
        <v>218006.33000000002</v>
      </c>
      <c r="AN44" s="4">
        <v>0</v>
      </c>
      <c r="AO44" s="3">
        <v>0</v>
      </c>
      <c r="AP44" s="3">
        <f t="shared" si="12"/>
        <v>0</v>
      </c>
      <c r="AQ44" s="3"/>
      <c r="AR44" s="3">
        <f t="shared" si="129"/>
        <v>0</v>
      </c>
      <c r="AS44" s="3">
        <f>AS46+AS47</f>
        <v>0</v>
      </c>
      <c r="AT44" s="3">
        <f t="shared" si="130"/>
        <v>0</v>
      </c>
      <c r="AU44" s="3">
        <f>AU46+AU47</f>
        <v>0</v>
      </c>
      <c r="AV44" s="3">
        <f t="shared" si="131"/>
        <v>0</v>
      </c>
      <c r="AW44" s="3">
        <f>AW46+AW47</f>
        <v>0</v>
      </c>
      <c r="AX44" s="3">
        <f t="shared" si="132"/>
        <v>0</v>
      </c>
      <c r="AY44" s="3">
        <f t="shared" ref="AY44:BA44" si="134">AY46+AY47</f>
        <v>0</v>
      </c>
      <c r="AZ44" s="3">
        <f t="shared" si="17"/>
        <v>0</v>
      </c>
      <c r="BA44" s="30">
        <f t="shared" si="134"/>
        <v>0</v>
      </c>
      <c r="BB44" s="3">
        <f t="shared" si="133"/>
        <v>0</v>
      </c>
      <c r="BC44" s="65"/>
      <c r="BD44" s="65"/>
    </row>
    <row r="45" spans="1:58" hidden="1" x14ac:dyDescent="0.35">
      <c r="A45" s="24"/>
      <c r="B45" s="20" t="s">
        <v>119</v>
      </c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3"/>
      <c r="S45" s="32"/>
      <c r="T45" s="3"/>
      <c r="U45" s="27"/>
      <c r="V45" s="3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3"/>
      <c r="AJ45" s="32"/>
      <c r="AK45" s="3"/>
      <c r="AL45" s="27"/>
      <c r="AM45" s="3"/>
      <c r="AN45" s="4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0"/>
      <c r="BB45" s="3"/>
      <c r="BC45" s="5"/>
      <c r="BD45" s="5">
        <v>0</v>
      </c>
      <c r="BE45" s="5"/>
      <c r="BF45" s="5"/>
    </row>
    <row r="46" spans="1:58" hidden="1" x14ac:dyDescent="0.35">
      <c r="A46" s="16"/>
      <c r="B46" s="15" t="s">
        <v>6</v>
      </c>
      <c r="C46" s="2"/>
      <c r="D46" s="4">
        <v>160630.9</v>
      </c>
      <c r="E46" s="4"/>
      <c r="F46" s="4">
        <v>160630.9</v>
      </c>
      <c r="G46" s="4">
        <v>-100000</v>
      </c>
      <c r="H46" s="4">
        <f t="shared" si="118"/>
        <v>60630.899999999994</v>
      </c>
      <c r="I46" s="4"/>
      <c r="J46" s="4">
        <v>60630.9</v>
      </c>
      <c r="K46" s="4">
        <f>23529.6+60630.9-60630.9</f>
        <v>23529.599999999999</v>
      </c>
      <c r="L46" s="4">
        <f t="shared" si="120"/>
        <v>84160.5</v>
      </c>
      <c r="M46" s="4">
        <v>4997.1689999999999</v>
      </c>
      <c r="N46" s="4">
        <f>L46+M46</f>
        <v>89157.668999999994</v>
      </c>
      <c r="O46" s="4"/>
      <c r="P46" s="4">
        <f>N46+O46</f>
        <v>89157.668999999994</v>
      </c>
      <c r="Q46" s="4">
        <v>-67937.13</v>
      </c>
      <c r="R46" s="4">
        <f t="shared" si="5"/>
        <v>21220.53899999999</v>
      </c>
      <c r="S46" s="32"/>
      <c r="T46" s="4">
        <f t="shared" ref="T46:T49" si="135">R46+S46</f>
        <v>21220.53899999999</v>
      </c>
      <c r="U46" s="27">
        <f>100000-69.2</f>
        <v>99930.8</v>
      </c>
      <c r="V46" s="4">
        <f t="shared" ref="V46:V49" si="136">T46+U46</f>
        <v>121151.33899999999</v>
      </c>
      <c r="W46" s="4">
        <v>50000</v>
      </c>
      <c r="X46" s="4"/>
      <c r="Y46" s="4">
        <v>50000</v>
      </c>
      <c r="Z46" s="4">
        <v>100000</v>
      </c>
      <c r="AA46" s="4">
        <f t="shared" ref="AA46:AA47" si="137">Y46+Z46</f>
        <v>150000</v>
      </c>
      <c r="AB46" s="4">
        <f>-43450.7+43450.7</f>
        <v>0</v>
      </c>
      <c r="AC46" s="4">
        <f t="shared" ref="AC46:AC47" si="138">AA46+AB46</f>
        <v>150000</v>
      </c>
      <c r="AD46" s="4">
        <f>-43450.7+43450.7</f>
        <v>0</v>
      </c>
      <c r="AE46" s="4">
        <f t="shared" ref="AE46:AE49" si="139">AC46+AD46</f>
        <v>150000</v>
      </c>
      <c r="AF46" s="4">
        <f>-43450.7+43450.7</f>
        <v>0</v>
      </c>
      <c r="AG46" s="4">
        <f t="shared" ref="AG46:AG49" si="140">AE46+AF46</f>
        <v>150000</v>
      </c>
      <c r="AH46" s="4">
        <f>-43450.7+43450.7+67937.13</f>
        <v>67937.13</v>
      </c>
      <c r="AI46" s="4">
        <f t="shared" si="9"/>
        <v>217937.13</v>
      </c>
      <c r="AJ46" s="32"/>
      <c r="AK46" s="4">
        <f t="shared" ref="AK46:AK49" si="141">AI46+AJ46</f>
        <v>217937.13</v>
      </c>
      <c r="AL46" s="27">
        <v>69.2</v>
      </c>
      <c r="AM46" s="4">
        <f t="shared" ref="AM46:AM49" si="142">AK46+AL46</f>
        <v>218006.33000000002</v>
      </c>
      <c r="AN46" s="4"/>
      <c r="AO46" s="3"/>
      <c r="AP46" s="3"/>
      <c r="AQ46" s="3"/>
      <c r="AR46" s="3"/>
      <c r="AS46" s="3"/>
      <c r="AT46" s="3">
        <f t="shared" si="130"/>
        <v>0</v>
      </c>
      <c r="AU46" s="3"/>
      <c r="AV46" s="3">
        <f t="shared" ref="AV46:AV49" si="143">AT46+AU46</f>
        <v>0</v>
      </c>
      <c r="AW46" s="3"/>
      <c r="AX46" s="3">
        <f t="shared" ref="AX46:AX49" si="144">AV46+AW46</f>
        <v>0</v>
      </c>
      <c r="AY46" s="3"/>
      <c r="AZ46" s="3">
        <f t="shared" si="17"/>
        <v>0</v>
      </c>
      <c r="BA46" s="30"/>
      <c r="BB46" s="3">
        <f t="shared" ref="BB46:BB49" si="145">AZ46+BA46</f>
        <v>0</v>
      </c>
      <c r="BC46" s="5" t="s">
        <v>369</v>
      </c>
      <c r="BD46" s="5">
        <v>0</v>
      </c>
      <c r="BE46" s="5"/>
      <c r="BF46" s="5"/>
    </row>
    <row r="47" spans="1:58" hidden="1" x14ac:dyDescent="0.35">
      <c r="A47" s="24"/>
      <c r="B47" s="20" t="s">
        <v>123</v>
      </c>
      <c r="C47" s="2"/>
      <c r="D47" s="4"/>
      <c r="E47" s="4"/>
      <c r="F47" s="4"/>
      <c r="G47" s="4"/>
      <c r="H47" s="4"/>
      <c r="I47" s="4"/>
      <c r="J47" s="4"/>
      <c r="K47" s="4">
        <v>100000</v>
      </c>
      <c r="L47" s="4">
        <f t="shared" si="120"/>
        <v>100000</v>
      </c>
      <c r="M47" s="4"/>
      <c r="N47" s="4">
        <f>L47+M47</f>
        <v>100000</v>
      </c>
      <c r="O47" s="4"/>
      <c r="P47" s="4">
        <f>N47+O47</f>
        <v>100000</v>
      </c>
      <c r="Q47" s="4"/>
      <c r="R47" s="3">
        <f t="shared" si="5"/>
        <v>100000</v>
      </c>
      <c r="S47" s="32"/>
      <c r="T47" s="3">
        <f t="shared" si="135"/>
        <v>100000</v>
      </c>
      <c r="U47" s="27">
        <v>-100000</v>
      </c>
      <c r="V47" s="3">
        <f t="shared" si="136"/>
        <v>0</v>
      </c>
      <c r="W47" s="4"/>
      <c r="X47" s="4"/>
      <c r="Y47" s="4"/>
      <c r="Z47" s="4"/>
      <c r="AA47" s="4">
        <f t="shared" si="137"/>
        <v>0</v>
      </c>
      <c r="AB47" s="4"/>
      <c r="AC47" s="4">
        <f t="shared" si="138"/>
        <v>0</v>
      </c>
      <c r="AD47" s="4"/>
      <c r="AE47" s="4">
        <f t="shared" si="139"/>
        <v>0</v>
      </c>
      <c r="AF47" s="4"/>
      <c r="AG47" s="4">
        <f t="shared" si="140"/>
        <v>0</v>
      </c>
      <c r="AH47" s="4"/>
      <c r="AI47" s="3">
        <f t="shared" si="9"/>
        <v>0</v>
      </c>
      <c r="AJ47" s="32"/>
      <c r="AK47" s="3">
        <f t="shared" si="141"/>
        <v>0</v>
      </c>
      <c r="AL47" s="27"/>
      <c r="AM47" s="3">
        <f t="shared" si="142"/>
        <v>0</v>
      </c>
      <c r="AN47" s="4"/>
      <c r="AO47" s="3"/>
      <c r="AP47" s="3"/>
      <c r="AQ47" s="3"/>
      <c r="AR47" s="3"/>
      <c r="AS47" s="3"/>
      <c r="AT47" s="3">
        <f t="shared" si="130"/>
        <v>0</v>
      </c>
      <c r="AU47" s="3"/>
      <c r="AV47" s="3">
        <f t="shared" si="143"/>
        <v>0</v>
      </c>
      <c r="AW47" s="3"/>
      <c r="AX47" s="3">
        <f t="shared" si="144"/>
        <v>0</v>
      </c>
      <c r="AY47" s="3"/>
      <c r="AZ47" s="3">
        <f t="shared" si="17"/>
        <v>0</v>
      </c>
      <c r="BA47" s="30"/>
      <c r="BB47" s="3">
        <f t="shared" si="145"/>
        <v>0</v>
      </c>
      <c r="BC47" s="5" t="s">
        <v>367</v>
      </c>
      <c r="BD47" s="5">
        <v>0</v>
      </c>
      <c r="BE47" s="5"/>
      <c r="BF47" s="5"/>
    </row>
    <row r="48" spans="1:58" ht="40.5" hidden="1" customHeight="1" x14ac:dyDescent="0.35">
      <c r="A48" s="97" t="s">
        <v>166</v>
      </c>
      <c r="B48" s="94" t="s">
        <v>148</v>
      </c>
      <c r="C48" s="20" t="s">
        <v>11</v>
      </c>
      <c r="D48" s="4">
        <v>20807.900000000001</v>
      </c>
      <c r="E48" s="4"/>
      <c r="F48" s="4">
        <f t="shared" si="4"/>
        <v>20807.900000000001</v>
      </c>
      <c r="G48" s="4"/>
      <c r="H48" s="4">
        <f t="shared" si="118"/>
        <v>20807.900000000001</v>
      </c>
      <c r="I48" s="4"/>
      <c r="J48" s="4">
        <f t="shared" si="119"/>
        <v>20807.900000000001</v>
      </c>
      <c r="K48" s="4"/>
      <c r="L48" s="4">
        <f t="shared" si="120"/>
        <v>20807.900000000001</v>
      </c>
      <c r="M48" s="4"/>
      <c r="N48" s="4">
        <f>L48+M48</f>
        <v>20807.900000000001</v>
      </c>
      <c r="O48" s="4"/>
      <c r="P48" s="4">
        <f>N48+O48</f>
        <v>20807.900000000001</v>
      </c>
      <c r="Q48" s="4"/>
      <c r="R48" s="3">
        <f t="shared" si="5"/>
        <v>20807.900000000001</v>
      </c>
      <c r="S48" s="32"/>
      <c r="T48" s="3">
        <f t="shared" si="135"/>
        <v>20807.900000000001</v>
      </c>
      <c r="U48" s="27">
        <v>-20807.900000000001</v>
      </c>
      <c r="V48" s="3">
        <f t="shared" si="136"/>
        <v>0</v>
      </c>
      <c r="W48" s="4">
        <v>0</v>
      </c>
      <c r="X48" s="4">
        <v>0</v>
      </c>
      <c r="Y48" s="4">
        <f t="shared" si="8"/>
        <v>0</v>
      </c>
      <c r="Z48" s="4">
        <v>0</v>
      </c>
      <c r="AA48" s="4">
        <f t="shared" si="123"/>
        <v>0</v>
      </c>
      <c r="AB48" s="4">
        <v>0</v>
      </c>
      <c r="AC48" s="4">
        <f t="shared" ref="AC48:AC49" si="146">AA48+AB48</f>
        <v>0</v>
      </c>
      <c r="AD48" s="4">
        <v>0</v>
      </c>
      <c r="AE48" s="4">
        <f t="shared" si="139"/>
        <v>0</v>
      </c>
      <c r="AF48" s="4">
        <v>0</v>
      </c>
      <c r="AG48" s="4">
        <f t="shared" si="140"/>
        <v>0</v>
      </c>
      <c r="AH48" s="4">
        <v>0</v>
      </c>
      <c r="AI48" s="3">
        <f t="shared" si="9"/>
        <v>0</v>
      </c>
      <c r="AJ48" s="32">
        <v>0</v>
      </c>
      <c r="AK48" s="3">
        <f t="shared" si="141"/>
        <v>0</v>
      </c>
      <c r="AL48" s="27">
        <v>0</v>
      </c>
      <c r="AM48" s="3">
        <f t="shared" si="142"/>
        <v>0</v>
      </c>
      <c r="AN48" s="4">
        <v>0</v>
      </c>
      <c r="AO48" s="3">
        <v>0</v>
      </c>
      <c r="AP48" s="3">
        <f t="shared" si="12"/>
        <v>0</v>
      </c>
      <c r="AQ48" s="3"/>
      <c r="AR48" s="3">
        <f t="shared" si="129"/>
        <v>0</v>
      </c>
      <c r="AS48" s="3"/>
      <c r="AT48" s="3">
        <f t="shared" si="130"/>
        <v>0</v>
      </c>
      <c r="AU48" s="3"/>
      <c r="AV48" s="3">
        <f t="shared" si="143"/>
        <v>0</v>
      </c>
      <c r="AW48" s="3"/>
      <c r="AX48" s="3">
        <f t="shared" si="144"/>
        <v>0</v>
      </c>
      <c r="AY48" s="3"/>
      <c r="AZ48" s="3">
        <f t="shared" si="17"/>
        <v>0</v>
      </c>
      <c r="BA48" s="30"/>
      <c r="BB48" s="3">
        <f t="shared" si="145"/>
        <v>0</v>
      </c>
      <c r="BC48" s="5" t="s">
        <v>270</v>
      </c>
      <c r="BD48" s="5">
        <v>0</v>
      </c>
      <c r="BE48" s="5"/>
      <c r="BF48" s="5"/>
    </row>
    <row r="49" spans="1:58" ht="65.25" customHeight="1" x14ac:dyDescent="0.35">
      <c r="A49" s="98"/>
      <c r="B49" s="96"/>
      <c r="C49" s="2" t="s">
        <v>58</v>
      </c>
      <c r="D49" s="4">
        <f>D51+D52</f>
        <v>180013.59999999998</v>
      </c>
      <c r="E49" s="4">
        <f>E51+E52</f>
        <v>0</v>
      </c>
      <c r="F49" s="4">
        <f t="shared" si="4"/>
        <v>180013.59999999998</v>
      </c>
      <c r="G49" s="4">
        <f>G51+G52+G53</f>
        <v>195638.307</v>
      </c>
      <c r="H49" s="4">
        <f t="shared" si="118"/>
        <v>375651.90700000001</v>
      </c>
      <c r="I49" s="4">
        <f>I51+I52+I53</f>
        <v>0</v>
      </c>
      <c r="J49" s="4">
        <f t="shared" si="119"/>
        <v>375651.90700000001</v>
      </c>
      <c r="K49" s="4">
        <f>K51+K52+K53</f>
        <v>-5553.5770000000002</v>
      </c>
      <c r="L49" s="4">
        <f t="shared" si="120"/>
        <v>370098.33</v>
      </c>
      <c r="M49" s="4">
        <f>M51+M52+M53</f>
        <v>0</v>
      </c>
      <c r="N49" s="4">
        <f>L49+M49</f>
        <v>370098.33</v>
      </c>
      <c r="O49" s="4">
        <f>O51+O52+O53</f>
        <v>0</v>
      </c>
      <c r="P49" s="4">
        <f>N49+O49</f>
        <v>370098.33</v>
      </c>
      <c r="Q49" s="4">
        <f>Q51+Q52+Q53</f>
        <v>8574.4240000000009</v>
      </c>
      <c r="R49" s="3">
        <f t="shared" si="5"/>
        <v>378672.75400000002</v>
      </c>
      <c r="S49" s="32">
        <f>S51+S52+S53</f>
        <v>-8574.4240000000009</v>
      </c>
      <c r="T49" s="3">
        <f t="shared" si="135"/>
        <v>370098.33</v>
      </c>
      <c r="U49" s="27">
        <f>U51+U52+U53</f>
        <v>0</v>
      </c>
      <c r="V49" s="3">
        <f t="shared" si="136"/>
        <v>370098.33</v>
      </c>
      <c r="W49" s="4">
        <f t="shared" ref="W49:AN49" si="147">W51+W52</f>
        <v>0</v>
      </c>
      <c r="X49" s="4">
        <f t="shared" ref="X49" si="148">X51+X52</f>
        <v>0</v>
      </c>
      <c r="Y49" s="4">
        <f t="shared" si="8"/>
        <v>0</v>
      </c>
      <c r="Z49" s="4">
        <f>Z51+Z52+Z53</f>
        <v>0</v>
      </c>
      <c r="AA49" s="4">
        <f t="shared" si="123"/>
        <v>0</v>
      </c>
      <c r="AB49" s="4">
        <f>AB51+AB52+AB53</f>
        <v>0</v>
      </c>
      <c r="AC49" s="4">
        <f t="shared" si="146"/>
        <v>0</v>
      </c>
      <c r="AD49" s="4">
        <f>AD51+AD52+AD53</f>
        <v>0</v>
      </c>
      <c r="AE49" s="4">
        <f t="shared" si="139"/>
        <v>0</v>
      </c>
      <c r="AF49" s="4">
        <f>AF51+AF52+AF53</f>
        <v>0</v>
      </c>
      <c r="AG49" s="4">
        <f t="shared" si="140"/>
        <v>0</v>
      </c>
      <c r="AH49" s="4">
        <f>AH51+AH52+AH53</f>
        <v>0</v>
      </c>
      <c r="AI49" s="3">
        <f t="shared" si="9"/>
        <v>0</v>
      </c>
      <c r="AJ49" s="32">
        <f>AJ51+AJ52+AJ53</f>
        <v>0</v>
      </c>
      <c r="AK49" s="3">
        <f t="shared" si="141"/>
        <v>0</v>
      </c>
      <c r="AL49" s="27">
        <f>AL51+AL52+AL53</f>
        <v>0</v>
      </c>
      <c r="AM49" s="3">
        <f t="shared" si="142"/>
        <v>0</v>
      </c>
      <c r="AN49" s="4">
        <f t="shared" si="147"/>
        <v>0</v>
      </c>
      <c r="AO49" s="3">
        <f t="shared" ref="AO49" si="149">AO51+AO52</f>
        <v>0</v>
      </c>
      <c r="AP49" s="3">
        <f t="shared" si="12"/>
        <v>0</v>
      </c>
      <c r="AQ49" s="3">
        <f>AQ51+AQ52+AQ53</f>
        <v>0</v>
      </c>
      <c r="AR49" s="3">
        <f t="shared" si="129"/>
        <v>0</v>
      </c>
      <c r="AS49" s="3">
        <f>AS51+AS52+AS53</f>
        <v>0</v>
      </c>
      <c r="AT49" s="3">
        <f t="shared" si="130"/>
        <v>0</v>
      </c>
      <c r="AU49" s="3">
        <f>AU51+AU52+AU53</f>
        <v>0</v>
      </c>
      <c r="AV49" s="3">
        <f t="shared" si="143"/>
        <v>0</v>
      </c>
      <c r="AW49" s="3">
        <f>AW51+AW52+AW53</f>
        <v>0</v>
      </c>
      <c r="AX49" s="3">
        <f t="shared" si="144"/>
        <v>0</v>
      </c>
      <c r="AY49" s="3">
        <f t="shared" ref="AY49:BA49" si="150">AY51+AY52+AY53</f>
        <v>0</v>
      </c>
      <c r="AZ49" s="3">
        <f t="shared" si="17"/>
        <v>0</v>
      </c>
      <c r="BA49" s="30">
        <f t="shared" si="150"/>
        <v>0</v>
      </c>
      <c r="BB49" s="3">
        <f t="shared" si="145"/>
        <v>0</v>
      </c>
      <c r="BC49" s="65"/>
      <c r="BD49" s="65"/>
    </row>
    <row r="50" spans="1:58" x14ac:dyDescent="0.35">
      <c r="A50" s="71"/>
      <c r="B50" s="72" t="s">
        <v>119</v>
      </c>
      <c r="C50" s="7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  <c r="S50" s="32"/>
      <c r="T50" s="3"/>
      <c r="U50" s="27"/>
      <c r="V50" s="3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3"/>
      <c r="AJ50" s="32"/>
      <c r="AK50" s="3"/>
      <c r="AL50" s="27"/>
      <c r="AM50" s="3"/>
      <c r="AN50" s="4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0"/>
      <c r="BB50" s="3"/>
      <c r="BC50" s="65"/>
      <c r="BD50" s="65"/>
    </row>
    <row r="51" spans="1:58" hidden="1" x14ac:dyDescent="0.35">
      <c r="A51" s="12"/>
      <c r="B51" s="15" t="s">
        <v>6</v>
      </c>
      <c r="C51" s="1"/>
      <c r="D51" s="4">
        <v>43110.2</v>
      </c>
      <c r="E51" s="4"/>
      <c r="F51" s="4">
        <f t="shared" si="4"/>
        <v>43110.2</v>
      </c>
      <c r="G51" s="4">
        <v>4858.0069999999996</v>
      </c>
      <c r="H51" s="4">
        <f t="shared" ref="H51:H54" si="151">F51+G51</f>
        <v>47968.206999999995</v>
      </c>
      <c r="I51" s="4"/>
      <c r="J51" s="4">
        <f t="shared" ref="J51:J54" si="152">H51+I51</f>
        <v>47968.206999999995</v>
      </c>
      <c r="K51" s="4">
        <v>-5553.5770000000002</v>
      </c>
      <c r="L51" s="4">
        <f t="shared" ref="L51:L54" si="153">J51+K51</f>
        <v>42414.63</v>
      </c>
      <c r="M51" s="4"/>
      <c r="N51" s="4">
        <f>L51+M51</f>
        <v>42414.63</v>
      </c>
      <c r="O51" s="4"/>
      <c r="P51" s="4">
        <f>N51+O51</f>
        <v>42414.63</v>
      </c>
      <c r="Q51" s="4">
        <v>8574.4240000000009</v>
      </c>
      <c r="R51" s="4">
        <f t="shared" si="5"/>
        <v>50989.053999999996</v>
      </c>
      <c r="S51" s="32">
        <v>-8574.4240000000009</v>
      </c>
      <c r="T51" s="4">
        <f t="shared" ref="T51:T54" si="154">R51+S51</f>
        <v>42414.63</v>
      </c>
      <c r="U51" s="27"/>
      <c r="V51" s="4">
        <f t="shared" ref="V51:V54" si="155">T51+U51</f>
        <v>42414.63</v>
      </c>
      <c r="W51" s="4">
        <v>0</v>
      </c>
      <c r="X51" s="4">
        <v>0</v>
      </c>
      <c r="Y51" s="4">
        <f t="shared" si="8"/>
        <v>0</v>
      </c>
      <c r="Z51" s="4">
        <v>0</v>
      </c>
      <c r="AA51" s="4">
        <f t="shared" ref="AA51:AA54" si="156">Y51+Z51</f>
        <v>0</v>
      </c>
      <c r="AB51" s="4">
        <v>0</v>
      </c>
      <c r="AC51" s="4">
        <f t="shared" ref="AC51:AC54" si="157">AA51+AB51</f>
        <v>0</v>
      </c>
      <c r="AD51" s="4">
        <v>0</v>
      </c>
      <c r="AE51" s="4">
        <f t="shared" ref="AE51:AE54" si="158">AC51+AD51</f>
        <v>0</v>
      </c>
      <c r="AF51" s="4">
        <v>0</v>
      </c>
      <c r="AG51" s="4">
        <f t="shared" ref="AG51:AG54" si="159">AE51+AF51</f>
        <v>0</v>
      </c>
      <c r="AH51" s="4">
        <v>0</v>
      </c>
      <c r="AI51" s="4">
        <f t="shared" si="9"/>
        <v>0</v>
      </c>
      <c r="AJ51" s="32">
        <v>0</v>
      </c>
      <c r="AK51" s="4">
        <f t="shared" ref="AK51:AK54" si="160">AI51+AJ51</f>
        <v>0</v>
      </c>
      <c r="AL51" s="27">
        <v>0</v>
      </c>
      <c r="AM51" s="4">
        <f t="shared" ref="AM51:AM54" si="161">AK51+AL51</f>
        <v>0</v>
      </c>
      <c r="AN51" s="4">
        <v>0</v>
      </c>
      <c r="AO51" s="3">
        <v>0</v>
      </c>
      <c r="AP51" s="3">
        <f t="shared" si="12"/>
        <v>0</v>
      </c>
      <c r="AQ51" s="3"/>
      <c r="AR51" s="3">
        <f t="shared" ref="AR51:AR54" si="162">AP51+AQ51</f>
        <v>0</v>
      </c>
      <c r="AS51" s="3"/>
      <c r="AT51" s="3">
        <f t="shared" ref="AT51:AT54" si="163">AR51+AS51</f>
        <v>0</v>
      </c>
      <c r="AU51" s="3"/>
      <c r="AV51" s="3">
        <f t="shared" ref="AV51:AV54" si="164">AT51+AU51</f>
        <v>0</v>
      </c>
      <c r="AW51" s="3"/>
      <c r="AX51" s="3">
        <f t="shared" ref="AX51:AX54" si="165">AV51+AW51</f>
        <v>0</v>
      </c>
      <c r="AY51" s="3"/>
      <c r="AZ51" s="3">
        <f t="shared" si="17"/>
        <v>0</v>
      </c>
      <c r="BA51" s="30"/>
      <c r="BB51" s="3">
        <f t="shared" ref="BB51:BB54" si="166">AZ51+BA51</f>
        <v>0</v>
      </c>
      <c r="BC51" s="5" t="s">
        <v>395</v>
      </c>
      <c r="BD51" s="5">
        <v>0</v>
      </c>
      <c r="BE51" s="5"/>
      <c r="BF51" s="5"/>
    </row>
    <row r="52" spans="1:58" x14ac:dyDescent="0.35">
      <c r="A52" s="71"/>
      <c r="B52" s="72" t="s">
        <v>123</v>
      </c>
      <c r="C52" s="72"/>
      <c r="D52" s="4">
        <v>136903.4</v>
      </c>
      <c r="E52" s="4"/>
      <c r="F52" s="4">
        <f t="shared" si="4"/>
        <v>136903.4</v>
      </c>
      <c r="G52" s="4">
        <f>-10041.2+10041.2</f>
        <v>0</v>
      </c>
      <c r="H52" s="4">
        <f t="shared" si="151"/>
        <v>136903.4</v>
      </c>
      <c r="I52" s="4"/>
      <c r="J52" s="4">
        <f t="shared" si="152"/>
        <v>136903.4</v>
      </c>
      <c r="K52" s="4"/>
      <c r="L52" s="4">
        <f t="shared" si="153"/>
        <v>136903.4</v>
      </c>
      <c r="M52" s="4"/>
      <c r="N52" s="4">
        <f>L52+M52</f>
        <v>136903.4</v>
      </c>
      <c r="O52" s="4"/>
      <c r="P52" s="4">
        <f>N52+O52</f>
        <v>136903.4</v>
      </c>
      <c r="Q52" s="4"/>
      <c r="R52" s="3">
        <f t="shared" si="5"/>
        <v>136903.4</v>
      </c>
      <c r="S52" s="32"/>
      <c r="T52" s="3">
        <f t="shared" si="154"/>
        <v>136903.4</v>
      </c>
      <c r="U52" s="27"/>
      <c r="V52" s="3">
        <f t="shared" si="155"/>
        <v>136903.4</v>
      </c>
      <c r="W52" s="4">
        <v>0</v>
      </c>
      <c r="X52" s="4">
        <v>0</v>
      </c>
      <c r="Y52" s="4">
        <f t="shared" si="8"/>
        <v>0</v>
      </c>
      <c r="Z52" s="4">
        <v>0</v>
      </c>
      <c r="AA52" s="4">
        <f t="shared" si="156"/>
        <v>0</v>
      </c>
      <c r="AB52" s="4">
        <v>0</v>
      </c>
      <c r="AC52" s="4">
        <f t="shared" si="157"/>
        <v>0</v>
      </c>
      <c r="AD52" s="4">
        <v>0</v>
      </c>
      <c r="AE52" s="4">
        <f t="shared" si="158"/>
        <v>0</v>
      </c>
      <c r="AF52" s="4">
        <v>0</v>
      </c>
      <c r="AG52" s="4">
        <f t="shared" si="159"/>
        <v>0</v>
      </c>
      <c r="AH52" s="4">
        <v>0</v>
      </c>
      <c r="AI52" s="3">
        <f t="shared" si="9"/>
        <v>0</v>
      </c>
      <c r="AJ52" s="32">
        <v>0</v>
      </c>
      <c r="AK52" s="3">
        <f t="shared" si="160"/>
        <v>0</v>
      </c>
      <c r="AL52" s="27">
        <v>0</v>
      </c>
      <c r="AM52" s="3">
        <f t="shared" si="161"/>
        <v>0</v>
      </c>
      <c r="AN52" s="4">
        <v>0</v>
      </c>
      <c r="AO52" s="3">
        <v>0</v>
      </c>
      <c r="AP52" s="3">
        <f t="shared" si="12"/>
        <v>0</v>
      </c>
      <c r="AQ52" s="3"/>
      <c r="AR52" s="3">
        <f t="shared" si="162"/>
        <v>0</v>
      </c>
      <c r="AS52" s="3"/>
      <c r="AT52" s="3">
        <f t="shared" si="163"/>
        <v>0</v>
      </c>
      <c r="AU52" s="3"/>
      <c r="AV52" s="3">
        <f t="shared" si="164"/>
        <v>0</v>
      </c>
      <c r="AW52" s="3"/>
      <c r="AX52" s="3">
        <f t="shared" si="165"/>
        <v>0</v>
      </c>
      <c r="AY52" s="3"/>
      <c r="AZ52" s="3">
        <f t="shared" si="17"/>
        <v>0</v>
      </c>
      <c r="BA52" s="30"/>
      <c r="BB52" s="3">
        <f t="shared" si="166"/>
        <v>0</v>
      </c>
      <c r="BC52" s="65" t="s">
        <v>347</v>
      </c>
      <c r="BD52" s="65"/>
    </row>
    <row r="53" spans="1:58" x14ac:dyDescent="0.35">
      <c r="A53" s="71"/>
      <c r="B53" s="72" t="s">
        <v>124</v>
      </c>
      <c r="C53" s="72"/>
      <c r="D53" s="4"/>
      <c r="E53" s="4"/>
      <c r="F53" s="4"/>
      <c r="G53" s="4">
        <v>190780.3</v>
      </c>
      <c r="H53" s="4">
        <f t="shared" si="151"/>
        <v>190780.3</v>
      </c>
      <c r="I53" s="4"/>
      <c r="J53" s="4">
        <f t="shared" si="152"/>
        <v>190780.3</v>
      </c>
      <c r="K53" s="4"/>
      <c r="L53" s="4">
        <f t="shared" si="153"/>
        <v>190780.3</v>
      </c>
      <c r="M53" s="4"/>
      <c r="N53" s="4">
        <f>L53+M53</f>
        <v>190780.3</v>
      </c>
      <c r="O53" s="4"/>
      <c r="P53" s="4">
        <f>N53+O53</f>
        <v>190780.3</v>
      </c>
      <c r="Q53" s="4"/>
      <c r="R53" s="3">
        <f t="shared" si="5"/>
        <v>190780.3</v>
      </c>
      <c r="S53" s="32"/>
      <c r="T53" s="3">
        <f t="shared" si="154"/>
        <v>190780.3</v>
      </c>
      <c r="U53" s="27"/>
      <c r="V53" s="3">
        <f t="shared" si="155"/>
        <v>190780.3</v>
      </c>
      <c r="W53" s="4"/>
      <c r="X53" s="4"/>
      <c r="Y53" s="4"/>
      <c r="Z53" s="4"/>
      <c r="AA53" s="4">
        <f t="shared" si="156"/>
        <v>0</v>
      </c>
      <c r="AB53" s="4"/>
      <c r="AC53" s="4">
        <f t="shared" si="157"/>
        <v>0</v>
      </c>
      <c r="AD53" s="4"/>
      <c r="AE53" s="4">
        <f t="shared" si="158"/>
        <v>0</v>
      </c>
      <c r="AF53" s="4"/>
      <c r="AG53" s="4">
        <f t="shared" si="159"/>
        <v>0</v>
      </c>
      <c r="AH53" s="4"/>
      <c r="AI53" s="3">
        <f t="shared" si="9"/>
        <v>0</v>
      </c>
      <c r="AJ53" s="32"/>
      <c r="AK53" s="3">
        <f t="shared" si="160"/>
        <v>0</v>
      </c>
      <c r="AL53" s="27"/>
      <c r="AM53" s="3">
        <f t="shared" si="161"/>
        <v>0</v>
      </c>
      <c r="AN53" s="4"/>
      <c r="AO53" s="3"/>
      <c r="AP53" s="3"/>
      <c r="AQ53" s="3"/>
      <c r="AR53" s="3">
        <f t="shared" si="162"/>
        <v>0</v>
      </c>
      <c r="AS53" s="3"/>
      <c r="AT53" s="3">
        <f t="shared" si="163"/>
        <v>0</v>
      </c>
      <c r="AU53" s="3"/>
      <c r="AV53" s="3">
        <f t="shared" si="164"/>
        <v>0</v>
      </c>
      <c r="AW53" s="3"/>
      <c r="AX53" s="3">
        <f t="shared" si="165"/>
        <v>0</v>
      </c>
      <c r="AY53" s="3"/>
      <c r="AZ53" s="3">
        <f t="shared" si="17"/>
        <v>0</v>
      </c>
      <c r="BA53" s="30"/>
      <c r="BB53" s="3">
        <f t="shared" si="166"/>
        <v>0</v>
      </c>
      <c r="BC53" s="65" t="s">
        <v>346</v>
      </c>
      <c r="BD53" s="65"/>
    </row>
    <row r="54" spans="1:58" ht="54" x14ac:dyDescent="0.35">
      <c r="A54" s="105" t="s">
        <v>157</v>
      </c>
      <c r="B54" s="72" t="s">
        <v>125</v>
      </c>
      <c r="C54" s="2" t="s">
        <v>58</v>
      </c>
      <c r="D54" s="4">
        <f>D56+D57+D58</f>
        <v>174232.5</v>
      </c>
      <c r="E54" s="4">
        <f>E56+E57+E58</f>
        <v>0</v>
      </c>
      <c r="F54" s="4">
        <f t="shared" si="4"/>
        <v>174232.5</v>
      </c>
      <c r="G54" s="4">
        <f>G56+G57+G58</f>
        <v>0</v>
      </c>
      <c r="H54" s="4">
        <f t="shared" si="151"/>
        <v>174232.5</v>
      </c>
      <c r="I54" s="4">
        <f>I56+I57+I58</f>
        <v>0</v>
      </c>
      <c r="J54" s="4">
        <f t="shared" si="152"/>
        <v>174232.5</v>
      </c>
      <c r="K54" s="4">
        <f>K56+K57+K58</f>
        <v>218181.3</v>
      </c>
      <c r="L54" s="4">
        <f t="shared" si="153"/>
        <v>392413.8</v>
      </c>
      <c r="M54" s="4">
        <f>M56+M57+M58</f>
        <v>1000.072</v>
      </c>
      <c r="N54" s="4">
        <f>L54+M54</f>
        <v>393413.87199999997</v>
      </c>
      <c r="O54" s="4">
        <f>O56+O57+O58</f>
        <v>0</v>
      </c>
      <c r="P54" s="4">
        <f>N54+O54</f>
        <v>393413.87199999997</v>
      </c>
      <c r="Q54" s="4">
        <f>Q56+Q57+Q58</f>
        <v>0</v>
      </c>
      <c r="R54" s="3">
        <f t="shared" si="5"/>
        <v>393413.87199999997</v>
      </c>
      <c r="S54" s="32">
        <f>S56+S57+S58</f>
        <v>0</v>
      </c>
      <c r="T54" s="3">
        <f t="shared" si="154"/>
        <v>393413.87199999997</v>
      </c>
      <c r="U54" s="27">
        <f>U56+U57+U58</f>
        <v>67626.8</v>
      </c>
      <c r="V54" s="3">
        <f t="shared" si="155"/>
        <v>461040.67199999996</v>
      </c>
      <c r="W54" s="4">
        <f t="shared" ref="W54:AN54" si="167">W56+W57+W58</f>
        <v>348666.5</v>
      </c>
      <c r="X54" s="4">
        <f t="shared" ref="X54:Z54" si="168">X56+X57+X58</f>
        <v>0</v>
      </c>
      <c r="Y54" s="4">
        <f t="shared" si="8"/>
        <v>348666.5</v>
      </c>
      <c r="Z54" s="4">
        <f t="shared" si="168"/>
        <v>-34269.599999999999</v>
      </c>
      <c r="AA54" s="4">
        <f t="shared" si="156"/>
        <v>314396.90000000002</v>
      </c>
      <c r="AB54" s="4">
        <f t="shared" ref="AB54" si="169">AB56+AB57+AB58</f>
        <v>-194908.7</v>
      </c>
      <c r="AC54" s="4">
        <f t="shared" si="157"/>
        <v>119488.20000000001</v>
      </c>
      <c r="AD54" s="4">
        <f t="shared" ref="AD54:AF54" si="170">AD56+AD57+AD58</f>
        <v>0</v>
      </c>
      <c r="AE54" s="4">
        <f t="shared" si="158"/>
        <v>119488.20000000001</v>
      </c>
      <c r="AF54" s="4">
        <f t="shared" si="170"/>
        <v>0</v>
      </c>
      <c r="AG54" s="4">
        <f t="shared" si="159"/>
        <v>119488.20000000001</v>
      </c>
      <c r="AH54" s="4">
        <f t="shared" ref="AH54:AJ54" si="171">AH56+AH57+AH58</f>
        <v>0</v>
      </c>
      <c r="AI54" s="3">
        <f t="shared" si="9"/>
        <v>119488.20000000001</v>
      </c>
      <c r="AJ54" s="32">
        <f t="shared" si="171"/>
        <v>0</v>
      </c>
      <c r="AK54" s="3">
        <f t="shared" si="160"/>
        <v>119488.20000000001</v>
      </c>
      <c r="AL54" s="27">
        <f t="shared" ref="AL54" si="172">AL56+AL57+AL58</f>
        <v>-119488.2</v>
      </c>
      <c r="AM54" s="3">
        <f t="shared" si="161"/>
        <v>0</v>
      </c>
      <c r="AN54" s="4">
        <f t="shared" si="167"/>
        <v>0</v>
      </c>
      <c r="AO54" s="3">
        <f t="shared" ref="AO54:AQ54" si="173">AO56+AO57+AO58</f>
        <v>0</v>
      </c>
      <c r="AP54" s="3">
        <f t="shared" si="12"/>
        <v>0</v>
      </c>
      <c r="AQ54" s="3">
        <f t="shared" si="173"/>
        <v>0</v>
      </c>
      <c r="AR54" s="3">
        <f t="shared" si="162"/>
        <v>0</v>
      </c>
      <c r="AS54" s="3">
        <f t="shared" ref="AS54:AU54" si="174">AS56+AS57+AS58</f>
        <v>0</v>
      </c>
      <c r="AT54" s="3">
        <f t="shared" si="163"/>
        <v>0</v>
      </c>
      <c r="AU54" s="3">
        <f t="shared" si="174"/>
        <v>0</v>
      </c>
      <c r="AV54" s="3">
        <f t="shared" si="164"/>
        <v>0</v>
      </c>
      <c r="AW54" s="3">
        <f t="shared" ref="AW54:AY54" si="175">AW56+AW57+AW58</f>
        <v>0</v>
      </c>
      <c r="AX54" s="3">
        <f t="shared" si="165"/>
        <v>0</v>
      </c>
      <c r="AY54" s="3">
        <f t="shared" si="175"/>
        <v>0</v>
      </c>
      <c r="AZ54" s="3">
        <f t="shared" si="17"/>
        <v>0</v>
      </c>
      <c r="BA54" s="30">
        <f t="shared" ref="BA54" si="176">BA56+BA57+BA58</f>
        <v>0</v>
      </c>
      <c r="BB54" s="3">
        <f t="shared" si="166"/>
        <v>0</v>
      </c>
      <c r="BC54" s="65"/>
      <c r="BD54" s="65"/>
    </row>
    <row r="55" spans="1:58" x14ac:dyDescent="0.35">
      <c r="A55" s="106"/>
      <c r="B55" s="72" t="s">
        <v>119</v>
      </c>
      <c r="C55" s="7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/>
      <c r="S55" s="32"/>
      <c r="T55" s="3"/>
      <c r="U55" s="27"/>
      <c r="V55" s="3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3"/>
      <c r="AJ55" s="32"/>
      <c r="AK55" s="3"/>
      <c r="AL55" s="27"/>
      <c r="AM55" s="3"/>
      <c r="AN55" s="4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0"/>
      <c r="BB55" s="3"/>
      <c r="BC55" s="65"/>
      <c r="BD55" s="65"/>
    </row>
    <row r="56" spans="1:58" hidden="1" x14ac:dyDescent="0.35">
      <c r="A56" s="107"/>
      <c r="B56" s="15" t="s">
        <v>6</v>
      </c>
      <c r="C56" s="1"/>
      <c r="D56" s="4">
        <v>17057.399999999998</v>
      </c>
      <c r="E56" s="4"/>
      <c r="F56" s="4">
        <f t="shared" si="4"/>
        <v>17057.399999999998</v>
      </c>
      <c r="G56" s="4"/>
      <c r="H56" s="4">
        <f t="shared" ref="H56:H63" si="177">F56+G56</f>
        <v>17057.399999999998</v>
      </c>
      <c r="I56" s="4"/>
      <c r="J56" s="4">
        <f t="shared" ref="J56:J63" si="178">H56+I56</f>
        <v>17057.399999999998</v>
      </c>
      <c r="K56" s="4">
        <f>95000+17914.8</f>
        <v>112914.8</v>
      </c>
      <c r="L56" s="4">
        <f t="shared" ref="L56:L63" si="179">J56+K56</f>
        <v>129972.2</v>
      </c>
      <c r="M56" s="4">
        <v>1000.072</v>
      </c>
      <c r="N56" s="4">
        <f>L56+M56</f>
        <v>130972.272</v>
      </c>
      <c r="O56" s="4"/>
      <c r="P56" s="4">
        <f>N56+O56</f>
        <v>130972.272</v>
      </c>
      <c r="Q56" s="4"/>
      <c r="R56" s="4">
        <f t="shared" si="5"/>
        <v>130972.272</v>
      </c>
      <c r="S56" s="32"/>
      <c r="T56" s="4">
        <f t="shared" ref="T56:T63" si="180">R56+S56</f>
        <v>130972.272</v>
      </c>
      <c r="U56" s="27">
        <v>69.2</v>
      </c>
      <c r="V56" s="4">
        <f t="shared" ref="V56:V63" si="181">T56+U56</f>
        <v>131041.47199999999</v>
      </c>
      <c r="W56" s="4">
        <v>150010.20000000001</v>
      </c>
      <c r="X56" s="4"/>
      <c r="Y56" s="4">
        <f t="shared" si="8"/>
        <v>150010.20000000001</v>
      </c>
      <c r="Z56" s="4"/>
      <c r="AA56" s="4">
        <f t="shared" ref="AA56:AA63" si="182">Y56+Z56</f>
        <v>150010.20000000001</v>
      </c>
      <c r="AB56" s="4">
        <f>-54941-95000</f>
        <v>-149941</v>
      </c>
      <c r="AC56" s="4">
        <f t="shared" ref="AC56:AC63" si="183">AA56+AB56</f>
        <v>69.200000000011642</v>
      </c>
      <c r="AD56" s="4"/>
      <c r="AE56" s="4">
        <f t="shared" ref="AE56:AE63" si="184">AC56+AD56</f>
        <v>69.200000000011642</v>
      </c>
      <c r="AF56" s="4"/>
      <c r="AG56" s="4">
        <f t="shared" ref="AG56:AG63" si="185">AE56+AF56</f>
        <v>69.200000000011642</v>
      </c>
      <c r="AH56" s="4"/>
      <c r="AI56" s="4">
        <f t="shared" si="9"/>
        <v>69.200000000011642</v>
      </c>
      <c r="AJ56" s="32"/>
      <c r="AK56" s="4">
        <f t="shared" ref="AK56:AK63" si="186">AI56+AJ56</f>
        <v>69.200000000011642</v>
      </c>
      <c r="AL56" s="27">
        <v>-69.2</v>
      </c>
      <c r="AM56" s="4">
        <f t="shared" ref="AM56:AM63" si="187">AK56+AL56</f>
        <v>1.1638690011750441E-11</v>
      </c>
      <c r="AN56" s="4">
        <v>0</v>
      </c>
      <c r="AO56" s="3">
        <v>0</v>
      </c>
      <c r="AP56" s="3">
        <f t="shared" si="12"/>
        <v>0</v>
      </c>
      <c r="AQ56" s="3"/>
      <c r="AR56" s="3">
        <f t="shared" ref="AR56:AR63" si="188">AP56+AQ56</f>
        <v>0</v>
      </c>
      <c r="AS56" s="3"/>
      <c r="AT56" s="3">
        <f t="shared" ref="AT56:AT63" si="189">AR56+AS56</f>
        <v>0</v>
      </c>
      <c r="AU56" s="3"/>
      <c r="AV56" s="3">
        <f t="shared" ref="AV56:AV63" si="190">AT56+AU56</f>
        <v>0</v>
      </c>
      <c r="AW56" s="3"/>
      <c r="AX56" s="3">
        <f t="shared" ref="AX56:AX63" si="191">AV56+AW56</f>
        <v>0</v>
      </c>
      <c r="AY56" s="3"/>
      <c r="AZ56" s="3">
        <f t="shared" si="17"/>
        <v>0</v>
      </c>
      <c r="BA56" s="30"/>
      <c r="BB56" s="3">
        <f t="shared" ref="BB56:BB63" si="192">AZ56+BA56</f>
        <v>0</v>
      </c>
      <c r="BC56" s="5" t="s">
        <v>398</v>
      </c>
      <c r="BD56" s="5">
        <v>0</v>
      </c>
      <c r="BE56" s="5"/>
      <c r="BF56" s="5"/>
    </row>
    <row r="57" spans="1:58" x14ac:dyDescent="0.35">
      <c r="A57" s="106"/>
      <c r="B57" s="72" t="s">
        <v>123</v>
      </c>
      <c r="C57" s="72"/>
      <c r="D57" s="4">
        <v>157175.1</v>
      </c>
      <c r="E57" s="4"/>
      <c r="F57" s="4">
        <f t="shared" si="4"/>
        <v>157175.1</v>
      </c>
      <c r="G57" s="4"/>
      <c r="H57" s="4">
        <f t="shared" si="177"/>
        <v>157175.1</v>
      </c>
      <c r="I57" s="4"/>
      <c r="J57" s="4">
        <f t="shared" si="178"/>
        <v>157175.1</v>
      </c>
      <c r="K57" s="4">
        <v>105266.5</v>
      </c>
      <c r="L57" s="4">
        <f t="shared" si="179"/>
        <v>262441.59999999998</v>
      </c>
      <c r="M57" s="4"/>
      <c r="N57" s="4">
        <f>L57+M57</f>
        <v>262441.59999999998</v>
      </c>
      <c r="O57" s="4"/>
      <c r="P57" s="4">
        <f>N57+O57</f>
        <v>262441.59999999998</v>
      </c>
      <c r="Q57" s="4"/>
      <c r="R57" s="3">
        <f t="shared" si="5"/>
        <v>262441.59999999998</v>
      </c>
      <c r="S57" s="32"/>
      <c r="T57" s="3">
        <f t="shared" si="180"/>
        <v>262441.59999999998</v>
      </c>
      <c r="U57" s="27">
        <v>67557.600000000006</v>
      </c>
      <c r="V57" s="3">
        <f t="shared" si="181"/>
        <v>329999.19999999995</v>
      </c>
      <c r="W57" s="4">
        <v>84685.5</v>
      </c>
      <c r="X57" s="4"/>
      <c r="Y57" s="4">
        <f t="shared" si="8"/>
        <v>84685.5</v>
      </c>
      <c r="Z57" s="4"/>
      <c r="AA57" s="4">
        <f t="shared" si="182"/>
        <v>84685.5</v>
      </c>
      <c r="AB57" s="4">
        <v>34733.5</v>
      </c>
      <c r="AC57" s="4">
        <f t="shared" si="183"/>
        <v>119419</v>
      </c>
      <c r="AD57" s="4"/>
      <c r="AE57" s="4">
        <f t="shared" si="184"/>
        <v>119419</v>
      </c>
      <c r="AF57" s="4"/>
      <c r="AG57" s="4">
        <f t="shared" si="185"/>
        <v>119419</v>
      </c>
      <c r="AH57" s="4"/>
      <c r="AI57" s="3">
        <f t="shared" si="9"/>
        <v>119419</v>
      </c>
      <c r="AJ57" s="32"/>
      <c r="AK57" s="3">
        <f t="shared" si="186"/>
        <v>119419</v>
      </c>
      <c r="AL57" s="27">
        <v>-119419</v>
      </c>
      <c r="AM57" s="3">
        <f t="shared" si="187"/>
        <v>0</v>
      </c>
      <c r="AN57" s="4">
        <v>0</v>
      </c>
      <c r="AO57" s="3">
        <v>0</v>
      </c>
      <c r="AP57" s="3">
        <f t="shared" si="12"/>
        <v>0</v>
      </c>
      <c r="AQ57" s="3"/>
      <c r="AR57" s="3">
        <f t="shared" si="188"/>
        <v>0</v>
      </c>
      <c r="AS57" s="3"/>
      <c r="AT57" s="3">
        <f t="shared" si="189"/>
        <v>0</v>
      </c>
      <c r="AU57" s="3"/>
      <c r="AV57" s="3">
        <f t="shared" si="190"/>
        <v>0</v>
      </c>
      <c r="AW57" s="3"/>
      <c r="AX57" s="3">
        <f t="shared" si="191"/>
        <v>0</v>
      </c>
      <c r="AY57" s="3"/>
      <c r="AZ57" s="3">
        <f t="shared" si="17"/>
        <v>0</v>
      </c>
      <c r="BA57" s="30"/>
      <c r="BB57" s="3">
        <f t="shared" si="192"/>
        <v>0</v>
      </c>
      <c r="BC57" s="65" t="s">
        <v>366</v>
      </c>
      <c r="BD57" s="65"/>
    </row>
    <row r="58" spans="1:58" hidden="1" x14ac:dyDescent="0.35">
      <c r="A58" s="107"/>
      <c r="B58" s="15" t="s">
        <v>124</v>
      </c>
      <c r="C58" s="1"/>
      <c r="D58" s="4">
        <v>0</v>
      </c>
      <c r="E58" s="4"/>
      <c r="F58" s="4">
        <f t="shared" si="4"/>
        <v>0</v>
      </c>
      <c r="G58" s="4"/>
      <c r="H58" s="4">
        <f t="shared" si="177"/>
        <v>0</v>
      </c>
      <c r="I58" s="4"/>
      <c r="J58" s="4">
        <f t="shared" si="178"/>
        <v>0</v>
      </c>
      <c r="K58" s="4"/>
      <c r="L58" s="4">
        <f t="shared" si="179"/>
        <v>0</v>
      </c>
      <c r="M58" s="4"/>
      <c r="N58" s="4">
        <f>L58+M58</f>
        <v>0</v>
      </c>
      <c r="O58" s="4"/>
      <c r="P58" s="4">
        <f>N58+O58</f>
        <v>0</v>
      </c>
      <c r="Q58" s="4"/>
      <c r="R58" s="4">
        <f t="shared" si="5"/>
        <v>0</v>
      </c>
      <c r="S58" s="32"/>
      <c r="T58" s="4">
        <f t="shared" si="180"/>
        <v>0</v>
      </c>
      <c r="U58" s="27"/>
      <c r="V58" s="4">
        <f>T58+U58</f>
        <v>0</v>
      </c>
      <c r="W58" s="4">
        <v>113970.8</v>
      </c>
      <c r="X58" s="4"/>
      <c r="Y58" s="4">
        <f t="shared" si="8"/>
        <v>113970.8</v>
      </c>
      <c r="Z58" s="4">
        <v>-34269.599999999999</v>
      </c>
      <c r="AA58" s="4">
        <f t="shared" si="182"/>
        <v>79701.200000000012</v>
      </c>
      <c r="AB58" s="4">
        <v>-79701.2</v>
      </c>
      <c r="AC58" s="4">
        <f t="shared" si="183"/>
        <v>0</v>
      </c>
      <c r="AD58" s="4"/>
      <c r="AE58" s="4">
        <f t="shared" si="184"/>
        <v>0</v>
      </c>
      <c r="AF58" s="4"/>
      <c r="AG58" s="4">
        <f t="shared" si="185"/>
        <v>0</v>
      </c>
      <c r="AH58" s="4"/>
      <c r="AI58" s="4">
        <f t="shared" si="9"/>
        <v>0</v>
      </c>
      <c r="AJ58" s="32"/>
      <c r="AK58" s="4">
        <f t="shared" si="186"/>
        <v>0</v>
      </c>
      <c r="AL58" s="27"/>
      <c r="AM58" s="4">
        <f t="shared" si="187"/>
        <v>0</v>
      </c>
      <c r="AN58" s="4">
        <v>0</v>
      </c>
      <c r="AO58" s="3">
        <v>0</v>
      </c>
      <c r="AP58" s="3">
        <f t="shared" si="12"/>
        <v>0</v>
      </c>
      <c r="AQ58" s="3"/>
      <c r="AR58" s="3">
        <f t="shared" si="188"/>
        <v>0</v>
      </c>
      <c r="AS58" s="3"/>
      <c r="AT58" s="3">
        <f t="shared" si="189"/>
        <v>0</v>
      </c>
      <c r="AU58" s="3"/>
      <c r="AV58" s="3">
        <f t="shared" si="190"/>
        <v>0</v>
      </c>
      <c r="AW58" s="3"/>
      <c r="AX58" s="3">
        <f t="shared" si="191"/>
        <v>0</v>
      </c>
      <c r="AY58" s="3"/>
      <c r="AZ58" s="3">
        <f t="shared" si="17"/>
        <v>0</v>
      </c>
      <c r="BA58" s="30"/>
      <c r="BB58" s="3">
        <f t="shared" si="192"/>
        <v>0</v>
      </c>
      <c r="BC58" s="5" t="s">
        <v>314</v>
      </c>
      <c r="BD58" s="5">
        <v>0</v>
      </c>
      <c r="BE58" s="5"/>
      <c r="BF58" s="5"/>
    </row>
    <row r="59" spans="1:58" ht="36" x14ac:dyDescent="0.35">
      <c r="A59" s="106"/>
      <c r="B59" s="72" t="s">
        <v>125</v>
      </c>
      <c r="C59" s="72" t="s">
        <v>11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32"/>
      <c r="T59" s="4"/>
      <c r="U59" s="27">
        <f>U61+U62</f>
        <v>50792.244000000006</v>
      </c>
      <c r="V59" s="4">
        <f t="shared" ref="V59:V62" si="193">T59+U59</f>
        <v>50792.244000000006</v>
      </c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2"/>
      <c r="AK59" s="4"/>
      <c r="AL59" s="27"/>
      <c r="AM59" s="4">
        <f t="shared" si="187"/>
        <v>0</v>
      </c>
      <c r="AN59" s="4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0"/>
      <c r="BB59" s="3">
        <f t="shared" si="192"/>
        <v>0</v>
      </c>
      <c r="BC59" s="65"/>
      <c r="BD59" s="65"/>
    </row>
    <row r="60" spans="1:58" x14ac:dyDescent="0.35">
      <c r="A60" s="76"/>
      <c r="B60" s="72" t="s">
        <v>119</v>
      </c>
      <c r="C60" s="7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2"/>
      <c r="T60" s="4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2"/>
      <c r="AK60" s="4"/>
      <c r="AL60" s="27"/>
      <c r="AM60" s="4"/>
      <c r="AN60" s="4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0"/>
      <c r="BB60" s="3"/>
      <c r="BC60" s="65"/>
      <c r="BD60" s="65"/>
    </row>
    <row r="61" spans="1:58" hidden="1" x14ac:dyDescent="0.35">
      <c r="A61" s="64"/>
      <c r="B61" s="15" t="s">
        <v>6</v>
      </c>
      <c r="C61" s="6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2"/>
      <c r="T61" s="4"/>
      <c r="U61" s="27">
        <v>4174.9440000000004</v>
      </c>
      <c r="V61" s="4">
        <f t="shared" si="193"/>
        <v>4174.9440000000004</v>
      </c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32"/>
      <c r="AK61" s="4"/>
      <c r="AL61" s="27"/>
      <c r="AM61" s="4">
        <f t="shared" si="187"/>
        <v>0</v>
      </c>
      <c r="AN61" s="4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0"/>
      <c r="BB61" s="3">
        <f t="shared" si="192"/>
        <v>0</v>
      </c>
      <c r="BC61" s="5" t="s">
        <v>400</v>
      </c>
      <c r="BD61" s="5">
        <v>0</v>
      </c>
      <c r="BE61" s="5"/>
      <c r="BF61" s="5"/>
    </row>
    <row r="62" spans="1:58" x14ac:dyDescent="0.35">
      <c r="A62" s="76"/>
      <c r="B62" s="72" t="s">
        <v>123</v>
      </c>
      <c r="C62" s="7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32"/>
      <c r="T62" s="4"/>
      <c r="U62" s="27">
        <v>46617.3</v>
      </c>
      <c r="V62" s="4">
        <f t="shared" si="193"/>
        <v>46617.3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32"/>
      <c r="AK62" s="4"/>
      <c r="AL62" s="27"/>
      <c r="AM62" s="4">
        <f t="shared" si="187"/>
        <v>0</v>
      </c>
      <c r="AN62" s="4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0"/>
      <c r="BB62" s="3">
        <f t="shared" si="192"/>
        <v>0</v>
      </c>
      <c r="BC62" s="65"/>
      <c r="BD62" s="65"/>
    </row>
    <row r="63" spans="1:58" ht="54" x14ac:dyDescent="0.35">
      <c r="A63" s="77" t="s">
        <v>159</v>
      </c>
      <c r="B63" s="72" t="s">
        <v>127</v>
      </c>
      <c r="C63" s="2" t="s">
        <v>58</v>
      </c>
      <c r="D63" s="4">
        <f>D65+D66+D67</f>
        <v>103095.3</v>
      </c>
      <c r="E63" s="4">
        <f>E65+E66+E67</f>
        <v>0</v>
      </c>
      <c r="F63" s="4">
        <f t="shared" si="4"/>
        <v>103095.3</v>
      </c>
      <c r="G63" s="4">
        <f>G65+G66+G67</f>
        <v>8789.0679999999993</v>
      </c>
      <c r="H63" s="4">
        <f t="shared" si="177"/>
        <v>111884.368</v>
      </c>
      <c r="I63" s="4">
        <f>I65+I66+I67</f>
        <v>0</v>
      </c>
      <c r="J63" s="4">
        <f t="shared" si="178"/>
        <v>111884.368</v>
      </c>
      <c r="K63" s="4">
        <f>K65+K66+K67</f>
        <v>-30281.743999999999</v>
      </c>
      <c r="L63" s="4">
        <f t="shared" si="179"/>
        <v>81602.624000000011</v>
      </c>
      <c r="M63" s="4">
        <f>M65+M66+M67</f>
        <v>0</v>
      </c>
      <c r="N63" s="4">
        <f>L63+M63</f>
        <v>81602.624000000011</v>
      </c>
      <c r="O63" s="4">
        <f>O65+O66+O67</f>
        <v>0</v>
      </c>
      <c r="P63" s="4">
        <f>N63+O63</f>
        <v>81602.624000000011</v>
      </c>
      <c r="Q63" s="4">
        <f>Q65+Q66+Q67</f>
        <v>0</v>
      </c>
      <c r="R63" s="3">
        <f t="shared" si="5"/>
        <v>81602.624000000011</v>
      </c>
      <c r="S63" s="32">
        <f>S65+S66+S67</f>
        <v>0</v>
      </c>
      <c r="T63" s="3">
        <f t="shared" si="180"/>
        <v>81602.624000000011</v>
      </c>
      <c r="U63" s="27">
        <f>U65+U66+U67</f>
        <v>0</v>
      </c>
      <c r="V63" s="3">
        <f t="shared" si="181"/>
        <v>81602.624000000011</v>
      </c>
      <c r="W63" s="4">
        <f t="shared" ref="W63:AN63" si="194">W65+W66+W67</f>
        <v>318972.30000000005</v>
      </c>
      <c r="X63" s="4">
        <f t="shared" ref="X63:Z63" si="195">X65+X66+X67</f>
        <v>0</v>
      </c>
      <c r="Y63" s="4">
        <f t="shared" si="8"/>
        <v>318972.30000000005</v>
      </c>
      <c r="Z63" s="4">
        <f t="shared" si="195"/>
        <v>0</v>
      </c>
      <c r="AA63" s="4">
        <f t="shared" si="182"/>
        <v>318972.30000000005</v>
      </c>
      <c r="AB63" s="4">
        <f t="shared" ref="AB63" si="196">AB65+AB66+AB67</f>
        <v>68730.099999999991</v>
      </c>
      <c r="AC63" s="4">
        <f t="shared" si="183"/>
        <v>387702.4</v>
      </c>
      <c r="AD63" s="4">
        <f t="shared" ref="AD63:AF63" si="197">AD65+AD66+AD67</f>
        <v>0</v>
      </c>
      <c r="AE63" s="4">
        <f t="shared" si="184"/>
        <v>387702.4</v>
      </c>
      <c r="AF63" s="4">
        <f t="shared" si="197"/>
        <v>0</v>
      </c>
      <c r="AG63" s="4">
        <f t="shared" si="185"/>
        <v>387702.4</v>
      </c>
      <c r="AH63" s="4">
        <f t="shared" ref="AH63:AJ63" si="198">AH65+AH66+AH67</f>
        <v>0</v>
      </c>
      <c r="AI63" s="3">
        <f t="shared" si="9"/>
        <v>387702.4</v>
      </c>
      <c r="AJ63" s="32">
        <f t="shared" si="198"/>
        <v>0</v>
      </c>
      <c r="AK63" s="3">
        <f t="shared" si="186"/>
        <v>387702.4</v>
      </c>
      <c r="AL63" s="27">
        <f t="shared" ref="AL63" si="199">AL65+AL66+AL67</f>
        <v>-4542.3999999999996</v>
      </c>
      <c r="AM63" s="3">
        <f t="shared" si="187"/>
        <v>383160</v>
      </c>
      <c r="AN63" s="4">
        <f t="shared" si="194"/>
        <v>307175.10000000003</v>
      </c>
      <c r="AO63" s="3">
        <f t="shared" ref="AO63:AQ63" si="200">AO65+AO66+AO67</f>
        <v>0</v>
      </c>
      <c r="AP63" s="3">
        <f t="shared" si="12"/>
        <v>307175.10000000003</v>
      </c>
      <c r="AQ63" s="3">
        <f t="shared" si="200"/>
        <v>-34269.4</v>
      </c>
      <c r="AR63" s="3">
        <f t="shared" si="188"/>
        <v>272905.7</v>
      </c>
      <c r="AS63" s="3">
        <f t="shared" ref="AS63:AU63" si="201">AS65+AS66+AS67</f>
        <v>70490.3</v>
      </c>
      <c r="AT63" s="3">
        <f t="shared" si="189"/>
        <v>343396</v>
      </c>
      <c r="AU63" s="3">
        <f t="shared" si="201"/>
        <v>0</v>
      </c>
      <c r="AV63" s="3">
        <f t="shared" si="190"/>
        <v>343396</v>
      </c>
      <c r="AW63" s="3">
        <f t="shared" ref="AW63:AY63" si="202">AW65+AW66+AW67</f>
        <v>0</v>
      </c>
      <c r="AX63" s="3">
        <f t="shared" si="191"/>
        <v>343396</v>
      </c>
      <c r="AY63" s="3">
        <f t="shared" si="202"/>
        <v>0</v>
      </c>
      <c r="AZ63" s="3">
        <f t="shared" si="17"/>
        <v>343396</v>
      </c>
      <c r="BA63" s="30">
        <f t="shared" ref="BA63" si="203">BA65+BA66+BA67</f>
        <v>0</v>
      </c>
      <c r="BB63" s="3">
        <f t="shared" si="192"/>
        <v>343396</v>
      </c>
      <c r="BC63" s="65"/>
      <c r="BD63" s="65"/>
    </row>
    <row r="64" spans="1:58" x14ac:dyDescent="0.35">
      <c r="A64" s="71"/>
      <c r="B64" s="72" t="s">
        <v>9</v>
      </c>
      <c r="C64" s="7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3"/>
      <c r="S64" s="32"/>
      <c r="T64" s="3"/>
      <c r="U64" s="27"/>
      <c r="V64" s="3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3"/>
      <c r="AJ64" s="32"/>
      <c r="AK64" s="3"/>
      <c r="AL64" s="27"/>
      <c r="AM64" s="3"/>
      <c r="AN64" s="4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0"/>
      <c r="BB64" s="3"/>
      <c r="BC64" s="65"/>
      <c r="BD64" s="65"/>
    </row>
    <row r="65" spans="1:58" hidden="1" x14ac:dyDescent="0.35">
      <c r="A65" s="12"/>
      <c r="B65" s="15" t="s">
        <v>6</v>
      </c>
      <c r="C65" s="1"/>
      <c r="D65" s="4">
        <v>103095.3</v>
      </c>
      <c r="E65" s="4"/>
      <c r="F65" s="4">
        <f t="shared" si="4"/>
        <v>103095.3</v>
      </c>
      <c r="G65" s="4">
        <v>8789.0679999999993</v>
      </c>
      <c r="H65" s="4">
        <f t="shared" ref="H65:H69" si="204">F65+G65</f>
        <v>111884.368</v>
      </c>
      <c r="I65" s="4"/>
      <c r="J65" s="4">
        <f t="shared" ref="J65:J69" si="205">H65+I65</f>
        <v>111884.368</v>
      </c>
      <c r="K65" s="4">
        <v>-94190.144</v>
      </c>
      <c r="L65" s="4">
        <f t="shared" ref="L65:L69" si="206">J65+K65</f>
        <v>17694.224000000002</v>
      </c>
      <c r="M65" s="4"/>
      <c r="N65" s="4">
        <f>L65+M65</f>
        <v>17694.224000000002</v>
      </c>
      <c r="O65" s="4"/>
      <c r="P65" s="4">
        <f>N65+O65</f>
        <v>17694.224000000002</v>
      </c>
      <c r="Q65" s="4"/>
      <c r="R65" s="4">
        <f t="shared" si="5"/>
        <v>17694.224000000002</v>
      </c>
      <c r="S65" s="32"/>
      <c r="T65" s="4">
        <f t="shared" ref="T65:T69" si="207">R65+S65</f>
        <v>17694.224000000002</v>
      </c>
      <c r="U65" s="27"/>
      <c r="V65" s="4">
        <f t="shared" ref="V65:V69" si="208">T65+U65</f>
        <v>17694.224000000002</v>
      </c>
      <c r="W65" s="4">
        <v>112002.7</v>
      </c>
      <c r="X65" s="4"/>
      <c r="Y65" s="4">
        <f t="shared" si="8"/>
        <v>112002.7</v>
      </c>
      <c r="Z65" s="4"/>
      <c r="AA65" s="4">
        <f t="shared" ref="AA65:AA69" si="209">Y65+Z65</f>
        <v>112002.7</v>
      </c>
      <c r="AB65" s="4">
        <v>-96644</v>
      </c>
      <c r="AC65" s="4">
        <f t="shared" ref="AC65:AC69" si="210">AA65+AB65</f>
        <v>15358.699999999997</v>
      </c>
      <c r="AD65" s="4"/>
      <c r="AE65" s="4">
        <f t="shared" ref="AE65:AE69" si="211">AC65+AD65</f>
        <v>15358.699999999997</v>
      </c>
      <c r="AF65" s="4"/>
      <c r="AG65" s="4">
        <f t="shared" ref="AG65:AG69" si="212">AE65+AF65</f>
        <v>15358.699999999997</v>
      </c>
      <c r="AH65" s="4"/>
      <c r="AI65" s="4">
        <f t="shared" si="9"/>
        <v>15358.699999999997</v>
      </c>
      <c r="AJ65" s="32"/>
      <c r="AK65" s="4">
        <f t="shared" ref="AK65:AK69" si="213">AI65+AJ65</f>
        <v>15358.699999999997</v>
      </c>
      <c r="AL65" s="27"/>
      <c r="AM65" s="4">
        <f t="shared" ref="AM65:AM69" si="214">AK65+AL65</f>
        <v>15358.699999999997</v>
      </c>
      <c r="AN65" s="4">
        <v>0</v>
      </c>
      <c r="AO65" s="3">
        <v>0</v>
      </c>
      <c r="AP65" s="3">
        <f t="shared" si="12"/>
        <v>0</v>
      </c>
      <c r="AQ65" s="3"/>
      <c r="AR65" s="3">
        <f t="shared" ref="AR65:AR69" si="215">AP65+AQ65</f>
        <v>0</v>
      </c>
      <c r="AS65" s="3"/>
      <c r="AT65" s="3">
        <f t="shared" ref="AT65:AT69" si="216">AR65+AS65</f>
        <v>0</v>
      </c>
      <c r="AU65" s="3"/>
      <c r="AV65" s="3">
        <f t="shared" ref="AV65:AV69" si="217">AT65+AU65</f>
        <v>0</v>
      </c>
      <c r="AW65" s="3"/>
      <c r="AX65" s="3">
        <f t="shared" ref="AX65:AX69" si="218">AV65+AW65</f>
        <v>0</v>
      </c>
      <c r="AY65" s="3"/>
      <c r="AZ65" s="3">
        <f t="shared" si="17"/>
        <v>0</v>
      </c>
      <c r="BA65" s="30"/>
      <c r="BB65" s="3">
        <f t="shared" ref="BB65:BB69" si="219">AZ65+BA65</f>
        <v>0</v>
      </c>
      <c r="BC65" s="5" t="s">
        <v>328</v>
      </c>
      <c r="BD65" s="5">
        <v>0</v>
      </c>
      <c r="BE65" s="5"/>
      <c r="BF65" s="5"/>
    </row>
    <row r="66" spans="1:58" x14ac:dyDescent="0.35">
      <c r="A66" s="71"/>
      <c r="B66" s="72" t="s">
        <v>123</v>
      </c>
      <c r="C66" s="72"/>
      <c r="D66" s="4">
        <v>0</v>
      </c>
      <c r="E66" s="4"/>
      <c r="F66" s="4">
        <f t="shared" si="4"/>
        <v>0</v>
      </c>
      <c r="G66" s="4"/>
      <c r="H66" s="4">
        <f t="shared" si="204"/>
        <v>0</v>
      </c>
      <c r="I66" s="4"/>
      <c r="J66" s="4">
        <f t="shared" si="205"/>
        <v>0</v>
      </c>
      <c r="K66" s="4">
        <v>63908.4</v>
      </c>
      <c r="L66" s="4">
        <f t="shared" si="206"/>
        <v>63908.4</v>
      </c>
      <c r="M66" s="4"/>
      <c r="N66" s="4">
        <f>L66+M66</f>
        <v>63908.4</v>
      </c>
      <c r="O66" s="4"/>
      <c r="P66" s="4">
        <f>N66+O66</f>
        <v>63908.4</v>
      </c>
      <c r="Q66" s="4"/>
      <c r="R66" s="3">
        <f t="shared" si="5"/>
        <v>63908.4</v>
      </c>
      <c r="S66" s="32"/>
      <c r="T66" s="3">
        <f t="shared" si="207"/>
        <v>63908.4</v>
      </c>
      <c r="U66" s="27"/>
      <c r="V66" s="3">
        <f t="shared" si="208"/>
        <v>63908.4</v>
      </c>
      <c r="W66" s="4">
        <v>29124</v>
      </c>
      <c r="X66" s="4"/>
      <c r="Y66" s="4">
        <f t="shared" si="8"/>
        <v>29124</v>
      </c>
      <c r="Z66" s="4"/>
      <c r="AA66" s="4">
        <f t="shared" si="209"/>
        <v>29124</v>
      </c>
      <c r="AB66" s="4">
        <v>85672.9</v>
      </c>
      <c r="AC66" s="4">
        <f t="shared" si="210"/>
        <v>114796.9</v>
      </c>
      <c r="AD66" s="4"/>
      <c r="AE66" s="4">
        <f t="shared" si="211"/>
        <v>114796.9</v>
      </c>
      <c r="AF66" s="4"/>
      <c r="AG66" s="4">
        <f t="shared" si="212"/>
        <v>114796.9</v>
      </c>
      <c r="AH66" s="4"/>
      <c r="AI66" s="3">
        <f t="shared" si="9"/>
        <v>114796.9</v>
      </c>
      <c r="AJ66" s="32"/>
      <c r="AK66" s="3">
        <f t="shared" si="213"/>
        <v>114796.9</v>
      </c>
      <c r="AL66" s="27">
        <v>-4542.3999999999996</v>
      </c>
      <c r="AM66" s="3">
        <f t="shared" si="214"/>
        <v>110254.5</v>
      </c>
      <c r="AN66" s="4">
        <v>15358.7</v>
      </c>
      <c r="AO66" s="3"/>
      <c r="AP66" s="3">
        <f t="shared" si="12"/>
        <v>15358.7</v>
      </c>
      <c r="AQ66" s="3"/>
      <c r="AR66" s="3">
        <f t="shared" si="215"/>
        <v>15358.7</v>
      </c>
      <c r="AS66" s="3">
        <v>70490.3</v>
      </c>
      <c r="AT66" s="3">
        <f t="shared" si="216"/>
        <v>85849</v>
      </c>
      <c r="AU66" s="3"/>
      <c r="AV66" s="3">
        <f t="shared" si="217"/>
        <v>85849</v>
      </c>
      <c r="AW66" s="3"/>
      <c r="AX66" s="3">
        <f t="shared" si="218"/>
        <v>85849</v>
      </c>
      <c r="AY66" s="3"/>
      <c r="AZ66" s="3">
        <f t="shared" si="17"/>
        <v>85849</v>
      </c>
      <c r="BA66" s="30"/>
      <c r="BB66" s="3">
        <f t="shared" si="219"/>
        <v>85849</v>
      </c>
      <c r="BC66" s="65" t="s">
        <v>399</v>
      </c>
      <c r="BD66" s="65"/>
    </row>
    <row r="67" spans="1:58" x14ac:dyDescent="0.35">
      <c r="A67" s="71"/>
      <c r="B67" s="72" t="s">
        <v>124</v>
      </c>
      <c r="C67" s="72"/>
      <c r="D67" s="4">
        <v>0</v>
      </c>
      <c r="E67" s="4"/>
      <c r="F67" s="4">
        <f t="shared" si="4"/>
        <v>0</v>
      </c>
      <c r="G67" s="4"/>
      <c r="H67" s="4">
        <f t="shared" si="204"/>
        <v>0</v>
      </c>
      <c r="I67" s="4"/>
      <c r="J67" s="4">
        <f t="shared" si="205"/>
        <v>0</v>
      </c>
      <c r="K67" s="4"/>
      <c r="L67" s="4">
        <f t="shared" si="206"/>
        <v>0</v>
      </c>
      <c r="M67" s="4"/>
      <c r="N67" s="4">
        <f>L67+M67</f>
        <v>0</v>
      </c>
      <c r="O67" s="4"/>
      <c r="P67" s="4">
        <f>N67+O67</f>
        <v>0</v>
      </c>
      <c r="Q67" s="4"/>
      <c r="R67" s="3">
        <f t="shared" si="5"/>
        <v>0</v>
      </c>
      <c r="S67" s="32"/>
      <c r="T67" s="3">
        <f t="shared" si="207"/>
        <v>0</v>
      </c>
      <c r="U67" s="27"/>
      <c r="V67" s="3">
        <f t="shared" si="208"/>
        <v>0</v>
      </c>
      <c r="W67" s="4">
        <v>177845.6</v>
      </c>
      <c r="X67" s="4"/>
      <c r="Y67" s="4">
        <f t="shared" si="8"/>
        <v>177845.6</v>
      </c>
      <c r="Z67" s="4"/>
      <c r="AA67" s="4">
        <f t="shared" si="209"/>
        <v>177845.6</v>
      </c>
      <c r="AB67" s="4">
        <v>79701.2</v>
      </c>
      <c r="AC67" s="4">
        <f t="shared" si="210"/>
        <v>257546.8</v>
      </c>
      <c r="AD67" s="4"/>
      <c r="AE67" s="4">
        <f t="shared" si="211"/>
        <v>257546.8</v>
      </c>
      <c r="AF67" s="4"/>
      <c r="AG67" s="4">
        <f t="shared" si="212"/>
        <v>257546.8</v>
      </c>
      <c r="AH67" s="4"/>
      <c r="AI67" s="3">
        <f t="shared" si="9"/>
        <v>257546.8</v>
      </c>
      <c r="AJ67" s="32"/>
      <c r="AK67" s="3">
        <f t="shared" si="213"/>
        <v>257546.8</v>
      </c>
      <c r="AL67" s="27"/>
      <c r="AM67" s="3">
        <f t="shared" si="214"/>
        <v>257546.8</v>
      </c>
      <c r="AN67" s="4">
        <v>291816.40000000002</v>
      </c>
      <c r="AO67" s="3"/>
      <c r="AP67" s="3">
        <f t="shared" si="12"/>
        <v>291816.40000000002</v>
      </c>
      <c r="AQ67" s="3">
        <v>-34269.4</v>
      </c>
      <c r="AR67" s="3">
        <f t="shared" si="215"/>
        <v>257547.00000000003</v>
      </c>
      <c r="AS67" s="3"/>
      <c r="AT67" s="3">
        <f t="shared" si="216"/>
        <v>257547.00000000003</v>
      </c>
      <c r="AU67" s="3"/>
      <c r="AV67" s="3">
        <f t="shared" si="217"/>
        <v>257547.00000000003</v>
      </c>
      <c r="AW67" s="3"/>
      <c r="AX67" s="3">
        <f t="shared" si="218"/>
        <v>257547.00000000003</v>
      </c>
      <c r="AY67" s="3"/>
      <c r="AZ67" s="3">
        <f t="shared" si="17"/>
        <v>257547.00000000003</v>
      </c>
      <c r="BA67" s="30"/>
      <c r="BB67" s="3">
        <f t="shared" si="219"/>
        <v>257547.00000000003</v>
      </c>
      <c r="BC67" s="65" t="s">
        <v>314</v>
      </c>
      <c r="BD67" s="65"/>
    </row>
    <row r="68" spans="1:58" ht="54" x14ac:dyDescent="0.35">
      <c r="A68" s="71" t="s">
        <v>167</v>
      </c>
      <c r="B68" s="72" t="s">
        <v>149</v>
      </c>
      <c r="C68" s="2" t="s">
        <v>58</v>
      </c>
      <c r="D68" s="4">
        <v>0</v>
      </c>
      <c r="E68" s="4"/>
      <c r="F68" s="4">
        <f t="shared" si="4"/>
        <v>0</v>
      </c>
      <c r="G68" s="4">
        <v>5800.2259999999997</v>
      </c>
      <c r="H68" s="4">
        <f t="shared" si="204"/>
        <v>5800.2259999999997</v>
      </c>
      <c r="I68" s="4"/>
      <c r="J68" s="4">
        <f t="shared" si="205"/>
        <v>5800.2259999999997</v>
      </c>
      <c r="K68" s="4"/>
      <c r="L68" s="4">
        <f t="shared" si="206"/>
        <v>5800.2259999999997</v>
      </c>
      <c r="M68" s="4"/>
      <c r="N68" s="4">
        <f>L68+M68</f>
        <v>5800.2259999999997</v>
      </c>
      <c r="O68" s="4">
        <v>6880.4740000000002</v>
      </c>
      <c r="P68" s="4">
        <f>N68+O68</f>
        <v>12680.7</v>
      </c>
      <c r="Q68" s="4"/>
      <c r="R68" s="3">
        <f t="shared" si="5"/>
        <v>12680.7</v>
      </c>
      <c r="S68" s="32"/>
      <c r="T68" s="3">
        <f t="shared" si="207"/>
        <v>12680.7</v>
      </c>
      <c r="U68" s="27"/>
      <c r="V68" s="3">
        <f t="shared" si="208"/>
        <v>12680.7</v>
      </c>
      <c r="W68" s="4">
        <v>39792.400000000001</v>
      </c>
      <c r="X68" s="4"/>
      <c r="Y68" s="4">
        <f t="shared" si="8"/>
        <v>39792.400000000001</v>
      </c>
      <c r="Z68" s="4"/>
      <c r="AA68" s="4">
        <f t="shared" si="209"/>
        <v>39792.400000000001</v>
      </c>
      <c r="AB68" s="4"/>
      <c r="AC68" s="4">
        <f t="shared" si="210"/>
        <v>39792.400000000001</v>
      </c>
      <c r="AD68" s="4"/>
      <c r="AE68" s="4">
        <f t="shared" si="211"/>
        <v>39792.400000000001</v>
      </c>
      <c r="AF68" s="4">
        <v>-6880.4740000000002</v>
      </c>
      <c r="AG68" s="4">
        <f t="shared" si="212"/>
        <v>32911.925999999999</v>
      </c>
      <c r="AH68" s="4"/>
      <c r="AI68" s="3">
        <f t="shared" si="9"/>
        <v>32911.925999999999</v>
      </c>
      <c r="AJ68" s="32"/>
      <c r="AK68" s="3">
        <f t="shared" si="213"/>
        <v>32911.925999999999</v>
      </c>
      <c r="AL68" s="27"/>
      <c r="AM68" s="3">
        <f t="shared" si="214"/>
        <v>32911.925999999999</v>
      </c>
      <c r="AN68" s="4">
        <v>58995.4</v>
      </c>
      <c r="AO68" s="3"/>
      <c r="AP68" s="3">
        <f t="shared" si="12"/>
        <v>58995.4</v>
      </c>
      <c r="AQ68" s="3"/>
      <c r="AR68" s="3">
        <f t="shared" si="215"/>
        <v>58995.4</v>
      </c>
      <c r="AS68" s="3"/>
      <c r="AT68" s="3">
        <f t="shared" si="216"/>
        <v>58995.4</v>
      </c>
      <c r="AU68" s="3"/>
      <c r="AV68" s="3">
        <f t="shared" si="217"/>
        <v>58995.4</v>
      </c>
      <c r="AW68" s="3"/>
      <c r="AX68" s="3">
        <f t="shared" si="218"/>
        <v>58995.4</v>
      </c>
      <c r="AY68" s="3"/>
      <c r="AZ68" s="3">
        <f t="shared" si="17"/>
        <v>58995.4</v>
      </c>
      <c r="BA68" s="30"/>
      <c r="BB68" s="3">
        <f t="shared" si="219"/>
        <v>58995.4</v>
      </c>
      <c r="BC68" s="65" t="s">
        <v>257</v>
      </c>
      <c r="BD68" s="65"/>
    </row>
    <row r="69" spans="1:58" ht="54" x14ac:dyDescent="0.35">
      <c r="A69" s="71" t="s">
        <v>168</v>
      </c>
      <c r="B69" s="72" t="s">
        <v>128</v>
      </c>
      <c r="C69" s="2" t="s">
        <v>58</v>
      </c>
      <c r="D69" s="4">
        <f>D71+D72</f>
        <v>157514.5</v>
      </c>
      <c r="E69" s="4">
        <f>E71+E72</f>
        <v>0</v>
      </c>
      <c r="F69" s="4">
        <f t="shared" si="4"/>
        <v>157514.5</v>
      </c>
      <c r="G69" s="4">
        <f>G71+G72</f>
        <v>11477.304</v>
      </c>
      <c r="H69" s="4">
        <f t="shared" si="204"/>
        <v>168991.804</v>
      </c>
      <c r="I69" s="4">
        <f>I71+I72</f>
        <v>0</v>
      </c>
      <c r="J69" s="4">
        <f t="shared" si="205"/>
        <v>168991.804</v>
      </c>
      <c r="K69" s="4">
        <f>K71+K72</f>
        <v>0</v>
      </c>
      <c r="L69" s="4">
        <f t="shared" si="206"/>
        <v>168991.804</v>
      </c>
      <c r="M69" s="4">
        <f>M71+M72</f>
        <v>0</v>
      </c>
      <c r="N69" s="4">
        <f>L69+M69</f>
        <v>168991.804</v>
      </c>
      <c r="O69" s="4">
        <f>O71+O72</f>
        <v>-6880.4740000000002</v>
      </c>
      <c r="P69" s="4">
        <f>N69+O69</f>
        <v>162111.33000000002</v>
      </c>
      <c r="Q69" s="4">
        <f>Q71+Q72</f>
        <v>-112876.507</v>
      </c>
      <c r="R69" s="3">
        <f t="shared" si="5"/>
        <v>49234.823000000019</v>
      </c>
      <c r="S69" s="32">
        <f>S71+S72</f>
        <v>0</v>
      </c>
      <c r="T69" s="3">
        <f t="shared" si="207"/>
        <v>49234.823000000019</v>
      </c>
      <c r="U69" s="27">
        <f>U71+U72</f>
        <v>0</v>
      </c>
      <c r="V69" s="3">
        <f t="shared" si="208"/>
        <v>49234.823000000019</v>
      </c>
      <c r="W69" s="4">
        <f t="shared" ref="W69:AN69" si="220">W71+W72</f>
        <v>393678.30000000005</v>
      </c>
      <c r="X69" s="4">
        <f t="shared" ref="X69:Z69" si="221">X71+X72</f>
        <v>0</v>
      </c>
      <c r="Y69" s="4">
        <f t="shared" si="8"/>
        <v>393678.30000000005</v>
      </c>
      <c r="Z69" s="4">
        <f t="shared" si="221"/>
        <v>0</v>
      </c>
      <c r="AA69" s="4">
        <f t="shared" si="209"/>
        <v>393678.30000000005</v>
      </c>
      <c r="AB69" s="4">
        <f t="shared" ref="AB69" si="222">AB71+AB72</f>
        <v>0</v>
      </c>
      <c r="AC69" s="4">
        <f t="shared" si="210"/>
        <v>393678.30000000005</v>
      </c>
      <c r="AD69" s="4">
        <f t="shared" ref="AD69:AF69" si="223">AD71+AD72</f>
        <v>0</v>
      </c>
      <c r="AE69" s="4">
        <f t="shared" si="211"/>
        <v>393678.30000000005</v>
      </c>
      <c r="AF69" s="4">
        <f t="shared" si="223"/>
        <v>6880.4740000000002</v>
      </c>
      <c r="AG69" s="4">
        <f t="shared" si="212"/>
        <v>400558.77400000003</v>
      </c>
      <c r="AH69" s="4">
        <f t="shared" ref="AH69:AJ69" si="224">AH71+AH72</f>
        <v>112876.507</v>
      </c>
      <c r="AI69" s="3">
        <f t="shared" si="9"/>
        <v>513435.28100000002</v>
      </c>
      <c r="AJ69" s="32">
        <f t="shared" si="224"/>
        <v>0</v>
      </c>
      <c r="AK69" s="3">
        <f t="shared" si="213"/>
        <v>513435.28100000002</v>
      </c>
      <c r="AL69" s="27">
        <f t="shared" ref="AL69" si="225">AL71+AL72</f>
        <v>0</v>
      </c>
      <c r="AM69" s="3">
        <f t="shared" si="214"/>
        <v>513435.28100000002</v>
      </c>
      <c r="AN69" s="4">
        <f t="shared" si="220"/>
        <v>0</v>
      </c>
      <c r="AO69" s="3">
        <f t="shared" ref="AO69:AQ69" si="226">AO71+AO72</f>
        <v>0</v>
      </c>
      <c r="AP69" s="3">
        <f t="shared" si="12"/>
        <v>0</v>
      </c>
      <c r="AQ69" s="3">
        <f t="shared" si="226"/>
        <v>0</v>
      </c>
      <c r="AR69" s="3">
        <f t="shared" si="215"/>
        <v>0</v>
      </c>
      <c r="AS69" s="3">
        <f t="shared" ref="AS69:AU69" si="227">AS71+AS72</f>
        <v>0</v>
      </c>
      <c r="AT69" s="3">
        <f t="shared" si="216"/>
        <v>0</v>
      </c>
      <c r="AU69" s="3">
        <f t="shared" si="227"/>
        <v>0</v>
      </c>
      <c r="AV69" s="3">
        <f t="shared" si="217"/>
        <v>0</v>
      </c>
      <c r="AW69" s="3">
        <f t="shared" ref="AW69:AY69" si="228">AW71+AW72</f>
        <v>0</v>
      </c>
      <c r="AX69" s="3">
        <f t="shared" si="218"/>
        <v>0</v>
      </c>
      <c r="AY69" s="3">
        <f t="shared" si="228"/>
        <v>0</v>
      </c>
      <c r="AZ69" s="3">
        <f t="shared" si="17"/>
        <v>0</v>
      </c>
      <c r="BA69" s="30">
        <f t="shared" ref="BA69" si="229">BA71+BA72</f>
        <v>0</v>
      </c>
      <c r="BB69" s="3">
        <f t="shared" si="219"/>
        <v>0</v>
      </c>
      <c r="BC69" s="65"/>
      <c r="BD69" s="65"/>
    </row>
    <row r="70" spans="1:58" x14ac:dyDescent="0.35">
      <c r="A70" s="71"/>
      <c r="B70" s="72" t="s">
        <v>119</v>
      </c>
      <c r="C70" s="7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"/>
      <c r="S70" s="32"/>
      <c r="T70" s="3"/>
      <c r="U70" s="27"/>
      <c r="V70" s="3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3"/>
      <c r="AJ70" s="32"/>
      <c r="AK70" s="3"/>
      <c r="AL70" s="27"/>
      <c r="AM70" s="3"/>
      <c r="AN70" s="4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0"/>
      <c r="BB70" s="3"/>
      <c r="BC70" s="65"/>
      <c r="BD70" s="65"/>
    </row>
    <row r="71" spans="1:58" hidden="1" x14ac:dyDescent="0.35">
      <c r="A71" s="12"/>
      <c r="B71" s="15" t="s">
        <v>6</v>
      </c>
      <c r="C71" s="1"/>
      <c r="D71" s="4">
        <v>122590.7</v>
      </c>
      <c r="E71" s="4"/>
      <c r="F71" s="4">
        <f t="shared" si="4"/>
        <v>122590.7</v>
      </c>
      <c r="G71" s="4">
        <v>11477.304</v>
      </c>
      <c r="H71" s="4">
        <f t="shared" ref="H71:H73" si="230">F71+G71</f>
        <v>134068.00399999999</v>
      </c>
      <c r="I71" s="4"/>
      <c r="J71" s="4">
        <f t="shared" ref="J71:J73" si="231">H71+I71</f>
        <v>134068.00399999999</v>
      </c>
      <c r="K71" s="4">
        <v>34923.800000000003</v>
      </c>
      <c r="L71" s="4">
        <f t="shared" ref="L71:L73" si="232">J71+K71</f>
        <v>168991.804</v>
      </c>
      <c r="M71" s="4"/>
      <c r="N71" s="4">
        <f>L71+M71</f>
        <v>168991.804</v>
      </c>
      <c r="O71" s="4">
        <f>-6880.474</f>
        <v>-6880.4740000000002</v>
      </c>
      <c r="P71" s="4">
        <f>N71+O71</f>
        <v>162111.33000000002</v>
      </c>
      <c r="Q71" s="4">
        <v>-112876.507</v>
      </c>
      <c r="R71" s="4">
        <f t="shared" si="5"/>
        <v>49234.823000000019</v>
      </c>
      <c r="S71" s="32"/>
      <c r="T71" s="4">
        <f t="shared" ref="T71:T73" si="233">R71+S71</f>
        <v>49234.823000000019</v>
      </c>
      <c r="U71" s="27"/>
      <c r="V71" s="4">
        <f t="shared" ref="V71:V73" si="234">T71+U71</f>
        <v>49234.823000000019</v>
      </c>
      <c r="W71" s="4">
        <v>125512.2</v>
      </c>
      <c r="X71" s="4"/>
      <c r="Y71" s="4">
        <f t="shared" si="8"/>
        <v>125512.2</v>
      </c>
      <c r="Z71" s="4"/>
      <c r="AA71" s="4">
        <f t="shared" ref="AA71:AA73" si="235">Y71+Z71</f>
        <v>125512.2</v>
      </c>
      <c r="AB71" s="4"/>
      <c r="AC71" s="4">
        <f t="shared" ref="AC71:AC73" si="236">AA71+AB71</f>
        <v>125512.2</v>
      </c>
      <c r="AD71" s="4"/>
      <c r="AE71" s="4">
        <f t="shared" ref="AE71:AE73" si="237">AC71+AD71</f>
        <v>125512.2</v>
      </c>
      <c r="AF71" s="4">
        <v>6880.4740000000002</v>
      </c>
      <c r="AG71" s="4">
        <f t="shared" ref="AG71:AG73" si="238">AE71+AF71</f>
        <v>132392.674</v>
      </c>
      <c r="AH71" s="4">
        <v>112876.507</v>
      </c>
      <c r="AI71" s="4">
        <f t="shared" si="9"/>
        <v>245269.18099999998</v>
      </c>
      <c r="AJ71" s="32"/>
      <c r="AK71" s="4">
        <f t="shared" ref="AK71:AK73" si="239">AI71+AJ71</f>
        <v>245269.18099999998</v>
      </c>
      <c r="AL71" s="27"/>
      <c r="AM71" s="4">
        <f t="shared" ref="AM71:AM73" si="240">AK71+AL71</f>
        <v>245269.18099999998</v>
      </c>
      <c r="AN71" s="4">
        <v>0</v>
      </c>
      <c r="AO71" s="3">
        <v>0</v>
      </c>
      <c r="AP71" s="3">
        <f t="shared" si="12"/>
        <v>0</v>
      </c>
      <c r="AQ71" s="3"/>
      <c r="AR71" s="3">
        <f t="shared" ref="AR71:AR73" si="241">AP71+AQ71</f>
        <v>0</v>
      </c>
      <c r="AS71" s="3"/>
      <c r="AT71" s="3">
        <f t="shared" ref="AT71:AT73" si="242">AR71+AS71</f>
        <v>0</v>
      </c>
      <c r="AU71" s="3"/>
      <c r="AV71" s="3">
        <f t="shared" ref="AV71:AV73" si="243">AT71+AU71</f>
        <v>0</v>
      </c>
      <c r="AW71" s="3"/>
      <c r="AX71" s="3">
        <f t="shared" ref="AX71:AX73" si="244">AV71+AW71</f>
        <v>0</v>
      </c>
      <c r="AY71" s="3"/>
      <c r="AZ71" s="3">
        <f t="shared" si="17"/>
        <v>0</v>
      </c>
      <c r="BA71" s="30"/>
      <c r="BB71" s="3">
        <f t="shared" ref="BB71:BB73" si="245">AZ71+BA71</f>
        <v>0</v>
      </c>
      <c r="BC71" s="5" t="s">
        <v>258</v>
      </c>
      <c r="BD71" s="5">
        <v>0</v>
      </c>
      <c r="BE71" s="5"/>
      <c r="BF71" s="5"/>
    </row>
    <row r="72" spans="1:58" x14ac:dyDescent="0.35">
      <c r="A72" s="71"/>
      <c r="B72" s="72" t="s">
        <v>123</v>
      </c>
      <c r="C72" s="72"/>
      <c r="D72" s="4">
        <v>34923.800000000003</v>
      </c>
      <c r="E72" s="4"/>
      <c r="F72" s="4">
        <f t="shared" si="4"/>
        <v>34923.800000000003</v>
      </c>
      <c r="G72" s="4"/>
      <c r="H72" s="4">
        <f t="shared" si="230"/>
        <v>34923.800000000003</v>
      </c>
      <c r="I72" s="4"/>
      <c r="J72" s="4">
        <f t="shared" si="231"/>
        <v>34923.800000000003</v>
      </c>
      <c r="K72" s="4">
        <v>-34923.800000000003</v>
      </c>
      <c r="L72" s="4">
        <f t="shared" si="232"/>
        <v>0</v>
      </c>
      <c r="M72" s="4"/>
      <c r="N72" s="4">
        <f>L72+M72</f>
        <v>0</v>
      </c>
      <c r="O72" s="4"/>
      <c r="P72" s="4">
        <f>N72+O72</f>
        <v>0</v>
      </c>
      <c r="Q72" s="4"/>
      <c r="R72" s="3">
        <f t="shared" si="5"/>
        <v>0</v>
      </c>
      <c r="S72" s="32"/>
      <c r="T72" s="3">
        <f t="shared" si="233"/>
        <v>0</v>
      </c>
      <c r="U72" s="27"/>
      <c r="V72" s="3">
        <f t="shared" si="234"/>
        <v>0</v>
      </c>
      <c r="W72" s="4">
        <v>268166.10000000003</v>
      </c>
      <c r="X72" s="4"/>
      <c r="Y72" s="4">
        <f t="shared" si="8"/>
        <v>268166.10000000003</v>
      </c>
      <c r="Z72" s="4"/>
      <c r="AA72" s="4">
        <f t="shared" si="235"/>
        <v>268166.10000000003</v>
      </c>
      <c r="AB72" s="4"/>
      <c r="AC72" s="4">
        <f t="shared" si="236"/>
        <v>268166.10000000003</v>
      </c>
      <c r="AD72" s="4"/>
      <c r="AE72" s="4">
        <f t="shared" si="237"/>
        <v>268166.10000000003</v>
      </c>
      <c r="AF72" s="4"/>
      <c r="AG72" s="4">
        <f t="shared" si="238"/>
        <v>268166.10000000003</v>
      </c>
      <c r="AH72" s="4"/>
      <c r="AI72" s="3">
        <f t="shared" si="9"/>
        <v>268166.10000000003</v>
      </c>
      <c r="AJ72" s="32"/>
      <c r="AK72" s="3">
        <f t="shared" si="239"/>
        <v>268166.10000000003</v>
      </c>
      <c r="AL72" s="27"/>
      <c r="AM72" s="3">
        <f t="shared" si="240"/>
        <v>268166.10000000003</v>
      </c>
      <c r="AN72" s="4">
        <v>0</v>
      </c>
      <c r="AO72" s="3">
        <v>0</v>
      </c>
      <c r="AP72" s="3">
        <f t="shared" si="12"/>
        <v>0</v>
      </c>
      <c r="AQ72" s="3"/>
      <c r="AR72" s="3">
        <f t="shared" si="241"/>
        <v>0</v>
      </c>
      <c r="AS72" s="3"/>
      <c r="AT72" s="3">
        <f t="shared" si="242"/>
        <v>0</v>
      </c>
      <c r="AU72" s="3"/>
      <c r="AV72" s="3">
        <f t="shared" si="243"/>
        <v>0</v>
      </c>
      <c r="AW72" s="3"/>
      <c r="AX72" s="3">
        <f t="shared" si="244"/>
        <v>0</v>
      </c>
      <c r="AY72" s="3"/>
      <c r="AZ72" s="3">
        <f t="shared" si="17"/>
        <v>0</v>
      </c>
      <c r="BA72" s="30"/>
      <c r="BB72" s="3">
        <f t="shared" si="245"/>
        <v>0</v>
      </c>
      <c r="BC72" s="65" t="s">
        <v>367</v>
      </c>
      <c r="BD72" s="65"/>
    </row>
    <row r="73" spans="1:58" ht="54" x14ac:dyDescent="0.35">
      <c r="A73" s="71" t="s">
        <v>169</v>
      </c>
      <c r="B73" s="72" t="s">
        <v>150</v>
      </c>
      <c r="C73" s="2" t="s">
        <v>58</v>
      </c>
      <c r="D73" s="4">
        <f>D75+D76</f>
        <v>0</v>
      </c>
      <c r="E73" s="4">
        <f>E75+E76</f>
        <v>0</v>
      </c>
      <c r="F73" s="4">
        <f t="shared" si="4"/>
        <v>0</v>
      </c>
      <c r="G73" s="4">
        <f>G75+G76</f>
        <v>15</v>
      </c>
      <c r="H73" s="4">
        <f t="shared" si="230"/>
        <v>15</v>
      </c>
      <c r="I73" s="4">
        <f>I75+I76</f>
        <v>0</v>
      </c>
      <c r="J73" s="4">
        <f t="shared" si="231"/>
        <v>15</v>
      </c>
      <c r="K73" s="4">
        <f>K75+K76</f>
        <v>0</v>
      </c>
      <c r="L73" s="4">
        <f t="shared" si="232"/>
        <v>15</v>
      </c>
      <c r="M73" s="4">
        <f>M75+M76</f>
        <v>0</v>
      </c>
      <c r="N73" s="4">
        <f>L73+M73</f>
        <v>15</v>
      </c>
      <c r="O73" s="4">
        <f>O75+O76</f>
        <v>0</v>
      </c>
      <c r="P73" s="4">
        <f>N73+O73</f>
        <v>15</v>
      </c>
      <c r="Q73" s="4">
        <f>Q75+Q76</f>
        <v>0</v>
      </c>
      <c r="R73" s="3">
        <f t="shared" si="5"/>
        <v>15</v>
      </c>
      <c r="S73" s="32">
        <f>S75+S76</f>
        <v>0</v>
      </c>
      <c r="T73" s="3">
        <f t="shared" si="233"/>
        <v>15</v>
      </c>
      <c r="U73" s="27">
        <f>U75+U76</f>
        <v>0</v>
      </c>
      <c r="V73" s="3">
        <f t="shared" si="234"/>
        <v>15</v>
      </c>
      <c r="W73" s="4">
        <f t="shared" ref="W73:AN73" si="246">W75+W76</f>
        <v>7485</v>
      </c>
      <c r="X73" s="4">
        <f t="shared" ref="X73:Z73" si="247">X75+X76</f>
        <v>0</v>
      </c>
      <c r="Y73" s="4">
        <f t="shared" si="8"/>
        <v>7485</v>
      </c>
      <c r="Z73" s="4">
        <f t="shared" si="247"/>
        <v>0</v>
      </c>
      <c r="AA73" s="4">
        <f t="shared" si="235"/>
        <v>7485</v>
      </c>
      <c r="AB73" s="4">
        <f t="shared" ref="AB73" si="248">AB75+AB76</f>
        <v>0</v>
      </c>
      <c r="AC73" s="4">
        <f t="shared" si="236"/>
        <v>7485</v>
      </c>
      <c r="AD73" s="4">
        <f t="shared" ref="AD73:AF73" si="249">AD75+AD76</f>
        <v>0</v>
      </c>
      <c r="AE73" s="4">
        <f t="shared" si="237"/>
        <v>7485</v>
      </c>
      <c r="AF73" s="4">
        <f t="shared" si="249"/>
        <v>0</v>
      </c>
      <c r="AG73" s="4">
        <f t="shared" si="238"/>
        <v>7485</v>
      </c>
      <c r="AH73" s="4">
        <f t="shared" ref="AH73:AJ73" si="250">AH75+AH76</f>
        <v>0</v>
      </c>
      <c r="AI73" s="3">
        <f t="shared" si="9"/>
        <v>7485</v>
      </c>
      <c r="AJ73" s="32">
        <f t="shared" si="250"/>
        <v>0</v>
      </c>
      <c r="AK73" s="3">
        <f t="shared" si="239"/>
        <v>7485</v>
      </c>
      <c r="AL73" s="27">
        <f t="shared" ref="AL73" si="251">AL75+AL76</f>
        <v>0</v>
      </c>
      <c r="AM73" s="3">
        <f t="shared" si="240"/>
        <v>7485</v>
      </c>
      <c r="AN73" s="4">
        <f t="shared" si="246"/>
        <v>140546.70000000001</v>
      </c>
      <c r="AO73" s="3">
        <f t="shared" ref="AO73:AQ73" si="252">AO75+AO76</f>
        <v>0</v>
      </c>
      <c r="AP73" s="3">
        <f t="shared" si="12"/>
        <v>140546.70000000001</v>
      </c>
      <c r="AQ73" s="3">
        <f t="shared" si="252"/>
        <v>0</v>
      </c>
      <c r="AR73" s="3">
        <f t="shared" si="241"/>
        <v>140546.70000000001</v>
      </c>
      <c r="AS73" s="3">
        <f t="shared" ref="AS73:AU73" si="253">AS75+AS76</f>
        <v>0</v>
      </c>
      <c r="AT73" s="3">
        <f t="shared" si="242"/>
        <v>140546.70000000001</v>
      </c>
      <c r="AU73" s="3">
        <f t="shared" si="253"/>
        <v>0</v>
      </c>
      <c r="AV73" s="3">
        <f t="shared" si="243"/>
        <v>140546.70000000001</v>
      </c>
      <c r="AW73" s="3">
        <f t="shared" ref="AW73:AY73" si="254">AW75+AW76</f>
        <v>0</v>
      </c>
      <c r="AX73" s="3">
        <f t="shared" si="244"/>
        <v>140546.70000000001</v>
      </c>
      <c r="AY73" s="3">
        <f t="shared" si="254"/>
        <v>0</v>
      </c>
      <c r="AZ73" s="3">
        <f t="shared" si="17"/>
        <v>140546.70000000001</v>
      </c>
      <c r="BA73" s="30">
        <f t="shared" ref="BA73" si="255">BA75+BA76</f>
        <v>0</v>
      </c>
      <c r="BB73" s="3">
        <f t="shared" si="245"/>
        <v>140546.70000000001</v>
      </c>
      <c r="BC73" s="65"/>
      <c r="BD73" s="65"/>
    </row>
    <row r="74" spans="1:58" x14ac:dyDescent="0.35">
      <c r="A74" s="71"/>
      <c r="B74" s="72" t="s">
        <v>119</v>
      </c>
      <c r="C74" s="7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"/>
      <c r="S74" s="32"/>
      <c r="T74" s="3"/>
      <c r="U74" s="27"/>
      <c r="V74" s="3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3"/>
      <c r="AJ74" s="32"/>
      <c r="AK74" s="3"/>
      <c r="AL74" s="27"/>
      <c r="AM74" s="3"/>
      <c r="AN74" s="4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0"/>
      <c r="BB74" s="3"/>
      <c r="BC74" s="65"/>
      <c r="BD74" s="65"/>
    </row>
    <row r="75" spans="1:58" hidden="1" x14ac:dyDescent="0.35">
      <c r="A75" s="12"/>
      <c r="B75" s="15" t="s">
        <v>6</v>
      </c>
      <c r="C75" s="1"/>
      <c r="D75" s="4">
        <v>0</v>
      </c>
      <c r="E75" s="4">
        <v>0</v>
      </c>
      <c r="F75" s="4">
        <f t="shared" si="4"/>
        <v>0</v>
      </c>
      <c r="G75" s="4">
        <v>15</v>
      </c>
      <c r="H75" s="4">
        <f t="shared" ref="H75:H77" si="256">F75+G75</f>
        <v>15</v>
      </c>
      <c r="I75" s="4"/>
      <c r="J75" s="4">
        <f t="shared" ref="J75:J77" si="257">H75+I75</f>
        <v>15</v>
      </c>
      <c r="K75" s="4"/>
      <c r="L75" s="4">
        <f t="shared" ref="L75:L77" si="258">J75+K75</f>
        <v>15</v>
      </c>
      <c r="M75" s="4"/>
      <c r="N75" s="4">
        <f>L75+M75</f>
        <v>15</v>
      </c>
      <c r="O75" s="4"/>
      <c r="P75" s="4">
        <f>N75+O75</f>
        <v>15</v>
      </c>
      <c r="Q75" s="4"/>
      <c r="R75" s="4">
        <f t="shared" si="5"/>
        <v>15</v>
      </c>
      <c r="S75" s="32"/>
      <c r="T75" s="4">
        <f t="shared" ref="T75:T77" si="259">R75+S75</f>
        <v>15</v>
      </c>
      <c r="U75" s="27"/>
      <c r="V75" s="4">
        <f t="shared" ref="V75:V77" si="260">T75+U75</f>
        <v>15</v>
      </c>
      <c r="W75" s="4">
        <v>7485</v>
      </c>
      <c r="X75" s="4"/>
      <c r="Y75" s="4">
        <f t="shared" si="8"/>
        <v>7485</v>
      </c>
      <c r="Z75" s="4"/>
      <c r="AA75" s="4">
        <f t="shared" ref="AA75:AA76" si="261">Y75+Z75</f>
        <v>7485</v>
      </c>
      <c r="AB75" s="4"/>
      <c r="AC75" s="4">
        <f t="shared" ref="AC75:AC76" si="262">AA75+AB75</f>
        <v>7485</v>
      </c>
      <c r="AD75" s="4"/>
      <c r="AE75" s="4">
        <f t="shared" ref="AE75:AE76" si="263">AC75+AD75</f>
        <v>7485</v>
      </c>
      <c r="AF75" s="4"/>
      <c r="AG75" s="4">
        <f t="shared" ref="AG75:AG76" si="264">AE75+AF75</f>
        <v>7485</v>
      </c>
      <c r="AH75" s="4"/>
      <c r="AI75" s="4">
        <f t="shared" si="9"/>
        <v>7485</v>
      </c>
      <c r="AJ75" s="32"/>
      <c r="AK75" s="4">
        <f t="shared" ref="AK75:AK77" si="265">AI75+AJ75</f>
        <v>7485</v>
      </c>
      <c r="AL75" s="27"/>
      <c r="AM75" s="4">
        <f t="shared" ref="AM75:AM77" si="266">AK75+AL75</f>
        <v>7485</v>
      </c>
      <c r="AN75" s="4">
        <v>33061</v>
      </c>
      <c r="AO75" s="3"/>
      <c r="AP75" s="3">
        <f t="shared" si="12"/>
        <v>33061</v>
      </c>
      <c r="AQ75" s="3"/>
      <c r="AR75" s="3">
        <f t="shared" ref="AR75:AR77" si="267">AP75+AQ75</f>
        <v>33061</v>
      </c>
      <c r="AS75" s="3"/>
      <c r="AT75" s="3">
        <f t="shared" ref="AT75:AT77" si="268">AR75+AS75</f>
        <v>33061</v>
      </c>
      <c r="AU75" s="3"/>
      <c r="AV75" s="3">
        <f t="shared" ref="AV75:AV77" si="269">AT75+AU75</f>
        <v>33061</v>
      </c>
      <c r="AW75" s="3"/>
      <c r="AX75" s="3">
        <f t="shared" ref="AX75:AX77" si="270">AV75+AW75</f>
        <v>33061</v>
      </c>
      <c r="AY75" s="3"/>
      <c r="AZ75" s="3">
        <f t="shared" si="17"/>
        <v>33061</v>
      </c>
      <c r="BA75" s="30"/>
      <c r="BB75" s="3">
        <f t="shared" ref="BB75:BB77" si="271">AZ75+BA75</f>
        <v>33061</v>
      </c>
      <c r="BC75" s="5" t="s">
        <v>272</v>
      </c>
      <c r="BD75" s="5">
        <v>0</v>
      </c>
      <c r="BE75" s="5"/>
      <c r="BF75" s="5"/>
    </row>
    <row r="76" spans="1:58" x14ac:dyDescent="0.35">
      <c r="A76" s="71"/>
      <c r="B76" s="72" t="s">
        <v>123</v>
      </c>
      <c r="C76" s="72"/>
      <c r="D76" s="4">
        <v>0</v>
      </c>
      <c r="E76" s="4">
        <v>0</v>
      </c>
      <c r="F76" s="4">
        <f t="shared" si="4"/>
        <v>0</v>
      </c>
      <c r="G76" s="4">
        <v>0</v>
      </c>
      <c r="H76" s="4">
        <f t="shared" si="256"/>
        <v>0</v>
      </c>
      <c r="I76" s="4">
        <v>0</v>
      </c>
      <c r="J76" s="4">
        <f t="shared" si="257"/>
        <v>0</v>
      </c>
      <c r="K76" s="4">
        <v>0</v>
      </c>
      <c r="L76" s="4">
        <f t="shared" si="258"/>
        <v>0</v>
      </c>
      <c r="M76" s="4">
        <v>0</v>
      </c>
      <c r="N76" s="4">
        <f>L76+M76</f>
        <v>0</v>
      </c>
      <c r="O76" s="4">
        <v>0</v>
      </c>
      <c r="P76" s="4">
        <f>N76+O76</f>
        <v>0</v>
      </c>
      <c r="Q76" s="4">
        <v>0</v>
      </c>
      <c r="R76" s="3">
        <f t="shared" si="5"/>
        <v>0</v>
      </c>
      <c r="S76" s="32">
        <v>0</v>
      </c>
      <c r="T76" s="3">
        <f t="shared" si="259"/>
        <v>0</v>
      </c>
      <c r="U76" s="27">
        <v>0</v>
      </c>
      <c r="V76" s="3">
        <f t="shared" si="260"/>
        <v>0</v>
      </c>
      <c r="W76" s="4">
        <v>0</v>
      </c>
      <c r="X76" s="4">
        <v>0</v>
      </c>
      <c r="Y76" s="4">
        <f t="shared" si="8"/>
        <v>0</v>
      </c>
      <c r="Z76" s="4">
        <v>0</v>
      </c>
      <c r="AA76" s="4">
        <f t="shared" si="261"/>
        <v>0</v>
      </c>
      <c r="AB76" s="4">
        <v>0</v>
      </c>
      <c r="AC76" s="4">
        <f t="shared" si="262"/>
        <v>0</v>
      </c>
      <c r="AD76" s="4">
        <v>0</v>
      </c>
      <c r="AE76" s="4">
        <f t="shared" si="263"/>
        <v>0</v>
      </c>
      <c r="AF76" s="4">
        <v>0</v>
      </c>
      <c r="AG76" s="4">
        <f t="shared" si="264"/>
        <v>0</v>
      </c>
      <c r="AH76" s="4">
        <v>0</v>
      </c>
      <c r="AI76" s="3">
        <f t="shared" si="9"/>
        <v>0</v>
      </c>
      <c r="AJ76" s="32">
        <v>0</v>
      </c>
      <c r="AK76" s="3">
        <f t="shared" si="265"/>
        <v>0</v>
      </c>
      <c r="AL76" s="27">
        <v>0</v>
      </c>
      <c r="AM76" s="3">
        <f t="shared" si="266"/>
        <v>0</v>
      </c>
      <c r="AN76" s="4">
        <v>107485.7</v>
      </c>
      <c r="AO76" s="3"/>
      <c r="AP76" s="3">
        <f t="shared" si="12"/>
        <v>107485.7</v>
      </c>
      <c r="AQ76" s="3"/>
      <c r="AR76" s="3">
        <f t="shared" si="267"/>
        <v>107485.7</v>
      </c>
      <c r="AS76" s="3"/>
      <c r="AT76" s="3">
        <f t="shared" si="268"/>
        <v>107485.7</v>
      </c>
      <c r="AU76" s="3"/>
      <c r="AV76" s="3">
        <f t="shared" si="269"/>
        <v>107485.7</v>
      </c>
      <c r="AW76" s="3"/>
      <c r="AX76" s="3">
        <f t="shared" si="270"/>
        <v>107485.7</v>
      </c>
      <c r="AY76" s="3"/>
      <c r="AZ76" s="3">
        <f t="shared" si="17"/>
        <v>107485.7</v>
      </c>
      <c r="BA76" s="30"/>
      <c r="BB76" s="3">
        <f t="shared" si="271"/>
        <v>107485.7</v>
      </c>
      <c r="BC76" s="65"/>
      <c r="BD76" s="65"/>
    </row>
    <row r="77" spans="1:58" ht="54" x14ac:dyDescent="0.35">
      <c r="A77" s="71" t="s">
        <v>170</v>
      </c>
      <c r="B77" s="72" t="s">
        <v>357</v>
      </c>
      <c r="C77" s="2" t="s">
        <v>58</v>
      </c>
      <c r="D77" s="4">
        <f>D79+D80</f>
        <v>0</v>
      </c>
      <c r="E77" s="4">
        <f>E79+E80</f>
        <v>0</v>
      </c>
      <c r="F77" s="4">
        <f t="shared" si="4"/>
        <v>0</v>
      </c>
      <c r="G77" s="4">
        <f>G79+G80</f>
        <v>0</v>
      </c>
      <c r="H77" s="4">
        <f t="shared" si="256"/>
        <v>0</v>
      </c>
      <c r="I77" s="4">
        <f>I79+I80</f>
        <v>0</v>
      </c>
      <c r="J77" s="4">
        <f t="shared" si="257"/>
        <v>0</v>
      </c>
      <c r="K77" s="4">
        <f>K79+K80</f>
        <v>0</v>
      </c>
      <c r="L77" s="4">
        <f t="shared" si="258"/>
        <v>0</v>
      </c>
      <c r="M77" s="4">
        <f>M79+M80</f>
        <v>0</v>
      </c>
      <c r="N77" s="4">
        <f>L77+M77</f>
        <v>0</v>
      </c>
      <c r="O77" s="4">
        <f>O79+O80</f>
        <v>0</v>
      </c>
      <c r="P77" s="4">
        <f>N77+O77</f>
        <v>0</v>
      </c>
      <c r="Q77" s="4">
        <f>Q79+Q80</f>
        <v>0</v>
      </c>
      <c r="R77" s="3">
        <f t="shared" si="5"/>
        <v>0</v>
      </c>
      <c r="S77" s="32">
        <f>S79+S80</f>
        <v>0</v>
      </c>
      <c r="T77" s="3">
        <f t="shared" si="259"/>
        <v>0</v>
      </c>
      <c r="U77" s="27">
        <f>U79+U80</f>
        <v>0</v>
      </c>
      <c r="V77" s="3">
        <f t="shared" si="260"/>
        <v>0</v>
      </c>
      <c r="W77" s="4">
        <f t="shared" ref="W77:AN77" si="272">W79+W80</f>
        <v>22858.799999999999</v>
      </c>
      <c r="X77" s="4">
        <f t="shared" ref="X77:Z77" si="273">X79+X80</f>
        <v>0</v>
      </c>
      <c r="Y77" s="4">
        <f t="shared" si="8"/>
        <v>22858.799999999999</v>
      </c>
      <c r="Z77" s="4">
        <f t="shared" si="273"/>
        <v>0</v>
      </c>
      <c r="AA77" s="4">
        <f>Y77+Z77</f>
        <v>22858.799999999999</v>
      </c>
      <c r="AB77" s="4">
        <f t="shared" ref="AB77" si="274">AB79+AB80</f>
        <v>0</v>
      </c>
      <c r="AC77" s="4">
        <f>AA77+AB77</f>
        <v>22858.799999999999</v>
      </c>
      <c r="AD77" s="4">
        <f t="shared" ref="AD77:AF77" si="275">AD79+AD80</f>
        <v>0</v>
      </c>
      <c r="AE77" s="4">
        <f>AC77+AD77</f>
        <v>22858.799999999999</v>
      </c>
      <c r="AF77" s="4">
        <f t="shared" si="275"/>
        <v>0</v>
      </c>
      <c r="AG77" s="4">
        <f>AE77+AF77</f>
        <v>22858.799999999999</v>
      </c>
      <c r="AH77" s="4">
        <f t="shared" ref="AH77:AJ77" si="276">AH79+AH80</f>
        <v>0</v>
      </c>
      <c r="AI77" s="3">
        <f t="shared" si="9"/>
        <v>22858.799999999999</v>
      </c>
      <c r="AJ77" s="32">
        <f t="shared" si="276"/>
        <v>0</v>
      </c>
      <c r="AK77" s="3">
        <f t="shared" si="265"/>
        <v>22858.799999999999</v>
      </c>
      <c r="AL77" s="27">
        <f t="shared" ref="AL77" si="277">AL79+AL80</f>
        <v>116198.6</v>
      </c>
      <c r="AM77" s="3">
        <f t="shared" si="266"/>
        <v>139057.4</v>
      </c>
      <c r="AN77" s="4">
        <f t="shared" si="272"/>
        <v>560717.5</v>
      </c>
      <c r="AO77" s="3">
        <f t="shared" ref="AO77:AQ77" si="278">AO79+AO80</f>
        <v>0</v>
      </c>
      <c r="AP77" s="3">
        <f t="shared" si="12"/>
        <v>560717.5</v>
      </c>
      <c r="AQ77" s="3">
        <f t="shared" si="278"/>
        <v>-70490.2</v>
      </c>
      <c r="AR77" s="3">
        <f t="shared" si="267"/>
        <v>490227.3</v>
      </c>
      <c r="AS77" s="3">
        <f t="shared" ref="AS77:AU77" si="279">AS79+AS80</f>
        <v>-36199.800000000003</v>
      </c>
      <c r="AT77" s="3">
        <f t="shared" si="268"/>
        <v>454027.5</v>
      </c>
      <c r="AU77" s="3">
        <f t="shared" si="279"/>
        <v>0</v>
      </c>
      <c r="AV77" s="3">
        <f t="shared" si="269"/>
        <v>454027.5</v>
      </c>
      <c r="AW77" s="3">
        <f t="shared" ref="AW77:AY77" si="280">AW79+AW80</f>
        <v>0</v>
      </c>
      <c r="AX77" s="3">
        <f t="shared" si="270"/>
        <v>454027.5</v>
      </c>
      <c r="AY77" s="3">
        <f t="shared" si="280"/>
        <v>0</v>
      </c>
      <c r="AZ77" s="3">
        <f t="shared" si="17"/>
        <v>454027.5</v>
      </c>
      <c r="BA77" s="30">
        <f t="shared" ref="BA77" si="281">BA79+BA80</f>
        <v>-48185.8</v>
      </c>
      <c r="BB77" s="3">
        <f t="shared" si="271"/>
        <v>405841.7</v>
      </c>
      <c r="BC77" s="65"/>
      <c r="BD77" s="65"/>
    </row>
    <row r="78" spans="1:58" x14ac:dyDescent="0.35">
      <c r="A78" s="71"/>
      <c r="B78" s="72" t="s">
        <v>119</v>
      </c>
      <c r="C78" s="7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3"/>
      <c r="S78" s="32"/>
      <c r="T78" s="3"/>
      <c r="U78" s="27"/>
      <c r="V78" s="3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3"/>
      <c r="AJ78" s="32"/>
      <c r="AK78" s="3"/>
      <c r="AL78" s="27"/>
      <c r="AM78" s="3"/>
      <c r="AN78" s="4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0"/>
      <c r="BB78" s="3"/>
      <c r="BC78" s="65"/>
      <c r="BD78" s="65"/>
    </row>
    <row r="79" spans="1:58" hidden="1" x14ac:dyDescent="0.35">
      <c r="A79" s="12"/>
      <c r="B79" s="15" t="s">
        <v>6</v>
      </c>
      <c r="C79" s="1"/>
      <c r="D79" s="4">
        <v>0</v>
      </c>
      <c r="E79" s="4">
        <v>0</v>
      </c>
      <c r="F79" s="4">
        <f t="shared" si="4"/>
        <v>0</v>
      </c>
      <c r="G79" s="4">
        <v>0</v>
      </c>
      <c r="H79" s="4">
        <f t="shared" ref="H79:H105" si="282">F79+G79</f>
        <v>0</v>
      </c>
      <c r="I79" s="4">
        <v>0</v>
      </c>
      <c r="J79" s="4">
        <f t="shared" ref="J79:J105" si="283">H79+I79</f>
        <v>0</v>
      </c>
      <c r="K79" s="4">
        <v>0</v>
      </c>
      <c r="L79" s="4">
        <f t="shared" ref="L79:L105" si="284">J79+K79</f>
        <v>0</v>
      </c>
      <c r="M79" s="4">
        <v>0</v>
      </c>
      <c r="N79" s="4">
        <f>L79+M79</f>
        <v>0</v>
      </c>
      <c r="O79" s="4">
        <v>0</v>
      </c>
      <c r="P79" s="4">
        <f>N79+O79</f>
        <v>0</v>
      </c>
      <c r="Q79" s="4">
        <v>0</v>
      </c>
      <c r="R79" s="4">
        <f t="shared" si="5"/>
        <v>0</v>
      </c>
      <c r="S79" s="32">
        <v>0</v>
      </c>
      <c r="T79" s="4">
        <f t="shared" ref="T79:T81" si="285">R79+S79</f>
        <v>0</v>
      </c>
      <c r="U79" s="27">
        <v>0</v>
      </c>
      <c r="V79" s="4">
        <f t="shared" ref="V79:V81" si="286">T79+U79</f>
        <v>0</v>
      </c>
      <c r="W79" s="4">
        <v>22858.799999999999</v>
      </c>
      <c r="X79" s="4"/>
      <c r="Y79" s="4">
        <f t="shared" si="8"/>
        <v>22858.799999999999</v>
      </c>
      <c r="Z79" s="4"/>
      <c r="AA79" s="4">
        <f t="shared" ref="AA79:AA105" si="287">Y79+Z79</f>
        <v>22858.799999999999</v>
      </c>
      <c r="AB79" s="4"/>
      <c r="AC79" s="4">
        <f t="shared" ref="AC79:AC105" si="288">AA79+AB79</f>
        <v>22858.799999999999</v>
      </c>
      <c r="AD79" s="4"/>
      <c r="AE79" s="4">
        <f t="shared" ref="AE79:AE80" si="289">AC79+AD79</f>
        <v>22858.799999999999</v>
      </c>
      <c r="AF79" s="4"/>
      <c r="AG79" s="4">
        <f t="shared" ref="AG79:AG80" si="290">AE79+AF79</f>
        <v>22858.799999999999</v>
      </c>
      <c r="AH79" s="4"/>
      <c r="AI79" s="4">
        <f t="shared" si="9"/>
        <v>22858.799999999999</v>
      </c>
      <c r="AJ79" s="32"/>
      <c r="AK79" s="4">
        <f t="shared" ref="AK79:AK81" si="291">AI79+AJ79</f>
        <v>22858.799999999999</v>
      </c>
      <c r="AL79" s="27"/>
      <c r="AM79" s="4">
        <f t="shared" ref="AM79:AM81" si="292">AK79+AL79</f>
        <v>22858.799999999999</v>
      </c>
      <c r="AN79" s="4">
        <v>46572</v>
      </c>
      <c r="AO79" s="3"/>
      <c r="AP79" s="3">
        <f t="shared" si="12"/>
        <v>46572</v>
      </c>
      <c r="AQ79" s="3"/>
      <c r="AR79" s="3">
        <f t="shared" ref="AR79:AR105" si="293">AP79+AQ79</f>
        <v>46572</v>
      </c>
      <c r="AS79" s="3"/>
      <c r="AT79" s="3">
        <f t="shared" ref="AT79:AT105" si="294">AR79+AS79</f>
        <v>46572</v>
      </c>
      <c r="AU79" s="3"/>
      <c r="AV79" s="3">
        <f t="shared" ref="AV79:AV81" si="295">AT79+AU79</f>
        <v>46572</v>
      </c>
      <c r="AW79" s="3"/>
      <c r="AX79" s="3">
        <f t="shared" ref="AX79:AX81" si="296">AV79+AW79</f>
        <v>46572</v>
      </c>
      <c r="AY79" s="3"/>
      <c r="AZ79" s="3">
        <f t="shared" si="17"/>
        <v>46572</v>
      </c>
      <c r="BA79" s="30"/>
      <c r="BB79" s="3">
        <f t="shared" ref="BB79:BB81" si="297">AZ79+BA79</f>
        <v>46572</v>
      </c>
      <c r="BC79" s="5" t="s">
        <v>273</v>
      </c>
      <c r="BD79" s="5">
        <v>0</v>
      </c>
      <c r="BE79" s="5"/>
      <c r="BF79" s="5"/>
    </row>
    <row r="80" spans="1:58" x14ac:dyDescent="0.35">
      <c r="A80" s="71"/>
      <c r="B80" s="72" t="s">
        <v>123</v>
      </c>
      <c r="C80" s="72"/>
      <c r="D80" s="4">
        <v>0</v>
      </c>
      <c r="E80" s="4">
        <v>0</v>
      </c>
      <c r="F80" s="4">
        <f t="shared" si="4"/>
        <v>0</v>
      </c>
      <c r="G80" s="4">
        <v>0</v>
      </c>
      <c r="H80" s="4">
        <f t="shared" si="282"/>
        <v>0</v>
      </c>
      <c r="I80" s="4">
        <v>0</v>
      </c>
      <c r="J80" s="4">
        <f t="shared" si="283"/>
        <v>0</v>
      </c>
      <c r="K80" s="4">
        <v>0</v>
      </c>
      <c r="L80" s="4">
        <f t="shared" si="284"/>
        <v>0</v>
      </c>
      <c r="M80" s="4">
        <v>0</v>
      </c>
      <c r="N80" s="4">
        <f>L80+M80</f>
        <v>0</v>
      </c>
      <c r="O80" s="4">
        <v>0</v>
      </c>
      <c r="P80" s="4">
        <f>N80+O80</f>
        <v>0</v>
      </c>
      <c r="Q80" s="4">
        <v>0</v>
      </c>
      <c r="R80" s="3">
        <f t="shared" si="5"/>
        <v>0</v>
      </c>
      <c r="S80" s="32">
        <v>0</v>
      </c>
      <c r="T80" s="3">
        <f t="shared" si="285"/>
        <v>0</v>
      </c>
      <c r="U80" s="27">
        <v>0</v>
      </c>
      <c r="V80" s="3">
        <f t="shared" si="286"/>
        <v>0</v>
      </c>
      <c r="W80" s="4">
        <v>0</v>
      </c>
      <c r="X80" s="4">
        <v>0</v>
      </c>
      <c r="Y80" s="4">
        <f t="shared" si="8"/>
        <v>0</v>
      </c>
      <c r="Z80" s="4"/>
      <c r="AA80" s="4">
        <f t="shared" si="287"/>
        <v>0</v>
      </c>
      <c r="AB80" s="4"/>
      <c r="AC80" s="4">
        <f t="shared" si="288"/>
        <v>0</v>
      </c>
      <c r="AD80" s="4"/>
      <c r="AE80" s="4">
        <f t="shared" si="289"/>
        <v>0</v>
      </c>
      <c r="AF80" s="4"/>
      <c r="AG80" s="4">
        <f t="shared" si="290"/>
        <v>0</v>
      </c>
      <c r="AH80" s="4"/>
      <c r="AI80" s="3">
        <f t="shared" si="9"/>
        <v>0</v>
      </c>
      <c r="AJ80" s="32"/>
      <c r="AK80" s="3">
        <f t="shared" si="291"/>
        <v>0</v>
      </c>
      <c r="AL80" s="27">
        <v>116198.6</v>
      </c>
      <c r="AM80" s="3">
        <f t="shared" si="292"/>
        <v>116198.6</v>
      </c>
      <c r="AN80" s="4">
        <v>514145.5</v>
      </c>
      <c r="AO80" s="3"/>
      <c r="AP80" s="3">
        <f t="shared" si="12"/>
        <v>514145.5</v>
      </c>
      <c r="AQ80" s="3">
        <v>-70490.2</v>
      </c>
      <c r="AR80" s="3">
        <f t="shared" si="293"/>
        <v>443655.3</v>
      </c>
      <c r="AS80" s="3">
        <v>-36199.800000000003</v>
      </c>
      <c r="AT80" s="3">
        <f t="shared" si="294"/>
        <v>407455.5</v>
      </c>
      <c r="AU80" s="3"/>
      <c r="AV80" s="3">
        <f t="shared" si="295"/>
        <v>407455.5</v>
      </c>
      <c r="AW80" s="3"/>
      <c r="AX80" s="3">
        <f t="shared" si="296"/>
        <v>407455.5</v>
      </c>
      <c r="AY80" s="3"/>
      <c r="AZ80" s="3">
        <f t="shared" si="17"/>
        <v>407455.5</v>
      </c>
      <c r="BA80" s="30">
        <v>-48185.8</v>
      </c>
      <c r="BB80" s="3">
        <f t="shared" si="297"/>
        <v>359269.7</v>
      </c>
      <c r="BC80" s="65" t="s">
        <v>347</v>
      </c>
      <c r="BD80" s="65"/>
    </row>
    <row r="81" spans="1:58" ht="54" x14ac:dyDescent="0.35">
      <c r="A81" s="71" t="s">
        <v>171</v>
      </c>
      <c r="B81" s="72" t="s">
        <v>129</v>
      </c>
      <c r="C81" s="2" t="s">
        <v>58</v>
      </c>
      <c r="D81" s="4">
        <v>0</v>
      </c>
      <c r="E81" s="4">
        <v>0</v>
      </c>
      <c r="F81" s="4">
        <f t="shared" si="4"/>
        <v>0</v>
      </c>
      <c r="G81" s="4">
        <v>0</v>
      </c>
      <c r="H81" s="4">
        <f t="shared" si="282"/>
        <v>0</v>
      </c>
      <c r="I81" s="4">
        <v>0</v>
      </c>
      <c r="J81" s="4">
        <f t="shared" si="283"/>
        <v>0</v>
      </c>
      <c r="K81" s="4">
        <v>0</v>
      </c>
      <c r="L81" s="4">
        <f t="shared" si="284"/>
        <v>0</v>
      </c>
      <c r="M81" s="4">
        <v>0</v>
      </c>
      <c r="N81" s="4">
        <f>L81+M81</f>
        <v>0</v>
      </c>
      <c r="O81" s="4">
        <v>0</v>
      </c>
      <c r="P81" s="4">
        <f>N81+O81</f>
        <v>0</v>
      </c>
      <c r="Q81" s="4">
        <v>0</v>
      </c>
      <c r="R81" s="3">
        <f t="shared" si="5"/>
        <v>0</v>
      </c>
      <c r="S81" s="32">
        <v>0</v>
      </c>
      <c r="T81" s="3">
        <f t="shared" si="285"/>
        <v>0</v>
      </c>
      <c r="U81" s="27">
        <v>0</v>
      </c>
      <c r="V81" s="3">
        <f t="shared" si="286"/>
        <v>0</v>
      </c>
      <c r="W81" s="4">
        <v>29410.6</v>
      </c>
      <c r="X81" s="4"/>
      <c r="Y81" s="4">
        <f>W81+X81</f>
        <v>29410.6</v>
      </c>
      <c r="Z81" s="4"/>
      <c r="AA81" s="4">
        <f t="shared" si="287"/>
        <v>29410.6</v>
      </c>
      <c r="AB81" s="4">
        <f>AB83+AB84</f>
        <v>11406.4</v>
      </c>
      <c r="AC81" s="4">
        <f>AA81+AB81</f>
        <v>40817</v>
      </c>
      <c r="AD81" s="4">
        <f>AD83+AD84</f>
        <v>0</v>
      </c>
      <c r="AE81" s="4">
        <f>AC81+AD81</f>
        <v>40817</v>
      </c>
      <c r="AF81" s="4">
        <f>AF83+AF84</f>
        <v>0</v>
      </c>
      <c r="AG81" s="4">
        <f>AE81+AF81</f>
        <v>40817</v>
      </c>
      <c r="AH81" s="4">
        <f>AH83+AH84</f>
        <v>0</v>
      </c>
      <c r="AI81" s="3">
        <f t="shared" si="9"/>
        <v>40817</v>
      </c>
      <c r="AJ81" s="32">
        <f>AJ83+AJ84</f>
        <v>0</v>
      </c>
      <c r="AK81" s="3">
        <f t="shared" si="291"/>
        <v>40817</v>
      </c>
      <c r="AL81" s="27">
        <f>AL83+AL84</f>
        <v>0</v>
      </c>
      <c r="AM81" s="3">
        <f t="shared" si="292"/>
        <v>40817</v>
      </c>
      <c r="AN81" s="4">
        <v>124668</v>
      </c>
      <c r="AO81" s="3"/>
      <c r="AP81" s="3">
        <f>AN81+AO81</f>
        <v>124668</v>
      </c>
      <c r="AQ81" s="3"/>
      <c r="AR81" s="3">
        <f>AP81+AQ81</f>
        <v>124668</v>
      </c>
      <c r="AS81" s="3">
        <f>AS83+AS84</f>
        <v>41885.100000000006</v>
      </c>
      <c r="AT81" s="3">
        <f t="shared" si="294"/>
        <v>166553.1</v>
      </c>
      <c r="AU81" s="3">
        <f>AU83+AU84</f>
        <v>0</v>
      </c>
      <c r="AV81" s="3">
        <f t="shared" si="295"/>
        <v>166553.1</v>
      </c>
      <c r="AW81" s="3">
        <f>AW83+AW84</f>
        <v>0</v>
      </c>
      <c r="AX81" s="3">
        <f t="shared" si="296"/>
        <v>166553.1</v>
      </c>
      <c r="AY81" s="3">
        <f t="shared" ref="AY81:BA81" si="298">AY83+AY84</f>
        <v>0</v>
      </c>
      <c r="AZ81" s="3">
        <f t="shared" si="17"/>
        <v>166553.1</v>
      </c>
      <c r="BA81" s="30">
        <f t="shared" si="298"/>
        <v>-18655.3</v>
      </c>
      <c r="BB81" s="3">
        <f t="shared" si="297"/>
        <v>147897.80000000002</v>
      </c>
      <c r="BC81" s="65"/>
      <c r="BD81" s="65"/>
    </row>
    <row r="82" spans="1:58" x14ac:dyDescent="0.35">
      <c r="A82" s="71"/>
      <c r="B82" s="72" t="s">
        <v>119</v>
      </c>
      <c r="C82" s="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"/>
      <c r="S82" s="32"/>
      <c r="T82" s="3"/>
      <c r="U82" s="27"/>
      <c r="V82" s="3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3"/>
      <c r="AJ82" s="32"/>
      <c r="AK82" s="3"/>
      <c r="AL82" s="27"/>
      <c r="AM82" s="3"/>
      <c r="AN82" s="4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0"/>
      <c r="BB82" s="3"/>
      <c r="BC82" s="65"/>
      <c r="BD82" s="65"/>
    </row>
    <row r="83" spans="1:58" hidden="1" x14ac:dyDescent="0.35">
      <c r="A83" s="12"/>
      <c r="B83" s="15" t="s">
        <v>6</v>
      </c>
      <c r="C83" s="2"/>
      <c r="D83" s="4"/>
      <c r="E83" s="4"/>
      <c r="F83" s="4"/>
      <c r="G83" s="4"/>
      <c r="H83" s="4"/>
      <c r="I83" s="4"/>
      <c r="J83" s="4"/>
      <c r="K83" s="4"/>
      <c r="L83" s="4">
        <f t="shared" si="284"/>
        <v>0</v>
      </c>
      <c r="M83" s="4"/>
      <c r="N83" s="4">
        <f t="shared" ref="N83:N99" si="299">L83+M83</f>
        <v>0</v>
      </c>
      <c r="O83" s="4"/>
      <c r="P83" s="4">
        <f t="shared" ref="P83:P99" si="300">N83+O83</f>
        <v>0</v>
      </c>
      <c r="Q83" s="4"/>
      <c r="R83" s="4">
        <f t="shared" si="5"/>
        <v>0</v>
      </c>
      <c r="S83" s="32"/>
      <c r="T83" s="4">
        <f t="shared" ref="T83:T99" si="301">R83+S83</f>
        <v>0</v>
      </c>
      <c r="U83" s="27"/>
      <c r="V83" s="4">
        <f t="shared" ref="V83:V99" si="302">T83+U83</f>
        <v>0</v>
      </c>
      <c r="W83" s="4">
        <v>9410.6</v>
      </c>
      <c r="X83" s="4"/>
      <c r="Y83" s="4">
        <v>9410.6</v>
      </c>
      <c r="Z83" s="4"/>
      <c r="AA83" s="4">
        <v>9410.6</v>
      </c>
      <c r="AB83" s="4">
        <v>-8593.6</v>
      </c>
      <c r="AC83" s="4">
        <f t="shared" ref="AC83:AC84" si="303">AA83+AB83</f>
        <v>817</v>
      </c>
      <c r="AD83" s="4"/>
      <c r="AE83" s="4">
        <f t="shared" ref="AE83:AE99" si="304">AC83+AD83</f>
        <v>817</v>
      </c>
      <c r="AF83" s="4"/>
      <c r="AG83" s="4">
        <f t="shared" ref="AG83:AG99" si="305">AE83+AF83</f>
        <v>817</v>
      </c>
      <c r="AH83" s="4"/>
      <c r="AI83" s="4">
        <f t="shared" si="9"/>
        <v>817</v>
      </c>
      <c r="AJ83" s="32"/>
      <c r="AK83" s="4">
        <f t="shared" ref="AK83:AK99" si="306">AI83+AJ83</f>
        <v>817</v>
      </c>
      <c r="AL83" s="27"/>
      <c r="AM83" s="4">
        <f t="shared" ref="AM83:AM99" si="307">AK83+AL83</f>
        <v>817</v>
      </c>
      <c r="AN83" s="4">
        <v>124668</v>
      </c>
      <c r="AO83" s="3"/>
      <c r="AP83" s="3">
        <f t="shared" ref="AP83:AP84" si="308">AN83+AO83</f>
        <v>124668</v>
      </c>
      <c r="AQ83" s="3"/>
      <c r="AR83" s="3">
        <f t="shared" ref="AR83:AR84" si="309">AP83+AQ83</f>
        <v>124668</v>
      </c>
      <c r="AS83" s="3">
        <v>-124668</v>
      </c>
      <c r="AT83" s="3">
        <f t="shared" si="294"/>
        <v>0</v>
      </c>
      <c r="AU83" s="3"/>
      <c r="AV83" s="3">
        <f t="shared" ref="AV83:AV99" si="310">AT83+AU83</f>
        <v>0</v>
      </c>
      <c r="AW83" s="3"/>
      <c r="AX83" s="3">
        <f t="shared" ref="AX83:AX99" si="311">AV83+AW83</f>
        <v>0</v>
      </c>
      <c r="AY83" s="3"/>
      <c r="AZ83" s="3">
        <f t="shared" si="17"/>
        <v>0</v>
      </c>
      <c r="BA83" s="30"/>
      <c r="BB83" s="3">
        <f t="shared" ref="BB83:BB99" si="312">AZ83+BA83</f>
        <v>0</v>
      </c>
      <c r="BC83" s="5" t="s">
        <v>368</v>
      </c>
      <c r="BD83" s="5">
        <v>0</v>
      </c>
      <c r="BE83" s="5"/>
      <c r="BF83" s="5"/>
    </row>
    <row r="84" spans="1:58" x14ac:dyDescent="0.35">
      <c r="A84" s="71"/>
      <c r="B84" s="72" t="s">
        <v>123</v>
      </c>
      <c r="C84" s="2"/>
      <c r="D84" s="4"/>
      <c r="E84" s="4"/>
      <c r="F84" s="4"/>
      <c r="G84" s="4"/>
      <c r="H84" s="4"/>
      <c r="I84" s="4"/>
      <c r="J84" s="4"/>
      <c r="K84" s="4"/>
      <c r="L84" s="4">
        <f t="shared" si="284"/>
        <v>0</v>
      </c>
      <c r="M84" s="4"/>
      <c r="N84" s="4">
        <f t="shared" si="299"/>
        <v>0</v>
      </c>
      <c r="O84" s="4"/>
      <c r="P84" s="4">
        <f t="shared" si="300"/>
        <v>0</v>
      </c>
      <c r="Q84" s="4"/>
      <c r="R84" s="3">
        <f t="shared" si="5"/>
        <v>0</v>
      </c>
      <c r="S84" s="32"/>
      <c r="T84" s="3">
        <f t="shared" si="301"/>
        <v>0</v>
      </c>
      <c r="U84" s="27"/>
      <c r="V84" s="3">
        <f t="shared" si="302"/>
        <v>0</v>
      </c>
      <c r="W84" s="4">
        <v>20000</v>
      </c>
      <c r="X84" s="4"/>
      <c r="Y84" s="4">
        <v>20000</v>
      </c>
      <c r="Z84" s="4"/>
      <c r="AA84" s="4">
        <v>20000</v>
      </c>
      <c r="AB84" s="4">
        <v>20000</v>
      </c>
      <c r="AC84" s="4">
        <f t="shared" si="303"/>
        <v>40000</v>
      </c>
      <c r="AD84" s="4"/>
      <c r="AE84" s="4">
        <f t="shared" si="304"/>
        <v>40000</v>
      </c>
      <c r="AF84" s="4"/>
      <c r="AG84" s="4">
        <f t="shared" si="305"/>
        <v>40000</v>
      </c>
      <c r="AH84" s="4"/>
      <c r="AI84" s="3">
        <f t="shared" si="9"/>
        <v>40000</v>
      </c>
      <c r="AJ84" s="32"/>
      <c r="AK84" s="3">
        <f t="shared" si="306"/>
        <v>40000</v>
      </c>
      <c r="AL84" s="27"/>
      <c r="AM84" s="3">
        <f t="shared" si="307"/>
        <v>40000</v>
      </c>
      <c r="AN84" s="4"/>
      <c r="AO84" s="3"/>
      <c r="AP84" s="3">
        <f t="shared" si="308"/>
        <v>0</v>
      </c>
      <c r="AQ84" s="3"/>
      <c r="AR84" s="3">
        <f t="shared" si="309"/>
        <v>0</v>
      </c>
      <c r="AS84" s="3">
        <v>166553.1</v>
      </c>
      <c r="AT84" s="3">
        <f t="shared" si="294"/>
        <v>166553.1</v>
      </c>
      <c r="AU84" s="3"/>
      <c r="AV84" s="3">
        <f t="shared" si="310"/>
        <v>166553.1</v>
      </c>
      <c r="AW84" s="3"/>
      <c r="AX84" s="3">
        <f t="shared" si="311"/>
        <v>166553.1</v>
      </c>
      <c r="AY84" s="3"/>
      <c r="AZ84" s="3">
        <f t="shared" si="17"/>
        <v>166553.1</v>
      </c>
      <c r="BA84" s="30">
        <v>-18655.3</v>
      </c>
      <c r="BB84" s="3">
        <f t="shared" si="312"/>
        <v>147897.80000000002</v>
      </c>
      <c r="BC84" s="65" t="s">
        <v>367</v>
      </c>
      <c r="BD84" s="65"/>
    </row>
    <row r="85" spans="1:58" ht="90" x14ac:dyDescent="0.35">
      <c r="A85" s="71" t="s">
        <v>163</v>
      </c>
      <c r="B85" s="80" t="s">
        <v>406</v>
      </c>
      <c r="C85" s="2" t="s">
        <v>58</v>
      </c>
      <c r="D85" s="4">
        <v>27628.400000000001</v>
      </c>
      <c r="E85" s="4"/>
      <c r="F85" s="4">
        <f t="shared" si="4"/>
        <v>27628.400000000001</v>
      </c>
      <c r="G85" s="4"/>
      <c r="H85" s="4">
        <f t="shared" si="282"/>
        <v>27628.400000000001</v>
      </c>
      <c r="I85" s="4"/>
      <c r="J85" s="4">
        <f t="shared" si="283"/>
        <v>27628.400000000001</v>
      </c>
      <c r="K85" s="4"/>
      <c r="L85" s="4">
        <f t="shared" si="284"/>
        <v>27628.400000000001</v>
      </c>
      <c r="M85" s="4"/>
      <c r="N85" s="4">
        <f t="shared" si="299"/>
        <v>27628.400000000001</v>
      </c>
      <c r="O85" s="4"/>
      <c r="P85" s="4">
        <f t="shared" si="300"/>
        <v>27628.400000000001</v>
      </c>
      <c r="Q85" s="4"/>
      <c r="R85" s="3">
        <f t="shared" si="5"/>
        <v>27628.400000000001</v>
      </c>
      <c r="S85" s="32"/>
      <c r="T85" s="30">
        <f t="shared" si="301"/>
        <v>27628.400000000001</v>
      </c>
      <c r="U85" s="27">
        <v>-18125.300999999999</v>
      </c>
      <c r="V85" s="3">
        <f t="shared" si="302"/>
        <v>9503.099000000002</v>
      </c>
      <c r="W85" s="4">
        <v>59852</v>
      </c>
      <c r="X85" s="4"/>
      <c r="Y85" s="4">
        <f t="shared" si="8"/>
        <v>59852</v>
      </c>
      <c r="Z85" s="4"/>
      <c r="AA85" s="4">
        <f t="shared" si="287"/>
        <v>59852</v>
      </c>
      <c r="AB85" s="4"/>
      <c r="AC85" s="4">
        <f t="shared" si="288"/>
        <v>59852</v>
      </c>
      <c r="AD85" s="4"/>
      <c r="AE85" s="4">
        <f t="shared" si="304"/>
        <v>59852</v>
      </c>
      <c r="AF85" s="4"/>
      <c r="AG85" s="4">
        <f t="shared" si="305"/>
        <v>59852</v>
      </c>
      <c r="AH85" s="4"/>
      <c r="AI85" s="3">
        <f t="shared" si="9"/>
        <v>59852</v>
      </c>
      <c r="AJ85" s="32"/>
      <c r="AK85" s="3">
        <f t="shared" si="306"/>
        <v>59852</v>
      </c>
      <c r="AL85" s="27"/>
      <c r="AM85" s="3">
        <f t="shared" si="307"/>
        <v>59852</v>
      </c>
      <c r="AN85" s="4">
        <v>0</v>
      </c>
      <c r="AO85" s="3">
        <v>0</v>
      </c>
      <c r="AP85" s="3">
        <f t="shared" si="12"/>
        <v>0</v>
      </c>
      <c r="AQ85" s="3"/>
      <c r="AR85" s="3">
        <f t="shared" si="293"/>
        <v>0</v>
      </c>
      <c r="AS85" s="3"/>
      <c r="AT85" s="3">
        <f t="shared" si="294"/>
        <v>0</v>
      </c>
      <c r="AU85" s="3"/>
      <c r="AV85" s="3">
        <f t="shared" si="310"/>
        <v>0</v>
      </c>
      <c r="AW85" s="3"/>
      <c r="AX85" s="3">
        <f t="shared" si="311"/>
        <v>0</v>
      </c>
      <c r="AY85" s="3"/>
      <c r="AZ85" s="3">
        <f t="shared" si="17"/>
        <v>0</v>
      </c>
      <c r="BA85" s="30"/>
      <c r="BB85" s="3">
        <f t="shared" si="312"/>
        <v>0</v>
      </c>
      <c r="BC85" s="65" t="s">
        <v>259</v>
      </c>
      <c r="BD85" s="65"/>
    </row>
    <row r="86" spans="1:58" ht="36" x14ac:dyDescent="0.35">
      <c r="A86" s="71" t="s">
        <v>172</v>
      </c>
      <c r="B86" s="72" t="s">
        <v>151</v>
      </c>
      <c r="C86" s="72" t="s">
        <v>11</v>
      </c>
      <c r="D86" s="4">
        <v>16000</v>
      </c>
      <c r="E86" s="4"/>
      <c r="F86" s="4">
        <f t="shared" si="4"/>
        <v>16000</v>
      </c>
      <c r="G86" s="4"/>
      <c r="H86" s="4">
        <f t="shared" si="282"/>
        <v>16000</v>
      </c>
      <c r="I86" s="4"/>
      <c r="J86" s="4">
        <f t="shared" si="283"/>
        <v>16000</v>
      </c>
      <c r="K86" s="4"/>
      <c r="L86" s="4">
        <f t="shared" si="284"/>
        <v>16000</v>
      </c>
      <c r="M86" s="4"/>
      <c r="N86" s="4">
        <f t="shared" si="299"/>
        <v>16000</v>
      </c>
      <c r="O86" s="4">
        <v>-16000</v>
      </c>
      <c r="P86" s="4">
        <f t="shared" si="300"/>
        <v>0</v>
      </c>
      <c r="Q86" s="4"/>
      <c r="R86" s="3">
        <f t="shared" si="5"/>
        <v>0</v>
      </c>
      <c r="S86" s="32"/>
      <c r="T86" s="3">
        <f t="shared" si="301"/>
        <v>0</v>
      </c>
      <c r="U86" s="27"/>
      <c r="V86" s="3">
        <f t="shared" si="302"/>
        <v>0</v>
      </c>
      <c r="W86" s="4">
        <v>0</v>
      </c>
      <c r="X86" s="4"/>
      <c r="Y86" s="4">
        <f t="shared" si="8"/>
        <v>0</v>
      </c>
      <c r="Z86" s="4"/>
      <c r="AA86" s="4">
        <f t="shared" si="287"/>
        <v>0</v>
      </c>
      <c r="AB86" s="4"/>
      <c r="AC86" s="4">
        <f t="shared" si="288"/>
        <v>0</v>
      </c>
      <c r="AD86" s="4"/>
      <c r="AE86" s="4">
        <f t="shared" si="304"/>
        <v>0</v>
      </c>
      <c r="AF86" s="4">
        <f>-6652.65+16000</f>
        <v>9347.35</v>
      </c>
      <c r="AG86" s="4">
        <f t="shared" si="305"/>
        <v>9347.35</v>
      </c>
      <c r="AH86" s="4">
        <v>-2742.6869999999999</v>
      </c>
      <c r="AI86" s="3">
        <f t="shared" si="9"/>
        <v>6604.6630000000005</v>
      </c>
      <c r="AJ86" s="32"/>
      <c r="AK86" s="3">
        <f t="shared" si="306"/>
        <v>6604.6630000000005</v>
      </c>
      <c r="AL86" s="27"/>
      <c r="AM86" s="3">
        <f t="shared" si="307"/>
        <v>6604.6630000000005</v>
      </c>
      <c r="AN86" s="4">
        <v>0</v>
      </c>
      <c r="AO86" s="3">
        <v>0</v>
      </c>
      <c r="AP86" s="3">
        <f t="shared" si="12"/>
        <v>0</v>
      </c>
      <c r="AQ86" s="3"/>
      <c r="AR86" s="3">
        <f t="shared" si="293"/>
        <v>0</v>
      </c>
      <c r="AS86" s="3"/>
      <c r="AT86" s="3">
        <f t="shared" si="294"/>
        <v>0</v>
      </c>
      <c r="AU86" s="3"/>
      <c r="AV86" s="3">
        <f t="shared" si="310"/>
        <v>0</v>
      </c>
      <c r="AW86" s="3"/>
      <c r="AX86" s="3">
        <f t="shared" si="311"/>
        <v>0</v>
      </c>
      <c r="AY86" s="3"/>
      <c r="AZ86" s="3">
        <f t="shared" si="17"/>
        <v>0</v>
      </c>
      <c r="BA86" s="30"/>
      <c r="BB86" s="3">
        <f t="shared" si="312"/>
        <v>0</v>
      </c>
      <c r="BC86" s="65" t="s">
        <v>263</v>
      </c>
      <c r="BD86" s="65"/>
    </row>
    <row r="87" spans="1:58" ht="36" x14ac:dyDescent="0.35">
      <c r="A87" s="71" t="s">
        <v>173</v>
      </c>
      <c r="B87" s="72" t="s">
        <v>130</v>
      </c>
      <c r="C87" s="72" t="s">
        <v>11</v>
      </c>
      <c r="D87" s="4">
        <v>0</v>
      </c>
      <c r="E87" s="4"/>
      <c r="F87" s="4">
        <f t="shared" si="4"/>
        <v>0</v>
      </c>
      <c r="G87" s="4"/>
      <c r="H87" s="4">
        <f t="shared" si="282"/>
        <v>0</v>
      </c>
      <c r="I87" s="4"/>
      <c r="J87" s="4">
        <f t="shared" si="283"/>
        <v>0</v>
      </c>
      <c r="K87" s="4"/>
      <c r="L87" s="4">
        <f t="shared" si="284"/>
        <v>0</v>
      </c>
      <c r="M87" s="4"/>
      <c r="N87" s="4">
        <f t="shared" si="299"/>
        <v>0</v>
      </c>
      <c r="O87" s="4"/>
      <c r="P87" s="4">
        <f t="shared" si="300"/>
        <v>0</v>
      </c>
      <c r="Q87" s="4"/>
      <c r="R87" s="3">
        <f t="shared" ref="R87:R150" si="313">P87+Q87</f>
        <v>0</v>
      </c>
      <c r="S87" s="32"/>
      <c r="T87" s="3">
        <f t="shared" si="301"/>
        <v>0</v>
      </c>
      <c r="U87" s="27"/>
      <c r="V87" s="3">
        <f t="shared" si="302"/>
        <v>0</v>
      </c>
      <c r="W87" s="4">
        <v>16000</v>
      </c>
      <c r="X87" s="4"/>
      <c r="Y87" s="4">
        <f t="shared" si="8"/>
        <v>16000</v>
      </c>
      <c r="Z87" s="4"/>
      <c r="AA87" s="4">
        <f t="shared" si="287"/>
        <v>16000</v>
      </c>
      <c r="AB87" s="4"/>
      <c r="AC87" s="4">
        <f t="shared" si="288"/>
        <v>16000</v>
      </c>
      <c r="AD87" s="4"/>
      <c r="AE87" s="4">
        <f t="shared" si="304"/>
        <v>16000</v>
      </c>
      <c r="AF87" s="4">
        <v>-10963.64</v>
      </c>
      <c r="AG87" s="4">
        <f t="shared" si="305"/>
        <v>5036.3600000000006</v>
      </c>
      <c r="AH87" s="4"/>
      <c r="AI87" s="3">
        <f t="shared" ref="AI87:AI150" si="314">AG87+AH87</f>
        <v>5036.3600000000006</v>
      </c>
      <c r="AJ87" s="32"/>
      <c r="AK87" s="3">
        <f t="shared" si="306"/>
        <v>5036.3600000000006</v>
      </c>
      <c r="AL87" s="27"/>
      <c r="AM87" s="3">
        <f t="shared" si="307"/>
        <v>5036.3600000000006</v>
      </c>
      <c r="AN87" s="4">
        <v>0</v>
      </c>
      <c r="AO87" s="3">
        <v>0</v>
      </c>
      <c r="AP87" s="3">
        <f t="shared" si="12"/>
        <v>0</v>
      </c>
      <c r="AQ87" s="3"/>
      <c r="AR87" s="3">
        <f t="shared" si="293"/>
        <v>0</v>
      </c>
      <c r="AS87" s="3"/>
      <c r="AT87" s="3">
        <f t="shared" si="294"/>
        <v>0</v>
      </c>
      <c r="AU87" s="3"/>
      <c r="AV87" s="3">
        <f t="shared" si="310"/>
        <v>0</v>
      </c>
      <c r="AW87" s="3"/>
      <c r="AX87" s="3">
        <f t="shared" si="311"/>
        <v>0</v>
      </c>
      <c r="AY87" s="3"/>
      <c r="AZ87" s="3">
        <f t="shared" ref="AZ87:AZ150" si="315">AX87+AY87</f>
        <v>0</v>
      </c>
      <c r="BA87" s="30"/>
      <c r="BB87" s="3">
        <f t="shared" si="312"/>
        <v>0</v>
      </c>
      <c r="BC87" s="65" t="s">
        <v>264</v>
      </c>
      <c r="BD87" s="65"/>
    </row>
    <row r="88" spans="1:58" ht="36" x14ac:dyDescent="0.35">
      <c r="A88" s="71" t="s">
        <v>174</v>
      </c>
      <c r="B88" s="72" t="s">
        <v>152</v>
      </c>
      <c r="C88" s="72" t="s">
        <v>11</v>
      </c>
      <c r="D88" s="4">
        <v>0</v>
      </c>
      <c r="E88" s="4"/>
      <c r="F88" s="4">
        <f t="shared" si="4"/>
        <v>0</v>
      </c>
      <c r="G88" s="4"/>
      <c r="H88" s="4">
        <f t="shared" si="282"/>
        <v>0</v>
      </c>
      <c r="I88" s="4"/>
      <c r="J88" s="4">
        <f t="shared" si="283"/>
        <v>0</v>
      </c>
      <c r="K88" s="4"/>
      <c r="L88" s="4">
        <f t="shared" si="284"/>
        <v>0</v>
      </c>
      <c r="M88" s="4"/>
      <c r="N88" s="4">
        <f t="shared" si="299"/>
        <v>0</v>
      </c>
      <c r="O88" s="4"/>
      <c r="P88" s="4">
        <f t="shared" si="300"/>
        <v>0</v>
      </c>
      <c r="Q88" s="4"/>
      <c r="R88" s="3">
        <f t="shared" si="313"/>
        <v>0</v>
      </c>
      <c r="S88" s="32"/>
      <c r="T88" s="3">
        <f t="shared" si="301"/>
        <v>0</v>
      </c>
      <c r="U88" s="27"/>
      <c r="V88" s="3">
        <f t="shared" si="302"/>
        <v>0</v>
      </c>
      <c r="W88" s="4">
        <v>0</v>
      </c>
      <c r="X88" s="4">
        <v>0</v>
      </c>
      <c r="Y88" s="4">
        <f t="shared" si="8"/>
        <v>0</v>
      </c>
      <c r="Z88" s="4"/>
      <c r="AA88" s="4">
        <f t="shared" si="287"/>
        <v>0</v>
      </c>
      <c r="AB88" s="4"/>
      <c r="AC88" s="4">
        <f t="shared" si="288"/>
        <v>0</v>
      </c>
      <c r="AD88" s="4"/>
      <c r="AE88" s="4">
        <f t="shared" si="304"/>
        <v>0</v>
      </c>
      <c r="AF88" s="4"/>
      <c r="AG88" s="4">
        <f t="shared" si="305"/>
        <v>0</v>
      </c>
      <c r="AH88" s="4"/>
      <c r="AI88" s="3">
        <f t="shared" si="314"/>
        <v>0</v>
      </c>
      <c r="AJ88" s="32"/>
      <c r="AK88" s="3">
        <f t="shared" si="306"/>
        <v>0</v>
      </c>
      <c r="AL88" s="27"/>
      <c r="AM88" s="3">
        <f t="shared" si="307"/>
        <v>0</v>
      </c>
      <c r="AN88" s="4">
        <v>6999.9</v>
      </c>
      <c r="AO88" s="3"/>
      <c r="AP88" s="3">
        <f t="shared" si="12"/>
        <v>6999.9</v>
      </c>
      <c r="AQ88" s="3"/>
      <c r="AR88" s="3">
        <f t="shared" si="293"/>
        <v>6999.9</v>
      </c>
      <c r="AS88" s="3"/>
      <c r="AT88" s="3">
        <f t="shared" si="294"/>
        <v>6999.9</v>
      </c>
      <c r="AU88" s="3"/>
      <c r="AV88" s="3">
        <f t="shared" si="310"/>
        <v>6999.9</v>
      </c>
      <c r="AW88" s="3"/>
      <c r="AX88" s="3">
        <f t="shared" si="311"/>
        <v>6999.9</v>
      </c>
      <c r="AY88" s="3"/>
      <c r="AZ88" s="3">
        <f t="shared" si="315"/>
        <v>6999.9</v>
      </c>
      <c r="BA88" s="30"/>
      <c r="BB88" s="3">
        <f t="shared" si="312"/>
        <v>6999.9</v>
      </c>
      <c r="BC88" s="65" t="s">
        <v>265</v>
      </c>
      <c r="BD88" s="65"/>
    </row>
    <row r="89" spans="1:58" ht="36" x14ac:dyDescent="0.35">
      <c r="A89" s="71" t="s">
        <v>175</v>
      </c>
      <c r="B89" s="72" t="s">
        <v>153</v>
      </c>
      <c r="C89" s="72" t="s">
        <v>11</v>
      </c>
      <c r="D89" s="4">
        <v>0</v>
      </c>
      <c r="E89" s="4"/>
      <c r="F89" s="4">
        <f t="shared" si="4"/>
        <v>0</v>
      </c>
      <c r="G89" s="4"/>
      <c r="H89" s="4">
        <f t="shared" si="282"/>
        <v>0</v>
      </c>
      <c r="I89" s="4"/>
      <c r="J89" s="4">
        <f t="shared" si="283"/>
        <v>0</v>
      </c>
      <c r="K89" s="4"/>
      <c r="L89" s="4">
        <f t="shared" si="284"/>
        <v>0</v>
      </c>
      <c r="M89" s="4"/>
      <c r="N89" s="4">
        <f t="shared" si="299"/>
        <v>0</v>
      </c>
      <c r="O89" s="4"/>
      <c r="P89" s="4">
        <f t="shared" si="300"/>
        <v>0</v>
      </c>
      <c r="Q89" s="4"/>
      <c r="R89" s="3">
        <f t="shared" si="313"/>
        <v>0</v>
      </c>
      <c r="S89" s="32"/>
      <c r="T89" s="3">
        <f t="shared" si="301"/>
        <v>0</v>
      </c>
      <c r="U89" s="27"/>
      <c r="V89" s="3">
        <f t="shared" si="302"/>
        <v>0</v>
      </c>
      <c r="W89" s="4">
        <v>0</v>
      </c>
      <c r="X89" s="4">
        <v>0</v>
      </c>
      <c r="Y89" s="4">
        <f t="shared" si="8"/>
        <v>0</v>
      </c>
      <c r="Z89" s="4"/>
      <c r="AA89" s="4">
        <f t="shared" si="287"/>
        <v>0</v>
      </c>
      <c r="AB89" s="4"/>
      <c r="AC89" s="4">
        <f t="shared" si="288"/>
        <v>0</v>
      </c>
      <c r="AD89" s="4"/>
      <c r="AE89" s="4">
        <f t="shared" si="304"/>
        <v>0</v>
      </c>
      <c r="AF89" s="4"/>
      <c r="AG89" s="4">
        <f t="shared" si="305"/>
        <v>0</v>
      </c>
      <c r="AH89" s="4"/>
      <c r="AI89" s="3">
        <f t="shared" si="314"/>
        <v>0</v>
      </c>
      <c r="AJ89" s="32"/>
      <c r="AK89" s="3">
        <f t="shared" si="306"/>
        <v>0</v>
      </c>
      <c r="AL89" s="27"/>
      <c r="AM89" s="3">
        <f t="shared" si="307"/>
        <v>0</v>
      </c>
      <c r="AN89" s="4">
        <v>622.9</v>
      </c>
      <c r="AO89" s="3"/>
      <c r="AP89" s="3">
        <f t="shared" si="12"/>
        <v>622.9</v>
      </c>
      <c r="AQ89" s="3"/>
      <c r="AR89" s="3">
        <f t="shared" si="293"/>
        <v>622.9</v>
      </c>
      <c r="AS89" s="3"/>
      <c r="AT89" s="3">
        <f t="shared" si="294"/>
        <v>622.9</v>
      </c>
      <c r="AU89" s="3"/>
      <c r="AV89" s="3">
        <f t="shared" si="310"/>
        <v>622.9</v>
      </c>
      <c r="AW89" s="3"/>
      <c r="AX89" s="3">
        <f t="shared" si="311"/>
        <v>622.9</v>
      </c>
      <c r="AY89" s="3"/>
      <c r="AZ89" s="3">
        <f t="shared" si="315"/>
        <v>622.9</v>
      </c>
      <c r="BA89" s="30"/>
      <c r="BB89" s="3">
        <f t="shared" si="312"/>
        <v>622.9</v>
      </c>
      <c r="BC89" s="65" t="s">
        <v>266</v>
      </c>
      <c r="BD89" s="65"/>
    </row>
    <row r="90" spans="1:58" ht="36" x14ac:dyDescent="0.35">
      <c r="A90" s="71" t="s">
        <v>176</v>
      </c>
      <c r="B90" s="72" t="s">
        <v>154</v>
      </c>
      <c r="C90" s="72" t="s">
        <v>11</v>
      </c>
      <c r="D90" s="4">
        <v>0</v>
      </c>
      <c r="E90" s="4"/>
      <c r="F90" s="4">
        <f t="shared" si="4"/>
        <v>0</v>
      </c>
      <c r="G90" s="4"/>
      <c r="H90" s="4">
        <f t="shared" si="282"/>
        <v>0</v>
      </c>
      <c r="I90" s="4"/>
      <c r="J90" s="4">
        <f t="shared" si="283"/>
        <v>0</v>
      </c>
      <c r="K90" s="4"/>
      <c r="L90" s="4">
        <f t="shared" si="284"/>
        <v>0</v>
      </c>
      <c r="M90" s="4"/>
      <c r="N90" s="4">
        <f t="shared" si="299"/>
        <v>0</v>
      </c>
      <c r="O90" s="4"/>
      <c r="P90" s="4">
        <f t="shared" si="300"/>
        <v>0</v>
      </c>
      <c r="Q90" s="4"/>
      <c r="R90" s="3">
        <f t="shared" si="313"/>
        <v>0</v>
      </c>
      <c r="S90" s="32"/>
      <c r="T90" s="3">
        <f t="shared" si="301"/>
        <v>0</v>
      </c>
      <c r="U90" s="27"/>
      <c r="V90" s="3">
        <f t="shared" si="302"/>
        <v>0</v>
      </c>
      <c r="W90" s="4">
        <v>0</v>
      </c>
      <c r="X90" s="4">
        <v>0</v>
      </c>
      <c r="Y90" s="4">
        <f t="shared" si="8"/>
        <v>0</v>
      </c>
      <c r="Z90" s="4"/>
      <c r="AA90" s="4">
        <f t="shared" si="287"/>
        <v>0</v>
      </c>
      <c r="AB90" s="4"/>
      <c r="AC90" s="4">
        <f t="shared" si="288"/>
        <v>0</v>
      </c>
      <c r="AD90" s="4"/>
      <c r="AE90" s="4">
        <f t="shared" si="304"/>
        <v>0</v>
      </c>
      <c r="AF90" s="4"/>
      <c r="AG90" s="4">
        <f t="shared" si="305"/>
        <v>0</v>
      </c>
      <c r="AH90" s="4"/>
      <c r="AI90" s="3">
        <f t="shared" si="314"/>
        <v>0</v>
      </c>
      <c r="AJ90" s="32"/>
      <c r="AK90" s="3">
        <f t="shared" si="306"/>
        <v>0</v>
      </c>
      <c r="AL90" s="27"/>
      <c r="AM90" s="3">
        <f t="shared" si="307"/>
        <v>0</v>
      </c>
      <c r="AN90" s="4">
        <v>622.9</v>
      </c>
      <c r="AO90" s="3"/>
      <c r="AP90" s="3">
        <f t="shared" si="12"/>
        <v>622.9</v>
      </c>
      <c r="AQ90" s="3"/>
      <c r="AR90" s="3">
        <f t="shared" si="293"/>
        <v>622.9</v>
      </c>
      <c r="AS90" s="3"/>
      <c r="AT90" s="3">
        <f t="shared" si="294"/>
        <v>622.9</v>
      </c>
      <c r="AU90" s="3"/>
      <c r="AV90" s="3">
        <f t="shared" si="310"/>
        <v>622.9</v>
      </c>
      <c r="AW90" s="3"/>
      <c r="AX90" s="3">
        <f t="shared" si="311"/>
        <v>622.9</v>
      </c>
      <c r="AY90" s="3"/>
      <c r="AZ90" s="3">
        <f t="shared" si="315"/>
        <v>622.9</v>
      </c>
      <c r="BA90" s="30"/>
      <c r="BB90" s="3">
        <f t="shared" si="312"/>
        <v>622.9</v>
      </c>
      <c r="BC90" s="65" t="s">
        <v>268</v>
      </c>
      <c r="BD90" s="65"/>
    </row>
    <row r="91" spans="1:58" ht="36" x14ac:dyDescent="0.35">
      <c r="A91" s="71" t="s">
        <v>177</v>
      </c>
      <c r="B91" s="72" t="s">
        <v>155</v>
      </c>
      <c r="C91" s="72" t="s">
        <v>11</v>
      </c>
      <c r="D91" s="4">
        <v>0</v>
      </c>
      <c r="E91" s="4"/>
      <c r="F91" s="4">
        <f t="shared" si="4"/>
        <v>0</v>
      </c>
      <c r="G91" s="4"/>
      <c r="H91" s="4">
        <f t="shared" si="282"/>
        <v>0</v>
      </c>
      <c r="I91" s="4"/>
      <c r="J91" s="4">
        <f t="shared" si="283"/>
        <v>0</v>
      </c>
      <c r="K91" s="4"/>
      <c r="L91" s="4">
        <f t="shared" si="284"/>
        <v>0</v>
      </c>
      <c r="M91" s="4"/>
      <c r="N91" s="4">
        <f t="shared" si="299"/>
        <v>0</v>
      </c>
      <c r="O91" s="4"/>
      <c r="P91" s="4">
        <f t="shared" si="300"/>
        <v>0</v>
      </c>
      <c r="Q91" s="4"/>
      <c r="R91" s="3">
        <f t="shared" si="313"/>
        <v>0</v>
      </c>
      <c r="S91" s="32"/>
      <c r="T91" s="3">
        <f t="shared" si="301"/>
        <v>0</v>
      </c>
      <c r="U91" s="27"/>
      <c r="V91" s="3">
        <f t="shared" si="302"/>
        <v>0</v>
      </c>
      <c r="W91" s="4">
        <v>0</v>
      </c>
      <c r="X91" s="4">
        <v>0</v>
      </c>
      <c r="Y91" s="4">
        <f t="shared" si="8"/>
        <v>0</v>
      </c>
      <c r="Z91" s="4"/>
      <c r="AA91" s="4">
        <f t="shared" si="287"/>
        <v>0</v>
      </c>
      <c r="AB91" s="4"/>
      <c r="AC91" s="4">
        <f t="shared" si="288"/>
        <v>0</v>
      </c>
      <c r="AD91" s="4"/>
      <c r="AE91" s="4">
        <f t="shared" si="304"/>
        <v>0</v>
      </c>
      <c r="AF91" s="4"/>
      <c r="AG91" s="4">
        <f t="shared" si="305"/>
        <v>0</v>
      </c>
      <c r="AH91" s="4"/>
      <c r="AI91" s="3">
        <f t="shared" si="314"/>
        <v>0</v>
      </c>
      <c r="AJ91" s="32"/>
      <c r="AK91" s="3">
        <f t="shared" si="306"/>
        <v>0</v>
      </c>
      <c r="AL91" s="27"/>
      <c r="AM91" s="3">
        <f t="shared" si="307"/>
        <v>0</v>
      </c>
      <c r="AN91" s="4">
        <v>16622.900000000001</v>
      </c>
      <c r="AO91" s="3"/>
      <c r="AP91" s="3">
        <f t="shared" si="12"/>
        <v>16622.900000000001</v>
      </c>
      <c r="AQ91" s="3"/>
      <c r="AR91" s="3">
        <f t="shared" si="293"/>
        <v>16622.900000000001</v>
      </c>
      <c r="AS91" s="3"/>
      <c r="AT91" s="3">
        <f t="shared" si="294"/>
        <v>16622.900000000001</v>
      </c>
      <c r="AU91" s="3"/>
      <c r="AV91" s="3">
        <f t="shared" si="310"/>
        <v>16622.900000000001</v>
      </c>
      <c r="AW91" s="3"/>
      <c r="AX91" s="3">
        <f t="shared" si="311"/>
        <v>16622.900000000001</v>
      </c>
      <c r="AY91" s="3"/>
      <c r="AZ91" s="3">
        <f t="shared" si="315"/>
        <v>16622.900000000001</v>
      </c>
      <c r="BA91" s="30"/>
      <c r="BB91" s="3">
        <f t="shared" si="312"/>
        <v>16622.900000000001</v>
      </c>
      <c r="BC91" s="65" t="s">
        <v>267</v>
      </c>
      <c r="BD91" s="65"/>
    </row>
    <row r="92" spans="1:58" ht="36" x14ac:dyDescent="0.35">
      <c r="A92" s="71" t="s">
        <v>178</v>
      </c>
      <c r="B92" s="72" t="s">
        <v>131</v>
      </c>
      <c r="C92" s="72" t="s">
        <v>11</v>
      </c>
      <c r="D92" s="4">
        <v>622.9</v>
      </c>
      <c r="E92" s="4"/>
      <c r="F92" s="4">
        <f t="shared" si="4"/>
        <v>622.9</v>
      </c>
      <c r="G92" s="4"/>
      <c r="H92" s="4">
        <f t="shared" si="282"/>
        <v>622.9</v>
      </c>
      <c r="I92" s="4"/>
      <c r="J92" s="4">
        <f t="shared" si="283"/>
        <v>622.9</v>
      </c>
      <c r="K92" s="4"/>
      <c r="L92" s="4">
        <f t="shared" si="284"/>
        <v>622.9</v>
      </c>
      <c r="M92" s="4"/>
      <c r="N92" s="4">
        <f t="shared" si="299"/>
        <v>622.9</v>
      </c>
      <c r="O92" s="4"/>
      <c r="P92" s="4">
        <f t="shared" si="300"/>
        <v>622.9</v>
      </c>
      <c r="Q92" s="4"/>
      <c r="R92" s="3">
        <f t="shared" si="313"/>
        <v>622.9</v>
      </c>
      <c r="S92" s="32"/>
      <c r="T92" s="3">
        <f t="shared" si="301"/>
        <v>622.9</v>
      </c>
      <c r="U92" s="27"/>
      <c r="V92" s="3">
        <f t="shared" si="302"/>
        <v>622.9</v>
      </c>
      <c r="W92" s="4">
        <v>0</v>
      </c>
      <c r="X92" s="4">
        <v>0</v>
      </c>
      <c r="Y92" s="4">
        <f t="shared" si="8"/>
        <v>0</v>
      </c>
      <c r="Z92" s="4"/>
      <c r="AA92" s="4">
        <f t="shared" si="287"/>
        <v>0</v>
      </c>
      <c r="AB92" s="4"/>
      <c r="AC92" s="4">
        <f t="shared" si="288"/>
        <v>0</v>
      </c>
      <c r="AD92" s="4"/>
      <c r="AE92" s="4">
        <f t="shared" si="304"/>
        <v>0</v>
      </c>
      <c r="AF92" s="4"/>
      <c r="AG92" s="4">
        <f t="shared" si="305"/>
        <v>0</v>
      </c>
      <c r="AH92" s="4"/>
      <c r="AI92" s="3">
        <f t="shared" si="314"/>
        <v>0</v>
      </c>
      <c r="AJ92" s="32"/>
      <c r="AK92" s="3">
        <f t="shared" si="306"/>
        <v>0</v>
      </c>
      <c r="AL92" s="27"/>
      <c r="AM92" s="3">
        <f t="shared" si="307"/>
        <v>0</v>
      </c>
      <c r="AN92" s="4">
        <v>16000</v>
      </c>
      <c r="AO92" s="3"/>
      <c r="AP92" s="3">
        <f t="shared" si="12"/>
        <v>16000</v>
      </c>
      <c r="AQ92" s="3"/>
      <c r="AR92" s="3">
        <f t="shared" si="293"/>
        <v>16000</v>
      </c>
      <c r="AS92" s="3"/>
      <c r="AT92" s="3">
        <f t="shared" si="294"/>
        <v>16000</v>
      </c>
      <c r="AU92" s="3"/>
      <c r="AV92" s="3">
        <f t="shared" si="310"/>
        <v>16000</v>
      </c>
      <c r="AW92" s="3"/>
      <c r="AX92" s="3">
        <f t="shared" si="311"/>
        <v>16000</v>
      </c>
      <c r="AY92" s="3"/>
      <c r="AZ92" s="3">
        <f t="shared" si="315"/>
        <v>16000</v>
      </c>
      <c r="BA92" s="30"/>
      <c r="BB92" s="3">
        <f t="shared" si="312"/>
        <v>16000</v>
      </c>
      <c r="BC92" s="65" t="s">
        <v>269</v>
      </c>
      <c r="BD92" s="65"/>
    </row>
    <row r="93" spans="1:58" ht="54" x14ac:dyDescent="0.35">
      <c r="A93" s="71" t="s">
        <v>179</v>
      </c>
      <c r="B93" s="72" t="s">
        <v>132</v>
      </c>
      <c r="C93" s="2" t="s">
        <v>58</v>
      </c>
      <c r="D93" s="4">
        <v>2754.2</v>
      </c>
      <c r="E93" s="4"/>
      <c r="F93" s="4">
        <f t="shared" si="4"/>
        <v>2754.2</v>
      </c>
      <c r="G93" s="4"/>
      <c r="H93" s="4">
        <f t="shared" si="282"/>
        <v>2754.2</v>
      </c>
      <c r="I93" s="4"/>
      <c r="J93" s="4">
        <f t="shared" si="283"/>
        <v>2754.2</v>
      </c>
      <c r="K93" s="4"/>
      <c r="L93" s="4">
        <f t="shared" si="284"/>
        <v>2754.2</v>
      </c>
      <c r="M93" s="4"/>
      <c r="N93" s="4">
        <f t="shared" si="299"/>
        <v>2754.2</v>
      </c>
      <c r="O93" s="4"/>
      <c r="P93" s="4">
        <f t="shared" si="300"/>
        <v>2754.2</v>
      </c>
      <c r="Q93" s="4"/>
      <c r="R93" s="3">
        <f t="shared" si="313"/>
        <v>2754.2</v>
      </c>
      <c r="S93" s="32"/>
      <c r="T93" s="3">
        <f t="shared" si="301"/>
        <v>2754.2</v>
      </c>
      <c r="U93" s="27">
        <v>-254.2</v>
      </c>
      <c r="V93" s="3">
        <f t="shared" si="302"/>
        <v>2500</v>
      </c>
      <c r="W93" s="4">
        <v>0</v>
      </c>
      <c r="X93" s="4">
        <v>0</v>
      </c>
      <c r="Y93" s="4">
        <f t="shared" si="8"/>
        <v>0</v>
      </c>
      <c r="Z93" s="4"/>
      <c r="AA93" s="4">
        <f t="shared" si="287"/>
        <v>0</v>
      </c>
      <c r="AB93" s="4"/>
      <c r="AC93" s="4">
        <f t="shared" si="288"/>
        <v>0</v>
      </c>
      <c r="AD93" s="4"/>
      <c r="AE93" s="4">
        <f t="shared" si="304"/>
        <v>0</v>
      </c>
      <c r="AF93" s="4"/>
      <c r="AG93" s="4">
        <f t="shared" si="305"/>
        <v>0</v>
      </c>
      <c r="AH93" s="4"/>
      <c r="AI93" s="3">
        <f t="shared" si="314"/>
        <v>0</v>
      </c>
      <c r="AJ93" s="32"/>
      <c r="AK93" s="3">
        <f t="shared" si="306"/>
        <v>0</v>
      </c>
      <c r="AL93" s="27"/>
      <c r="AM93" s="3">
        <f t="shared" si="307"/>
        <v>0</v>
      </c>
      <c r="AN93" s="4">
        <v>0</v>
      </c>
      <c r="AO93" s="3">
        <v>0</v>
      </c>
      <c r="AP93" s="3">
        <f t="shared" si="12"/>
        <v>0</v>
      </c>
      <c r="AQ93" s="3"/>
      <c r="AR93" s="3">
        <f t="shared" si="293"/>
        <v>0</v>
      </c>
      <c r="AS93" s="3"/>
      <c r="AT93" s="3">
        <f t="shared" si="294"/>
        <v>0</v>
      </c>
      <c r="AU93" s="3"/>
      <c r="AV93" s="3">
        <f t="shared" si="310"/>
        <v>0</v>
      </c>
      <c r="AW93" s="3"/>
      <c r="AX93" s="3">
        <f t="shared" si="311"/>
        <v>0</v>
      </c>
      <c r="AY93" s="3"/>
      <c r="AZ93" s="3">
        <f t="shared" si="315"/>
        <v>0</v>
      </c>
      <c r="BA93" s="30"/>
      <c r="BB93" s="3">
        <f t="shared" si="312"/>
        <v>0</v>
      </c>
      <c r="BC93" s="65" t="s">
        <v>261</v>
      </c>
      <c r="BD93" s="65"/>
    </row>
    <row r="94" spans="1:58" ht="54" x14ac:dyDescent="0.35">
      <c r="A94" s="71" t="s">
        <v>180</v>
      </c>
      <c r="B94" s="72" t="s">
        <v>133</v>
      </c>
      <c r="C94" s="2" t="s">
        <v>58</v>
      </c>
      <c r="D94" s="4">
        <v>2754.2</v>
      </c>
      <c r="E94" s="4"/>
      <c r="F94" s="4">
        <f t="shared" ref="F94:F179" si="316">D94+E94</f>
        <v>2754.2</v>
      </c>
      <c r="G94" s="4"/>
      <c r="H94" s="4">
        <f t="shared" si="282"/>
        <v>2754.2</v>
      </c>
      <c r="I94" s="4"/>
      <c r="J94" s="4">
        <f t="shared" si="283"/>
        <v>2754.2</v>
      </c>
      <c r="K94" s="4"/>
      <c r="L94" s="4">
        <f t="shared" si="284"/>
        <v>2754.2</v>
      </c>
      <c r="M94" s="4"/>
      <c r="N94" s="4">
        <f t="shared" si="299"/>
        <v>2754.2</v>
      </c>
      <c r="O94" s="4"/>
      <c r="P94" s="4">
        <f t="shared" si="300"/>
        <v>2754.2</v>
      </c>
      <c r="Q94" s="4"/>
      <c r="R94" s="3">
        <f t="shared" si="313"/>
        <v>2754.2</v>
      </c>
      <c r="S94" s="32"/>
      <c r="T94" s="3">
        <f t="shared" si="301"/>
        <v>2754.2</v>
      </c>
      <c r="U94" s="27">
        <v>-4.2</v>
      </c>
      <c r="V94" s="3">
        <f t="shared" si="302"/>
        <v>2750</v>
      </c>
      <c r="W94" s="4">
        <v>0</v>
      </c>
      <c r="X94" s="4">
        <v>0</v>
      </c>
      <c r="Y94" s="4">
        <f t="shared" ref="Y94:Y179" si="317">W94+X94</f>
        <v>0</v>
      </c>
      <c r="Z94" s="4"/>
      <c r="AA94" s="4">
        <f t="shared" si="287"/>
        <v>0</v>
      </c>
      <c r="AB94" s="4"/>
      <c r="AC94" s="4">
        <f t="shared" si="288"/>
        <v>0</v>
      </c>
      <c r="AD94" s="4"/>
      <c r="AE94" s="4">
        <f t="shared" si="304"/>
        <v>0</v>
      </c>
      <c r="AF94" s="4"/>
      <c r="AG94" s="4">
        <f t="shared" si="305"/>
        <v>0</v>
      </c>
      <c r="AH94" s="4"/>
      <c r="AI94" s="3">
        <f t="shared" si="314"/>
        <v>0</v>
      </c>
      <c r="AJ94" s="32"/>
      <c r="AK94" s="3">
        <f t="shared" si="306"/>
        <v>0</v>
      </c>
      <c r="AL94" s="27"/>
      <c r="AM94" s="3">
        <f t="shared" si="307"/>
        <v>0</v>
      </c>
      <c r="AN94" s="4">
        <v>0</v>
      </c>
      <c r="AO94" s="3">
        <v>0</v>
      </c>
      <c r="AP94" s="3">
        <f t="shared" ref="AP94:AP179" si="318">AN94+AO94</f>
        <v>0</v>
      </c>
      <c r="AQ94" s="3"/>
      <c r="AR94" s="3">
        <f t="shared" si="293"/>
        <v>0</v>
      </c>
      <c r="AS94" s="3"/>
      <c r="AT94" s="3">
        <f t="shared" si="294"/>
        <v>0</v>
      </c>
      <c r="AU94" s="3"/>
      <c r="AV94" s="3">
        <f t="shared" si="310"/>
        <v>0</v>
      </c>
      <c r="AW94" s="3"/>
      <c r="AX94" s="3">
        <f t="shared" si="311"/>
        <v>0</v>
      </c>
      <c r="AY94" s="3"/>
      <c r="AZ94" s="3">
        <f t="shared" si="315"/>
        <v>0</v>
      </c>
      <c r="BA94" s="30"/>
      <c r="BB94" s="3">
        <f t="shared" si="312"/>
        <v>0</v>
      </c>
      <c r="BC94" s="65" t="s">
        <v>260</v>
      </c>
      <c r="BD94" s="65"/>
    </row>
    <row r="95" spans="1:58" ht="54" x14ac:dyDescent="0.35">
      <c r="A95" s="71" t="s">
        <v>181</v>
      </c>
      <c r="B95" s="72" t="s">
        <v>303</v>
      </c>
      <c r="C95" s="2" t="s">
        <v>58</v>
      </c>
      <c r="D95" s="4">
        <v>2754.2</v>
      </c>
      <c r="E95" s="4"/>
      <c r="F95" s="4">
        <f t="shared" si="316"/>
        <v>2754.2</v>
      </c>
      <c r="G95" s="4"/>
      <c r="H95" s="4">
        <f t="shared" si="282"/>
        <v>2754.2</v>
      </c>
      <c r="I95" s="4"/>
      <c r="J95" s="4">
        <f t="shared" si="283"/>
        <v>2754.2</v>
      </c>
      <c r="K95" s="4"/>
      <c r="L95" s="4">
        <f t="shared" si="284"/>
        <v>2754.2</v>
      </c>
      <c r="M95" s="4"/>
      <c r="N95" s="4">
        <f t="shared" si="299"/>
        <v>2754.2</v>
      </c>
      <c r="O95" s="4"/>
      <c r="P95" s="4">
        <f t="shared" si="300"/>
        <v>2754.2</v>
      </c>
      <c r="Q95" s="4"/>
      <c r="R95" s="3">
        <f t="shared" si="313"/>
        <v>2754.2</v>
      </c>
      <c r="S95" s="32"/>
      <c r="T95" s="3">
        <f t="shared" si="301"/>
        <v>2754.2</v>
      </c>
      <c r="U95" s="27">
        <v>-554.20000000000005</v>
      </c>
      <c r="V95" s="3">
        <f t="shared" si="302"/>
        <v>2200</v>
      </c>
      <c r="W95" s="4">
        <v>0</v>
      </c>
      <c r="X95" s="4">
        <v>0</v>
      </c>
      <c r="Y95" s="4">
        <f t="shared" si="317"/>
        <v>0</v>
      </c>
      <c r="Z95" s="4"/>
      <c r="AA95" s="4">
        <f t="shared" si="287"/>
        <v>0</v>
      </c>
      <c r="AB95" s="4"/>
      <c r="AC95" s="4">
        <f t="shared" si="288"/>
        <v>0</v>
      </c>
      <c r="AD95" s="4"/>
      <c r="AE95" s="4">
        <f t="shared" si="304"/>
        <v>0</v>
      </c>
      <c r="AF95" s="4"/>
      <c r="AG95" s="4">
        <f t="shared" si="305"/>
        <v>0</v>
      </c>
      <c r="AH95" s="4"/>
      <c r="AI95" s="3">
        <f t="shared" si="314"/>
        <v>0</v>
      </c>
      <c r="AJ95" s="32"/>
      <c r="AK95" s="3">
        <f t="shared" si="306"/>
        <v>0</v>
      </c>
      <c r="AL95" s="27"/>
      <c r="AM95" s="3">
        <f t="shared" si="307"/>
        <v>0</v>
      </c>
      <c r="AN95" s="4">
        <v>0</v>
      </c>
      <c r="AO95" s="3">
        <v>0</v>
      </c>
      <c r="AP95" s="3">
        <f t="shared" si="318"/>
        <v>0</v>
      </c>
      <c r="AQ95" s="3"/>
      <c r="AR95" s="3">
        <f t="shared" si="293"/>
        <v>0</v>
      </c>
      <c r="AS95" s="3"/>
      <c r="AT95" s="3">
        <f t="shared" si="294"/>
        <v>0</v>
      </c>
      <c r="AU95" s="3"/>
      <c r="AV95" s="3">
        <f t="shared" si="310"/>
        <v>0</v>
      </c>
      <c r="AW95" s="3"/>
      <c r="AX95" s="3">
        <f t="shared" si="311"/>
        <v>0</v>
      </c>
      <c r="AY95" s="3"/>
      <c r="AZ95" s="3">
        <f t="shared" si="315"/>
        <v>0</v>
      </c>
      <c r="BA95" s="30"/>
      <c r="BB95" s="3">
        <f t="shared" si="312"/>
        <v>0</v>
      </c>
      <c r="BC95" s="65" t="s">
        <v>262</v>
      </c>
      <c r="BD95" s="65"/>
    </row>
    <row r="96" spans="1:58" ht="54" x14ac:dyDescent="0.35">
      <c r="A96" s="71" t="s">
        <v>182</v>
      </c>
      <c r="B96" s="72" t="s">
        <v>342</v>
      </c>
      <c r="C96" s="2" t="s">
        <v>58</v>
      </c>
      <c r="D96" s="4"/>
      <c r="E96" s="4"/>
      <c r="F96" s="4"/>
      <c r="G96" s="4">
        <v>9206.1419999999998</v>
      </c>
      <c r="H96" s="4">
        <f t="shared" si="282"/>
        <v>9206.1419999999998</v>
      </c>
      <c r="I96" s="4"/>
      <c r="J96" s="4">
        <f t="shared" si="283"/>
        <v>9206.1419999999998</v>
      </c>
      <c r="K96" s="4"/>
      <c r="L96" s="4">
        <f t="shared" si="284"/>
        <v>9206.1419999999998</v>
      </c>
      <c r="M96" s="4"/>
      <c r="N96" s="4">
        <f t="shared" si="299"/>
        <v>9206.1419999999998</v>
      </c>
      <c r="O96" s="4"/>
      <c r="P96" s="4">
        <f t="shared" si="300"/>
        <v>9206.1419999999998</v>
      </c>
      <c r="Q96" s="4"/>
      <c r="R96" s="3">
        <f t="shared" si="313"/>
        <v>9206.1419999999998</v>
      </c>
      <c r="S96" s="32"/>
      <c r="T96" s="3">
        <f t="shared" si="301"/>
        <v>9206.1419999999998</v>
      </c>
      <c r="U96" s="27"/>
      <c r="V96" s="3">
        <f t="shared" si="302"/>
        <v>9206.1419999999998</v>
      </c>
      <c r="W96" s="4"/>
      <c r="X96" s="4"/>
      <c r="Y96" s="4"/>
      <c r="Z96" s="4"/>
      <c r="AA96" s="4">
        <f t="shared" si="287"/>
        <v>0</v>
      </c>
      <c r="AB96" s="4"/>
      <c r="AC96" s="4">
        <f t="shared" si="288"/>
        <v>0</v>
      </c>
      <c r="AD96" s="4"/>
      <c r="AE96" s="4">
        <f t="shared" si="304"/>
        <v>0</v>
      </c>
      <c r="AF96" s="4"/>
      <c r="AG96" s="4">
        <f t="shared" si="305"/>
        <v>0</v>
      </c>
      <c r="AH96" s="4"/>
      <c r="AI96" s="3">
        <f t="shared" si="314"/>
        <v>0</v>
      </c>
      <c r="AJ96" s="32"/>
      <c r="AK96" s="3">
        <f t="shared" si="306"/>
        <v>0</v>
      </c>
      <c r="AL96" s="27"/>
      <c r="AM96" s="3">
        <f t="shared" si="307"/>
        <v>0</v>
      </c>
      <c r="AN96" s="4"/>
      <c r="AO96" s="3"/>
      <c r="AP96" s="3"/>
      <c r="AQ96" s="3"/>
      <c r="AR96" s="3">
        <f t="shared" si="293"/>
        <v>0</v>
      </c>
      <c r="AS96" s="3"/>
      <c r="AT96" s="3">
        <f t="shared" si="294"/>
        <v>0</v>
      </c>
      <c r="AU96" s="3"/>
      <c r="AV96" s="3">
        <f t="shared" si="310"/>
        <v>0</v>
      </c>
      <c r="AW96" s="3"/>
      <c r="AX96" s="3">
        <f t="shared" si="311"/>
        <v>0</v>
      </c>
      <c r="AY96" s="3"/>
      <c r="AZ96" s="3">
        <f t="shared" si="315"/>
        <v>0</v>
      </c>
      <c r="BA96" s="30"/>
      <c r="BB96" s="3">
        <f t="shared" si="312"/>
        <v>0</v>
      </c>
      <c r="BC96" s="65" t="s">
        <v>341</v>
      </c>
      <c r="BD96" s="65"/>
    </row>
    <row r="97" spans="1:58" ht="54" x14ac:dyDescent="0.35">
      <c r="A97" s="71" t="s">
        <v>183</v>
      </c>
      <c r="B97" s="72" t="s">
        <v>344</v>
      </c>
      <c r="C97" s="2" t="s">
        <v>58</v>
      </c>
      <c r="D97" s="4"/>
      <c r="E97" s="4"/>
      <c r="F97" s="4"/>
      <c r="G97" s="4"/>
      <c r="H97" s="4">
        <f t="shared" si="282"/>
        <v>0</v>
      </c>
      <c r="I97" s="4"/>
      <c r="J97" s="4">
        <f t="shared" si="283"/>
        <v>0</v>
      </c>
      <c r="K97" s="4"/>
      <c r="L97" s="4">
        <f t="shared" si="284"/>
        <v>0</v>
      </c>
      <c r="M97" s="4"/>
      <c r="N97" s="4">
        <f t="shared" si="299"/>
        <v>0</v>
      </c>
      <c r="O97" s="4"/>
      <c r="P97" s="4">
        <f t="shared" si="300"/>
        <v>0</v>
      </c>
      <c r="Q97" s="4"/>
      <c r="R97" s="3">
        <f t="shared" si="313"/>
        <v>0</v>
      </c>
      <c r="S97" s="32"/>
      <c r="T97" s="3">
        <f t="shared" si="301"/>
        <v>0</v>
      </c>
      <c r="U97" s="27"/>
      <c r="V97" s="3">
        <f t="shared" si="302"/>
        <v>0</v>
      </c>
      <c r="W97" s="4"/>
      <c r="X97" s="4"/>
      <c r="Y97" s="4"/>
      <c r="Z97" s="4">
        <v>5373.71</v>
      </c>
      <c r="AA97" s="4">
        <f t="shared" si="287"/>
        <v>5373.71</v>
      </c>
      <c r="AB97" s="4"/>
      <c r="AC97" s="4">
        <f t="shared" si="288"/>
        <v>5373.71</v>
      </c>
      <c r="AD97" s="4"/>
      <c r="AE97" s="4">
        <f t="shared" si="304"/>
        <v>5373.71</v>
      </c>
      <c r="AF97" s="4"/>
      <c r="AG97" s="4">
        <f t="shared" si="305"/>
        <v>5373.71</v>
      </c>
      <c r="AH97" s="4"/>
      <c r="AI97" s="3">
        <f t="shared" si="314"/>
        <v>5373.71</v>
      </c>
      <c r="AJ97" s="32"/>
      <c r="AK97" s="3">
        <f t="shared" si="306"/>
        <v>5373.71</v>
      </c>
      <c r="AL97" s="27"/>
      <c r="AM97" s="3">
        <f t="shared" si="307"/>
        <v>5373.71</v>
      </c>
      <c r="AN97" s="4"/>
      <c r="AO97" s="3"/>
      <c r="AP97" s="3"/>
      <c r="AQ97" s="3"/>
      <c r="AR97" s="3">
        <f t="shared" si="293"/>
        <v>0</v>
      </c>
      <c r="AS97" s="3"/>
      <c r="AT97" s="3">
        <f t="shared" si="294"/>
        <v>0</v>
      </c>
      <c r="AU97" s="3"/>
      <c r="AV97" s="3">
        <f t="shared" si="310"/>
        <v>0</v>
      </c>
      <c r="AW97" s="3"/>
      <c r="AX97" s="3">
        <f t="shared" si="311"/>
        <v>0</v>
      </c>
      <c r="AY97" s="3"/>
      <c r="AZ97" s="3">
        <f t="shared" si="315"/>
        <v>0</v>
      </c>
      <c r="BA97" s="30"/>
      <c r="BB97" s="3">
        <f t="shared" si="312"/>
        <v>0</v>
      </c>
      <c r="BC97" s="65" t="s">
        <v>345</v>
      </c>
      <c r="BD97" s="65"/>
    </row>
    <row r="98" spans="1:58" ht="83.25" customHeight="1" x14ac:dyDescent="0.35">
      <c r="A98" s="71" t="s">
        <v>184</v>
      </c>
      <c r="B98" s="72" t="s">
        <v>375</v>
      </c>
      <c r="C98" s="72" t="s">
        <v>11</v>
      </c>
      <c r="D98" s="4"/>
      <c r="E98" s="4"/>
      <c r="F98" s="4"/>
      <c r="G98" s="4"/>
      <c r="H98" s="4"/>
      <c r="I98" s="4"/>
      <c r="J98" s="4"/>
      <c r="K98" s="4">
        <v>69106.292000000001</v>
      </c>
      <c r="L98" s="4">
        <f t="shared" si="284"/>
        <v>69106.292000000001</v>
      </c>
      <c r="M98" s="4"/>
      <c r="N98" s="4">
        <f t="shared" si="299"/>
        <v>69106.292000000001</v>
      </c>
      <c r="O98" s="4"/>
      <c r="P98" s="4">
        <f t="shared" si="300"/>
        <v>69106.292000000001</v>
      </c>
      <c r="Q98" s="4"/>
      <c r="R98" s="3">
        <f t="shared" si="313"/>
        <v>69106.292000000001</v>
      </c>
      <c r="S98" s="32"/>
      <c r="T98" s="3">
        <f t="shared" si="301"/>
        <v>69106.292000000001</v>
      </c>
      <c r="U98" s="27"/>
      <c r="V98" s="3">
        <f t="shared" si="302"/>
        <v>69106.292000000001</v>
      </c>
      <c r="W98" s="4"/>
      <c r="X98" s="4"/>
      <c r="Y98" s="4"/>
      <c r="Z98" s="4"/>
      <c r="AA98" s="4"/>
      <c r="AB98" s="4"/>
      <c r="AC98" s="4">
        <f t="shared" si="288"/>
        <v>0</v>
      </c>
      <c r="AD98" s="4"/>
      <c r="AE98" s="4">
        <f t="shared" si="304"/>
        <v>0</v>
      </c>
      <c r="AF98" s="4"/>
      <c r="AG98" s="4">
        <f t="shared" si="305"/>
        <v>0</v>
      </c>
      <c r="AH98" s="4"/>
      <c r="AI98" s="3">
        <f t="shared" si="314"/>
        <v>0</v>
      </c>
      <c r="AJ98" s="32"/>
      <c r="AK98" s="3">
        <f t="shared" si="306"/>
        <v>0</v>
      </c>
      <c r="AL98" s="27"/>
      <c r="AM98" s="3">
        <f t="shared" si="307"/>
        <v>0</v>
      </c>
      <c r="AN98" s="4"/>
      <c r="AO98" s="3"/>
      <c r="AP98" s="3"/>
      <c r="AQ98" s="3"/>
      <c r="AR98" s="3"/>
      <c r="AS98" s="3"/>
      <c r="AT98" s="3">
        <f t="shared" si="294"/>
        <v>0</v>
      </c>
      <c r="AU98" s="3"/>
      <c r="AV98" s="3">
        <f t="shared" si="310"/>
        <v>0</v>
      </c>
      <c r="AW98" s="3"/>
      <c r="AX98" s="3">
        <f t="shared" si="311"/>
        <v>0</v>
      </c>
      <c r="AY98" s="3"/>
      <c r="AZ98" s="3">
        <f t="shared" si="315"/>
        <v>0</v>
      </c>
      <c r="BA98" s="30"/>
      <c r="BB98" s="3">
        <f t="shared" si="312"/>
        <v>0</v>
      </c>
      <c r="BC98" s="65" t="s">
        <v>353</v>
      </c>
      <c r="BD98" s="65"/>
    </row>
    <row r="99" spans="1:58" ht="54" x14ac:dyDescent="0.35">
      <c r="A99" s="71" t="s">
        <v>185</v>
      </c>
      <c r="B99" s="72" t="s">
        <v>370</v>
      </c>
      <c r="C99" s="2" t="s">
        <v>58</v>
      </c>
      <c r="D99" s="4"/>
      <c r="E99" s="4"/>
      <c r="F99" s="4"/>
      <c r="G99" s="4"/>
      <c r="H99" s="4"/>
      <c r="I99" s="4"/>
      <c r="J99" s="4"/>
      <c r="K99" s="4">
        <f>K101+K102</f>
        <v>0</v>
      </c>
      <c r="L99" s="4">
        <f t="shared" si="284"/>
        <v>0</v>
      </c>
      <c r="M99" s="4">
        <f>M101+M102</f>
        <v>0</v>
      </c>
      <c r="N99" s="4">
        <f t="shared" si="299"/>
        <v>0</v>
      </c>
      <c r="O99" s="4">
        <f>O101+O102</f>
        <v>0</v>
      </c>
      <c r="P99" s="4">
        <f t="shared" si="300"/>
        <v>0</v>
      </c>
      <c r="Q99" s="4">
        <f>Q101+Q102</f>
        <v>0</v>
      </c>
      <c r="R99" s="3">
        <f t="shared" si="313"/>
        <v>0</v>
      </c>
      <c r="S99" s="32">
        <f>S101+S102</f>
        <v>0</v>
      </c>
      <c r="T99" s="3">
        <f t="shared" si="301"/>
        <v>0</v>
      </c>
      <c r="U99" s="27">
        <f>U101+U102</f>
        <v>0</v>
      </c>
      <c r="V99" s="3">
        <f t="shared" si="302"/>
        <v>0</v>
      </c>
      <c r="W99" s="4"/>
      <c r="X99" s="4"/>
      <c r="Y99" s="4"/>
      <c r="Z99" s="4"/>
      <c r="AA99" s="4"/>
      <c r="AB99" s="4">
        <f>AB101+AB102</f>
        <v>40366</v>
      </c>
      <c r="AC99" s="4">
        <f t="shared" si="288"/>
        <v>40366</v>
      </c>
      <c r="AD99" s="4">
        <f>AD101+AD102</f>
        <v>0</v>
      </c>
      <c r="AE99" s="4">
        <f t="shared" si="304"/>
        <v>40366</v>
      </c>
      <c r="AF99" s="4">
        <f>AF101+AF102</f>
        <v>0</v>
      </c>
      <c r="AG99" s="4">
        <f t="shared" si="305"/>
        <v>40366</v>
      </c>
      <c r="AH99" s="4">
        <f>AH101+AH102</f>
        <v>0</v>
      </c>
      <c r="AI99" s="3">
        <f t="shared" si="314"/>
        <v>40366</v>
      </c>
      <c r="AJ99" s="32">
        <f>AJ101+AJ102</f>
        <v>0</v>
      </c>
      <c r="AK99" s="3">
        <f t="shared" si="306"/>
        <v>40366</v>
      </c>
      <c r="AL99" s="27">
        <f>AL101+AL102</f>
        <v>-20000</v>
      </c>
      <c r="AM99" s="3">
        <f t="shared" si="307"/>
        <v>20366</v>
      </c>
      <c r="AN99" s="4"/>
      <c r="AO99" s="3"/>
      <c r="AP99" s="3"/>
      <c r="AQ99" s="3"/>
      <c r="AR99" s="3"/>
      <c r="AS99" s="3">
        <f>AS101+AS102</f>
        <v>111095.1</v>
      </c>
      <c r="AT99" s="3">
        <f t="shared" si="294"/>
        <v>111095.1</v>
      </c>
      <c r="AU99" s="3">
        <f>AU101+AU102</f>
        <v>0</v>
      </c>
      <c r="AV99" s="3">
        <f t="shared" si="310"/>
        <v>111095.1</v>
      </c>
      <c r="AW99" s="3">
        <f>AW101+AW102</f>
        <v>0</v>
      </c>
      <c r="AX99" s="3">
        <f t="shared" si="311"/>
        <v>111095.1</v>
      </c>
      <c r="AY99" s="3">
        <f t="shared" ref="AY99:BA99" si="319">AY101+AY102</f>
        <v>0</v>
      </c>
      <c r="AZ99" s="3">
        <f t="shared" si="315"/>
        <v>111095.1</v>
      </c>
      <c r="BA99" s="30">
        <f t="shared" si="319"/>
        <v>-81461.100000000006</v>
      </c>
      <c r="BB99" s="3">
        <f t="shared" si="312"/>
        <v>29634</v>
      </c>
      <c r="BC99" s="65"/>
      <c r="BD99" s="65"/>
    </row>
    <row r="100" spans="1:58" hidden="1" x14ac:dyDescent="0.35">
      <c r="A100" s="24"/>
      <c r="B100" s="20" t="s">
        <v>119</v>
      </c>
      <c r="C100" s="2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"/>
      <c r="S100" s="32"/>
      <c r="T100" s="3"/>
      <c r="U100" s="27"/>
      <c r="V100" s="3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3"/>
      <c r="AJ100" s="32"/>
      <c r="AK100" s="3"/>
      <c r="AL100" s="27"/>
      <c r="AM100" s="3"/>
      <c r="AN100" s="4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0"/>
      <c r="BB100" s="3"/>
      <c r="BC100" s="5"/>
      <c r="BD100" s="5">
        <v>0</v>
      </c>
      <c r="BE100" s="5"/>
      <c r="BF100" s="5"/>
    </row>
    <row r="101" spans="1:58" hidden="1" x14ac:dyDescent="0.35">
      <c r="A101" s="12"/>
      <c r="B101" s="15" t="s">
        <v>6</v>
      </c>
      <c r="C101" s="1"/>
      <c r="D101" s="4"/>
      <c r="E101" s="4"/>
      <c r="F101" s="4"/>
      <c r="G101" s="4"/>
      <c r="H101" s="4"/>
      <c r="I101" s="4"/>
      <c r="J101" s="4"/>
      <c r="K101" s="4"/>
      <c r="L101" s="4">
        <f t="shared" si="284"/>
        <v>0</v>
      </c>
      <c r="M101" s="4"/>
      <c r="N101" s="4">
        <f>L101+M101</f>
        <v>0</v>
      </c>
      <c r="O101" s="4"/>
      <c r="P101" s="4">
        <f>N101+O101</f>
        <v>0</v>
      </c>
      <c r="Q101" s="4"/>
      <c r="R101" s="4">
        <f t="shared" si="313"/>
        <v>0</v>
      </c>
      <c r="S101" s="32"/>
      <c r="T101" s="4">
        <f t="shared" ref="T101:T105" si="320">R101+S101</f>
        <v>0</v>
      </c>
      <c r="U101" s="27"/>
      <c r="V101" s="4">
        <f t="shared" ref="V101:V105" si="321">T101+U101</f>
        <v>0</v>
      </c>
      <c r="W101" s="4"/>
      <c r="X101" s="4"/>
      <c r="Y101" s="4"/>
      <c r="Z101" s="4"/>
      <c r="AA101" s="4"/>
      <c r="AB101" s="4">
        <v>20366</v>
      </c>
      <c r="AC101" s="4">
        <f t="shared" si="288"/>
        <v>20366</v>
      </c>
      <c r="AD101" s="4"/>
      <c r="AE101" s="4">
        <f t="shared" ref="AE101:AE105" si="322">AC101+AD101</f>
        <v>20366</v>
      </c>
      <c r="AF101" s="4"/>
      <c r="AG101" s="4">
        <f t="shared" ref="AG101:AG105" si="323">AE101+AF101</f>
        <v>20366</v>
      </c>
      <c r="AH101" s="4"/>
      <c r="AI101" s="4">
        <f t="shared" si="314"/>
        <v>20366</v>
      </c>
      <c r="AJ101" s="32"/>
      <c r="AK101" s="4">
        <f t="shared" ref="AK101:AK105" si="324">AI101+AJ101</f>
        <v>20366</v>
      </c>
      <c r="AL101" s="27"/>
      <c r="AM101" s="4">
        <f t="shared" ref="AM101:AM105" si="325">AK101+AL101</f>
        <v>20366</v>
      </c>
      <c r="AN101" s="4"/>
      <c r="AO101" s="3"/>
      <c r="AP101" s="3"/>
      <c r="AQ101" s="3"/>
      <c r="AR101" s="3"/>
      <c r="AS101" s="3">
        <v>29634</v>
      </c>
      <c r="AT101" s="3">
        <f t="shared" si="294"/>
        <v>29634</v>
      </c>
      <c r="AU101" s="3"/>
      <c r="AV101" s="3">
        <f t="shared" ref="AV101:AV105" si="326">AT101+AU101</f>
        <v>29634</v>
      </c>
      <c r="AW101" s="3"/>
      <c r="AX101" s="3">
        <f t="shared" ref="AX101:AX105" si="327">AV101+AW101</f>
        <v>29634</v>
      </c>
      <c r="AY101" s="3"/>
      <c r="AZ101" s="3">
        <f t="shared" si="315"/>
        <v>29634</v>
      </c>
      <c r="BA101" s="30"/>
      <c r="BB101" s="3">
        <f t="shared" ref="BB101:BB105" si="328">AZ101+BA101</f>
        <v>29634</v>
      </c>
      <c r="BC101" s="5" t="s">
        <v>371</v>
      </c>
      <c r="BD101" s="5">
        <v>0</v>
      </c>
      <c r="BE101" s="5"/>
      <c r="BF101" s="5"/>
    </row>
    <row r="102" spans="1:58" hidden="1" x14ac:dyDescent="0.35">
      <c r="A102" s="24"/>
      <c r="B102" s="20" t="s">
        <v>123</v>
      </c>
      <c r="C102" s="20"/>
      <c r="D102" s="4"/>
      <c r="E102" s="4"/>
      <c r="F102" s="4"/>
      <c r="G102" s="4"/>
      <c r="H102" s="4"/>
      <c r="I102" s="4"/>
      <c r="J102" s="4"/>
      <c r="K102" s="4"/>
      <c r="L102" s="4">
        <f t="shared" si="284"/>
        <v>0</v>
      </c>
      <c r="M102" s="4"/>
      <c r="N102" s="4">
        <f>L102+M102</f>
        <v>0</v>
      </c>
      <c r="O102" s="4"/>
      <c r="P102" s="4">
        <f>N102+O102</f>
        <v>0</v>
      </c>
      <c r="Q102" s="4"/>
      <c r="R102" s="3">
        <f t="shared" si="313"/>
        <v>0</v>
      </c>
      <c r="S102" s="32"/>
      <c r="T102" s="3">
        <f t="shared" si="320"/>
        <v>0</v>
      </c>
      <c r="U102" s="27"/>
      <c r="V102" s="3">
        <f t="shared" si="321"/>
        <v>0</v>
      </c>
      <c r="W102" s="4"/>
      <c r="X102" s="4"/>
      <c r="Y102" s="4"/>
      <c r="Z102" s="4"/>
      <c r="AA102" s="4"/>
      <c r="AB102" s="4">
        <v>20000</v>
      </c>
      <c r="AC102" s="4">
        <f t="shared" si="288"/>
        <v>20000</v>
      </c>
      <c r="AD102" s="4"/>
      <c r="AE102" s="4">
        <f t="shared" si="322"/>
        <v>20000</v>
      </c>
      <c r="AF102" s="4"/>
      <c r="AG102" s="4">
        <f t="shared" si="323"/>
        <v>20000</v>
      </c>
      <c r="AH102" s="4"/>
      <c r="AI102" s="3">
        <f t="shared" si="314"/>
        <v>20000</v>
      </c>
      <c r="AJ102" s="32"/>
      <c r="AK102" s="3">
        <f t="shared" si="324"/>
        <v>20000</v>
      </c>
      <c r="AL102" s="27">
        <v>-20000</v>
      </c>
      <c r="AM102" s="3">
        <f t="shared" si="325"/>
        <v>0</v>
      </c>
      <c r="AN102" s="4"/>
      <c r="AO102" s="3"/>
      <c r="AP102" s="3"/>
      <c r="AQ102" s="3"/>
      <c r="AR102" s="3"/>
      <c r="AS102" s="3">
        <v>81461.100000000006</v>
      </c>
      <c r="AT102" s="3">
        <f t="shared" si="294"/>
        <v>81461.100000000006</v>
      </c>
      <c r="AU102" s="3"/>
      <c r="AV102" s="3">
        <f t="shared" si="326"/>
        <v>81461.100000000006</v>
      </c>
      <c r="AW102" s="3"/>
      <c r="AX102" s="3">
        <f t="shared" si="327"/>
        <v>81461.100000000006</v>
      </c>
      <c r="AY102" s="3"/>
      <c r="AZ102" s="3">
        <f t="shared" si="315"/>
        <v>81461.100000000006</v>
      </c>
      <c r="BA102" s="30">
        <v>-81461.100000000006</v>
      </c>
      <c r="BB102" s="3">
        <f t="shared" si="328"/>
        <v>0</v>
      </c>
      <c r="BC102" s="5" t="s">
        <v>367</v>
      </c>
      <c r="BD102" s="5">
        <v>0</v>
      </c>
      <c r="BE102" s="5"/>
      <c r="BF102" s="5"/>
    </row>
    <row r="103" spans="1:58" ht="54" x14ac:dyDescent="0.35">
      <c r="A103" s="71" t="s">
        <v>186</v>
      </c>
      <c r="B103" s="72" t="s">
        <v>378</v>
      </c>
      <c r="C103" s="2" t="s">
        <v>58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v>170.69499999999999</v>
      </c>
      <c r="P103" s="4">
        <f>N103+O103</f>
        <v>170.69499999999999</v>
      </c>
      <c r="Q103" s="4"/>
      <c r="R103" s="3">
        <f t="shared" si="313"/>
        <v>170.69499999999999</v>
      </c>
      <c r="S103" s="32"/>
      <c r="T103" s="3">
        <f t="shared" si="320"/>
        <v>170.69499999999999</v>
      </c>
      <c r="U103" s="27"/>
      <c r="V103" s="3">
        <f t="shared" si="321"/>
        <v>170.69499999999999</v>
      </c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>
        <f t="shared" si="323"/>
        <v>0</v>
      </c>
      <c r="AH103" s="4"/>
      <c r="AI103" s="3">
        <f t="shared" si="314"/>
        <v>0</v>
      </c>
      <c r="AJ103" s="32"/>
      <c r="AK103" s="3">
        <f t="shared" si="324"/>
        <v>0</v>
      </c>
      <c r="AL103" s="27"/>
      <c r="AM103" s="3">
        <f t="shared" si="325"/>
        <v>0</v>
      </c>
      <c r="AN103" s="4"/>
      <c r="AO103" s="3"/>
      <c r="AP103" s="3"/>
      <c r="AQ103" s="3"/>
      <c r="AR103" s="3"/>
      <c r="AS103" s="3"/>
      <c r="AT103" s="3"/>
      <c r="AU103" s="3"/>
      <c r="AV103" s="3"/>
      <c r="AW103" s="3"/>
      <c r="AX103" s="3">
        <f t="shared" si="327"/>
        <v>0</v>
      </c>
      <c r="AY103" s="3"/>
      <c r="AZ103" s="3">
        <f t="shared" si="315"/>
        <v>0</v>
      </c>
      <c r="BA103" s="30"/>
      <c r="BB103" s="3">
        <f t="shared" si="328"/>
        <v>0</v>
      </c>
      <c r="BC103" s="65" t="s">
        <v>379</v>
      </c>
      <c r="BD103" s="65"/>
    </row>
    <row r="104" spans="1:58" ht="36" x14ac:dyDescent="0.35">
      <c r="A104" s="71" t="s">
        <v>187</v>
      </c>
      <c r="B104" s="72" t="s">
        <v>384</v>
      </c>
      <c r="C104" s="72" t="s">
        <v>11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>
        <f>N104+O104</f>
        <v>0</v>
      </c>
      <c r="Q104" s="4"/>
      <c r="R104" s="3">
        <f t="shared" si="313"/>
        <v>0</v>
      </c>
      <c r="S104" s="32"/>
      <c r="T104" s="3">
        <f t="shared" si="320"/>
        <v>0</v>
      </c>
      <c r="U104" s="27"/>
      <c r="V104" s="3">
        <f t="shared" si="321"/>
        <v>0</v>
      </c>
      <c r="W104" s="4"/>
      <c r="X104" s="4"/>
      <c r="Y104" s="4"/>
      <c r="Z104" s="4"/>
      <c r="AA104" s="4"/>
      <c r="AB104" s="4"/>
      <c r="AC104" s="4"/>
      <c r="AD104" s="4"/>
      <c r="AE104" s="4"/>
      <c r="AF104" s="4">
        <v>17616.29</v>
      </c>
      <c r="AG104" s="4">
        <f t="shared" si="323"/>
        <v>17616.29</v>
      </c>
      <c r="AH104" s="4"/>
      <c r="AI104" s="3">
        <f t="shared" si="314"/>
        <v>17616.29</v>
      </c>
      <c r="AJ104" s="32"/>
      <c r="AK104" s="3">
        <f t="shared" si="324"/>
        <v>17616.29</v>
      </c>
      <c r="AL104" s="27"/>
      <c r="AM104" s="3">
        <f t="shared" si="325"/>
        <v>17616.29</v>
      </c>
      <c r="AN104" s="4"/>
      <c r="AO104" s="3"/>
      <c r="AP104" s="3"/>
      <c r="AQ104" s="3"/>
      <c r="AR104" s="3"/>
      <c r="AS104" s="3"/>
      <c r="AT104" s="3"/>
      <c r="AU104" s="3"/>
      <c r="AV104" s="3"/>
      <c r="AW104" s="3"/>
      <c r="AX104" s="3">
        <f t="shared" si="327"/>
        <v>0</v>
      </c>
      <c r="AY104" s="3"/>
      <c r="AZ104" s="3">
        <f t="shared" si="315"/>
        <v>0</v>
      </c>
      <c r="BA104" s="30"/>
      <c r="BB104" s="3">
        <f t="shared" si="328"/>
        <v>0</v>
      </c>
      <c r="BC104" s="65" t="s">
        <v>380</v>
      </c>
      <c r="BD104" s="65"/>
    </row>
    <row r="105" spans="1:58" x14ac:dyDescent="0.35">
      <c r="A105" s="71"/>
      <c r="B105" s="72" t="s">
        <v>74</v>
      </c>
      <c r="C105" s="2"/>
      <c r="D105" s="39">
        <f>D107+D108+D109+D110</f>
        <v>2138480</v>
      </c>
      <c r="E105" s="39">
        <f>E107+E108+E109+E110</f>
        <v>-37871.701999999997</v>
      </c>
      <c r="F105" s="39">
        <f t="shared" si="316"/>
        <v>2100608.298</v>
      </c>
      <c r="G105" s="39">
        <f>G107+G108+G109+G110</f>
        <v>427289.31200000003</v>
      </c>
      <c r="H105" s="39">
        <f t="shared" si="282"/>
        <v>2527897.61</v>
      </c>
      <c r="I105" s="39">
        <f>I107+I108+I109+I110</f>
        <v>3673.8</v>
      </c>
      <c r="J105" s="39">
        <f t="shared" si="283"/>
        <v>2531571.4099999997</v>
      </c>
      <c r="K105" s="39">
        <f>K107+K108+K109+K110</f>
        <v>872.9629999999961</v>
      </c>
      <c r="L105" s="39">
        <f t="shared" si="284"/>
        <v>2532444.3729999997</v>
      </c>
      <c r="M105" s="39">
        <f>M107+M108+M109+M110</f>
        <v>0</v>
      </c>
      <c r="N105" s="39">
        <f>L105+M105</f>
        <v>2532444.3729999997</v>
      </c>
      <c r="O105" s="39">
        <f>O107+O108+O109+O110</f>
        <v>25533.944</v>
      </c>
      <c r="P105" s="39">
        <f>N105+O105</f>
        <v>2557978.3169999998</v>
      </c>
      <c r="Q105" s="39">
        <f>Q107+Q108+Q109+Q110</f>
        <v>-69744.063000000024</v>
      </c>
      <c r="R105" s="40">
        <f t="shared" si="313"/>
        <v>2488234.2539999997</v>
      </c>
      <c r="S105" s="39">
        <f>S107+S108+S109+S110</f>
        <v>3236.6970000000001</v>
      </c>
      <c r="T105" s="40">
        <f t="shared" si="320"/>
        <v>2491470.9509999999</v>
      </c>
      <c r="U105" s="39">
        <f>U107+U108+U109+U110</f>
        <v>-34983.440999999992</v>
      </c>
      <c r="V105" s="3">
        <f t="shared" si="321"/>
        <v>2456487.5099999998</v>
      </c>
      <c r="W105" s="39">
        <f t="shared" ref="W105:AN105" si="329">W107+W108+W109+W110</f>
        <v>2447251.4</v>
      </c>
      <c r="X105" s="39">
        <f t="shared" ref="X105:Z105" si="330">X107+X108+X109+X110</f>
        <v>0</v>
      </c>
      <c r="Y105" s="39">
        <f t="shared" si="317"/>
        <v>2447251.4</v>
      </c>
      <c r="Z105" s="39">
        <f t="shared" si="330"/>
        <v>10691.1</v>
      </c>
      <c r="AA105" s="39">
        <f t="shared" si="287"/>
        <v>2457942.5</v>
      </c>
      <c r="AB105" s="39">
        <f t="shared" ref="AB105" si="331">AB107+AB108+AB109+AB110</f>
        <v>0</v>
      </c>
      <c r="AC105" s="39">
        <f t="shared" si="288"/>
        <v>2457942.5</v>
      </c>
      <c r="AD105" s="39">
        <f t="shared" ref="AD105:AF105" si="332">AD107+AD108+AD109+AD110</f>
        <v>0</v>
      </c>
      <c r="AE105" s="39">
        <f t="shared" si="322"/>
        <v>2457942.5</v>
      </c>
      <c r="AF105" s="39">
        <f t="shared" si="332"/>
        <v>10820.85</v>
      </c>
      <c r="AG105" s="39">
        <f t="shared" si="323"/>
        <v>2468763.35</v>
      </c>
      <c r="AH105" s="39">
        <f t="shared" ref="AH105:AJ105" si="333">AH107+AH108+AH109+AH110</f>
        <v>31123.9</v>
      </c>
      <c r="AI105" s="40">
        <f t="shared" si="314"/>
        <v>2499887.25</v>
      </c>
      <c r="AJ105" s="39">
        <f t="shared" si="333"/>
        <v>0</v>
      </c>
      <c r="AK105" s="40">
        <f t="shared" si="324"/>
        <v>2499887.25</v>
      </c>
      <c r="AL105" s="39">
        <f t="shared" ref="AL105" si="334">AL107+AL108+AL109+AL110</f>
        <v>2697</v>
      </c>
      <c r="AM105" s="3">
        <f t="shared" si="325"/>
        <v>2502584.25</v>
      </c>
      <c r="AN105" s="39">
        <f t="shared" si="329"/>
        <v>2741485</v>
      </c>
      <c r="AO105" s="40">
        <f t="shared" ref="AO105:AQ105" si="335">AO107+AO108+AO109+AO110</f>
        <v>37871.701999999997</v>
      </c>
      <c r="AP105" s="40">
        <f t="shared" si="318"/>
        <v>2779356.702</v>
      </c>
      <c r="AQ105" s="40">
        <f t="shared" si="335"/>
        <v>10691.199999999997</v>
      </c>
      <c r="AR105" s="40">
        <f t="shared" si="293"/>
        <v>2790047.9020000002</v>
      </c>
      <c r="AS105" s="40">
        <f t="shared" ref="AS105:AU105" si="336">AS107+AS108+AS109+AS110</f>
        <v>161550.97</v>
      </c>
      <c r="AT105" s="40">
        <f t="shared" si="294"/>
        <v>2951598.8720000004</v>
      </c>
      <c r="AU105" s="40">
        <f t="shared" si="336"/>
        <v>0</v>
      </c>
      <c r="AV105" s="40">
        <f t="shared" si="326"/>
        <v>2951598.8720000004</v>
      </c>
      <c r="AW105" s="40">
        <f t="shared" ref="AW105:AY105" si="337">AW107+AW108+AW109+AW110</f>
        <v>0</v>
      </c>
      <c r="AX105" s="40">
        <f t="shared" si="327"/>
        <v>2951598.8720000004</v>
      </c>
      <c r="AY105" s="40">
        <f t="shared" si="337"/>
        <v>30975.84</v>
      </c>
      <c r="AZ105" s="40">
        <f t="shared" si="315"/>
        <v>2982574.7120000003</v>
      </c>
      <c r="BA105" s="40">
        <f t="shared" ref="BA105" si="338">BA107+BA108+BA109+BA110</f>
        <v>36775.682000000001</v>
      </c>
      <c r="BB105" s="3">
        <f t="shared" si="328"/>
        <v>3019350.3940000003</v>
      </c>
      <c r="BC105" s="65"/>
      <c r="BD105" s="65"/>
    </row>
    <row r="106" spans="1:58" x14ac:dyDescent="0.35">
      <c r="A106" s="71"/>
      <c r="B106" s="13" t="s">
        <v>5</v>
      </c>
      <c r="C106" s="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3"/>
      <c r="S106" s="32"/>
      <c r="T106" s="3"/>
      <c r="U106" s="27"/>
      <c r="V106" s="3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3"/>
      <c r="AJ106" s="32"/>
      <c r="AK106" s="3"/>
      <c r="AL106" s="27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0"/>
      <c r="BB106" s="3"/>
      <c r="BC106" s="65"/>
      <c r="BD106" s="65"/>
    </row>
    <row r="107" spans="1:58" s="42" customFormat="1" hidden="1" x14ac:dyDescent="0.35">
      <c r="A107" s="43"/>
      <c r="B107" s="44" t="s">
        <v>6</v>
      </c>
      <c r="C107" s="49"/>
      <c r="D107" s="47">
        <f>D111+D112+D113+D115+D116+D117+D118+D119+D120+D122+D124+D126+D127+D129+D131++D133+D134+D137</f>
        <v>849077.8</v>
      </c>
      <c r="E107" s="47">
        <f>E111+E112+E113+E115+E116+E117+E118+E119+E120+E122+E124+E126+E127+E129+E131++E133+E134+E137</f>
        <v>-37871.701999999997</v>
      </c>
      <c r="F107" s="47">
        <f t="shared" si="316"/>
        <v>811206.098</v>
      </c>
      <c r="G107" s="47">
        <f>G111+G112+G113+G115+G116+G117+G118+G119+G120+G122+G124+G126+G127+G129+G131++G133+G134+G137+G114+G128+G130+G132+G121+G123+G125</f>
        <v>76313.511999999988</v>
      </c>
      <c r="H107" s="47">
        <f t="shared" ref="H107:H135" si="339">F107+G107</f>
        <v>887519.61</v>
      </c>
      <c r="I107" s="47">
        <f>I111+I112+I113+I115+I116+I117+I118+I119+I120+I122+I124+I126+I127+I129+I131++I133+I134+I137+I114+I128+I130+I132+I121+I123+I125</f>
        <v>3673.8</v>
      </c>
      <c r="J107" s="47">
        <f t="shared" ref="J107:J135" si="340">H107+I107</f>
        <v>891193.41</v>
      </c>
      <c r="K107" s="47">
        <f>K111+K112+K113+K115+K116+K117+K118+K119+K120+K122+K124+K126+K127+K129+K131++K133+K134+K137+K114+K128+K130+K132+K121+K123+K125</f>
        <v>872.9629999999961</v>
      </c>
      <c r="L107" s="47">
        <f t="shared" ref="L107:L135" si="341">J107+K107</f>
        <v>892066.37300000002</v>
      </c>
      <c r="M107" s="47">
        <f>M111+M112+M113+M115+M116+M117+M118+M119+M120+M122+M124+M126+M127+M129+M131++M133+M134+M137+M114+M128+M130+M132+M121+M123+M125</f>
        <v>0</v>
      </c>
      <c r="N107" s="47">
        <f t="shared" ref="N107:N135" si="342">L107+M107</f>
        <v>892066.37300000002</v>
      </c>
      <c r="O107" s="47">
        <f>O111+O112+O113+O115+O116+O117+O118+O119+O120+O122+O124+O126+O127+O129+O131++O133+O134+O137+O114+O128+O130+O132+O121+O123+O125</f>
        <v>25533.944</v>
      </c>
      <c r="P107" s="47">
        <f t="shared" ref="P107:P135" si="343">N107+O107</f>
        <v>917600.31700000004</v>
      </c>
      <c r="Q107" s="47">
        <f>Q111+Q112+Q113+Q115+Q116+Q117+Q118+Q119+Q120+Q122+Q124+Q126+Q127+Q129+Q131++Q133+Q134+Q137+Q114+Q128+Q130+Q132+Q121+Q123+Q125</f>
        <v>-69744.063000000024</v>
      </c>
      <c r="R107" s="47">
        <f t="shared" si="313"/>
        <v>847856.25399999996</v>
      </c>
      <c r="S107" s="47">
        <f>S111+S112+S113+S115+S116+S117+S118+S119+S120+S122+S124+S126+S127+S129+S131++S133+S134+S137+S114+S128+S130+S132+S121+S123+S125</f>
        <v>3236.6970000000001</v>
      </c>
      <c r="T107" s="47">
        <f t="shared" ref="T107:T135" si="344">R107+S107</f>
        <v>851092.951</v>
      </c>
      <c r="U107" s="47">
        <f>U111+U112+U113+U115+U116+U117+U118+U119+U120+U122+U124+U126+U127+U129+U131++U133+U134+U137+U114+U128+U130+U132+U121+U123+U125</f>
        <v>-34983.440999999992</v>
      </c>
      <c r="V107" s="47">
        <f t="shared" ref="V107:V135" si="345">T107+U107</f>
        <v>816109.51</v>
      </c>
      <c r="W107" s="47">
        <f t="shared" ref="W107:AN107" si="346">W111+W112+W113+W115+W116+W117+W118+W119+W120+W122+W124+W126+W127+W129+W131++W133+W134+W137</f>
        <v>961447.89999999991</v>
      </c>
      <c r="X107" s="47">
        <f t="shared" ref="X107" si="347">X111+X112+X113+X115+X116+X117+X118+X119+X120+X122+X124+X126+X127+X129+X131++X133+X134+X137</f>
        <v>0</v>
      </c>
      <c r="Y107" s="47">
        <f t="shared" si="317"/>
        <v>961447.89999999991</v>
      </c>
      <c r="Z107" s="47">
        <f>Z111+Z112+Z113+Z115+Z116+Z117+Z118+Z119+Z120+Z122+Z124+Z126+Z127+Z129+Z131++Z133+Z134+Z137+Z114+Z128+Z130+Z132+Z121+Z123+Z125</f>
        <v>0</v>
      </c>
      <c r="AA107" s="47">
        <f t="shared" ref="AA107:AA135" si="348">Y107+Z107</f>
        <v>961447.89999999991</v>
      </c>
      <c r="AB107" s="47">
        <f>AB111+AB112+AB113+AB115+AB116+AB117+AB118+AB119+AB120+AB122+AB124+AB126+AB127+AB129+AB131++AB133+AB134+AB137+AB114+AB128+AB130+AB132+AB121+AB123+AB125</f>
        <v>0</v>
      </c>
      <c r="AC107" s="47">
        <f t="shared" ref="AC107:AC123" si="349">AA107+AB107</f>
        <v>961447.89999999991</v>
      </c>
      <c r="AD107" s="47">
        <f>AD111+AD112+AD113+AD115+AD116+AD117+AD118+AD119+AD120+AD122+AD124+AD126+AD127+AD129+AD131++AD133+AD134+AD137+AD114+AD128+AD130+AD132+AD121+AD123+AD125</f>
        <v>0</v>
      </c>
      <c r="AE107" s="47">
        <f t="shared" ref="AE107:AE123" si="350">AC107+AD107</f>
        <v>961447.89999999991</v>
      </c>
      <c r="AF107" s="47">
        <f>AF111+AF112+AF113+AF115+AF116+AF117+AF118+AF119+AF120+AF122+AF124+AF126+AF127+AF129+AF131++AF133+AF134+AF137+AF114+AF128+AF130+AF132+AF121+AF123+AF125</f>
        <v>10820.85</v>
      </c>
      <c r="AG107" s="47">
        <f t="shared" ref="AG107:AG123" si="351">AE107+AF107</f>
        <v>972268.74999999988</v>
      </c>
      <c r="AH107" s="47">
        <f>AH111+AH112+AH113+AH115+AH116+AH117+AH118+AH119+AH120+AH122+AH124+AH126+AH127+AH129+AH131++AH133+AH134+AH137+AH114+AH128+AH130+AH132+AH121+AH123+AH125</f>
        <v>31123.9</v>
      </c>
      <c r="AI107" s="47">
        <f t="shared" si="314"/>
        <v>1003392.6499999999</v>
      </c>
      <c r="AJ107" s="47">
        <f>AJ111+AJ112+AJ113+AJ115+AJ116+AJ117+AJ118+AJ119+AJ120+AJ122+AJ124+AJ126+AJ127+AJ129+AJ131++AJ133+AJ134+AJ137+AJ114+AJ128+AJ130+AJ132+AJ121+AJ123+AJ125</f>
        <v>0</v>
      </c>
      <c r="AK107" s="47">
        <f t="shared" ref="AK107:AK135" si="352">AI107+AJ107</f>
        <v>1003392.6499999999</v>
      </c>
      <c r="AL107" s="47">
        <f>AL111+AL112+AL113+AL115+AL116+AL117+AL118+AL119+AL120+AL122+AL124+AL126+AL127+AL129+AL131++AL133+AL134+AL137+AL114+AL128+AL130+AL132+AL121+AL123+AL125</f>
        <v>2697</v>
      </c>
      <c r="AM107" s="47">
        <f t="shared" ref="AM107:AM135" si="353">AK107+AL107</f>
        <v>1006089.6499999999</v>
      </c>
      <c r="AN107" s="47">
        <f t="shared" si="346"/>
        <v>266407.8</v>
      </c>
      <c r="AO107" s="41">
        <f t="shared" ref="AO107" si="354">AO111+AO112+AO113+AO115+AO116+AO117+AO118+AO119+AO120+AO122+AO124+AO126+AO127+AO129+AO131++AO133+AO134+AO137</f>
        <v>37871.701999999997</v>
      </c>
      <c r="AP107" s="41">
        <f t="shared" si="318"/>
        <v>304279.50199999998</v>
      </c>
      <c r="AQ107" s="41">
        <f>AQ111+AQ112+AQ113+AQ115+AQ116+AQ117+AQ118+AQ119+AQ120+AQ122+AQ124+AQ126+AQ127+AQ129+AQ131++AQ133+AQ134+AQ137+AQ114+AQ128+AQ130+AQ132+AQ121+AQ123+AQ125</f>
        <v>0</v>
      </c>
      <c r="AR107" s="41">
        <f t="shared" ref="AR107:AR135" si="355">AP107+AQ107</f>
        <v>304279.50199999998</v>
      </c>
      <c r="AS107" s="41">
        <f>AS111+AS112+AS113+AS115+AS116+AS117+AS118+AS119+AS120+AS122+AS124+AS126+AS127+AS129+AS131++AS133+AS134+AS137+AS114+AS128+AS130+AS132+AS121+AS123+AS125</f>
        <v>161550.97</v>
      </c>
      <c r="AT107" s="41">
        <f t="shared" ref="AT107:AT135" si="356">AR107+AS107</f>
        <v>465830.47199999995</v>
      </c>
      <c r="AU107" s="41">
        <f>AU111+AU112+AU113+AU115+AU116+AU117+AU118+AU119+AU120+AU122+AU124+AU126+AU127+AU129+AU131++AU133+AU134+AU137+AU114+AU128+AU130+AU132+AU121+AU123+AU125</f>
        <v>0</v>
      </c>
      <c r="AV107" s="41">
        <f t="shared" ref="AV107:AV135" si="357">AT107+AU107</f>
        <v>465830.47199999995</v>
      </c>
      <c r="AW107" s="41">
        <f>AW111+AW112+AW113+AW115+AW116+AW117+AW118+AW119+AW120+AW122+AW124+AW126+AW127+AW129+AW131++AW133+AW134+AW137+AW114+AW128+AW130+AW132+AW121+AW123+AW125</f>
        <v>0</v>
      </c>
      <c r="AX107" s="41">
        <f t="shared" ref="AX107:AX135" si="358">AV107+AW107</f>
        <v>465830.47199999995</v>
      </c>
      <c r="AY107" s="41">
        <f t="shared" ref="AY107:BA107" si="359">AY111+AY112+AY113+AY115+AY116+AY117+AY118+AY119+AY120+AY122+AY124+AY126+AY127+AY129+AY131++AY133+AY134+AY137+AY114+AY128+AY130+AY132+AY121+AY123+AY125</f>
        <v>30975.84</v>
      </c>
      <c r="AZ107" s="41">
        <f t="shared" si="315"/>
        <v>496806.31199999998</v>
      </c>
      <c r="BA107" s="41">
        <f t="shared" si="359"/>
        <v>36775.682000000001</v>
      </c>
      <c r="BB107" s="41">
        <f t="shared" ref="BB107:BB135" si="360">AZ107+BA107</f>
        <v>533581.99399999995</v>
      </c>
      <c r="BD107" s="42">
        <v>0</v>
      </c>
    </row>
    <row r="108" spans="1:58" x14ac:dyDescent="0.35">
      <c r="A108" s="71"/>
      <c r="B108" s="72" t="s">
        <v>12</v>
      </c>
      <c r="C108" s="2"/>
      <c r="D108" s="54">
        <f>D138+D142+D145</f>
        <v>627756.69999999995</v>
      </c>
      <c r="E108" s="54">
        <f>E138+E142+E145</f>
        <v>0</v>
      </c>
      <c r="F108" s="54">
        <f t="shared" si="316"/>
        <v>627756.69999999995</v>
      </c>
      <c r="G108" s="54">
        <f>G138+G142+G145</f>
        <v>-3146.2000000000003</v>
      </c>
      <c r="H108" s="54">
        <f t="shared" si="339"/>
        <v>624610.5</v>
      </c>
      <c r="I108" s="54">
        <f>I138+I142+I145</f>
        <v>0</v>
      </c>
      <c r="J108" s="54">
        <f t="shared" si="340"/>
        <v>624610.5</v>
      </c>
      <c r="K108" s="54">
        <f>K138+K142+K145</f>
        <v>0</v>
      </c>
      <c r="L108" s="54">
        <f t="shared" si="341"/>
        <v>624610.5</v>
      </c>
      <c r="M108" s="54">
        <f>M138+M142+M145</f>
        <v>0</v>
      </c>
      <c r="N108" s="54">
        <f t="shared" si="342"/>
        <v>624610.5</v>
      </c>
      <c r="O108" s="54">
        <f>O138+O142+O145</f>
        <v>0</v>
      </c>
      <c r="P108" s="54">
        <f t="shared" si="343"/>
        <v>624610.5</v>
      </c>
      <c r="Q108" s="54">
        <f>Q138+Q142+Q145</f>
        <v>0</v>
      </c>
      <c r="R108" s="55">
        <f t="shared" si="313"/>
        <v>624610.5</v>
      </c>
      <c r="S108" s="54">
        <f>S138+S142+S145</f>
        <v>0</v>
      </c>
      <c r="T108" s="55">
        <f t="shared" si="344"/>
        <v>624610.5</v>
      </c>
      <c r="U108" s="54">
        <f>U138+U142+U145</f>
        <v>0</v>
      </c>
      <c r="V108" s="3">
        <f t="shared" si="345"/>
        <v>624610.5</v>
      </c>
      <c r="W108" s="54">
        <f t="shared" ref="W108:AN108" si="361">W138+W142+W145</f>
        <v>809278.8</v>
      </c>
      <c r="X108" s="54">
        <f t="shared" ref="X108:Z108" si="362">X138+X142+X145</f>
        <v>0</v>
      </c>
      <c r="Y108" s="54">
        <f t="shared" si="317"/>
        <v>809278.8</v>
      </c>
      <c r="Z108" s="54">
        <f t="shared" si="362"/>
        <v>-6947.6</v>
      </c>
      <c r="AA108" s="54">
        <f t="shared" si="348"/>
        <v>802331.20000000007</v>
      </c>
      <c r="AB108" s="54">
        <f t="shared" ref="AB108" si="363">AB138+AB142+AB145</f>
        <v>0</v>
      </c>
      <c r="AC108" s="54">
        <f t="shared" si="349"/>
        <v>802331.20000000007</v>
      </c>
      <c r="AD108" s="54">
        <f t="shared" ref="AD108:AF108" si="364">AD138+AD142+AD145</f>
        <v>0</v>
      </c>
      <c r="AE108" s="54">
        <f t="shared" si="350"/>
        <v>802331.20000000007</v>
      </c>
      <c r="AF108" s="54">
        <f t="shared" si="364"/>
        <v>0</v>
      </c>
      <c r="AG108" s="54">
        <f t="shared" si="351"/>
        <v>802331.20000000007</v>
      </c>
      <c r="AH108" s="54">
        <f t="shared" ref="AH108:AJ108" si="365">AH138+AH142+AH145</f>
        <v>0</v>
      </c>
      <c r="AI108" s="55">
        <f t="shared" si="314"/>
        <v>802331.20000000007</v>
      </c>
      <c r="AJ108" s="54">
        <f t="shared" si="365"/>
        <v>0</v>
      </c>
      <c r="AK108" s="55">
        <f t="shared" si="352"/>
        <v>802331.20000000007</v>
      </c>
      <c r="AL108" s="54">
        <f t="shared" ref="AL108" si="366">AL138+AL142+AL145</f>
        <v>0</v>
      </c>
      <c r="AM108" s="3">
        <f t="shared" si="353"/>
        <v>802331.20000000007</v>
      </c>
      <c r="AN108" s="54">
        <f t="shared" si="361"/>
        <v>219552.1</v>
      </c>
      <c r="AO108" s="55">
        <f t="shared" ref="AO108:AQ108" si="367">AO138+AO142+AO145</f>
        <v>0</v>
      </c>
      <c r="AP108" s="55">
        <f t="shared" si="318"/>
        <v>219552.1</v>
      </c>
      <c r="AQ108" s="55">
        <f t="shared" si="367"/>
        <v>-8970.4000000000015</v>
      </c>
      <c r="AR108" s="55">
        <f t="shared" si="355"/>
        <v>210581.7</v>
      </c>
      <c r="AS108" s="55">
        <f t="shared" ref="AS108:AU108" si="368">AS138+AS142+AS145</f>
        <v>0</v>
      </c>
      <c r="AT108" s="55">
        <f t="shared" si="356"/>
        <v>210581.7</v>
      </c>
      <c r="AU108" s="55">
        <f t="shared" si="368"/>
        <v>0</v>
      </c>
      <c r="AV108" s="55">
        <f t="shared" si="357"/>
        <v>210581.7</v>
      </c>
      <c r="AW108" s="55">
        <f t="shared" ref="AW108:AY108" si="369">AW138+AW142+AW145</f>
        <v>0</v>
      </c>
      <c r="AX108" s="55">
        <f t="shared" si="358"/>
        <v>210581.7</v>
      </c>
      <c r="AY108" s="55">
        <f t="shared" si="369"/>
        <v>0</v>
      </c>
      <c r="AZ108" s="55">
        <f t="shared" si="315"/>
        <v>210581.7</v>
      </c>
      <c r="BA108" s="55">
        <f t="shared" ref="BA108" si="370">BA138+BA142+BA145</f>
        <v>0</v>
      </c>
      <c r="BB108" s="3">
        <f t="shared" si="360"/>
        <v>210581.7</v>
      </c>
      <c r="BC108" s="65"/>
      <c r="BD108" s="65"/>
    </row>
    <row r="109" spans="1:58" x14ac:dyDescent="0.35">
      <c r="A109" s="71"/>
      <c r="B109" s="72" t="s">
        <v>20</v>
      </c>
      <c r="C109" s="2"/>
      <c r="D109" s="52">
        <f>D146</f>
        <v>143201.79999999999</v>
      </c>
      <c r="E109" s="52">
        <f>E146</f>
        <v>0</v>
      </c>
      <c r="F109" s="52">
        <f t="shared" si="316"/>
        <v>143201.79999999999</v>
      </c>
      <c r="G109" s="52">
        <f>G146</f>
        <v>1364.3</v>
      </c>
      <c r="H109" s="52">
        <f t="shared" si="339"/>
        <v>144566.09999999998</v>
      </c>
      <c r="I109" s="52">
        <f>I146</f>
        <v>0</v>
      </c>
      <c r="J109" s="52">
        <f t="shared" si="340"/>
        <v>144566.09999999998</v>
      </c>
      <c r="K109" s="52">
        <f>K146</f>
        <v>0</v>
      </c>
      <c r="L109" s="52">
        <f t="shared" si="341"/>
        <v>144566.09999999998</v>
      </c>
      <c r="M109" s="52">
        <f>M146</f>
        <v>0</v>
      </c>
      <c r="N109" s="52">
        <f t="shared" si="342"/>
        <v>144566.09999999998</v>
      </c>
      <c r="O109" s="52">
        <f>O146</f>
        <v>0</v>
      </c>
      <c r="P109" s="52">
        <f t="shared" si="343"/>
        <v>144566.09999999998</v>
      </c>
      <c r="Q109" s="52">
        <f>Q146</f>
        <v>0</v>
      </c>
      <c r="R109" s="53">
        <f t="shared" si="313"/>
        <v>144566.09999999998</v>
      </c>
      <c r="S109" s="52">
        <f>S146</f>
        <v>0</v>
      </c>
      <c r="T109" s="53">
        <f t="shared" si="344"/>
        <v>144566.09999999998</v>
      </c>
      <c r="U109" s="52">
        <f>U146</f>
        <v>0</v>
      </c>
      <c r="V109" s="3">
        <f t="shared" si="345"/>
        <v>144566.09999999998</v>
      </c>
      <c r="W109" s="52">
        <f t="shared" ref="W109:AN109" si="371">W146</f>
        <v>143201.79999999999</v>
      </c>
      <c r="X109" s="52">
        <f t="shared" ref="X109:Z109" si="372">X146</f>
        <v>0</v>
      </c>
      <c r="Y109" s="52">
        <f t="shared" si="317"/>
        <v>143201.79999999999</v>
      </c>
      <c r="Z109" s="52">
        <f t="shared" si="372"/>
        <v>17638.7</v>
      </c>
      <c r="AA109" s="52">
        <f t="shared" si="348"/>
        <v>160840.5</v>
      </c>
      <c r="AB109" s="52">
        <f t="shared" ref="AB109" si="373">AB146</f>
        <v>0</v>
      </c>
      <c r="AC109" s="52">
        <f t="shared" si="349"/>
        <v>160840.5</v>
      </c>
      <c r="AD109" s="52">
        <f t="shared" ref="AD109:AF109" si="374">AD146</f>
        <v>0</v>
      </c>
      <c r="AE109" s="52">
        <f t="shared" si="350"/>
        <v>160840.5</v>
      </c>
      <c r="AF109" s="52">
        <f t="shared" si="374"/>
        <v>0</v>
      </c>
      <c r="AG109" s="52">
        <f t="shared" si="351"/>
        <v>160840.5</v>
      </c>
      <c r="AH109" s="52">
        <f t="shared" ref="AH109:AJ109" si="375">AH146</f>
        <v>0</v>
      </c>
      <c r="AI109" s="53">
        <f t="shared" si="314"/>
        <v>160840.5</v>
      </c>
      <c r="AJ109" s="52">
        <f t="shared" si="375"/>
        <v>0</v>
      </c>
      <c r="AK109" s="53">
        <f t="shared" si="352"/>
        <v>160840.5</v>
      </c>
      <c r="AL109" s="52">
        <f t="shared" ref="AL109" si="376">AL146</f>
        <v>0</v>
      </c>
      <c r="AM109" s="3">
        <f t="shared" si="353"/>
        <v>160840.5</v>
      </c>
      <c r="AN109" s="52">
        <f t="shared" si="371"/>
        <v>147960.20000000001</v>
      </c>
      <c r="AO109" s="53">
        <f t="shared" ref="AO109:AQ109" si="377">AO146</f>
        <v>0</v>
      </c>
      <c r="AP109" s="53">
        <f t="shared" si="318"/>
        <v>147960.20000000001</v>
      </c>
      <c r="AQ109" s="53">
        <f t="shared" si="377"/>
        <v>19661.599999999999</v>
      </c>
      <c r="AR109" s="53">
        <f t="shared" si="355"/>
        <v>167621.80000000002</v>
      </c>
      <c r="AS109" s="53">
        <f t="shared" ref="AS109:AU109" si="378">AS146</f>
        <v>0</v>
      </c>
      <c r="AT109" s="53">
        <f t="shared" si="356"/>
        <v>167621.80000000002</v>
      </c>
      <c r="AU109" s="53">
        <f t="shared" si="378"/>
        <v>0</v>
      </c>
      <c r="AV109" s="53">
        <f t="shared" si="357"/>
        <v>167621.80000000002</v>
      </c>
      <c r="AW109" s="53">
        <f t="shared" ref="AW109:AY109" si="379">AW146</f>
        <v>0</v>
      </c>
      <c r="AX109" s="53">
        <f t="shared" si="358"/>
        <v>167621.80000000002</v>
      </c>
      <c r="AY109" s="53">
        <f t="shared" si="379"/>
        <v>0</v>
      </c>
      <c r="AZ109" s="53">
        <f t="shared" si="315"/>
        <v>167621.80000000002</v>
      </c>
      <c r="BA109" s="53">
        <f t="shared" ref="BA109" si="380">BA146</f>
        <v>0</v>
      </c>
      <c r="BB109" s="3">
        <f t="shared" si="360"/>
        <v>167621.80000000002</v>
      </c>
      <c r="BC109" s="65"/>
      <c r="BD109" s="65"/>
    </row>
    <row r="110" spans="1:58" ht="36" x14ac:dyDescent="0.35">
      <c r="A110" s="71"/>
      <c r="B110" s="72" t="s">
        <v>115</v>
      </c>
      <c r="C110" s="2"/>
      <c r="D110" s="4">
        <f>D139</f>
        <v>518443.7</v>
      </c>
      <c r="E110" s="4">
        <f>E139</f>
        <v>0</v>
      </c>
      <c r="F110" s="4">
        <f t="shared" si="316"/>
        <v>518443.7</v>
      </c>
      <c r="G110" s="4">
        <f>G139</f>
        <v>352757.7</v>
      </c>
      <c r="H110" s="4">
        <f t="shared" si="339"/>
        <v>871201.4</v>
      </c>
      <c r="I110" s="4">
        <f>I139</f>
        <v>0</v>
      </c>
      <c r="J110" s="4">
        <f t="shared" si="340"/>
        <v>871201.4</v>
      </c>
      <c r="K110" s="4">
        <f>K139</f>
        <v>0</v>
      </c>
      <c r="L110" s="4">
        <f t="shared" si="341"/>
        <v>871201.4</v>
      </c>
      <c r="M110" s="4">
        <f>M139</f>
        <v>0</v>
      </c>
      <c r="N110" s="4">
        <f t="shared" si="342"/>
        <v>871201.4</v>
      </c>
      <c r="O110" s="4">
        <f>O139</f>
        <v>0</v>
      </c>
      <c r="P110" s="4">
        <f t="shared" si="343"/>
        <v>871201.4</v>
      </c>
      <c r="Q110" s="4">
        <f>Q139</f>
        <v>0</v>
      </c>
      <c r="R110" s="3">
        <f t="shared" si="313"/>
        <v>871201.4</v>
      </c>
      <c r="S110" s="32">
        <f>S139</f>
        <v>0</v>
      </c>
      <c r="T110" s="3">
        <f t="shared" si="344"/>
        <v>871201.4</v>
      </c>
      <c r="U110" s="27">
        <f>U139</f>
        <v>0</v>
      </c>
      <c r="V110" s="3">
        <f t="shared" si="345"/>
        <v>871201.4</v>
      </c>
      <c r="W110" s="4">
        <f t="shared" ref="W110:AN110" si="381">W139</f>
        <v>533322.9</v>
      </c>
      <c r="X110" s="4">
        <f t="shared" ref="X110" si="382">X139</f>
        <v>0</v>
      </c>
      <c r="Y110" s="4">
        <f t="shared" si="317"/>
        <v>533322.9</v>
      </c>
      <c r="Z110" s="4"/>
      <c r="AA110" s="4">
        <f t="shared" si="348"/>
        <v>533322.9</v>
      </c>
      <c r="AB110" s="4"/>
      <c r="AC110" s="4">
        <f t="shared" si="349"/>
        <v>533322.9</v>
      </c>
      <c r="AD110" s="4"/>
      <c r="AE110" s="4">
        <f t="shared" si="350"/>
        <v>533322.9</v>
      </c>
      <c r="AF110" s="4"/>
      <c r="AG110" s="4">
        <f t="shared" si="351"/>
        <v>533322.9</v>
      </c>
      <c r="AH110" s="4"/>
      <c r="AI110" s="3">
        <f t="shared" si="314"/>
        <v>533322.9</v>
      </c>
      <c r="AJ110" s="32"/>
      <c r="AK110" s="3">
        <f t="shared" si="352"/>
        <v>533322.9</v>
      </c>
      <c r="AL110" s="27"/>
      <c r="AM110" s="3">
        <f t="shared" si="353"/>
        <v>533322.9</v>
      </c>
      <c r="AN110" s="4">
        <f t="shared" si="381"/>
        <v>2107564.9</v>
      </c>
      <c r="AO110" s="3">
        <f t="shared" ref="AO110:AQ110" si="383">AO139</f>
        <v>0</v>
      </c>
      <c r="AP110" s="3">
        <f t="shared" si="318"/>
        <v>2107564.9</v>
      </c>
      <c r="AQ110" s="3">
        <f t="shared" si="383"/>
        <v>0</v>
      </c>
      <c r="AR110" s="3">
        <f t="shared" si="355"/>
        <v>2107564.9</v>
      </c>
      <c r="AS110" s="3">
        <f t="shared" ref="AS110:AU110" si="384">AS139</f>
        <v>0</v>
      </c>
      <c r="AT110" s="3">
        <f t="shared" si="356"/>
        <v>2107564.9</v>
      </c>
      <c r="AU110" s="3">
        <f t="shared" si="384"/>
        <v>0</v>
      </c>
      <c r="AV110" s="3">
        <f t="shared" si="357"/>
        <v>2107564.9</v>
      </c>
      <c r="AW110" s="3">
        <f t="shared" ref="AW110:AY110" si="385">AW139</f>
        <v>0</v>
      </c>
      <c r="AX110" s="3">
        <f t="shared" si="358"/>
        <v>2107564.9</v>
      </c>
      <c r="AY110" s="3">
        <f t="shared" si="385"/>
        <v>0</v>
      </c>
      <c r="AZ110" s="3">
        <f t="shared" si="315"/>
        <v>2107564.9</v>
      </c>
      <c r="BA110" s="30">
        <f t="shared" ref="BA110" si="386">BA139</f>
        <v>0</v>
      </c>
      <c r="BB110" s="3">
        <f t="shared" si="360"/>
        <v>2107564.9</v>
      </c>
      <c r="BC110" s="65"/>
      <c r="BD110" s="65"/>
    </row>
    <row r="111" spans="1:58" ht="54" x14ac:dyDescent="0.35">
      <c r="A111" s="71" t="s">
        <v>188</v>
      </c>
      <c r="B111" s="72" t="s">
        <v>59</v>
      </c>
      <c r="C111" s="2" t="s">
        <v>58</v>
      </c>
      <c r="D111" s="4">
        <v>34448</v>
      </c>
      <c r="E111" s="4"/>
      <c r="F111" s="4">
        <f t="shared" si="316"/>
        <v>34448</v>
      </c>
      <c r="G111" s="4"/>
      <c r="H111" s="4">
        <f t="shared" si="339"/>
        <v>34448</v>
      </c>
      <c r="I111" s="4"/>
      <c r="J111" s="4">
        <f t="shared" si="340"/>
        <v>34448</v>
      </c>
      <c r="K111" s="4"/>
      <c r="L111" s="4">
        <f t="shared" si="341"/>
        <v>34448</v>
      </c>
      <c r="M111" s="4"/>
      <c r="N111" s="4">
        <f t="shared" si="342"/>
        <v>34448</v>
      </c>
      <c r="O111" s="4"/>
      <c r="P111" s="4">
        <f t="shared" si="343"/>
        <v>34448</v>
      </c>
      <c r="Q111" s="4">
        <v>-30975.84</v>
      </c>
      <c r="R111" s="3">
        <f t="shared" si="313"/>
        <v>3472.16</v>
      </c>
      <c r="S111" s="32"/>
      <c r="T111" s="3">
        <f t="shared" si="344"/>
        <v>3472.16</v>
      </c>
      <c r="U111" s="27">
        <v>-2222.2820000000002</v>
      </c>
      <c r="V111" s="3">
        <f t="shared" si="345"/>
        <v>1249.8779999999997</v>
      </c>
      <c r="W111" s="4">
        <v>0</v>
      </c>
      <c r="X111" s="4">
        <v>0</v>
      </c>
      <c r="Y111" s="4">
        <f t="shared" si="317"/>
        <v>0</v>
      </c>
      <c r="Z111" s="4"/>
      <c r="AA111" s="4">
        <f t="shared" si="348"/>
        <v>0</v>
      </c>
      <c r="AB111" s="4"/>
      <c r="AC111" s="4">
        <f t="shared" si="349"/>
        <v>0</v>
      </c>
      <c r="AD111" s="4"/>
      <c r="AE111" s="4">
        <f t="shared" si="350"/>
        <v>0</v>
      </c>
      <c r="AF111" s="4"/>
      <c r="AG111" s="4">
        <f t="shared" si="351"/>
        <v>0</v>
      </c>
      <c r="AH111" s="4"/>
      <c r="AI111" s="3">
        <f t="shared" si="314"/>
        <v>0</v>
      </c>
      <c r="AJ111" s="32"/>
      <c r="AK111" s="3">
        <f t="shared" si="352"/>
        <v>0</v>
      </c>
      <c r="AL111" s="27"/>
      <c r="AM111" s="3">
        <f t="shared" si="353"/>
        <v>0</v>
      </c>
      <c r="AN111" s="3">
        <v>0</v>
      </c>
      <c r="AO111" s="3">
        <v>0</v>
      </c>
      <c r="AP111" s="3">
        <f t="shared" si="318"/>
        <v>0</v>
      </c>
      <c r="AQ111" s="3"/>
      <c r="AR111" s="3">
        <f t="shared" si="355"/>
        <v>0</v>
      </c>
      <c r="AS111" s="3"/>
      <c r="AT111" s="3">
        <f t="shared" si="356"/>
        <v>0</v>
      </c>
      <c r="AU111" s="3"/>
      <c r="AV111" s="3">
        <f t="shared" si="357"/>
        <v>0</v>
      </c>
      <c r="AW111" s="3"/>
      <c r="AX111" s="3">
        <f t="shared" si="358"/>
        <v>0</v>
      </c>
      <c r="AY111" s="3">
        <v>30975.84</v>
      </c>
      <c r="AZ111" s="3">
        <f t="shared" si="315"/>
        <v>30975.84</v>
      </c>
      <c r="BA111" s="30">
        <v>2222.2820000000002</v>
      </c>
      <c r="BB111" s="3">
        <f t="shared" si="360"/>
        <v>33198.122000000003</v>
      </c>
      <c r="BC111" s="65" t="s">
        <v>86</v>
      </c>
      <c r="BD111" s="65"/>
    </row>
    <row r="112" spans="1:58" ht="54" x14ac:dyDescent="0.35">
      <c r="A112" s="71" t="s">
        <v>189</v>
      </c>
      <c r="B112" s="72" t="s">
        <v>60</v>
      </c>
      <c r="C112" s="2" t="s">
        <v>58</v>
      </c>
      <c r="D112" s="4">
        <v>99853.1</v>
      </c>
      <c r="E112" s="4">
        <v>-37871.701999999997</v>
      </c>
      <c r="F112" s="4">
        <f t="shared" si="316"/>
        <v>61981.398000000008</v>
      </c>
      <c r="G112" s="4"/>
      <c r="H112" s="4">
        <f t="shared" si="339"/>
        <v>61981.398000000008</v>
      </c>
      <c r="I112" s="4"/>
      <c r="J112" s="4">
        <f t="shared" si="340"/>
        <v>61981.398000000008</v>
      </c>
      <c r="K112" s="4"/>
      <c r="L112" s="4">
        <f t="shared" si="341"/>
        <v>61981.398000000008</v>
      </c>
      <c r="M112" s="4"/>
      <c r="N112" s="4">
        <f t="shared" si="342"/>
        <v>61981.398000000008</v>
      </c>
      <c r="O112" s="4"/>
      <c r="P112" s="4">
        <f t="shared" si="343"/>
        <v>61981.398000000008</v>
      </c>
      <c r="Q112" s="4"/>
      <c r="R112" s="3">
        <f t="shared" si="313"/>
        <v>61981.398000000008</v>
      </c>
      <c r="S112" s="32"/>
      <c r="T112" s="3">
        <f t="shared" si="344"/>
        <v>61981.398000000008</v>
      </c>
      <c r="U112" s="27"/>
      <c r="V112" s="3">
        <f t="shared" si="345"/>
        <v>61981.398000000008</v>
      </c>
      <c r="W112" s="4">
        <v>99000</v>
      </c>
      <c r="X112" s="4"/>
      <c r="Y112" s="4">
        <f t="shared" si="317"/>
        <v>99000</v>
      </c>
      <c r="Z112" s="4"/>
      <c r="AA112" s="4">
        <f t="shared" si="348"/>
        <v>99000</v>
      </c>
      <c r="AB112" s="4"/>
      <c r="AC112" s="4">
        <f t="shared" si="349"/>
        <v>99000</v>
      </c>
      <c r="AD112" s="4"/>
      <c r="AE112" s="4">
        <f t="shared" si="350"/>
        <v>99000</v>
      </c>
      <c r="AF112" s="4"/>
      <c r="AG112" s="4">
        <f t="shared" si="351"/>
        <v>99000</v>
      </c>
      <c r="AH112" s="4"/>
      <c r="AI112" s="3">
        <f t="shared" si="314"/>
        <v>99000</v>
      </c>
      <c r="AJ112" s="32"/>
      <c r="AK112" s="3">
        <f t="shared" si="352"/>
        <v>99000</v>
      </c>
      <c r="AL112" s="27"/>
      <c r="AM112" s="3">
        <f t="shared" si="353"/>
        <v>99000</v>
      </c>
      <c r="AN112" s="3">
        <v>185560.6</v>
      </c>
      <c r="AO112" s="3">
        <v>37871.701999999997</v>
      </c>
      <c r="AP112" s="3">
        <f t="shared" si="318"/>
        <v>223432.302</v>
      </c>
      <c r="AQ112" s="3"/>
      <c r="AR112" s="3">
        <f t="shared" si="355"/>
        <v>223432.302</v>
      </c>
      <c r="AS112" s="3">
        <v>161550.97</v>
      </c>
      <c r="AT112" s="3">
        <f t="shared" si="356"/>
        <v>384983.272</v>
      </c>
      <c r="AU112" s="3"/>
      <c r="AV112" s="3">
        <f t="shared" si="357"/>
        <v>384983.272</v>
      </c>
      <c r="AW112" s="3"/>
      <c r="AX112" s="3">
        <f t="shared" si="358"/>
        <v>384983.272</v>
      </c>
      <c r="AY112" s="3"/>
      <c r="AZ112" s="3">
        <f t="shared" si="315"/>
        <v>384983.272</v>
      </c>
      <c r="BA112" s="30"/>
      <c r="BB112" s="3">
        <f t="shared" si="360"/>
        <v>384983.272</v>
      </c>
      <c r="BC112" s="65" t="s">
        <v>79</v>
      </c>
      <c r="BD112" s="65"/>
    </row>
    <row r="113" spans="1:58" ht="54" x14ac:dyDescent="0.35">
      <c r="A113" s="97" t="s">
        <v>190</v>
      </c>
      <c r="B113" s="94" t="s">
        <v>61</v>
      </c>
      <c r="C113" s="2" t="s">
        <v>58</v>
      </c>
      <c r="D113" s="4">
        <v>12463.8</v>
      </c>
      <c r="E113" s="4"/>
      <c r="F113" s="4">
        <f t="shared" si="316"/>
        <v>12463.8</v>
      </c>
      <c r="G113" s="4"/>
      <c r="H113" s="4">
        <f t="shared" si="339"/>
        <v>12463.8</v>
      </c>
      <c r="I113" s="4"/>
      <c r="J113" s="4">
        <f t="shared" si="340"/>
        <v>12463.8</v>
      </c>
      <c r="K113" s="4"/>
      <c r="L113" s="4">
        <f t="shared" si="341"/>
        <v>12463.8</v>
      </c>
      <c r="M113" s="4"/>
      <c r="N113" s="4">
        <f t="shared" si="342"/>
        <v>12463.8</v>
      </c>
      <c r="O113" s="4">
        <f>-228.45</f>
        <v>-228.45</v>
      </c>
      <c r="P113" s="4">
        <f t="shared" si="343"/>
        <v>12235.349999999999</v>
      </c>
      <c r="Q113" s="4">
        <v>-12235.35</v>
      </c>
      <c r="R113" s="3">
        <f t="shared" si="313"/>
        <v>0</v>
      </c>
      <c r="S113" s="32"/>
      <c r="T113" s="3">
        <f t="shared" si="344"/>
        <v>0</v>
      </c>
      <c r="U113" s="27"/>
      <c r="V113" s="3">
        <f t="shared" si="345"/>
        <v>0</v>
      </c>
      <c r="W113" s="4">
        <v>17955.900000000001</v>
      </c>
      <c r="X113" s="4"/>
      <c r="Y113" s="4">
        <f t="shared" si="317"/>
        <v>17955.900000000001</v>
      </c>
      <c r="Z113" s="4"/>
      <c r="AA113" s="4">
        <f t="shared" si="348"/>
        <v>17955.900000000001</v>
      </c>
      <c r="AB113" s="4"/>
      <c r="AC113" s="4">
        <f t="shared" si="349"/>
        <v>17955.900000000001</v>
      </c>
      <c r="AD113" s="4"/>
      <c r="AE113" s="4">
        <f t="shared" si="350"/>
        <v>17955.900000000001</v>
      </c>
      <c r="AF113" s="4"/>
      <c r="AG113" s="4">
        <f t="shared" si="351"/>
        <v>17955.900000000001</v>
      </c>
      <c r="AH113" s="4"/>
      <c r="AI113" s="3">
        <f t="shared" si="314"/>
        <v>17955.900000000001</v>
      </c>
      <c r="AJ113" s="32"/>
      <c r="AK113" s="3">
        <f t="shared" si="352"/>
        <v>17955.900000000001</v>
      </c>
      <c r="AL113" s="27"/>
      <c r="AM113" s="3">
        <f t="shared" si="353"/>
        <v>17955.900000000001</v>
      </c>
      <c r="AN113" s="3">
        <v>0</v>
      </c>
      <c r="AO113" s="3">
        <v>0</v>
      </c>
      <c r="AP113" s="3">
        <f t="shared" si="318"/>
        <v>0</v>
      </c>
      <c r="AQ113" s="3"/>
      <c r="AR113" s="3">
        <f t="shared" si="355"/>
        <v>0</v>
      </c>
      <c r="AS113" s="3"/>
      <c r="AT113" s="3">
        <f t="shared" si="356"/>
        <v>0</v>
      </c>
      <c r="AU113" s="3"/>
      <c r="AV113" s="3">
        <f t="shared" si="357"/>
        <v>0</v>
      </c>
      <c r="AW113" s="3"/>
      <c r="AX113" s="3">
        <f t="shared" si="358"/>
        <v>0</v>
      </c>
      <c r="AY113" s="3"/>
      <c r="AZ113" s="3">
        <f t="shared" si="315"/>
        <v>0</v>
      </c>
      <c r="BA113" s="30"/>
      <c r="BB113" s="3">
        <f t="shared" si="360"/>
        <v>0</v>
      </c>
      <c r="BC113" s="65" t="s">
        <v>81</v>
      </c>
      <c r="BD113" s="65"/>
    </row>
    <row r="114" spans="1:58" ht="54" x14ac:dyDescent="0.35">
      <c r="A114" s="98"/>
      <c r="B114" s="96"/>
      <c r="C114" s="2" t="s">
        <v>300</v>
      </c>
      <c r="D114" s="4"/>
      <c r="E114" s="4"/>
      <c r="F114" s="4"/>
      <c r="G114" s="4">
        <v>2284.5</v>
      </c>
      <c r="H114" s="4">
        <f t="shared" si="339"/>
        <v>2284.5</v>
      </c>
      <c r="I114" s="4"/>
      <c r="J114" s="4">
        <f t="shared" si="340"/>
        <v>2284.5</v>
      </c>
      <c r="K114" s="4"/>
      <c r="L114" s="4">
        <f t="shared" si="341"/>
        <v>2284.5</v>
      </c>
      <c r="M114" s="4"/>
      <c r="N114" s="4">
        <f t="shared" si="342"/>
        <v>2284.5</v>
      </c>
      <c r="O114" s="4">
        <v>228.45</v>
      </c>
      <c r="P114" s="4">
        <f t="shared" si="343"/>
        <v>2512.9499999999998</v>
      </c>
      <c r="Q114" s="4"/>
      <c r="R114" s="3">
        <f t="shared" si="313"/>
        <v>2512.9499999999998</v>
      </c>
      <c r="S114" s="32"/>
      <c r="T114" s="3">
        <f t="shared" si="344"/>
        <v>2512.9499999999998</v>
      </c>
      <c r="U114" s="27"/>
      <c r="V114" s="3">
        <f t="shared" si="345"/>
        <v>2512.9499999999998</v>
      </c>
      <c r="W114" s="4"/>
      <c r="X114" s="4"/>
      <c r="Y114" s="4"/>
      <c r="Z114" s="4"/>
      <c r="AA114" s="4">
        <f t="shared" si="348"/>
        <v>0</v>
      </c>
      <c r="AB114" s="4"/>
      <c r="AC114" s="4">
        <f t="shared" si="349"/>
        <v>0</v>
      </c>
      <c r="AD114" s="4"/>
      <c r="AE114" s="4">
        <f t="shared" si="350"/>
        <v>0</v>
      </c>
      <c r="AF114" s="4"/>
      <c r="AG114" s="4">
        <f t="shared" si="351"/>
        <v>0</v>
      </c>
      <c r="AH114" s="4"/>
      <c r="AI114" s="3">
        <f t="shared" si="314"/>
        <v>0</v>
      </c>
      <c r="AJ114" s="32"/>
      <c r="AK114" s="3">
        <f t="shared" si="352"/>
        <v>0</v>
      </c>
      <c r="AL114" s="27"/>
      <c r="AM114" s="3">
        <f t="shared" si="353"/>
        <v>0</v>
      </c>
      <c r="AN114" s="3"/>
      <c r="AO114" s="3"/>
      <c r="AP114" s="3"/>
      <c r="AQ114" s="3"/>
      <c r="AR114" s="3">
        <f t="shared" si="355"/>
        <v>0</v>
      </c>
      <c r="AS114" s="3"/>
      <c r="AT114" s="3">
        <f t="shared" si="356"/>
        <v>0</v>
      </c>
      <c r="AU114" s="3"/>
      <c r="AV114" s="3">
        <f t="shared" si="357"/>
        <v>0</v>
      </c>
      <c r="AW114" s="3"/>
      <c r="AX114" s="3">
        <f t="shared" si="358"/>
        <v>0</v>
      </c>
      <c r="AY114" s="3"/>
      <c r="AZ114" s="3">
        <f t="shared" si="315"/>
        <v>0</v>
      </c>
      <c r="BA114" s="30"/>
      <c r="BB114" s="3">
        <f t="shared" si="360"/>
        <v>0</v>
      </c>
      <c r="BC114" s="65" t="s">
        <v>81</v>
      </c>
      <c r="BD114" s="65"/>
    </row>
    <row r="115" spans="1:58" ht="54" x14ac:dyDescent="0.35">
      <c r="A115" s="71" t="s">
        <v>191</v>
      </c>
      <c r="B115" s="72" t="s">
        <v>62</v>
      </c>
      <c r="C115" s="2" t="s">
        <v>58</v>
      </c>
      <c r="D115" s="4">
        <v>13479.7</v>
      </c>
      <c r="E115" s="4"/>
      <c r="F115" s="4">
        <f t="shared" si="316"/>
        <v>13479.7</v>
      </c>
      <c r="G115" s="4"/>
      <c r="H115" s="4">
        <f t="shared" si="339"/>
        <v>13479.7</v>
      </c>
      <c r="I115" s="4"/>
      <c r="J115" s="4">
        <f t="shared" si="340"/>
        <v>13479.7</v>
      </c>
      <c r="K115" s="4"/>
      <c r="L115" s="4">
        <f t="shared" si="341"/>
        <v>13479.7</v>
      </c>
      <c r="M115" s="4"/>
      <c r="N115" s="4">
        <f t="shared" si="342"/>
        <v>13479.7</v>
      </c>
      <c r="O115" s="4"/>
      <c r="P115" s="4">
        <f t="shared" si="343"/>
        <v>13479.7</v>
      </c>
      <c r="Q115" s="4">
        <v>-11386.789000000001</v>
      </c>
      <c r="R115" s="3">
        <f t="shared" si="313"/>
        <v>2092.9110000000001</v>
      </c>
      <c r="S115" s="32"/>
      <c r="T115" s="3">
        <f t="shared" si="344"/>
        <v>2092.9110000000001</v>
      </c>
      <c r="U115" s="27"/>
      <c r="V115" s="3">
        <f t="shared" si="345"/>
        <v>2092.9110000000001</v>
      </c>
      <c r="W115" s="4">
        <v>0</v>
      </c>
      <c r="X115" s="4">
        <v>0</v>
      </c>
      <c r="Y115" s="4">
        <f t="shared" si="317"/>
        <v>0</v>
      </c>
      <c r="Z115" s="4"/>
      <c r="AA115" s="4">
        <f t="shared" si="348"/>
        <v>0</v>
      </c>
      <c r="AB115" s="4"/>
      <c r="AC115" s="4">
        <f t="shared" si="349"/>
        <v>0</v>
      </c>
      <c r="AD115" s="4"/>
      <c r="AE115" s="4">
        <f t="shared" si="350"/>
        <v>0</v>
      </c>
      <c r="AF115" s="4"/>
      <c r="AG115" s="4">
        <f t="shared" si="351"/>
        <v>0</v>
      </c>
      <c r="AH115" s="4"/>
      <c r="AI115" s="3">
        <f t="shared" si="314"/>
        <v>0</v>
      </c>
      <c r="AJ115" s="32"/>
      <c r="AK115" s="3">
        <f t="shared" si="352"/>
        <v>0</v>
      </c>
      <c r="AL115" s="27"/>
      <c r="AM115" s="3">
        <f t="shared" si="353"/>
        <v>0</v>
      </c>
      <c r="AN115" s="3">
        <v>0</v>
      </c>
      <c r="AO115" s="3">
        <v>0</v>
      </c>
      <c r="AP115" s="3">
        <f t="shared" si="318"/>
        <v>0</v>
      </c>
      <c r="AQ115" s="3"/>
      <c r="AR115" s="3">
        <f t="shared" si="355"/>
        <v>0</v>
      </c>
      <c r="AS115" s="3"/>
      <c r="AT115" s="3">
        <f t="shared" si="356"/>
        <v>0</v>
      </c>
      <c r="AU115" s="3"/>
      <c r="AV115" s="3">
        <f t="shared" si="357"/>
        <v>0</v>
      </c>
      <c r="AW115" s="3"/>
      <c r="AX115" s="3">
        <f t="shared" si="358"/>
        <v>0</v>
      </c>
      <c r="AY115" s="3"/>
      <c r="AZ115" s="3">
        <f t="shared" si="315"/>
        <v>0</v>
      </c>
      <c r="BA115" s="30"/>
      <c r="BB115" s="3">
        <f t="shared" si="360"/>
        <v>0</v>
      </c>
      <c r="BC115" s="65" t="s">
        <v>87</v>
      </c>
      <c r="BD115" s="65"/>
    </row>
    <row r="116" spans="1:58" ht="54" x14ac:dyDescent="0.35">
      <c r="A116" s="71" t="s">
        <v>192</v>
      </c>
      <c r="B116" s="72" t="s">
        <v>63</v>
      </c>
      <c r="C116" s="2" t="s">
        <v>300</v>
      </c>
      <c r="D116" s="4">
        <v>9847.7000000000007</v>
      </c>
      <c r="E116" s="4"/>
      <c r="F116" s="4">
        <f t="shared" si="316"/>
        <v>9847.7000000000007</v>
      </c>
      <c r="G116" s="4"/>
      <c r="H116" s="4">
        <f t="shared" si="339"/>
        <v>9847.7000000000007</v>
      </c>
      <c r="I116" s="4"/>
      <c r="J116" s="4">
        <f t="shared" si="340"/>
        <v>9847.7000000000007</v>
      </c>
      <c r="K116" s="4"/>
      <c r="L116" s="4">
        <f t="shared" si="341"/>
        <v>9847.7000000000007</v>
      </c>
      <c r="M116" s="4"/>
      <c r="N116" s="4">
        <f t="shared" si="342"/>
        <v>9847.7000000000007</v>
      </c>
      <c r="O116" s="4"/>
      <c r="P116" s="4">
        <f t="shared" si="343"/>
        <v>9847.7000000000007</v>
      </c>
      <c r="Q116" s="4"/>
      <c r="R116" s="3">
        <f t="shared" si="313"/>
        <v>9847.7000000000007</v>
      </c>
      <c r="S116" s="32"/>
      <c r="T116" s="3">
        <f t="shared" si="344"/>
        <v>9847.7000000000007</v>
      </c>
      <c r="U116" s="27">
        <f>-8990-857.7</f>
        <v>-9847.7000000000007</v>
      </c>
      <c r="V116" s="3">
        <f t="shared" si="345"/>
        <v>0</v>
      </c>
      <c r="W116" s="4">
        <v>0</v>
      </c>
      <c r="X116" s="4">
        <v>0</v>
      </c>
      <c r="Y116" s="4">
        <f t="shared" si="317"/>
        <v>0</v>
      </c>
      <c r="Z116" s="4"/>
      <c r="AA116" s="4">
        <f t="shared" si="348"/>
        <v>0</v>
      </c>
      <c r="AB116" s="4"/>
      <c r="AC116" s="4">
        <f t="shared" si="349"/>
        <v>0</v>
      </c>
      <c r="AD116" s="4"/>
      <c r="AE116" s="4">
        <f t="shared" si="350"/>
        <v>0</v>
      </c>
      <c r="AF116" s="4"/>
      <c r="AG116" s="4">
        <f t="shared" si="351"/>
        <v>0</v>
      </c>
      <c r="AH116" s="4"/>
      <c r="AI116" s="3">
        <f t="shared" si="314"/>
        <v>0</v>
      </c>
      <c r="AJ116" s="32"/>
      <c r="AK116" s="3">
        <f t="shared" si="352"/>
        <v>0</v>
      </c>
      <c r="AL116" s="27">
        <v>2697</v>
      </c>
      <c r="AM116" s="3">
        <f t="shared" si="353"/>
        <v>2697</v>
      </c>
      <c r="AN116" s="3">
        <v>0</v>
      </c>
      <c r="AO116" s="3">
        <v>0</v>
      </c>
      <c r="AP116" s="3">
        <f t="shared" si="318"/>
        <v>0</v>
      </c>
      <c r="AQ116" s="3"/>
      <c r="AR116" s="3">
        <f t="shared" si="355"/>
        <v>0</v>
      </c>
      <c r="AS116" s="3"/>
      <c r="AT116" s="3">
        <f t="shared" si="356"/>
        <v>0</v>
      </c>
      <c r="AU116" s="3"/>
      <c r="AV116" s="3">
        <f t="shared" si="357"/>
        <v>0</v>
      </c>
      <c r="AW116" s="3"/>
      <c r="AX116" s="3">
        <f t="shared" si="358"/>
        <v>0</v>
      </c>
      <c r="AY116" s="3"/>
      <c r="AZ116" s="3">
        <f t="shared" si="315"/>
        <v>0</v>
      </c>
      <c r="BA116" s="30">
        <v>6293</v>
      </c>
      <c r="BB116" s="3">
        <f t="shared" si="360"/>
        <v>6293</v>
      </c>
      <c r="BC116" s="65" t="s">
        <v>93</v>
      </c>
      <c r="BD116" s="65"/>
    </row>
    <row r="117" spans="1:58" ht="54" x14ac:dyDescent="0.35">
      <c r="A117" s="71" t="s">
        <v>193</v>
      </c>
      <c r="B117" s="72" t="s">
        <v>64</v>
      </c>
      <c r="C117" s="2" t="s">
        <v>58</v>
      </c>
      <c r="D117" s="4">
        <v>41819</v>
      </c>
      <c r="E117" s="4"/>
      <c r="F117" s="4">
        <f t="shared" si="316"/>
        <v>41819</v>
      </c>
      <c r="G117" s="4"/>
      <c r="H117" s="4">
        <f t="shared" si="339"/>
        <v>41819</v>
      </c>
      <c r="I117" s="4"/>
      <c r="J117" s="4">
        <f t="shared" si="340"/>
        <v>41819</v>
      </c>
      <c r="K117" s="4">
        <v>-32469</v>
      </c>
      <c r="L117" s="4">
        <f t="shared" si="341"/>
        <v>9350</v>
      </c>
      <c r="M117" s="4"/>
      <c r="N117" s="4">
        <f t="shared" si="342"/>
        <v>9350</v>
      </c>
      <c r="O117" s="4"/>
      <c r="P117" s="4">
        <f t="shared" si="343"/>
        <v>9350</v>
      </c>
      <c r="Q117" s="4"/>
      <c r="R117" s="3">
        <f t="shared" si="313"/>
        <v>9350</v>
      </c>
      <c r="S117" s="32"/>
      <c r="T117" s="3">
        <f t="shared" si="344"/>
        <v>9350</v>
      </c>
      <c r="U117" s="27"/>
      <c r="V117" s="3">
        <f t="shared" si="345"/>
        <v>9350</v>
      </c>
      <c r="W117" s="4">
        <v>0</v>
      </c>
      <c r="X117" s="4">
        <v>0</v>
      </c>
      <c r="Y117" s="4">
        <f t="shared" si="317"/>
        <v>0</v>
      </c>
      <c r="Z117" s="4"/>
      <c r="AA117" s="4">
        <f t="shared" si="348"/>
        <v>0</v>
      </c>
      <c r="AB117" s="4"/>
      <c r="AC117" s="4">
        <f t="shared" si="349"/>
        <v>0</v>
      </c>
      <c r="AD117" s="4"/>
      <c r="AE117" s="4">
        <f t="shared" si="350"/>
        <v>0</v>
      </c>
      <c r="AF117" s="4"/>
      <c r="AG117" s="4">
        <f t="shared" si="351"/>
        <v>0</v>
      </c>
      <c r="AH117" s="4"/>
      <c r="AI117" s="3">
        <f t="shared" si="314"/>
        <v>0</v>
      </c>
      <c r="AJ117" s="32"/>
      <c r="AK117" s="3">
        <f t="shared" si="352"/>
        <v>0</v>
      </c>
      <c r="AL117" s="27"/>
      <c r="AM117" s="3">
        <f t="shared" si="353"/>
        <v>0</v>
      </c>
      <c r="AN117" s="3">
        <v>0</v>
      </c>
      <c r="AO117" s="3">
        <v>0</v>
      </c>
      <c r="AP117" s="3">
        <f t="shared" si="318"/>
        <v>0</v>
      </c>
      <c r="AQ117" s="3"/>
      <c r="AR117" s="3">
        <f t="shared" si="355"/>
        <v>0</v>
      </c>
      <c r="AS117" s="3"/>
      <c r="AT117" s="3">
        <f t="shared" si="356"/>
        <v>0</v>
      </c>
      <c r="AU117" s="3"/>
      <c r="AV117" s="3">
        <f t="shared" si="357"/>
        <v>0</v>
      </c>
      <c r="AW117" s="3"/>
      <c r="AX117" s="3">
        <f t="shared" si="358"/>
        <v>0</v>
      </c>
      <c r="AY117" s="3"/>
      <c r="AZ117" s="3">
        <f t="shared" si="315"/>
        <v>0</v>
      </c>
      <c r="BA117" s="30"/>
      <c r="BB117" s="3">
        <f t="shared" si="360"/>
        <v>0</v>
      </c>
      <c r="BC117" s="65" t="s">
        <v>94</v>
      </c>
      <c r="BD117" s="65"/>
    </row>
    <row r="118" spans="1:58" ht="54" x14ac:dyDescent="0.35">
      <c r="A118" s="71" t="s">
        <v>194</v>
      </c>
      <c r="B118" s="72" t="s">
        <v>65</v>
      </c>
      <c r="C118" s="2" t="s">
        <v>58</v>
      </c>
      <c r="D118" s="4">
        <v>20000</v>
      </c>
      <c r="E118" s="4"/>
      <c r="F118" s="4">
        <f t="shared" si="316"/>
        <v>20000</v>
      </c>
      <c r="G118" s="4"/>
      <c r="H118" s="4">
        <f t="shared" si="339"/>
        <v>20000</v>
      </c>
      <c r="I118" s="4"/>
      <c r="J118" s="4">
        <f t="shared" si="340"/>
        <v>20000</v>
      </c>
      <c r="K118" s="4"/>
      <c r="L118" s="4">
        <f t="shared" si="341"/>
        <v>20000</v>
      </c>
      <c r="M118" s="4"/>
      <c r="N118" s="4">
        <f t="shared" si="342"/>
        <v>20000</v>
      </c>
      <c r="O118" s="4"/>
      <c r="P118" s="4">
        <f t="shared" si="343"/>
        <v>20000</v>
      </c>
      <c r="Q118" s="4"/>
      <c r="R118" s="3">
        <f t="shared" si="313"/>
        <v>20000</v>
      </c>
      <c r="S118" s="32"/>
      <c r="T118" s="3">
        <f t="shared" si="344"/>
        <v>20000</v>
      </c>
      <c r="U118" s="27">
        <v>-20000</v>
      </c>
      <c r="V118" s="3">
        <f t="shared" si="345"/>
        <v>0</v>
      </c>
      <c r="W118" s="4">
        <v>90000</v>
      </c>
      <c r="X118" s="4"/>
      <c r="Y118" s="4">
        <f t="shared" si="317"/>
        <v>90000</v>
      </c>
      <c r="Z118" s="4"/>
      <c r="AA118" s="4">
        <f t="shared" si="348"/>
        <v>90000</v>
      </c>
      <c r="AB118" s="4"/>
      <c r="AC118" s="4">
        <f t="shared" si="349"/>
        <v>90000</v>
      </c>
      <c r="AD118" s="4"/>
      <c r="AE118" s="4">
        <f t="shared" si="350"/>
        <v>90000</v>
      </c>
      <c r="AF118" s="4"/>
      <c r="AG118" s="4">
        <f t="shared" si="351"/>
        <v>90000</v>
      </c>
      <c r="AH118" s="4"/>
      <c r="AI118" s="3">
        <f t="shared" si="314"/>
        <v>90000</v>
      </c>
      <c r="AJ118" s="32"/>
      <c r="AK118" s="3">
        <f t="shared" si="352"/>
        <v>90000</v>
      </c>
      <c r="AL118" s="27"/>
      <c r="AM118" s="3">
        <f t="shared" si="353"/>
        <v>90000</v>
      </c>
      <c r="AN118" s="3">
        <v>0</v>
      </c>
      <c r="AO118" s="3">
        <v>0</v>
      </c>
      <c r="AP118" s="3">
        <f t="shared" si="318"/>
        <v>0</v>
      </c>
      <c r="AQ118" s="3"/>
      <c r="AR118" s="3">
        <f t="shared" si="355"/>
        <v>0</v>
      </c>
      <c r="AS118" s="3"/>
      <c r="AT118" s="3">
        <f t="shared" si="356"/>
        <v>0</v>
      </c>
      <c r="AU118" s="3"/>
      <c r="AV118" s="3">
        <f t="shared" si="357"/>
        <v>0</v>
      </c>
      <c r="AW118" s="3"/>
      <c r="AX118" s="3">
        <f t="shared" si="358"/>
        <v>0</v>
      </c>
      <c r="AY118" s="3"/>
      <c r="AZ118" s="3">
        <f t="shared" si="315"/>
        <v>0</v>
      </c>
      <c r="BA118" s="30"/>
      <c r="BB118" s="3">
        <f t="shared" si="360"/>
        <v>0</v>
      </c>
      <c r="BC118" s="65" t="s">
        <v>82</v>
      </c>
      <c r="BD118" s="65"/>
    </row>
    <row r="119" spans="1:58" ht="54" hidden="1" x14ac:dyDescent="0.35">
      <c r="A119" s="12" t="s">
        <v>193</v>
      </c>
      <c r="B119" s="1" t="s">
        <v>66</v>
      </c>
      <c r="C119" s="2" t="s">
        <v>58</v>
      </c>
      <c r="D119" s="4">
        <v>28405.1</v>
      </c>
      <c r="E119" s="4"/>
      <c r="F119" s="4">
        <f t="shared" si="316"/>
        <v>28405.1</v>
      </c>
      <c r="G119" s="4"/>
      <c r="H119" s="4">
        <f t="shared" si="339"/>
        <v>28405.1</v>
      </c>
      <c r="I119" s="4"/>
      <c r="J119" s="4">
        <f t="shared" si="340"/>
        <v>28405.1</v>
      </c>
      <c r="K119" s="4"/>
      <c r="L119" s="4">
        <f t="shared" si="341"/>
        <v>28405.1</v>
      </c>
      <c r="M119" s="4"/>
      <c r="N119" s="4">
        <f t="shared" si="342"/>
        <v>28405.1</v>
      </c>
      <c r="O119" s="4">
        <f>-19246.618-9158.482</f>
        <v>-28405.1</v>
      </c>
      <c r="P119" s="4">
        <f t="shared" si="343"/>
        <v>0</v>
      </c>
      <c r="Q119" s="4"/>
      <c r="R119" s="4">
        <f t="shared" si="313"/>
        <v>0</v>
      </c>
      <c r="S119" s="32"/>
      <c r="T119" s="4">
        <f t="shared" si="344"/>
        <v>0</v>
      </c>
      <c r="U119" s="27"/>
      <c r="V119" s="4">
        <f t="shared" si="345"/>
        <v>0</v>
      </c>
      <c r="W119" s="4">
        <v>0</v>
      </c>
      <c r="X119" s="4">
        <v>0</v>
      </c>
      <c r="Y119" s="4">
        <f t="shared" si="317"/>
        <v>0</v>
      </c>
      <c r="Z119" s="4"/>
      <c r="AA119" s="4">
        <f t="shared" si="348"/>
        <v>0</v>
      </c>
      <c r="AB119" s="4"/>
      <c r="AC119" s="4">
        <f t="shared" si="349"/>
        <v>0</v>
      </c>
      <c r="AD119" s="4"/>
      <c r="AE119" s="4">
        <f t="shared" si="350"/>
        <v>0</v>
      </c>
      <c r="AF119" s="4"/>
      <c r="AG119" s="4">
        <f t="shared" si="351"/>
        <v>0</v>
      </c>
      <c r="AH119" s="4"/>
      <c r="AI119" s="4">
        <f t="shared" si="314"/>
        <v>0</v>
      </c>
      <c r="AJ119" s="32"/>
      <c r="AK119" s="4">
        <f t="shared" si="352"/>
        <v>0</v>
      </c>
      <c r="AL119" s="27"/>
      <c r="AM119" s="4">
        <f t="shared" si="353"/>
        <v>0</v>
      </c>
      <c r="AN119" s="3">
        <v>0</v>
      </c>
      <c r="AO119" s="3">
        <v>0</v>
      </c>
      <c r="AP119" s="3">
        <f t="shared" si="318"/>
        <v>0</v>
      </c>
      <c r="AQ119" s="3"/>
      <c r="AR119" s="3">
        <f t="shared" si="355"/>
        <v>0</v>
      </c>
      <c r="AS119" s="3"/>
      <c r="AT119" s="3">
        <f t="shared" si="356"/>
        <v>0</v>
      </c>
      <c r="AU119" s="3"/>
      <c r="AV119" s="3">
        <f t="shared" si="357"/>
        <v>0</v>
      </c>
      <c r="AW119" s="3"/>
      <c r="AX119" s="3">
        <f t="shared" si="358"/>
        <v>0</v>
      </c>
      <c r="AY119" s="3"/>
      <c r="AZ119" s="3">
        <f t="shared" si="315"/>
        <v>0</v>
      </c>
      <c r="BA119" s="30"/>
      <c r="BB119" s="3">
        <f t="shared" si="360"/>
        <v>0</v>
      </c>
      <c r="BC119" s="5" t="s">
        <v>88</v>
      </c>
      <c r="BD119" s="5">
        <v>0</v>
      </c>
      <c r="BE119" s="5"/>
      <c r="BF119" s="5"/>
    </row>
    <row r="120" spans="1:58" ht="54" hidden="1" x14ac:dyDescent="0.35">
      <c r="A120" s="12" t="s">
        <v>192</v>
      </c>
      <c r="B120" s="1" t="s">
        <v>67</v>
      </c>
      <c r="C120" s="2" t="s">
        <v>58</v>
      </c>
      <c r="D120" s="4">
        <v>522</v>
      </c>
      <c r="E120" s="4"/>
      <c r="F120" s="4">
        <f t="shared" si="316"/>
        <v>522</v>
      </c>
      <c r="G120" s="4">
        <v>-522</v>
      </c>
      <c r="H120" s="4">
        <f t="shared" si="339"/>
        <v>0</v>
      </c>
      <c r="I120" s="4"/>
      <c r="J120" s="4">
        <f t="shared" si="340"/>
        <v>0</v>
      </c>
      <c r="K120" s="4"/>
      <c r="L120" s="4">
        <f t="shared" si="341"/>
        <v>0</v>
      </c>
      <c r="M120" s="4"/>
      <c r="N120" s="4">
        <f t="shared" si="342"/>
        <v>0</v>
      </c>
      <c r="O120" s="4"/>
      <c r="P120" s="4">
        <f t="shared" si="343"/>
        <v>0</v>
      </c>
      <c r="Q120" s="4"/>
      <c r="R120" s="4">
        <f t="shared" si="313"/>
        <v>0</v>
      </c>
      <c r="S120" s="32"/>
      <c r="T120" s="4">
        <f t="shared" si="344"/>
        <v>0</v>
      </c>
      <c r="U120" s="27"/>
      <c r="V120" s="4">
        <f t="shared" si="345"/>
        <v>0</v>
      </c>
      <c r="W120" s="4">
        <v>0</v>
      </c>
      <c r="X120" s="4">
        <v>0</v>
      </c>
      <c r="Y120" s="4">
        <f t="shared" si="317"/>
        <v>0</v>
      </c>
      <c r="Z120" s="4"/>
      <c r="AA120" s="4">
        <f t="shared" si="348"/>
        <v>0</v>
      </c>
      <c r="AB120" s="4"/>
      <c r="AC120" s="4">
        <f t="shared" si="349"/>
        <v>0</v>
      </c>
      <c r="AD120" s="4"/>
      <c r="AE120" s="4">
        <f t="shared" si="350"/>
        <v>0</v>
      </c>
      <c r="AF120" s="4"/>
      <c r="AG120" s="4">
        <f t="shared" si="351"/>
        <v>0</v>
      </c>
      <c r="AH120" s="4"/>
      <c r="AI120" s="4">
        <f t="shared" si="314"/>
        <v>0</v>
      </c>
      <c r="AJ120" s="32"/>
      <c r="AK120" s="4">
        <f t="shared" si="352"/>
        <v>0</v>
      </c>
      <c r="AL120" s="27"/>
      <c r="AM120" s="4">
        <f t="shared" si="353"/>
        <v>0</v>
      </c>
      <c r="AN120" s="3">
        <v>0</v>
      </c>
      <c r="AO120" s="3">
        <v>0</v>
      </c>
      <c r="AP120" s="3">
        <f t="shared" si="318"/>
        <v>0</v>
      </c>
      <c r="AQ120" s="3"/>
      <c r="AR120" s="3">
        <f t="shared" si="355"/>
        <v>0</v>
      </c>
      <c r="AS120" s="3"/>
      <c r="AT120" s="3">
        <f t="shared" si="356"/>
        <v>0</v>
      </c>
      <c r="AU120" s="3"/>
      <c r="AV120" s="3">
        <f t="shared" si="357"/>
        <v>0</v>
      </c>
      <c r="AW120" s="3"/>
      <c r="AX120" s="3">
        <f t="shared" si="358"/>
        <v>0</v>
      </c>
      <c r="AY120" s="3"/>
      <c r="AZ120" s="3">
        <f t="shared" si="315"/>
        <v>0</v>
      </c>
      <c r="BA120" s="30"/>
      <c r="BB120" s="3">
        <f t="shared" si="360"/>
        <v>0</v>
      </c>
      <c r="BC120" s="5" t="s">
        <v>89</v>
      </c>
      <c r="BD120" s="5">
        <v>0</v>
      </c>
      <c r="BE120" s="5"/>
      <c r="BF120" s="5"/>
    </row>
    <row r="121" spans="1:58" ht="54" x14ac:dyDescent="0.35">
      <c r="A121" s="71" t="s">
        <v>195</v>
      </c>
      <c r="B121" s="72" t="s">
        <v>67</v>
      </c>
      <c r="C121" s="2" t="s">
        <v>300</v>
      </c>
      <c r="D121" s="4"/>
      <c r="E121" s="4"/>
      <c r="F121" s="4"/>
      <c r="G121" s="4">
        <v>522</v>
      </c>
      <c r="H121" s="4">
        <f t="shared" si="339"/>
        <v>522</v>
      </c>
      <c r="I121" s="4"/>
      <c r="J121" s="4">
        <f t="shared" si="340"/>
        <v>522</v>
      </c>
      <c r="K121" s="4"/>
      <c r="L121" s="4">
        <f t="shared" si="341"/>
        <v>522</v>
      </c>
      <c r="M121" s="4"/>
      <c r="N121" s="4">
        <f t="shared" si="342"/>
        <v>522</v>
      </c>
      <c r="O121" s="4"/>
      <c r="P121" s="4">
        <f t="shared" si="343"/>
        <v>522</v>
      </c>
      <c r="Q121" s="4"/>
      <c r="R121" s="3">
        <f t="shared" si="313"/>
        <v>522</v>
      </c>
      <c r="S121" s="32"/>
      <c r="T121" s="3">
        <f t="shared" si="344"/>
        <v>522</v>
      </c>
      <c r="U121" s="27"/>
      <c r="V121" s="3">
        <f t="shared" si="345"/>
        <v>522</v>
      </c>
      <c r="W121" s="4"/>
      <c r="X121" s="4"/>
      <c r="Y121" s="4"/>
      <c r="Z121" s="4"/>
      <c r="AA121" s="4">
        <f t="shared" si="348"/>
        <v>0</v>
      </c>
      <c r="AB121" s="4"/>
      <c r="AC121" s="4">
        <f t="shared" si="349"/>
        <v>0</v>
      </c>
      <c r="AD121" s="4"/>
      <c r="AE121" s="4">
        <f t="shared" si="350"/>
        <v>0</v>
      </c>
      <c r="AF121" s="4"/>
      <c r="AG121" s="4">
        <f t="shared" si="351"/>
        <v>0</v>
      </c>
      <c r="AH121" s="4"/>
      <c r="AI121" s="3">
        <f t="shared" si="314"/>
        <v>0</v>
      </c>
      <c r="AJ121" s="32"/>
      <c r="AK121" s="3">
        <f t="shared" si="352"/>
        <v>0</v>
      </c>
      <c r="AL121" s="27"/>
      <c r="AM121" s="3">
        <f t="shared" si="353"/>
        <v>0</v>
      </c>
      <c r="AN121" s="3"/>
      <c r="AO121" s="3"/>
      <c r="AP121" s="3"/>
      <c r="AQ121" s="3"/>
      <c r="AR121" s="3">
        <f t="shared" si="355"/>
        <v>0</v>
      </c>
      <c r="AS121" s="3"/>
      <c r="AT121" s="3">
        <f t="shared" si="356"/>
        <v>0</v>
      </c>
      <c r="AU121" s="3"/>
      <c r="AV121" s="3">
        <f t="shared" si="357"/>
        <v>0</v>
      </c>
      <c r="AW121" s="3"/>
      <c r="AX121" s="3">
        <f t="shared" si="358"/>
        <v>0</v>
      </c>
      <c r="AY121" s="3"/>
      <c r="AZ121" s="3">
        <f t="shared" si="315"/>
        <v>0</v>
      </c>
      <c r="BA121" s="30"/>
      <c r="BB121" s="3">
        <f t="shared" si="360"/>
        <v>0</v>
      </c>
      <c r="BC121" s="65" t="s">
        <v>89</v>
      </c>
      <c r="BD121" s="65"/>
    </row>
    <row r="122" spans="1:58" ht="54" hidden="1" x14ac:dyDescent="0.35">
      <c r="A122" s="12" t="s">
        <v>193</v>
      </c>
      <c r="B122" s="1" t="s">
        <v>68</v>
      </c>
      <c r="C122" s="2" t="s">
        <v>58</v>
      </c>
      <c r="D122" s="4">
        <v>3897</v>
      </c>
      <c r="E122" s="4"/>
      <c r="F122" s="4">
        <f t="shared" si="316"/>
        <v>3897</v>
      </c>
      <c r="G122" s="4">
        <v>-3897</v>
      </c>
      <c r="H122" s="4">
        <f t="shared" si="339"/>
        <v>0</v>
      </c>
      <c r="I122" s="4"/>
      <c r="J122" s="4">
        <f t="shared" si="340"/>
        <v>0</v>
      </c>
      <c r="K122" s="4"/>
      <c r="L122" s="4">
        <f t="shared" si="341"/>
        <v>0</v>
      </c>
      <c r="M122" s="4"/>
      <c r="N122" s="4">
        <f t="shared" si="342"/>
        <v>0</v>
      </c>
      <c r="O122" s="4"/>
      <c r="P122" s="4">
        <f t="shared" si="343"/>
        <v>0</v>
      </c>
      <c r="Q122" s="4"/>
      <c r="R122" s="4">
        <f t="shared" si="313"/>
        <v>0</v>
      </c>
      <c r="S122" s="32"/>
      <c r="T122" s="4">
        <f t="shared" si="344"/>
        <v>0</v>
      </c>
      <c r="U122" s="27"/>
      <c r="V122" s="4">
        <f t="shared" si="345"/>
        <v>0</v>
      </c>
      <c r="W122" s="4">
        <v>0</v>
      </c>
      <c r="X122" s="4">
        <v>0</v>
      </c>
      <c r="Y122" s="4">
        <f t="shared" si="317"/>
        <v>0</v>
      </c>
      <c r="Z122" s="4"/>
      <c r="AA122" s="4">
        <f t="shared" si="348"/>
        <v>0</v>
      </c>
      <c r="AB122" s="4"/>
      <c r="AC122" s="4">
        <f t="shared" si="349"/>
        <v>0</v>
      </c>
      <c r="AD122" s="4"/>
      <c r="AE122" s="4">
        <f t="shared" si="350"/>
        <v>0</v>
      </c>
      <c r="AF122" s="4"/>
      <c r="AG122" s="4">
        <f t="shared" si="351"/>
        <v>0</v>
      </c>
      <c r="AH122" s="4"/>
      <c r="AI122" s="4">
        <f t="shared" si="314"/>
        <v>0</v>
      </c>
      <c r="AJ122" s="32"/>
      <c r="AK122" s="4">
        <f t="shared" si="352"/>
        <v>0</v>
      </c>
      <c r="AL122" s="27"/>
      <c r="AM122" s="4">
        <f t="shared" si="353"/>
        <v>0</v>
      </c>
      <c r="AN122" s="3">
        <v>0</v>
      </c>
      <c r="AO122" s="3">
        <v>0</v>
      </c>
      <c r="AP122" s="3">
        <f t="shared" si="318"/>
        <v>0</v>
      </c>
      <c r="AQ122" s="3"/>
      <c r="AR122" s="3">
        <f t="shared" si="355"/>
        <v>0</v>
      </c>
      <c r="AS122" s="3"/>
      <c r="AT122" s="3">
        <f t="shared" si="356"/>
        <v>0</v>
      </c>
      <c r="AU122" s="3"/>
      <c r="AV122" s="3">
        <f t="shared" si="357"/>
        <v>0</v>
      </c>
      <c r="AW122" s="3"/>
      <c r="AX122" s="3">
        <f t="shared" si="358"/>
        <v>0</v>
      </c>
      <c r="AY122" s="3"/>
      <c r="AZ122" s="3">
        <f t="shared" si="315"/>
        <v>0</v>
      </c>
      <c r="BA122" s="30"/>
      <c r="BB122" s="3">
        <f t="shared" si="360"/>
        <v>0</v>
      </c>
      <c r="BC122" s="5" t="s">
        <v>90</v>
      </c>
      <c r="BD122" s="5">
        <v>0</v>
      </c>
      <c r="BE122" s="5"/>
      <c r="BF122" s="5"/>
    </row>
    <row r="123" spans="1:58" ht="54" hidden="1" x14ac:dyDescent="0.35">
      <c r="A123" s="12" t="s">
        <v>196</v>
      </c>
      <c r="B123" s="1" t="s">
        <v>68</v>
      </c>
      <c r="C123" s="2" t="s">
        <v>300</v>
      </c>
      <c r="D123" s="4"/>
      <c r="E123" s="4"/>
      <c r="F123" s="4"/>
      <c r="G123" s="4">
        <v>3897</v>
      </c>
      <c r="H123" s="4">
        <f t="shared" si="339"/>
        <v>3897</v>
      </c>
      <c r="I123" s="4"/>
      <c r="J123" s="4">
        <f t="shared" si="340"/>
        <v>3897</v>
      </c>
      <c r="K123" s="4"/>
      <c r="L123" s="4">
        <f t="shared" si="341"/>
        <v>3897</v>
      </c>
      <c r="M123" s="4"/>
      <c r="N123" s="4">
        <f t="shared" si="342"/>
        <v>3897</v>
      </c>
      <c r="O123" s="4"/>
      <c r="P123" s="4">
        <f t="shared" si="343"/>
        <v>3897</v>
      </c>
      <c r="Q123" s="4">
        <v>-3897</v>
      </c>
      <c r="R123" s="4">
        <f t="shared" si="313"/>
        <v>0</v>
      </c>
      <c r="S123" s="32"/>
      <c r="T123" s="4">
        <f t="shared" si="344"/>
        <v>0</v>
      </c>
      <c r="U123" s="27"/>
      <c r="V123" s="4">
        <f t="shared" si="345"/>
        <v>0</v>
      </c>
      <c r="W123" s="4"/>
      <c r="X123" s="4"/>
      <c r="Y123" s="4"/>
      <c r="Z123" s="4"/>
      <c r="AA123" s="4">
        <f t="shared" si="348"/>
        <v>0</v>
      </c>
      <c r="AB123" s="4"/>
      <c r="AC123" s="4">
        <f t="shared" si="349"/>
        <v>0</v>
      </c>
      <c r="AD123" s="4"/>
      <c r="AE123" s="4">
        <f t="shared" si="350"/>
        <v>0</v>
      </c>
      <c r="AF123" s="4"/>
      <c r="AG123" s="4">
        <f t="shared" si="351"/>
        <v>0</v>
      </c>
      <c r="AH123" s="4"/>
      <c r="AI123" s="4">
        <f t="shared" si="314"/>
        <v>0</v>
      </c>
      <c r="AJ123" s="32"/>
      <c r="AK123" s="4">
        <f t="shared" si="352"/>
        <v>0</v>
      </c>
      <c r="AL123" s="27"/>
      <c r="AM123" s="4">
        <f t="shared" si="353"/>
        <v>0</v>
      </c>
      <c r="AN123" s="3"/>
      <c r="AO123" s="3"/>
      <c r="AP123" s="3"/>
      <c r="AQ123" s="3"/>
      <c r="AR123" s="3">
        <f t="shared" si="355"/>
        <v>0</v>
      </c>
      <c r="AS123" s="3"/>
      <c r="AT123" s="3">
        <f t="shared" si="356"/>
        <v>0</v>
      </c>
      <c r="AU123" s="3"/>
      <c r="AV123" s="3">
        <f t="shared" si="357"/>
        <v>0</v>
      </c>
      <c r="AW123" s="3"/>
      <c r="AX123" s="3">
        <f t="shared" si="358"/>
        <v>0</v>
      </c>
      <c r="AY123" s="3"/>
      <c r="AZ123" s="3">
        <f t="shared" si="315"/>
        <v>0</v>
      </c>
      <c r="BA123" s="30"/>
      <c r="BB123" s="3">
        <f t="shared" si="360"/>
        <v>0</v>
      </c>
      <c r="BC123" s="5" t="s">
        <v>90</v>
      </c>
      <c r="BD123" s="5">
        <v>0</v>
      </c>
      <c r="BE123" s="5"/>
      <c r="BF123" s="5"/>
    </row>
    <row r="124" spans="1:58" ht="54" hidden="1" x14ac:dyDescent="0.35">
      <c r="A124" s="12" t="s">
        <v>194</v>
      </c>
      <c r="B124" s="1" t="s">
        <v>69</v>
      </c>
      <c r="C124" s="2" t="s">
        <v>58</v>
      </c>
      <c r="D124" s="4">
        <v>25000</v>
      </c>
      <c r="E124" s="4"/>
      <c r="F124" s="4">
        <f t="shared" si="316"/>
        <v>25000</v>
      </c>
      <c r="G124" s="4">
        <v>-25000</v>
      </c>
      <c r="H124" s="4">
        <f t="shared" si="339"/>
        <v>0</v>
      </c>
      <c r="I124" s="4"/>
      <c r="J124" s="4">
        <f t="shared" si="340"/>
        <v>0</v>
      </c>
      <c r="K124" s="4"/>
      <c r="L124" s="4">
        <f t="shared" si="341"/>
        <v>0</v>
      </c>
      <c r="M124" s="4"/>
      <c r="N124" s="4">
        <f t="shared" si="342"/>
        <v>0</v>
      </c>
      <c r="O124" s="4"/>
      <c r="P124" s="4">
        <f t="shared" si="343"/>
        <v>0</v>
      </c>
      <c r="Q124" s="4"/>
      <c r="R124" s="4">
        <f t="shared" si="313"/>
        <v>0</v>
      </c>
      <c r="S124" s="32"/>
      <c r="T124" s="4">
        <f t="shared" si="344"/>
        <v>0</v>
      </c>
      <c r="U124" s="27"/>
      <c r="V124" s="4">
        <f t="shared" si="345"/>
        <v>0</v>
      </c>
      <c r="W124" s="4">
        <v>0</v>
      </c>
      <c r="X124" s="4">
        <v>0</v>
      </c>
      <c r="Y124" s="4">
        <f t="shared" si="317"/>
        <v>0</v>
      </c>
      <c r="Z124" s="4"/>
      <c r="AA124" s="4">
        <f>Y124+Z124</f>
        <v>0</v>
      </c>
      <c r="AB124" s="4"/>
      <c r="AC124" s="4">
        <f>AA124+AB124</f>
        <v>0</v>
      </c>
      <c r="AD124" s="4"/>
      <c r="AE124" s="4">
        <f>AC124+AD124</f>
        <v>0</v>
      </c>
      <c r="AF124" s="4"/>
      <c r="AG124" s="4">
        <f>AE124+AF124</f>
        <v>0</v>
      </c>
      <c r="AH124" s="4"/>
      <c r="AI124" s="4">
        <f t="shared" si="314"/>
        <v>0</v>
      </c>
      <c r="AJ124" s="32"/>
      <c r="AK124" s="4">
        <f t="shared" si="352"/>
        <v>0</v>
      </c>
      <c r="AL124" s="27"/>
      <c r="AM124" s="4">
        <f t="shared" si="353"/>
        <v>0</v>
      </c>
      <c r="AN124" s="3">
        <v>0</v>
      </c>
      <c r="AO124" s="3">
        <v>0</v>
      </c>
      <c r="AP124" s="3">
        <f t="shared" si="318"/>
        <v>0</v>
      </c>
      <c r="AQ124" s="3"/>
      <c r="AR124" s="3">
        <f t="shared" si="355"/>
        <v>0</v>
      </c>
      <c r="AS124" s="3"/>
      <c r="AT124" s="3">
        <f t="shared" si="356"/>
        <v>0</v>
      </c>
      <c r="AU124" s="3"/>
      <c r="AV124" s="3">
        <f t="shared" si="357"/>
        <v>0</v>
      </c>
      <c r="AW124" s="3"/>
      <c r="AX124" s="3">
        <f t="shared" si="358"/>
        <v>0</v>
      </c>
      <c r="AY124" s="3"/>
      <c r="AZ124" s="3">
        <f t="shared" si="315"/>
        <v>0</v>
      </c>
      <c r="BA124" s="30"/>
      <c r="BB124" s="3">
        <f t="shared" si="360"/>
        <v>0</v>
      </c>
      <c r="BC124" s="5" t="s">
        <v>91</v>
      </c>
      <c r="BD124" s="5">
        <v>0</v>
      </c>
      <c r="BE124" s="5"/>
      <c r="BF124" s="5"/>
    </row>
    <row r="125" spans="1:58" ht="54" hidden="1" x14ac:dyDescent="0.35">
      <c r="A125" s="12" t="s">
        <v>197</v>
      </c>
      <c r="B125" s="1" t="s">
        <v>69</v>
      </c>
      <c r="C125" s="2" t="s">
        <v>300</v>
      </c>
      <c r="D125" s="4"/>
      <c r="E125" s="4"/>
      <c r="F125" s="4"/>
      <c r="G125" s="4">
        <v>25000</v>
      </c>
      <c r="H125" s="4">
        <f t="shared" si="339"/>
        <v>25000</v>
      </c>
      <c r="I125" s="4"/>
      <c r="J125" s="4">
        <f t="shared" si="340"/>
        <v>25000</v>
      </c>
      <c r="K125" s="4"/>
      <c r="L125" s="4">
        <f t="shared" si="341"/>
        <v>25000</v>
      </c>
      <c r="M125" s="4"/>
      <c r="N125" s="4">
        <f t="shared" si="342"/>
        <v>25000</v>
      </c>
      <c r="O125" s="4"/>
      <c r="P125" s="4">
        <f t="shared" si="343"/>
        <v>25000</v>
      </c>
      <c r="Q125" s="4">
        <v>-25000</v>
      </c>
      <c r="R125" s="4">
        <f t="shared" si="313"/>
        <v>0</v>
      </c>
      <c r="S125" s="32"/>
      <c r="T125" s="4">
        <f t="shared" si="344"/>
        <v>0</v>
      </c>
      <c r="U125" s="27"/>
      <c r="V125" s="4">
        <f t="shared" si="345"/>
        <v>0</v>
      </c>
      <c r="W125" s="4"/>
      <c r="X125" s="4"/>
      <c r="Y125" s="4"/>
      <c r="Z125" s="4"/>
      <c r="AA125" s="4">
        <f>Y125+Z125</f>
        <v>0</v>
      </c>
      <c r="AB125" s="4"/>
      <c r="AC125" s="4">
        <f>AA125+AB125</f>
        <v>0</v>
      </c>
      <c r="AD125" s="4"/>
      <c r="AE125" s="4">
        <f>AC125+AD125</f>
        <v>0</v>
      </c>
      <c r="AF125" s="4"/>
      <c r="AG125" s="4">
        <f>AE125+AF125</f>
        <v>0</v>
      </c>
      <c r="AH125" s="4"/>
      <c r="AI125" s="4">
        <f t="shared" si="314"/>
        <v>0</v>
      </c>
      <c r="AJ125" s="32"/>
      <c r="AK125" s="4">
        <f t="shared" si="352"/>
        <v>0</v>
      </c>
      <c r="AL125" s="27"/>
      <c r="AM125" s="4">
        <f t="shared" si="353"/>
        <v>0</v>
      </c>
      <c r="AN125" s="3"/>
      <c r="AO125" s="3"/>
      <c r="AP125" s="3"/>
      <c r="AQ125" s="3"/>
      <c r="AR125" s="3">
        <f t="shared" si="355"/>
        <v>0</v>
      </c>
      <c r="AS125" s="3"/>
      <c r="AT125" s="3">
        <f t="shared" si="356"/>
        <v>0</v>
      </c>
      <c r="AU125" s="3"/>
      <c r="AV125" s="3">
        <f t="shared" si="357"/>
        <v>0</v>
      </c>
      <c r="AW125" s="3"/>
      <c r="AX125" s="3">
        <f t="shared" si="358"/>
        <v>0</v>
      </c>
      <c r="AY125" s="3"/>
      <c r="AZ125" s="3">
        <f t="shared" si="315"/>
        <v>0</v>
      </c>
      <c r="BA125" s="30"/>
      <c r="BB125" s="3">
        <f t="shared" si="360"/>
        <v>0</v>
      </c>
      <c r="BC125" s="5" t="s">
        <v>91</v>
      </c>
      <c r="BD125" s="5">
        <v>0</v>
      </c>
      <c r="BE125" s="5"/>
      <c r="BF125" s="5"/>
    </row>
    <row r="126" spans="1:58" ht="54" x14ac:dyDescent="0.35">
      <c r="A126" s="71" t="s">
        <v>196</v>
      </c>
      <c r="B126" s="72" t="s">
        <v>70</v>
      </c>
      <c r="C126" s="2" t="s">
        <v>58</v>
      </c>
      <c r="D126" s="4">
        <v>14760.4</v>
      </c>
      <c r="E126" s="4"/>
      <c r="F126" s="4">
        <f t="shared" si="316"/>
        <v>14760.4</v>
      </c>
      <c r="G126" s="4"/>
      <c r="H126" s="4">
        <f t="shared" si="339"/>
        <v>14760.4</v>
      </c>
      <c r="I126" s="4"/>
      <c r="J126" s="4">
        <f t="shared" si="340"/>
        <v>14760.4</v>
      </c>
      <c r="K126" s="4"/>
      <c r="L126" s="4">
        <f t="shared" si="341"/>
        <v>14760.4</v>
      </c>
      <c r="M126" s="4"/>
      <c r="N126" s="4">
        <f t="shared" si="342"/>
        <v>14760.4</v>
      </c>
      <c r="O126" s="4"/>
      <c r="P126" s="4">
        <f t="shared" si="343"/>
        <v>14760.4</v>
      </c>
      <c r="Q126" s="4"/>
      <c r="R126" s="3">
        <f t="shared" si="313"/>
        <v>14760.4</v>
      </c>
      <c r="S126" s="32"/>
      <c r="T126" s="3">
        <f t="shared" si="344"/>
        <v>14760.4</v>
      </c>
      <c r="U126" s="27">
        <v>-14760.4</v>
      </c>
      <c r="V126" s="3">
        <f t="shared" si="345"/>
        <v>0</v>
      </c>
      <c r="W126" s="4">
        <v>53269.599999999999</v>
      </c>
      <c r="X126" s="4"/>
      <c r="Y126" s="4">
        <f t="shared" si="317"/>
        <v>53269.599999999999</v>
      </c>
      <c r="Z126" s="4"/>
      <c r="AA126" s="4">
        <f t="shared" si="348"/>
        <v>53269.599999999999</v>
      </c>
      <c r="AB126" s="4"/>
      <c r="AC126" s="4">
        <f t="shared" ref="AC126:AC135" si="387">AA126+AB126</f>
        <v>53269.599999999999</v>
      </c>
      <c r="AD126" s="4"/>
      <c r="AE126" s="4">
        <f t="shared" ref="AE126:AE135" si="388">AC126+AD126</f>
        <v>53269.599999999999</v>
      </c>
      <c r="AF126" s="4"/>
      <c r="AG126" s="4">
        <f t="shared" ref="AG126:AG135" si="389">AE126+AF126</f>
        <v>53269.599999999999</v>
      </c>
      <c r="AH126" s="4"/>
      <c r="AI126" s="3">
        <f t="shared" si="314"/>
        <v>53269.599999999999</v>
      </c>
      <c r="AJ126" s="32"/>
      <c r="AK126" s="3">
        <f t="shared" si="352"/>
        <v>53269.599999999999</v>
      </c>
      <c r="AL126" s="27"/>
      <c r="AM126" s="3">
        <f t="shared" si="353"/>
        <v>53269.599999999999</v>
      </c>
      <c r="AN126" s="3">
        <v>0</v>
      </c>
      <c r="AO126" s="3">
        <v>0</v>
      </c>
      <c r="AP126" s="3">
        <f t="shared" si="318"/>
        <v>0</v>
      </c>
      <c r="AQ126" s="3"/>
      <c r="AR126" s="3">
        <f t="shared" si="355"/>
        <v>0</v>
      </c>
      <c r="AS126" s="3"/>
      <c r="AT126" s="3">
        <f t="shared" si="356"/>
        <v>0</v>
      </c>
      <c r="AU126" s="3"/>
      <c r="AV126" s="3">
        <f t="shared" si="357"/>
        <v>0</v>
      </c>
      <c r="AW126" s="3"/>
      <c r="AX126" s="3">
        <f t="shared" si="358"/>
        <v>0</v>
      </c>
      <c r="AY126" s="3"/>
      <c r="AZ126" s="3">
        <f t="shared" si="315"/>
        <v>0</v>
      </c>
      <c r="BA126" s="30">
        <v>14760.4</v>
      </c>
      <c r="BB126" s="3">
        <f t="shared" si="360"/>
        <v>14760.4</v>
      </c>
      <c r="BC126" s="65" t="s">
        <v>80</v>
      </c>
      <c r="BD126" s="65"/>
    </row>
    <row r="127" spans="1:58" ht="54" x14ac:dyDescent="0.35">
      <c r="A127" s="97" t="s">
        <v>197</v>
      </c>
      <c r="B127" s="94" t="s">
        <v>71</v>
      </c>
      <c r="C127" s="2" t="s">
        <v>58</v>
      </c>
      <c r="D127" s="4">
        <v>37223.9</v>
      </c>
      <c r="E127" s="4"/>
      <c r="F127" s="4">
        <f t="shared" si="316"/>
        <v>37223.9</v>
      </c>
      <c r="G127" s="4"/>
      <c r="H127" s="4">
        <f t="shared" si="339"/>
        <v>37223.9</v>
      </c>
      <c r="I127" s="4"/>
      <c r="J127" s="4">
        <f t="shared" si="340"/>
        <v>37223.9</v>
      </c>
      <c r="K127" s="4"/>
      <c r="L127" s="4">
        <f t="shared" si="341"/>
        <v>37223.9</v>
      </c>
      <c r="M127" s="4"/>
      <c r="N127" s="4">
        <f t="shared" si="342"/>
        <v>37223.9</v>
      </c>
      <c r="O127" s="4"/>
      <c r="P127" s="4">
        <f t="shared" si="343"/>
        <v>37223.9</v>
      </c>
      <c r="Q127" s="4">
        <v>-31123.9</v>
      </c>
      <c r="R127" s="3">
        <f t="shared" si="313"/>
        <v>6100</v>
      </c>
      <c r="S127" s="32"/>
      <c r="T127" s="3">
        <f t="shared" si="344"/>
        <v>6100</v>
      </c>
      <c r="U127" s="27">
        <v>-1500</v>
      </c>
      <c r="V127" s="3">
        <f t="shared" si="345"/>
        <v>4600</v>
      </c>
      <c r="W127" s="4">
        <v>8016.7</v>
      </c>
      <c r="X127" s="4"/>
      <c r="Y127" s="4">
        <f t="shared" si="317"/>
        <v>8016.7</v>
      </c>
      <c r="Z127" s="4"/>
      <c r="AA127" s="4">
        <f t="shared" si="348"/>
        <v>8016.7</v>
      </c>
      <c r="AB127" s="4"/>
      <c r="AC127" s="4">
        <f t="shared" si="387"/>
        <v>8016.7</v>
      </c>
      <c r="AD127" s="4"/>
      <c r="AE127" s="4">
        <f t="shared" si="388"/>
        <v>8016.7</v>
      </c>
      <c r="AF127" s="4">
        <f>10820.85</f>
        <v>10820.85</v>
      </c>
      <c r="AG127" s="4">
        <f t="shared" si="389"/>
        <v>18837.55</v>
      </c>
      <c r="AH127" s="4">
        <v>31123.9</v>
      </c>
      <c r="AI127" s="3">
        <f t="shared" si="314"/>
        <v>49961.45</v>
      </c>
      <c r="AJ127" s="32"/>
      <c r="AK127" s="3">
        <f t="shared" si="352"/>
        <v>49961.45</v>
      </c>
      <c r="AL127" s="27"/>
      <c r="AM127" s="3">
        <f t="shared" si="353"/>
        <v>49961.45</v>
      </c>
      <c r="AN127" s="3">
        <v>0</v>
      </c>
      <c r="AO127" s="3">
        <v>0</v>
      </c>
      <c r="AP127" s="3">
        <f t="shared" si="318"/>
        <v>0</v>
      </c>
      <c r="AQ127" s="3"/>
      <c r="AR127" s="3">
        <f t="shared" si="355"/>
        <v>0</v>
      </c>
      <c r="AS127" s="3"/>
      <c r="AT127" s="3">
        <f t="shared" si="356"/>
        <v>0</v>
      </c>
      <c r="AU127" s="3"/>
      <c r="AV127" s="3">
        <f t="shared" si="357"/>
        <v>0</v>
      </c>
      <c r="AW127" s="3"/>
      <c r="AX127" s="3">
        <f t="shared" si="358"/>
        <v>0</v>
      </c>
      <c r="AY127" s="3"/>
      <c r="AZ127" s="3">
        <f t="shared" si="315"/>
        <v>0</v>
      </c>
      <c r="BA127" s="30">
        <v>1500</v>
      </c>
      <c r="BB127" s="3">
        <f t="shared" si="360"/>
        <v>1500</v>
      </c>
      <c r="BC127" s="65" t="s">
        <v>83</v>
      </c>
      <c r="BD127" s="65"/>
    </row>
    <row r="128" spans="1:58" ht="54" x14ac:dyDescent="0.35">
      <c r="A128" s="98"/>
      <c r="B128" s="96"/>
      <c r="C128" s="2" t="s">
        <v>300</v>
      </c>
      <c r="D128" s="4"/>
      <c r="E128" s="4"/>
      <c r="F128" s="4"/>
      <c r="G128" s="4">
        <v>1998.02</v>
      </c>
      <c r="H128" s="4">
        <f t="shared" si="339"/>
        <v>1998.02</v>
      </c>
      <c r="I128" s="4"/>
      <c r="J128" s="4">
        <f t="shared" si="340"/>
        <v>1998.02</v>
      </c>
      <c r="K128" s="4"/>
      <c r="L128" s="4">
        <f t="shared" si="341"/>
        <v>1998.02</v>
      </c>
      <c r="M128" s="4"/>
      <c r="N128" s="4">
        <f t="shared" si="342"/>
        <v>1998.02</v>
      </c>
      <c r="O128" s="4">
        <v>-1012.917</v>
      </c>
      <c r="P128" s="4">
        <f t="shared" si="343"/>
        <v>985.10299999999995</v>
      </c>
      <c r="Q128" s="4"/>
      <c r="R128" s="3">
        <f t="shared" si="313"/>
        <v>985.10299999999995</v>
      </c>
      <c r="S128" s="32"/>
      <c r="T128" s="3">
        <f t="shared" si="344"/>
        <v>985.10299999999995</v>
      </c>
      <c r="U128" s="27"/>
      <c r="V128" s="3">
        <f t="shared" si="345"/>
        <v>985.10299999999995</v>
      </c>
      <c r="W128" s="4"/>
      <c r="X128" s="4"/>
      <c r="Y128" s="4"/>
      <c r="Z128" s="4"/>
      <c r="AA128" s="4">
        <f t="shared" si="348"/>
        <v>0</v>
      </c>
      <c r="AB128" s="4"/>
      <c r="AC128" s="4">
        <f t="shared" si="387"/>
        <v>0</v>
      </c>
      <c r="AD128" s="4"/>
      <c r="AE128" s="4">
        <f t="shared" si="388"/>
        <v>0</v>
      </c>
      <c r="AF128" s="4"/>
      <c r="AG128" s="4">
        <f t="shared" si="389"/>
        <v>0</v>
      </c>
      <c r="AH128" s="4"/>
      <c r="AI128" s="3">
        <f t="shared" si="314"/>
        <v>0</v>
      </c>
      <c r="AJ128" s="32"/>
      <c r="AK128" s="3">
        <f t="shared" si="352"/>
        <v>0</v>
      </c>
      <c r="AL128" s="27"/>
      <c r="AM128" s="3">
        <f t="shared" si="353"/>
        <v>0</v>
      </c>
      <c r="AN128" s="3"/>
      <c r="AO128" s="3"/>
      <c r="AP128" s="3"/>
      <c r="AQ128" s="3"/>
      <c r="AR128" s="3">
        <f t="shared" si="355"/>
        <v>0</v>
      </c>
      <c r="AS128" s="3"/>
      <c r="AT128" s="3">
        <f t="shared" si="356"/>
        <v>0</v>
      </c>
      <c r="AU128" s="3"/>
      <c r="AV128" s="3">
        <f t="shared" si="357"/>
        <v>0</v>
      </c>
      <c r="AW128" s="3"/>
      <c r="AX128" s="3">
        <f t="shared" si="358"/>
        <v>0</v>
      </c>
      <c r="AY128" s="3"/>
      <c r="AZ128" s="3">
        <f t="shared" si="315"/>
        <v>0</v>
      </c>
      <c r="BA128" s="30"/>
      <c r="BB128" s="3">
        <f t="shared" si="360"/>
        <v>0</v>
      </c>
      <c r="BC128" s="65" t="s">
        <v>83</v>
      </c>
      <c r="BD128" s="65"/>
    </row>
    <row r="129" spans="1:58" ht="54" x14ac:dyDescent="0.35">
      <c r="A129" s="97" t="s">
        <v>405</v>
      </c>
      <c r="B129" s="94" t="s">
        <v>72</v>
      </c>
      <c r="C129" s="2" t="s">
        <v>58</v>
      </c>
      <c r="D129" s="4">
        <v>7780.1</v>
      </c>
      <c r="E129" s="4"/>
      <c r="F129" s="4">
        <f t="shared" si="316"/>
        <v>7780.1</v>
      </c>
      <c r="G129" s="4">
        <f>15304.676</f>
        <v>15304.675999999999</v>
      </c>
      <c r="H129" s="4">
        <f t="shared" si="339"/>
        <v>23084.775999999998</v>
      </c>
      <c r="I129" s="4"/>
      <c r="J129" s="4">
        <f t="shared" si="340"/>
        <v>23084.775999999998</v>
      </c>
      <c r="K129" s="4"/>
      <c r="L129" s="4">
        <f t="shared" si="341"/>
        <v>23084.775999999998</v>
      </c>
      <c r="M129" s="4"/>
      <c r="N129" s="4">
        <f t="shared" si="342"/>
        <v>23084.775999999998</v>
      </c>
      <c r="O129" s="4">
        <v>9979.8209999999999</v>
      </c>
      <c r="P129" s="4">
        <f t="shared" si="343"/>
        <v>33064.596999999994</v>
      </c>
      <c r="Q129" s="4"/>
      <c r="R129" s="3">
        <f t="shared" si="313"/>
        <v>33064.596999999994</v>
      </c>
      <c r="S129" s="32"/>
      <c r="T129" s="3">
        <f t="shared" si="344"/>
        <v>33064.596999999994</v>
      </c>
      <c r="U129" s="27">
        <v>1210.8910000000001</v>
      </c>
      <c r="V129" s="3">
        <f t="shared" si="345"/>
        <v>34275.487999999998</v>
      </c>
      <c r="W129" s="4">
        <v>0</v>
      </c>
      <c r="X129" s="4"/>
      <c r="Y129" s="4">
        <f t="shared" si="317"/>
        <v>0</v>
      </c>
      <c r="Z129" s="4"/>
      <c r="AA129" s="4">
        <f t="shared" si="348"/>
        <v>0</v>
      </c>
      <c r="AB129" s="4"/>
      <c r="AC129" s="4">
        <f t="shared" si="387"/>
        <v>0</v>
      </c>
      <c r="AD129" s="4"/>
      <c r="AE129" s="4">
        <f t="shared" si="388"/>
        <v>0</v>
      </c>
      <c r="AF129" s="4"/>
      <c r="AG129" s="4">
        <f t="shared" si="389"/>
        <v>0</v>
      </c>
      <c r="AH129" s="4"/>
      <c r="AI129" s="3">
        <f t="shared" si="314"/>
        <v>0</v>
      </c>
      <c r="AJ129" s="32"/>
      <c r="AK129" s="3">
        <f t="shared" si="352"/>
        <v>0</v>
      </c>
      <c r="AL129" s="27"/>
      <c r="AM129" s="3">
        <f t="shared" si="353"/>
        <v>0</v>
      </c>
      <c r="AN129" s="3">
        <v>0</v>
      </c>
      <c r="AO129" s="3">
        <v>0</v>
      </c>
      <c r="AP129" s="3">
        <f t="shared" si="318"/>
        <v>0</v>
      </c>
      <c r="AQ129" s="3"/>
      <c r="AR129" s="3">
        <f t="shared" si="355"/>
        <v>0</v>
      </c>
      <c r="AS129" s="3"/>
      <c r="AT129" s="3">
        <f t="shared" si="356"/>
        <v>0</v>
      </c>
      <c r="AU129" s="3"/>
      <c r="AV129" s="3">
        <f t="shared" si="357"/>
        <v>0</v>
      </c>
      <c r="AW129" s="3"/>
      <c r="AX129" s="3">
        <f t="shared" si="358"/>
        <v>0</v>
      </c>
      <c r="AY129" s="3"/>
      <c r="AZ129" s="3">
        <f t="shared" si="315"/>
        <v>0</v>
      </c>
      <c r="BA129" s="30"/>
      <c r="BB129" s="3">
        <f t="shared" si="360"/>
        <v>0</v>
      </c>
      <c r="BC129" s="65" t="s">
        <v>95</v>
      </c>
      <c r="BD129" s="65"/>
    </row>
    <row r="130" spans="1:58" ht="54" x14ac:dyDescent="0.35">
      <c r="A130" s="98"/>
      <c r="B130" s="96"/>
      <c r="C130" s="2" t="s">
        <v>300</v>
      </c>
      <c r="D130" s="4"/>
      <c r="E130" s="4"/>
      <c r="F130" s="4"/>
      <c r="G130" s="4">
        <v>700.39700000000005</v>
      </c>
      <c r="H130" s="4">
        <f t="shared" si="339"/>
        <v>700.39700000000005</v>
      </c>
      <c r="I130" s="4"/>
      <c r="J130" s="4">
        <f t="shared" si="340"/>
        <v>700.39700000000005</v>
      </c>
      <c r="K130" s="4"/>
      <c r="L130" s="4">
        <f t="shared" si="341"/>
        <v>700.39700000000005</v>
      </c>
      <c r="M130" s="4"/>
      <c r="N130" s="4">
        <f t="shared" si="342"/>
        <v>700.39700000000005</v>
      </c>
      <c r="O130" s="4">
        <v>9266.7970000000005</v>
      </c>
      <c r="P130" s="4">
        <f t="shared" si="343"/>
        <v>9967.1940000000013</v>
      </c>
      <c r="Q130" s="4"/>
      <c r="R130" s="3">
        <f t="shared" si="313"/>
        <v>9967.1940000000013</v>
      </c>
      <c r="S130" s="32"/>
      <c r="T130" s="3">
        <f t="shared" si="344"/>
        <v>9967.1940000000013</v>
      </c>
      <c r="U130" s="27"/>
      <c r="V130" s="3">
        <f t="shared" si="345"/>
        <v>9967.1940000000013</v>
      </c>
      <c r="W130" s="4"/>
      <c r="X130" s="4"/>
      <c r="Y130" s="4"/>
      <c r="Z130" s="4"/>
      <c r="AA130" s="4">
        <f t="shared" si="348"/>
        <v>0</v>
      </c>
      <c r="AB130" s="4"/>
      <c r="AC130" s="4">
        <f t="shared" si="387"/>
        <v>0</v>
      </c>
      <c r="AD130" s="4"/>
      <c r="AE130" s="4">
        <f t="shared" si="388"/>
        <v>0</v>
      </c>
      <c r="AF130" s="4"/>
      <c r="AG130" s="4">
        <f t="shared" si="389"/>
        <v>0</v>
      </c>
      <c r="AH130" s="4"/>
      <c r="AI130" s="3">
        <f t="shared" si="314"/>
        <v>0</v>
      </c>
      <c r="AJ130" s="32"/>
      <c r="AK130" s="3">
        <f t="shared" si="352"/>
        <v>0</v>
      </c>
      <c r="AL130" s="27"/>
      <c r="AM130" s="3">
        <f t="shared" si="353"/>
        <v>0</v>
      </c>
      <c r="AN130" s="3"/>
      <c r="AO130" s="3"/>
      <c r="AP130" s="3"/>
      <c r="AQ130" s="3"/>
      <c r="AR130" s="3">
        <f t="shared" si="355"/>
        <v>0</v>
      </c>
      <c r="AS130" s="3"/>
      <c r="AT130" s="3">
        <f t="shared" si="356"/>
        <v>0</v>
      </c>
      <c r="AU130" s="3"/>
      <c r="AV130" s="3">
        <f t="shared" si="357"/>
        <v>0</v>
      </c>
      <c r="AW130" s="3"/>
      <c r="AX130" s="3">
        <f t="shared" si="358"/>
        <v>0</v>
      </c>
      <c r="AY130" s="3"/>
      <c r="AZ130" s="3">
        <f t="shared" si="315"/>
        <v>0</v>
      </c>
      <c r="BA130" s="30"/>
      <c r="BB130" s="3">
        <f t="shared" si="360"/>
        <v>0</v>
      </c>
      <c r="BC130" s="65" t="s">
        <v>95</v>
      </c>
      <c r="BD130" s="65"/>
    </row>
    <row r="131" spans="1:58" ht="54" x14ac:dyDescent="0.35">
      <c r="A131" s="97" t="s">
        <v>198</v>
      </c>
      <c r="B131" s="94" t="s">
        <v>73</v>
      </c>
      <c r="C131" s="2" t="s">
        <v>58</v>
      </c>
      <c r="D131" s="4">
        <v>2882.8</v>
      </c>
      <c r="E131" s="4"/>
      <c r="F131" s="4">
        <f t="shared" si="316"/>
        <v>2882.8</v>
      </c>
      <c r="G131" s="4"/>
      <c r="H131" s="4">
        <f t="shared" si="339"/>
        <v>2882.8</v>
      </c>
      <c r="I131" s="4"/>
      <c r="J131" s="4">
        <f t="shared" si="340"/>
        <v>2882.8</v>
      </c>
      <c r="K131" s="4"/>
      <c r="L131" s="4">
        <f t="shared" si="341"/>
        <v>2882.8</v>
      </c>
      <c r="M131" s="4"/>
      <c r="N131" s="4">
        <f t="shared" si="342"/>
        <v>2882.8</v>
      </c>
      <c r="O131" s="4">
        <v>-143.85</v>
      </c>
      <c r="P131" s="4">
        <f t="shared" si="343"/>
        <v>2738.9500000000003</v>
      </c>
      <c r="Q131" s="4"/>
      <c r="R131" s="3">
        <f t="shared" si="313"/>
        <v>2738.9500000000003</v>
      </c>
      <c r="S131" s="32"/>
      <c r="T131" s="3">
        <f t="shared" si="344"/>
        <v>2738.9500000000003</v>
      </c>
      <c r="U131" s="27"/>
      <c r="V131" s="3">
        <f t="shared" si="345"/>
        <v>2738.9500000000003</v>
      </c>
      <c r="W131" s="4">
        <v>0</v>
      </c>
      <c r="X131" s="4"/>
      <c r="Y131" s="4">
        <f t="shared" si="317"/>
        <v>0</v>
      </c>
      <c r="Z131" s="4"/>
      <c r="AA131" s="4">
        <f t="shared" si="348"/>
        <v>0</v>
      </c>
      <c r="AB131" s="4"/>
      <c r="AC131" s="4">
        <f t="shared" si="387"/>
        <v>0</v>
      </c>
      <c r="AD131" s="4"/>
      <c r="AE131" s="4">
        <f t="shared" si="388"/>
        <v>0</v>
      </c>
      <c r="AF131" s="4"/>
      <c r="AG131" s="4">
        <f t="shared" si="389"/>
        <v>0</v>
      </c>
      <c r="AH131" s="4"/>
      <c r="AI131" s="3">
        <f t="shared" si="314"/>
        <v>0</v>
      </c>
      <c r="AJ131" s="32"/>
      <c r="AK131" s="3">
        <f t="shared" si="352"/>
        <v>0</v>
      </c>
      <c r="AL131" s="27"/>
      <c r="AM131" s="3">
        <f t="shared" si="353"/>
        <v>0</v>
      </c>
      <c r="AN131" s="3">
        <v>0</v>
      </c>
      <c r="AO131" s="3">
        <v>0</v>
      </c>
      <c r="AP131" s="3">
        <f t="shared" si="318"/>
        <v>0</v>
      </c>
      <c r="AQ131" s="3"/>
      <c r="AR131" s="3">
        <f t="shared" si="355"/>
        <v>0</v>
      </c>
      <c r="AS131" s="3"/>
      <c r="AT131" s="3">
        <f t="shared" si="356"/>
        <v>0</v>
      </c>
      <c r="AU131" s="3"/>
      <c r="AV131" s="3">
        <f t="shared" si="357"/>
        <v>0</v>
      </c>
      <c r="AW131" s="3"/>
      <c r="AX131" s="3">
        <f t="shared" si="358"/>
        <v>0</v>
      </c>
      <c r="AY131" s="3"/>
      <c r="AZ131" s="3">
        <f t="shared" si="315"/>
        <v>0</v>
      </c>
      <c r="BA131" s="30"/>
      <c r="BB131" s="3">
        <f t="shared" si="360"/>
        <v>0</v>
      </c>
      <c r="BC131" s="65" t="s">
        <v>92</v>
      </c>
      <c r="BD131" s="65"/>
    </row>
    <row r="132" spans="1:58" ht="54" x14ac:dyDescent="0.35">
      <c r="A132" s="98"/>
      <c r="B132" s="96"/>
      <c r="C132" s="2" t="s">
        <v>300</v>
      </c>
      <c r="D132" s="4"/>
      <c r="E132" s="4"/>
      <c r="F132" s="4"/>
      <c r="G132" s="4">
        <v>1462.742</v>
      </c>
      <c r="H132" s="4">
        <f t="shared" si="339"/>
        <v>1462.742</v>
      </c>
      <c r="I132" s="4"/>
      <c r="J132" s="4">
        <f t="shared" si="340"/>
        <v>1462.742</v>
      </c>
      <c r="K132" s="4"/>
      <c r="L132" s="4">
        <f t="shared" si="341"/>
        <v>1462.742</v>
      </c>
      <c r="M132" s="4"/>
      <c r="N132" s="4">
        <f t="shared" si="342"/>
        <v>1462.742</v>
      </c>
      <c r="O132" s="4">
        <v>124.58199999999999</v>
      </c>
      <c r="P132" s="4">
        <f t="shared" si="343"/>
        <v>1587.3240000000001</v>
      </c>
      <c r="Q132" s="4"/>
      <c r="R132" s="3">
        <f t="shared" si="313"/>
        <v>1587.3240000000001</v>
      </c>
      <c r="S132" s="32"/>
      <c r="T132" s="3">
        <f t="shared" si="344"/>
        <v>1587.3240000000001</v>
      </c>
      <c r="U132" s="27"/>
      <c r="V132" s="3">
        <f t="shared" si="345"/>
        <v>1587.3240000000001</v>
      </c>
      <c r="W132" s="4"/>
      <c r="X132" s="4"/>
      <c r="Y132" s="4"/>
      <c r="Z132" s="4"/>
      <c r="AA132" s="4">
        <f t="shared" si="348"/>
        <v>0</v>
      </c>
      <c r="AB132" s="4"/>
      <c r="AC132" s="4">
        <f t="shared" si="387"/>
        <v>0</v>
      </c>
      <c r="AD132" s="4"/>
      <c r="AE132" s="4">
        <f t="shared" si="388"/>
        <v>0</v>
      </c>
      <c r="AF132" s="4"/>
      <c r="AG132" s="4">
        <f t="shared" si="389"/>
        <v>0</v>
      </c>
      <c r="AH132" s="4"/>
      <c r="AI132" s="3">
        <f t="shared" si="314"/>
        <v>0</v>
      </c>
      <c r="AJ132" s="32"/>
      <c r="AK132" s="3">
        <f t="shared" si="352"/>
        <v>0</v>
      </c>
      <c r="AL132" s="27"/>
      <c r="AM132" s="3">
        <f t="shared" si="353"/>
        <v>0</v>
      </c>
      <c r="AN132" s="3"/>
      <c r="AO132" s="3"/>
      <c r="AP132" s="3"/>
      <c r="AQ132" s="3"/>
      <c r="AR132" s="3">
        <f t="shared" si="355"/>
        <v>0</v>
      </c>
      <c r="AS132" s="3"/>
      <c r="AT132" s="3">
        <f t="shared" si="356"/>
        <v>0</v>
      </c>
      <c r="AU132" s="3"/>
      <c r="AV132" s="3">
        <f t="shared" si="357"/>
        <v>0</v>
      </c>
      <c r="AW132" s="3"/>
      <c r="AX132" s="3">
        <f t="shared" si="358"/>
        <v>0</v>
      </c>
      <c r="AY132" s="3"/>
      <c r="AZ132" s="3">
        <f t="shared" si="315"/>
        <v>0</v>
      </c>
      <c r="BA132" s="30"/>
      <c r="BB132" s="3">
        <f t="shared" si="360"/>
        <v>0</v>
      </c>
      <c r="BC132" s="65" t="s">
        <v>92</v>
      </c>
      <c r="BD132" s="65"/>
    </row>
    <row r="133" spans="1:58" ht="54" x14ac:dyDescent="0.35">
      <c r="A133" s="71" t="s">
        <v>199</v>
      </c>
      <c r="B133" s="72" t="s">
        <v>76</v>
      </c>
      <c r="C133" s="2" t="s">
        <v>58</v>
      </c>
      <c r="D133" s="3">
        <v>4023.5</v>
      </c>
      <c r="E133" s="3"/>
      <c r="F133" s="4">
        <f t="shared" si="316"/>
        <v>4023.5</v>
      </c>
      <c r="G133" s="3"/>
      <c r="H133" s="4">
        <f t="shared" si="339"/>
        <v>4023.5</v>
      </c>
      <c r="I133" s="3"/>
      <c r="J133" s="4">
        <f t="shared" si="340"/>
        <v>4023.5</v>
      </c>
      <c r="K133" s="3"/>
      <c r="L133" s="4">
        <f t="shared" si="341"/>
        <v>4023.5</v>
      </c>
      <c r="M133" s="3"/>
      <c r="N133" s="4">
        <f t="shared" si="342"/>
        <v>4023.5</v>
      </c>
      <c r="O133" s="3"/>
      <c r="P133" s="4">
        <f t="shared" si="343"/>
        <v>4023.5</v>
      </c>
      <c r="Q133" s="3"/>
      <c r="R133" s="3">
        <f t="shared" si="313"/>
        <v>4023.5</v>
      </c>
      <c r="S133" s="35"/>
      <c r="T133" s="3">
        <f t="shared" si="344"/>
        <v>4023.5</v>
      </c>
      <c r="U133" s="30"/>
      <c r="V133" s="3">
        <f t="shared" si="345"/>
        <v>4023.5</v>
      </c>
      <c r="W133" s="3">
        <v>9900</v>
      </c>
      <c r="X133" s="3"/>
      <c r="Y133" s="4">
        <f t="shared" si="317"/>
        <v>9900</v>
      </c>
      <c r="Z133" s="3"/>
      <c r="AA133" s="4">
        <f t="shared" si="348"/>
        <v>9900</v>
      </c>
      <c r="AB133" s="3"/>
      <c r="AC133" s="4">
        <f t="shared" si="387"/>
        <v>9900</v>
      </c>
      <c r="AD133" s="3"/>
      <c r="AE133" s="4">
        <f t="shared" si="388"/>
        <v>9900</v>
      </c>
      <c r="AF133" s="3"/>
      <c r="AG133" s="4">
        <f t="shared" si="389"/>
        <v>9900</v>
      </c>
      <c r="AH133" s="3"/>
      <c r="AI133" s="3">
        <f t="shared" si="314"/>
        <v>9900</v>
      </c>
      <c r="AJ133" s="35"/>
      <c r="AK133" s="3">
        <f t="shared" si="352"/>
        <v>9900</v>
      </c>
      <c r="AL133" s="30"/>
      <c r="AM133" s="3">
        <f t="shared" si="353"/>
        <v>9900</v>
      </c>
      <c r="AN133" s="3">
        <v>0</v>
      </c>
      <c r="AO133" s="3">
        <v>0</v>
      </c>
      <c r="AP133" s="3">
        <f t="shared" si="318"/>
        <v>0</v>
      </c>
      <c r="AQ133" s="3"/>
      <c r="AR133" s="3">
        <f t="shared" si="355"/>
        <v>0</v>
      </c>
      <c r="AS133" s="3"/>
      <c r="AT133" s="3">
        <f t="shared" si="356"/>
        <v>0</v>
      </c>
      <c r="AU133" s="3"/>
      <c r="AV133" s="3">
        <f t="shared" si="357"/>
        <v>0</v>
      </c>
      <c r="AW133" s="3"/>
      <c r="AX133" s="3">
        <f t="shared" si="358"/>
        <v>0</v>
      </c>
      <c r="AY133" s="3"/>
      <c r="AZ133" s="3">
        <f t="shared" si="315"/>
        <v>0</v>
      </c>
      <c r="BA133" s="30"/>
      <c r="BB133" s="3">
        <f t="shared" si="360"/>
        <v>0</v>
      </c>
      <c r="BC133" s="65" t="s">
        <v>84</v>
      </c>
      <c r="BD133" s="65"/>
    </row>
    <row r="134" spans="1:58" ht="54" x14ac:dyDescent="0.35">
      <c r="A134" s="71" t="s">
        <v>200</v>
      </c>
      <c r="B134" s="72" t="s">
        <v>77</v>
      </c>
      <c r="C134" s="2" t="s">
        <v>58</v>
      </c>
      <c r="D134" s="3">
        <v>12000</v>
      </c>
      <c r="E134" s="3"/>
      <c r="F134" s="4">
        <f t="shared" si="316"/>
        <v>12000</v>
      </c>
      <c r="G134" s="3"/>
      <c r="H134" s="4">
        <f t="shared" si="339"/>
        <v>12000</v>
      </c>
      <c r="I134" s="3"/>
      <c r="J134" s="4">
        <f t="shared" si="340"/>
        <v>12000</v>
      </c>
      <c r="K134" s="3"/>
      <c r="L134" s="4">
        <f t="shared" si="341"/>
        <v>12000</v>
      </c>
      <c r="M134" s="3"/>
      <c r="N134" s="4">
        <f t="shared" si="342"/>
        <v>12000</v>
      </c>
      <c r="O134" s="3"/>
      <c r="P134" s="4">
        <f t="shared" si="343"/>
        <v>12000</v>
      </c>
      <c r="Q134" s="3"/>
      <c r="R134" s="3">
        <f t="shared" si="313"/>
        <v>12000</v>
      </c>
      <c r="S134" s="35"/>
      <c r="T134" s="3">
        <f t="shared" si="344"/>
        <v>12000</v>
      </c>
      <c r="U134" s="30">
        <v>-12000</v>
      </c>
      <c r="V134" s="3">
        <f t="shared" si="345"/>
        <v>0</v>
      </c>
      <c r="W134" s="3">
        <v>15000</v>
      </c>
      <c r="X134" s="3"/>
      <c r="Y134" s="4">
        <f t="shared" si="317"/>
        <v>15000</v>
      </c>
      <c r="Z134" s="3"/>
      <c r="AA134" s="4">
        <f t="shared" si="348"/>
        <v>15000</v>
      </c>
      <c r="AB134" s="3"/>
      <c r="AC134" s="4">
        <f t="shared" si="387"/>
        <v>15000</v>
      </c>
      <c r="AD134" s="3"/>
      <c r="AE134" s="4">
        <f t="shared" si="388"/>
        <v>15000</v>
      </c>
      <c r="AF134" s="3"/>
      <c r="AG134" s="4">
        <f t="shared" si="389"/>
        <v>15000</v>
      </c>
      <c r="AH134" s="3"/>
      <c r="AI134" s="3">
        <f t="shared" si="314"/>
        <v>15000</v>
      </c>
      <c r="AJ134" s="35"/>
      <c r="AK134" s="3">
        <f t="shared" si="352"/>
        <v>15000</v>
      </c>
      <c r="AL134" s="30"/>
      <c r="AM134" s="3">
        <f t="shared" si="353"/>
        <v>15000</v>
      </c>
      <c r="AN134" s="3">
        <v>15000</v>
      </c>
      <c r="AO134" s="3"/>
      <c r="AP134" s="3">
        <f t="shared" si="318"/>
        <v>15000</v>
      </c>
      <c r="AQ134" s="3"/>
      <c r="AR134" s="3">
        <f t="shared" si="355"/>
        <v>15000</v>
      </c>
      <c r="AS134" s="3"/>
      <c r="AT134" s="3">
        <f t="shared" si="356"/>
        <v>15000</v>
      </c>
      <c r="AU134" s="3"/>
      <c r="AV134" s="3">
        <f t="shared" si="357"/>
        <v>15000</v>
      </c>
      <c r="AW134" s="3"/>
      <c r="AX134" s="3">
        <f t="shared" si="358"/>
        <v>15000</v>
      </c>
      <c r="AY134" s="3"/>
      <c r="AZ134" s="3">
        <f t="shared" si="315"/>
        <v>15000</v>
      </c>
      <c r="BA134" s="30">
        <v>12000</v>
      </c>
      <c r="BB134" s="3">
        <f t="shared" si="360"/>
        <v>27000</v>
      </c>
      <c r="BC134" s="65" t="s">
        <v>78</v>
      </c>
      <c r="BD134" s="65"/>
    </row>
    <row r="135" spans="1:58" ht="59.25" customHeight="1" x14ac:dyDescent="0.35">
      <c r="A135" s="71" t="s">
        <v>201</v>
      </c>
      <c r="B135" s="14" t="s">
        <v>112</v>
      </c>
      <c r="C135" s="2" t="s">
        <v>3</v>
      </c>
      <c r="D135" s="8">
        <f>D137+D138+D139</f>
        <v>1506358.6</v>
      </c>
      <c r="E135" s="8">
        <f>E137+E138+E139</f>
        <v>0</v>
      </c>
      <c r="F135" s="4">
        <f t="shared" si="316"/>
        <v>1506358.6</v>
      </c>
      <c r="G135" s="3">
        <f>G137+G138+G139</f>
        <v>407320.87700000004</v>
      </c>
      <c r="H135" s="4">
        <f t="shared" si="339"/>
        <v>1913679.4770000002</v>
      </c>
      <c r="I135" s="3">
        <f>I137+I138+I139</f>
        <v>3673.8</v>
      </c>
      <c r="J135" s="4">
        <f t="shared" si="340"/>
        <v>1917353.2770000002</v>
      </c>
      <c r="K135" s="3">
        <f>K137+K138+K139</f>
        <v>33341.962999999996</v>
      </c>
      <c r="L135" s="4">
        <f t="shared" si="341"/>
        <v>1950695.2400000002</v>
      </c>
      <c r="M135" s="3">
        <f>M137+M138+M139</f>
        <v>0</v>
      </c>
      <c r="N135" s="4">
        <f t="shared" si="342"/>
        <v>1950695.2400000002</v>
      </c>
      <c r="O135" s="3">
        <f>O137+O138+O139</f>
        <v>35724.610999999997</v>
      </c>
      <c r="P135" s="4">
        <f t="shared" si="343"/>
        <v>1986419.8510000003</v>
      </c>
      <c r="Q135" s="3">
        <f>Q137+Q138+Q139</f>
        <v>44874.815999999999</v>
      </c>
      <c r="R135" s="3">
        <f t="shared" si="313"/>
        <v>2031294.6670000004</v>
      </c>
      <c r="S135" s="35">
        <f>S137+S138+S139</f>
        <v>3236.6970000000001</v>
      </c>
      <c r="T135" s="3">
        <f t="shared" si="344"/>
        <v>2034531.3640000003</v>
      </c>
      <c r="U135" s="30">
        <f>U137+U138+U139</f>
        <v>24136.05</v>
      </c>
      <c r="V135" s="3">
        <f t="shared" si="345"/>
        <v>2058667.4140000003</v>
      </c>
      <c r="W135" s="3">
        <f t="shared" ref="W135:AN135" si="390">W137+W138+W139</f>
        <v>1890393.9</v>
      </c>
      <c r="X135" s="8">
        <f t="shared" ref="X135:Z135" si="391">X137+X138+X139</f>
        <v>0</v>
      </c>
      <c r="Y135" s="4">
        <f t="shared" si="317"/>
        <v>1890393.9</v>
      </c>
      <c r="Z135" s="3">
        <f t="shared" si="391"/>
        <v>0</v>
      </c>
      <c r="AA135" s="4">
        <f t="shared" si="348"/>
        <v>1890393.9</v>
      </c>
      <c r="AB135" s="3">
        <f t="shared" ref="AB135" si="392">AB137+AB138+AB139</f>
        <v>0</v>
      </c>
      <c r="AC135" s="4">
        <f t="shared" si="387"/>
        <v>1890393.9</v>
      </c>
      <c r="AD135" s="3">
        <f t="shared" ref="AD135:AF135" si="393">AD137+AD138+AD139</f>
        <v>0</v>
      </c>
      <c r="AE135" s="4">
        <f t="shared" si="388"/>
        <v>1890393.9</v>
      </c>
      <c r="AF135" s="3">
        <f t="shared" si="393"/>
        <v>0</v>
      </c>
      <c r="AG135" s="4">
        <f t="shared" si="389"/>
        <v>1890393.9</v>
      </c>
      <c r="AH135" s="3">
        <f t="shared" ref="AH135:AJ135" si="394">AH137+AH138+AH139</f>
        <v>0</v>
      </c>
      <c r="AI135" s="3">
        <f t="shared" si="314"/>
        <v>1890393.9</v>
      </c>
      <c r="AJ135" s="35">
        <f t="shared" si="394"/>
        <v>0</v>
      </c>
      <c r="AK135" s="3">
        <f t="shared" si="352"/>
        <v>1890393.9</v>
      </c>
      <c r="AL135" s="30">
        <f t="shared" ref="AL135" si="395">AL137+AL138+AL139</f>
        <v>0</v>
      </c>
      <c r="AM135" s="3">
        <f t="shared" si="353"/>
        <v>1890393.9</v>
      </c>
      <c r="AN135" s="4">
        <f t="shared" si="390"/>
        <v>2284336.6</v>
      </c>
      <c r="AO135" s="4">
        <f t="shared" ref="AO135:AQ135" si="396">AO137+AO138+AO139</f>
        <v>0</v>
      </c>
      <c r="AP135" s="3">
        <f t="shared" si="318"/>
        <v>2284336.6</v>
      </c>
      <c r="AQ135" s="3">
        <f t="shared" si="396"/>
        <v>0</v>
      </c>
      <c r="AR135" s="4">
        <f t="shared" si="355"/>
        <v>2284336.6</v>
      </c>
      <c r="AS135" s="3">
        <f t="shared" ref="AS135:AU135" si="397">AS137+AS138+AS139</f>
        <v>0</v>
      </c>
      <c r="AT135" s="4">
        <f t="shared" si="356"/>
        <v>2284336.6</v>
      </c>
      <c r="AU135" s="3">
        <f t="shared" si="397"/>
        <v>0</v>
      </c>
      <c r="AV135" s="4">
        <f t="shared" si="357"/>
        <v>2284336.6</v>
      </c>
      <c r="AW135" s="3">
        <f t="shared" ref="AW135:AY135" si="398">AW137+AW138+AW139</f>
        <v>0</v>
      </c>
      <c r="AX135" s="4">
        <f t="shared" si="358"/>
        <v>2284336.6</v>
      </c>
      <c r="AY135" s="3">
        <f t="shared" si="398"/>
        <v>0</v>
      </c>
      <c r="AZ135" s="3">
        <f t="shared" si="315"/>
        <v>2284336.6</v>
      </c>
      <c r="BA135" s="30">
        <f t="shared" ref="BA135" si="399">BA137+BA138+BA139</f>
        <v>0</v>
      </c>
      <c r="BB135" s="3">
        <f t="shared" si="360"/>
        <v>2284336.6</v>
      </c>
      <c r="BC135" s="65"/>
      <c r="BD135" s="65"/>
    </row>
    <row r="136" spans="1:58" x14ac:dyDescent="0.35">
      <c r="A136" s="71"/>
      <c r="B136" s="72" t="s">
        <v>5</v>
      </c>
      <c r="C136" s="72"/>
      <c r="D136" s="3"/>
      <c r="E136" s="3"/>
      <c r="F136" s="4"/>
      <c r="G136" s="3"/>
      <c r="H136" s="4"/>
      <c r="I136" s="3"/>
      <c r="J136" s="4"/>
      <c r="K136" s="3"/>
      <c r="L136" s="4"/>
      <c r="M136" s="3"/>
      <c r="N136" s="4"/>
      <c r="O136" s="3"/>
      <c r="P136" s="4"/>
      <c r="Q136" s="3"/>
      <c r="R136" s="3"/>
      <c r="S136" s="35"/>
      <c r="T136" s="3"/>
      <c r="U136" s="30"/>
      <c r="V136" s="3"/>
      <c r="W136" s="3"/>
      <c r="X136" s="3"/>
      <c r="Y136" s="4"/>
      <c r="Z136" s="3"/>
      <c r="AA136" s="4"/>
      <c r="AB136" s="3"/>
      <c r="AC136" s="4"/>
      <c r="AD136" s="3"/>
      <c r="AE136" s="4"/>
      <c r="AF136" s="3"/>
      <c r="AG136" s="4"/>
      <c r="AH136" s="3"/>
      <c r="AI136" s="3"/>
      <c r="AJ136" s="35"/>
      <c r="AK136" s="3"/>
      <c r="AL136" s="30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0"/>
      <c r="BB136" s="3"/>
      <c r="BC136" s="65"/>
      <c r="BD136" s="65"/>
    </row>
    <row r="137" spans="1:58" hidden="1" x14ac:dyDescent="0.35">
      <c r="A137" s="12"/>
      <c r="B137" s="14" t="s">
        <v>6</v>
      </c>
      <c r="C137" s="2"/>
      <c r="D137" s="3">
        <v>480671.7</v>
      </c>
      <c r="E137" s="3"/>
      <c r="F137" s="4">
        <f t="shared" si="316"/>
        <v>480671.7</v>
      </c>
      <c r="G137" s="3">
        <f>468+54095.177</f>
        <v>54563.177000000003</v>
      </c>
      <c r="H137" s="4">
        <f t="shared" ref="H137:H140" si="400">F137+G137</f>
        <v>535234.87699999998</v>
      </c>
      <c r="I137" s="3">
        <v>3673.8</v>
      </c>
      <c r="J137" s="4">
        <f t="shared" ref="J137:J140" si="401">H137+I137</f>
        <v>538908.67700000003</v>
      </c>
      <c r="K137" s="3">
        <f>25107.563+4234.4+4000</f>
        <v>33341.962999999996</v>
      </c>
      <c r="L137" s="4">
        <f t="shared" ref="L137:L140" si="402">J137+K137</f>
        <v>572250.64</v>
      </c>
      <c r="M137" s="3"/>
      <c r="N137" s="4">
        <f>L137+M137</f>
        <v>572250.64</v>
      </c>
      <c r="O137" s="3">
        <v>35724.610999999997</v>
      </c>
      <c r="P137" s="4">
        <f>N137+O137</f>
        <v>607975.25100000005</v>
      </c>
      <c r="Q137" s="3">
        <v>44874.815999999999</v>
      </c>
      <c r="R137" s="4">
        <f t="shared" si="313"/>
        <v>652850.06700000004</v>
      </c>
      <c r="S137" s="35">
        <v>3236.6970000000001</v>
      </c>
      <c r="T137" s="4">
        <f t="shared" ref="T137:T140" si="403">R137+S137</f>
        <v>656086.76400000008</v>
      </c>
      <c r="U137" s="30">
        <v>24136.05</v>
      </c>
      <c r="V137" s="4">
        <f t="shared" ref="V137:V140" si="404">T137+U137</f>
        <v>680222.81400000013</v>
      </c>
      <c r="W137" s="3">
        <v>668305.69999999995</v>
      </c>
      <c r="X137" s="3"/>
      <c r="Y137" s="4">
        <f t="shared" si="317"/>
        <v>668305.69999999995</v>
      </c>
      <c r="Z137" s="3"/>
      <c r="AA137" s="4">
        <f t="shared" ref="AA137:AA140" si="405">Y137+Z137</f>
        <v>668305.69999999995</v>
      </c>
      <c r="AB137" s="3"/>
      <c r="AC137" s="4">
        <f t="shared" ref="AC137:AC140" si="406">AA137+AB137</f>
        <v>668305.69999999995</v>
      </c>
      <c r="AD137" s="3"/>
      <c r="AE137" s="4">
        <f t="shared" ref="AE137:AE140" si="407">AC137+AD137</f>
        <v>668305.69999999995</v>
      </c>
      <c r="AF137" s="3"/>
      <c r="AG137" s="4">
        <f t="shared" ref="AG137:AG140" si="408">AE137+AF137</f>
        <v>668305.69999999995</v>
      </c>
      <c r="AH137" s="3"/>
      <c r="AI137" s="4">
        <f t="shared" si="314"/>
        <v>668305.69999999995</v>
      </c>
      <c r="AJ137" s="35"/>
      <c r="AK137" s="4">
        <f t="shared" ref="AK137:AK140" si="409">AI137+AJ137</f>
        <v>668305.69999999995</v>
      </c>
      <c r="AL137" s="30"/>
      <c r="AM137" s="4">
        <f t="shared" ref="AM137:AM140" si="410">AK137+AL137</f>
        <v>668305.69999999995</v>
      </c>
      <c r="AN137" s="3">
        <v>65847.199999999997</v>
      </c>
      <c r="AO137" s="3"/>
      <c r="AP137" s="3">
        <f t="shared" si="318"/>
        <v>65847.199999999997</v>
      </c>
      <c r="AQ137" s="3"/>
      <c r="AR137" s="3">
        <f t="shared" ref="AR137:AR140" si="411">AP137+AQ137</f>
        <v>65847.199999999997</v>
      </c>
      <c r="AS137" s="3"/>
      <c r="AT137" s="3">
        <f t="shared" ref="AT137:AT140" si="412">AR137+AS137</f>
        <v>65847.199999999997</v>
      </c>
      <c r="AU137" s="3"/>
      <c r="AV137" s="3">
        <f t="shared" ref="AV137:AV140" si="413">AT137+AU137</f>
        <v>65847.199999999997</v>
      </c>
      <c r="AW137" s="3"/>
      <c r="AX137" s="3">
        <f t="shared" ref="AX137:AX140" si="414">AV137+AW137</f>
        <v>65847.199999999997</v>
      </c>
      <c r="AY137" s="3"/>
      <c r="AZ137" s="3">
        <f t="shared" si="315"/>
        <v>65847.199999999997</v>
      </c>
      <c r="BA137" s="30"/>
      <c r="BB137" s="3">
        <f t="shared" ref="BB137:BB140" si="415">AZ137+BA137</f>
        <v>65847.199999999997</v>
      </c>
      <c r="BC137" s="5" t="s">
        <v>373</v>
      </c>
      <c r="BD137" s="5">
        <v>0</v>
      </c>
      <c r="BE137" s="5"/>
      <c r="BF137" s="5"/>
    </row>
    <row r="138" spans="1:58" x14ac:dyDescent="0.35">
      <c r="A138" s="71"/>
      <c r="B138" s="72" t="s">
        <v>12</v>
      </c>
      <c r="C138" s="2"/>
      <c r="D138" s="3">
        <v>507243.2</v>
      </c>
      <c r="E138" s="3"/>
      <c r="F138" s="4">
        <f t="shared" si="316"/>
        <v>507243.2</v>
      </c>
      <c r="G138" s="3">
        <f>-27286.5+27286.5</f>
        <v>0</v>
      </c>
      <c r="H138" s="4">
        <f t="shared" si="400"/>
        <v>507243.2</v>
      </c>
      <c r="I138" s="3"/>
      <c r="J138" s="4">
        <f t="shared" si="401"/>
        <v>507243.2</v>
      </c>
      <c r="K138" s="3"/>
      <c r="L138" s="4">
        <f t="shared" si="402"/>
        <v>507243.2</v>
      </c>
      <c r="M138" s="3"/>
      <c r="N138" s="4">
        <f>L138+M138</f>
        <v>507243.2</v>
      </c>
      <c r="O138" s="3"/>
      <c r="P138" s="4">
        <f>N138+O138</f>
        <v>507243.2</v>
      </c>
      <c r="Q138" s="3"/>
      <c r="R138" s="3">
        <f t="shared" si="313"/>
        <v>507243.2</v>
      </c>
      <c r="S138" s="35"/>
      <c r="T138" s="3">
        <f t="shared" si="403"/>
        <v>507243.2</v>
      </c>
      <c r="U138" s="30"/>
      <c r="V138" s="3">
        <f t="shared" si="404"/>
        <v>507243.2</v>
      </c>
      <c r="W138" s="3">
        <v>688765.3</v>
      </c>
      <c r="X138" s="3"/>
      <c r="Y138" s="4">
        <f t="shared" si="317"/>
        <v>688765.3</v>
      </c>
      <c r="Z138" s="3">
        <f>-28069.9+28069.9</f>
        <v>0</v>
      </c>
      <c r="AA138" s="4">
        <f t="shared" si="405"/>
        <v>688765.3</v>
      </c>
      <c r="AB138" s="3">
        <f>-28069.9+28069.9</f>
        <v>0</v>
      </c>
      <c r="AC138" s="4">
        <f t="shared" si="406"/>
        <v>688765.3</v>
      </c>
      <c r="AD138" s="3">
        <f>-28069.9+28069.9</f>
        <v>0</v>
      </c>
      <c r="AE138" s="4">
        <f t="shared" si="407"/>
        <v>688765.3</v>
      </c>
      <c r="AF138" s="3">
        <f>-28069.9+28069.9</f>
        <v>0</v>
      </c>
      <c r="AG138" s="4">
        <f t="shared" si="408"/>
        <v>688765.3</v>
      </c>
      <c r="AH138" s="3">
        <f>-28069.9+28069.9</f>
        <v>0</v>
      </c>
      <c r="AI138" s="3">
        <f t="shared" si="314"/>
        <v>688765.3</v>
      </c>
      <c r="AJ138" s="35">
        <f>-28069.9+28069.9</f>
        <v>0</v>
      </c>
      <c r="AK138" s="3">
        <f t="shared" si="409"/>
        <v>688765.3</v>
      </c>
      <c r="AL138" s="30">
        <f>-28069.9+28069.9</f>
        <v>0</v>
      </c>
      <c r="AM138" s="3">
        <f t="shared" si="410"/>
        <v>688765.3</v>
      </c>
      <c r="AN138" s="3">
        <v>110924.5</v>
      </c>
      <c r="AO138" s="3"/>
      <c r="AP138" s="3">
        <f t="shared" si="318"/>
        <v>110924.5</v>
      </c>
      <c r="AQ138" s="3">
        <f>-110924.5+110924.5</f>
        <v>0</v>
      </c>
      <c r="AR138" s="3">
        <f t="shared" si="411"/>
        <v>110924.5</v>
      </c>
      <c r="AS138" s="3">
        <f>-110924.5+110924.5</f>
        <v>0</v>
      </c>
      <c r="AT138" s="3">
        <f t="shared" si="412"/>
        <v>110924.5</v>
      </c>
      <c r="AU138" s="3"/>
      <c r="AV138" s="3">
        <f t="shared" si="413"/>
        <v>110924.5</v>
      </c>
      <c r="AW138" s="3"/>
      <c r="AX138" s="3">
        <f t="shared" si="414"/>
        <v>110924.5</v>
      </c>
      <c r="AY138" s="3"/>
      <c r="AZ138" s="3">
        <f t="shared" si="315"/>
        <v>110924.5</v>
      </c>
      <c r="BA138" s="30"/>
      <c r="BB138" s="3">
        <f t="shared" si="415"/>
        <v>110924.5</v>
      </c>
      <c r="BC138" s="65" t="s">
        <v>316</v>
      </c>
      <c r="BD138" s="65"/>
    </row>
    <row r="139" spans="1:58" ht="36" x14ac:dyDescent="0.35">
      <c r="A139" s="71"/>
      <c r="B139" s="72" t="s">
        <v>115</v>
      </c>
      <c r="C139" s="2"/>
      <c r="D139" s="3">
        <v>518443.7</v>
      </c>
      <c r="E139" s="3"/>
      <c r="F139" s="4">
        <f t="shared" si="316"/>
        <v>518443.7</v>
      </c>
      <c r="G139" s="3">
        <f>-518443.7+518443.7+352757.7</f>
        <v>352757.7</v>
      </c>
      <c r="H139" s="4">
        <f t="shared" si="400"/>
        <v>871201.4</v>
      </c>
      <c r="I139" s="3"/>
      <c r="J139" s="4">
        <f t="shared" si="401"/>
        <v>871201.4</v>
      </c>
      <c r="K139" s="3"/>
      <c r="L139" s="4">
        <f t="shared" si="402"/>
        <v>871201.4</v>
      </c>
      <c r="M139" s="3"/>
      <c r="N139" s="4">
        <f>L139+M139</f>
        <v>871201.4</v>
      </c>
      <c r="O139" s="3"/>
      <c r="P139" s="4">
        <f>N139+O139</f>
        <v>871201.4</v>
      </c>
      <c r="Q139" s="3"/>
      <c r="R139" s="3">
        <f t="shared" si="313"/>
        <v>871201.4</v>
      </c>
      <c r="S139" s="35"/>
      <c r="T139" s="3">
        <f t="shared" si="403"/>
        <v>871201.4</v>
      </c>
      <c r="U139" s="30"/>
      <c r="V139" s="3">
        <f t="shared" si="404"/>
        <v>871201.4</v>
      </c>
      <c r="W139" s="3">
        <v>533322.9</v>
      </c>
      <c r="X139" s="3"/>
      <c r="Y139" s="4">
        <f t="shared" si="317"/>
        <v>533322.9</v>
      </c>
      <c r="Z139" s="3">
        <f>-533322.9+533322.9</f>
        <v>0</v>
      </c>
      <c r="AA139" s="4">
        <f t="shared" si="405"/>
        <v>533322.9</v>
      </c>
      <c r="AB139" s="3">
        <f>-533322.9+533322.9</f>
        <v>0</v>
      </c>
      <c r="AC139" s="4">
        <f t="shared" si="406"/>
        <v>533322.9</v>
      </c>
      <c r="AD139" s="3">
        <f>-533322.9+533322.9</f>
        <v>0</v>
      </c>
      <c r="AE139" s="4">
        <f t="shared" si="407"/>
        <v>533322.9</v>
      </c>
      <c r="AF139" s="3">
        <f>-533322.9+533322.9</f>
        <v>0</v>
      </c>
      <c r="AG139" s="4">
        <f t="shared" si="408"/>
        <v>533322.9</v>
      </c>
      <c r="AH139" s="3">
        <f>-533322.9+533322.9</f>
        <v>0</v>
      </c>
      <c r="AI139" s="3">
        <f t="shared" si="314"/>
        <v>533322.9</v>
      </c>
      <c r="AJ139" s="35">
        <f>-533322.9+533322.9</f>
        <v>0</v>
      </c>
      <c r="AK139" s="3">
        <f t="shared" si="409"/>
        <v>533322.9</v>
      </c>
      <c r="AL139" s="30">
        <f>-533322.9+533322.9</f>
        <v>0</v>
      </c>
      <c r="AM139" s="3">
        <f t="shared" si="410"/>
        <v>533322.9</v>
      </c>
      <c r="AN139" s="3">
        <v>2107564.9</v>
      </c>
      <c r="AO139" s="3"/>
      <c r="AP139" s="3">
        <f t="shared" si="318"/>
        <v>2107564.9</v>
      </c>
      <c r="AQ139" s="3">
        <f>-2107564.9+2107564.9</f>
        <v>0</v>
      </c>
      <c r="AR139" s="3">
        <f t="shared" si="411"/>
        <v>2107564.9</v>
      </c>
      <c r="AS139" s="3">
        <f>-2107564.9+2107564.9</f>
        <v>0</v>
      </c>
      <c r="AT139" s="3">
        <f t="shared" si="412"/>
        <v>2107564.9</v>
      </c>
      <c r="AU139" s="3"/>
      <c r="AV139" s="3">
        <f t="shared" si="413"/>
        <v>2107564.9</v>
      </c>
      <c r="AW139" s="3"/>
      <c r="AX139" s="3">
        <f t="shared" si="414"/>
        <v>2107564.9</v>
      </c>
      <c r="AY139" s="3"/>
      <c r="AZ139" s="3">
        <f t="shared" si="315"/>
        <v>2107564.9</v>
      </c>
      <c r="BA139" s="30"/>
      <c r="BB139" s="3">
        <f t="shared" si="415"/>
        <v>2107564.9</v>
      </c>
      <c r="BC139" s="65" t="s">
        <v>315</v>
      </c>
      <c r="BD139" s="65"/>
    </row>
    <row r="140" spans="1:58" ht="117.75" customHeight="1" x14ac:dyDescent="0.35">
      <c r="A140" s="71" t="s">
        <v>202</v>
      </c>
      <c r="B140" s="72" t="s">
        <v>113</v>
      </c>
      <c r="C140" s="2" t="s">
        <v>3</v>
      </c>
      <c r="D140" s="3">
        <f>D142</f>
        <v>67548.5</v>
      </c>
      <c r="E140" s="3">
        <f>E142</f>
        <v>0</v>
      </c>
      <c r="F140" s="4">
        <f t="shared" si="316"/>
        <v>67548.5</v>
      </c>
      <c r="G140" s="3">
        <f>G142</f>
        <v>-3650.9</v>
      </c>
      <c r="H140" s="4">
        <f t="shared" si="400"/>
        <v>63897.599999999999</v>
      </c>
      <c r="I140" s="3">
        <f>I142</f>
        <v>0</v>
      </c>
      <c r="J140" s="4">
        <f t="shared" si="401"/>
        <v>63897.599999999999</v>
      </c>
      <c r="K140" s="3">
        <f>K142</f>
        <v>0</v>
      </c>
      <c r="L140" s="4">
        <f t="shared" si="402"/>
        <v>63897.599999999999</v>
      </c>
      <c r="M140" s="3">
        <f>M142</f>
        <v>0</v>
      </c>
      <c r="N140" s="4">
        <f>L140+M140</f>
        <v>63897.599999999999</v>
      </c>
      <c r="O140" s="3">
        <f>O142</f>
        <v>0</v>
      </c>
      <c r="P140" s="4">
        <f>N140+O140</f>
        <v>63897.599999999999</v>
      </c>
      <c r="Q140" s="3">
        <f>Q142</f>
        <v>0</v>
      </c>
      <c r="R140" s="3">
        <f t="shared" si="313"/>
        <v>63897.599999999999</v>
      </c>
      <c r="S140" s="35">
        <f>S142</f>
        <v>0</v>
      </c>
      <c r="T140" s="3">
        <f t="shared" si="403"/>
        <v>63897.599999999999</v>
      </c>
      <c r="U140" s="30">
        <f>U142</f>
        <v>0</v>
      </c>
      <c r="V140" s="3">
        <f t="shared" si="404"/>
        <v>63897.599999999999</v>
      </c>
      <c r="W140" s="3">
        <f t="shared" ref="W140:AN140" si="416">W142</f>
        <v>67548.5</v>
      </c>
      <c r="X140" s="3">
        <f t="shared" ref="X140:Z140" si="417">X142</f>
        <v>0</v>
      </c>
      <c r="Y140" s="4">
        <f t="shared" si="317"/>
        <v>67548.5</v>
      </c>
      <c r="Z140" s="3">
        <f t="shared" si="417"/>
        <v>-13471.5</v>
      </c>
      <c r="AA140" s="4">
        <f t="shared" si="405"/>
        <v>54077</v>
      </c>
      <c r="AB140" s="3">
        <f t="shared" ref="AB140" si="418">AB142</f>
        <v>0</v>
      </c>
      <c r="AC140" s="4">
        <f t="shared" si="406"/>
        <v>54077</v>
      </c>
      <c r="AD140" s="3">
        <f t="shared" ref="AD140:AF140" si="419">AD142</f>
        <v>0</v>
      </c>
      <c r="AE140" s="4">
        <f t="shared" si="407"/>
        <v>54077</v>
      </c>
      <c r="AF140" s="3">
        <f t="shared" si="419"/>
        <v>0</v>
      </c>
      <c r="AG140" s="4">
        <f t="shared" si="408"/>
        <v>54077</v>
      </c>
      <c r="AH140" s="3">
        <f t="shared" ref="AH140:AJ140" si="420">AH142</f>
        <v>0</v>
      </c>
      <c r="AI140" s="3">
        <f t="shared" si="314"/>
        <v>54077</v>
      </c>
      <c r="AJ140" s="35">
        <f t="shared" si="420"/>
        <v>0</v>
      </c>
      <c r="AK140" s="3">
        <f t="shared" si="409"/>
        <v>54077</v>
      </c>
      <c r="AL140" s="30">
        <f t="shared" ref="AL140" si="421">AL142</f>
        <v>0</v>
      </c>
      <c r="AM140" s="3">
        <f t="shared" si="410"/>
        <v>54077</v>
      </c>
      <c r="AN140" s="3">
        <f t="shared" si="416"/>
        <v>59307.5</v>
      </c>
      <c r="AO140" s="3">
        <f t="shared" ref="AO140:AQ140" si="422">AO142</f>
        <v>0</v>
      </c>
      <c r="AP140" s="3">
        <f t="shared" si="318"/>
        <v>59307.5</v>
      </c>
      <c r="AQ140" s="3">
        <f t="shared" si="422"/>
        <v>-15524.2</v>
      </c>
      <c r="AR140" s="3">
        <f t="shared" si="411"/>
        <v>43783.3</v>
      </c>
      <c r="AS140" s="3">
        <f t="shared" ref="AS140:AU140" si="423">AS142</f>
        <v>0</v>
      </c>
      <c r="AT140" s="3">
        <f t="shared" si="412"/>
        <v>43783.3</v>
      </c>
      <c r="AU140" s="3">
        <f t="shared" si="423"/>
        <v>0</v>
      </c>
      <c r="AV140" s="3">
        <f t="shared" si="413"/>
        <v>43783.3</v>
      </c>
      <c r="AW140" s="3">
        <f t="shared" ref="AW140:AY140" si="424">AW142</f>
        <v>0</v>
      </c>
      <c r="AX140" s="3">
        <f t="shared" si="414"/>
        <v>43783.3</v>
      </c>
      <c r="AY140" s="3">
        <f t="shared" si="424"/>
        <v>0</v>
      </c>
      <c r="AZ140" s="3">
        <f t="shared" si="315"/>
        <v>43783.3</v>
      </c>
      <c r="BA140" s="30">
        <f t="shared" ref="BA140" si="425">BA142</f>
        <v>0</v>
      </c>
      <c r="BB140" s="3">
        <f t="shared" si="415"/>
        <v>43783.3</v>
      </c>
      <c r="BC140" s="65"/>
      <c r="BD140" s="65"/>
    </row>
    <row r="141" spans="1:58" x14ac:dyDescent="0.35">
      <c r="A141" s="71"/>
      <c r="B141" s="72" t="s">
        <v>5</v>
      </c>
      <c r="C141" s="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3"/>
      <c r="S141" s="32"/>
      <c r="T141" s="3"/>
      <c r="U141" s="27"/>
      <c r="V141" s="3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3"/>
      <c r="AJ141" s="32"/>
      <c r="AK141" s="3"/>
      <c r="AL141" s="27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0"/>
      <c r="BB141" s="3"/>
      <c r="BC141" s="65"/>
      <c r="BD141" s="65"/>
    </row>
    <row r="142" spans="1:58" x14ac:dyDescent="0.35">
      <c r="A142" s="71"/>
      <c r="B142" s="72" t="s">
        <v>12</v>
      </c>
      <c r="C142" s="2"/>
      <c r="D142" s="4">
        <v>67548.5</v>
      </c>
      <c r="E142" s="4"/>
      <c r="F142" s="4">
        <f t="shared" si="316"/>
        <v>67548.5</v>
      </c>
      <c r="G142" s="4">
        <v>-3650.9</v>
      </c>
      <c r="H142" s="4">
        <f t="shared" ref="H142:H143" si="426">F142+G142</f>
        <v>63897.599999999999</v>
      </c>
      <c r="I142" s="4"/>
      <c r="J142" s="4">
        <f t="shared" ref="J142:J143" si="427">H142+I142</f>
        <v>63897.599999999999</v>
      </c>
      <c r="K142" s="4"/>
      <c r="L142" s="4">
        <f t="shared" ref="L142:L143" si="428">J142+K142</f>
        <v>63897.599999999999</v>
      </c>
      <c r="M142" s="4"/>
      <c r="N142" s="4">
        <f>L142+M142</f>
        <v>63897.599999999999</v>
      </c>
      <c r="O142" s="4"/>
      <c r="P142" s="4">
        <f>N142+O142</f>
        <v>63897.599999999999</v>
      </c>
      <c r="Q142" s="4"/>
      <c r="R142" s="3">
        <f t="shared" si="313"/>
        <v>63897.599999999999</v>
      </c>
      <c r="S142" s="32"/>
      <c r="T142" s="3">
        <f t="shared" ref="T142:T143" si="429">R142+S142</f>
        <v>63897.599999999999</v>
      </c>
      <c r="U142" s="27"/>
      <c r="V142" s="3">
        <f t="shared" ref="V142:V143" si="430">T142+U142</f>
        <v>63897.599999999999</v>
      </c>
      <c r="W142" s="4">
        <v>67548.5</v>
      </c>
      <c r="X142" s="4"/>
      <c r="Y142" s="4">
        <f t="shared" si="317"/>
        <v>67548.5</v>
      </c>
      <c r="Z142" s="4">
        <v>-13471.5</v>
      </c>
      <c r="AA142" s="4">
        <f t="shared" ref="AA142:AA143" si="431">Y142+Z142</f>
        <v>54077</v>
      </c>
      <c r="AB142" s="4"/>
      <c r="AC142" s="4">
        <f t="shared" ref="AC142:AC143" si="432">AA142+AB142</f>
        <v>54077</v>
      </c>
      <c r="AD142" s="4"/>
      <c r="AE142" s="4">
        <f t="shared" ref="AE142:AE143" si="433">AC142+AD142</f>
        <v>54077</v>
      </c>
      <c r="AF142" s="4"/>
      <c r="AG142" s="4">
        <f t="shared" ref="AG142:AG143" si="434">AE142+AF142</f>
        <v>54077</v>
      </c>
      <c r="AH142" s="4"/>
      <c r="AI142" s="3">
        <f t="shared" si="314"/>
        <v>54077</v>
      </c>
      <c r="AJ142" s="32"/>
      <c r="AK142" s="3">
        <f t="shared" ref="AK142:AK143" si="435">AI142+AJ142</f>
        <v>54077</v>
      </c>
      <c r="AL142" s="27"/>
      <c r="AM142" s="3">
        <f t="shared" ref="AM142:AM143" si="436">AK142+AL142</f>
        <v>54077</v>
      </c>
      <c r="AN142" s="3">
        <v>59307.5</v>
      </c>
      <c r="AO142" s="3"/>
      <c r="AP142" s="3">
        <f t="shared" si="318"/>
        <v>59307.5</v>
      </c>
      <c r="AQ142" s="3">
        <v>-15524.2</v>
      </c>
      <c r="AR142" s="3">
        <f t="shared" ref="AR142:AR143" si="437">AP142+AQ142</f>
        <v>43783.3</v>
      </c>
      <c r="AS142" s="3"/>
      <c r="AT142" s="3">
        <f t="shared" ref="AT142:AT143" si="438">AR142+AS142</f>
        <v>43783.3</v>
      </c>
      <c r="AU142" s="3"/>
      <c r="AV142" s="3">
        <f t="shared" ref="AV142:AV143" si="439">AT142+AU142</f>
        <v>43783.3</v>
      </c>
      <c r="AW142" s="3"/>
      <c r="AX142" s="3">
        <f t="shared" ref="AX142:AX143" si="440">AV142+AW142</f>
        <v>43783.3</v>
      </c>
      <c r="AY142" s="3"/>
      <c r="AZ142" s="3">
        <f t="shared" si="315"/>
        <v>43783.3</v>
      </c>
      <c r="BA142" s="30"/>
      <c r="BB142" s="3">
        <f t="shared" ref="BB142:BB143" si="441">AZ142+BA142</f>
        <v>43783.3</v>
      </c>
      <c r="BC142" s="65" t="s">
        <v>117</v>
      </c>
      <c r="BD142" s="65"/>
    </row>
    <row r="143" spans="1:58" ht="63" customHeight="1" x14ac:dyDescent="0.35">
      <c r="A143" s="71" t="s">
        <v>203</v>
      </c>
      <c r="B143" s="72" t="s">
        <v>114</v>
      </c>
      <c r="C143" s="2" t="s">
        <v>3</v>
      </c>
      <c r="D143" s="4">
        <f>D145+D146</f>
        <v>196166.8</v>
      </c>
      <c r="E143" s="4">
        <f>E145+E146</f>
        <v>0</v>
      </c>
      <c r="F143" s="4">
        <f t="shared" si="316"/>
        <v>196166.8</v>
      </c>
      <c r="G143" s="4">
        <f>G145+G146</f>
        <v>1869</v>
      </c>
      <c r="H143" s="4">
        <f t="shared" si="426"/>
        <v>198035.8</v>
      </c>
      <c r="I143" s="4">
        <f>I145+I146</f>
        <v>0</v>
      </c>
      <c r="J143" s="4">
        <f t="shared" si="427"/>
        <v>198035.8</v>
      </c>
      <c r="K143" s="4">
        <f>K145+K146</f>
        <v>0</v>
      </c>
      <c r="L143" s="4">
        <f t="shared" si="428"/>
        <v>198035.8</v>
      </c>
      <c r="M143" s="4">
        <f>M145+M146</f>
        <v>0</v>
      </c>
      <c r="N143" s="4">
        <f>L143+M143</f>
        <v>198035.8</v>
      </c>
      <c r="O143" s="4">
        <f>O145+O146</f>
        <v>0</v>
      </c>
      <c r="P143" s="4">
        <f>N143+O143</f>
        <v>198035.8</v>
      </c>
      <c r="Q143" s="4">
        <f>Q145+Q146</f>
        <v>0</v>
      </c>
      <c r="R143" s="3">
        <f t="shared" si="313"/>
        <v>198035.8</v>
      </c>
      <c r="S143" s="32">
        <f>S145+S146</f>
        <v>0</v>
      </c>
      <c r="T143" s="3">
        <f t="shared" si="429"/>
        <v>198035.8</v>
      </c>
      <c r="U143" s="27">
        <f>U145+U146</f>
        <v>0</v>
      </c>
      <c r="V143" s="3">
        <f t="shared" si="430"/>
        <v>198035.8</v>
      </c>
      <c r="W143" s="4">
        <f t="shared" ref="W143:AN143" si="442">W145+W146</f>
        <v>196166.8</v>
      </c>
      <c r="X143" s="4">
        <f t="shared" ref="X143:Z143" si="443">X145+X146</f>
        <v>0</v>
      </c>
      <c r="Y143" s="4">
        <f t="shared" si="317"/>
        <v>196166.8</v>
      </c>
      <c r="Z143" s="4">
        <f t="shared" si="443"/>
        <v>24162.6</v>
      </c>
      <c r="AA143" s="4">
        <f t="shared" si="431"/>
        <v>220329.4</v>
      </c>
      <c r="AB143" s="4">
        <f t="shared" ref="AB143" si="444">AB145+AB146</f>
        <v>0</v>
      </c>
      <c r="AC143" s="4">
        <f t="shared" si="432"/>
        <v>220329.4</v>
      </c>
      <c r="AD143" s="4">
        <f t="shared" ref="AD143:AF143" si="445">AD145+AD146</f>
        <v>0</v>
      </c>
      <c r="AE143" s="4">
        <f t="shared" si="433"/>
        <v>220329.4</v>
      </c>
      <c r="AF143" s="4">
        <f t="shared" si="445"/>
        <v>0</v>
      </c>
      <c r="AG143" s="4">
        <f t="shared" si="434"/>
        <v>220329.4</v>
      </c>
      <c r="AH143" s="4">
        <f t="shared" ref="AH143:AJ143" si="446">AH145+AH146</f>
        <v>0</v>
      </c>
      <c r="AI143" s="3">
        <f t="shared" si="314"/>
        <v>220329.4</v>
      </c>
      <c r="AJ143" s="32">
        <f t="shared" si="446"/>
        <v>0</v>
      </c>
      <c r="AK143" s="3">
        <f t="shared" si="435"/>
        <v>220329.4</v>
      </c>
      <c r="AL143" s="27">
        <f t="shared" ref="AL143" si="447">AL145+AL146</f>
        <v>0</v>
      </c>
      <c r="AM143" s="3">
        <f t="shared" si="436"/>
        <v>220329.4</v>
      </c>
      <c r="AN143" s="4">
        <f t="shared" si="442"/>
        <v>197280.30000000002</v>
      </c>
      <c r="AO143" s="3">
        <f t="shared" ref="AO143:AQ143" si="448">AO145+AO146</f>
        <v>0</v>
      </c>
      <c r="AP143" s="3">
        <f t="shared" si="318"/>
        <v>197280.30000000002</v>
      </c>
      <c r="AQ143" s="3">
        <f t="shared" si="448"/>
        <v>26215.399999999998</v>
      </c>
      <c r="AR143" s="3">
        <f t="shared" si="437"/>
        <v>223495.7</v>
      </c>
      <c r="AS143" s="3">
        <f t="shared" ref="AS143:AU143" si="449">AS145+AS146</f>
        <v>0</v>
      </c>
      <c r="AT143" s="3">
        <f t="shared" si="438"/>
        <v>223495.7</v>
      </c>
      <c r="AU143" s="3">
        <f t="shared" si="449"/>
        <v>0</v>
      </c>
      <c r="AV143" s="3">
        <f t="shared" si="439"/>
        <v>223495.7</v>
      </c>
      <c r="AW143" s="3">
        <f t="shared" ref="AW143:AY143" si="450">AW145+AW146</f>
        <v>0</v>
      </c>
      <c r="AX143" s="3">
        <f t="shared" si="440"/>
        <v>223495.7</v>
      </c>
      <c r="AY143" s="3">
        <f t="shared" si="450"/>
        <v>0</v>
      </c>
      <c r="AZ143" s="3">
        <f t="shared" si="315"/>
        <v>223495.7</v>
      </c>
      <c r="BA143" s="30">
        <f t="shared" ref="BA143" si="451">BA145+BA146</f>
        <v>0</v>
      </c>
      <c r="BB143" s="3">
        <f t="shared" si="441"/>
        <v>223495.7</v>
      </c>
      <c r="BC143" s="65"/>
      <c r="BD143" s="65"/>
    </row>
    <row r="144" spans="1:58" x14ac:dyDescent="0.35">
      <c r="A144" s="71"/>
      <c r="B144" s="72" t="s">
        <v>5</v>
      </c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3"/>
      <c r="S144" s="32"/>
      <c r="T144" s="3"/>
      <c r="U144" s="27"/>
      <c r="V144" s="3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3"/>
      <c r="AJ144" s="32"/>
      <c r="AK144" s="3"/>
      <c r="AL144" s="27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0"/>
      <c r="BB144" s="3"/>
      <c r="BC144" s="65"/>
      <c r="BD144" s="65"/>
    </row>
    <row r="145" spans="1:58" x14ac:dyDescent="0.35">
      <c r="A145" s="71"/>
      <c r="B145" s="72" t="s">
        <v>12</v>
      </c>
      <c r="C145" s="2"/>
      <c r="D145" s="4">
        <v>52965</v>
      </c>
      <c r="E145" s="4"/>
      <c r="F145" s="4">
        <f t="shared" si="316"/>
        <v>52965</v>
      </c>
      <c r="G145" s="4">
        <v>504.7</v>
      </c>
      <c r="H145" s="4">
        <f t="shared" ref="H145:H147" si="452">F145+G145</f>
        <v>53469.7</v>
      </c>
      <c r="I145" s="4"/>
      <c r="J145" s="4">
        <f t="shared" ref="J145:J147" si="453">H145+I145</f>
        <v>53469.7</v>
      </c>
      <c r="K145" s="4"/>
      <c r="L145" s="4">
        <f t="shared" ref="L145:L147" si="454">J145+K145</f>
        <v>53469.7</v>
      </c>
      <c r="M145" s="4"/>
      <c r="N145" s="4">
        <f>L145+M145</f>
        <v>53469.7</v>
      </c>
      <c r="O145" s="4"/>
      <c r="P145" s="4">
        <f>N145+O145</f>
        <v>53469.7</v>
      </c>
      <c r="Q145" s="4"/>
      <c r="R145" s="3">
        <f t="shared" si="313"/>
        <v>53469.7</v>
      </c>
      <c r="S145" s="32"/>
      <c r="T145" s="3">
        <f t="shared" ref="T145:T147" si="455">R145+S145</f>
        <v>53469.7</v>
      </c>
      <c r="U145" s="27"/>
      <c r="V145" s="3">
        <f t="shared" ref="V145:V147" si="456">T145+U145</f>
        <v>53469.7</v>
      </c>
      <c r="W145" s="4">
        <v>52965</v>
      </c>
      <c r="X145" s="4"/>
      <c r="Y145" s="4">
        <f t="shared" si="317"/>
        <v>52965</v>
      </c>
      <c r="Z145" s="4">
        <v>6523.9</v>
      </c>
      <c r="AA145" s="4">
        <f t="shared" ref="AA145:AA147" si="457">Y145+Z145</f>
        <v>59488.9</v>
      </c>
      <c r="AB145" s="4"/>
      <c r="AC145" s="4">
        <f t="shared" ref="AC145:AC147" si="458">AA145+AB145</f>
        <v>59488.9</v>
      </c>
      <c r="AD145" s="4"/>
      <c r="AE145" s="4">
        <f t="shared" ref="AE145:AE147" si="459">AC145+AD145</f>
        <v>59488.9</v>
      </c>
      <c r="AF145" s="4"/>
      <c r="AG145" s="4">
        <f t="shared" ref="AG145:AG147" si="460">AE145+AF145</f>
        <v>59488.9</v>
      </c>
      <c r="AH145" s="4"/>
      <c r="AI145" s="3">
        <f t="shared" si="314"/>
        <v>59488.9</v>
      </c>
      <c r="AJ145" s="32"/>
      <c r="AK145" s="3">
        <f t="shared" ref="AK145:AK147" si="461">AI145+AJ145</f>
        <v>59488.9</v>
      </c>
      <c r="AL145" s="27"/>
      <c r="AM145" s="3">
        <f t="shared" ref="AM145:AM147" si="462">AK145+AL145</f>
        <v>59488.9</v>
      </c>
      <c r="AN145" s="3">
        <v>49320.1</v>
      </c>
      <c r="AO145" s="3"/>
      <c r="AP145" s="3">
        <f t="shared" si="318"/>
        <v>49320.1</v>
      </c>
      <c r="AQ145" s="3">
        <v>6553.8</v>
      </c>
      <c r="AR145" s="3">
        <f t="shared" ref="AR145:AR147" si="463">AP145+AQ145</f>
        <v>55873.9</v>
      </c>
      <c r="AS145" s="3"/>
      <c r="AT145" s="3">
        <f t="shared" ref="AT145:AT147" si="464">AR145+AS145</f>
        <v>55873.9</v>
      </c>
      <c r="AU145" s="3"/>
      <c r="AV145" s="3">
        <f t="shared" ref="AV145:AV147" si="465">AT145+AU145</f>
        <v>55873.9</v>
      </c>
      <c r="AW145" s="3"/>
      <c r="AX145" s="3">
        <f t="shared" ref="AX145:AX147" si="466">AV145+AW145</f>
        <v>55873.9</v>
      </c>
      <c r="AY145" s="3"/>
      <c r="AZ145" s="3">
        <f t="shared" si="315"/>
        <v>55873.9</v>
      </c>
      <c r="BA145" s="30"/>
      <c r="BB145" s="3">
        <f t="shared" ref="BB145:BB147" si="467">AZ145+BA145</f>
        <v>55873.9</v>
      </c>
      <c r="BC145" s="65" t="s">
        <v>116</v>
      </c>
      <c r="BD145" s="65"/>
    </row>
    <row r="146" spans="1:58" x14ac:dyDescent="0.35">
      <c r="A146" s="71"/>
      <c r="B146" s="72" t="s">
        <v>20</v>
      </c>
      <c r="C146" s="2"/>
      <c r="D146" s="4">
        <v>143201.79999999999</v>
      </c>
      <c r="E146" s="4"/>
      <c r="F146" s="4">
        <f t="shared" si="316"/>
        <v>143201.79999999999</v>
      </c>
      <c r="G146" s="4">
        <v>1364.3</v>
      </c>
      <c r="H146" s="4">
        <f t="shared" si="452"/>
        <v>144566.09999999998</v>
      </c>
      <c r="I146" s="4"/>
      <c r="J146" s="4">
        <f t="shared" si="453"/>
        <v>144566.09999999998</v>
      </c>
      <c r="K146" s="4"/>
      <c r="L146" s="4">
        <f t="shared" si="454"/>
        <v>144566.09999999998</v>
      </c>
      <c r="M146" s="4"/>
      <c r="N146" s="4">
        <f>L146+M146</f>
        <v>144566.09999999998</v>
      </c>
      <c r="O146" s="4"/>
      <c r="P146" s="4">
        <f>N146+O146</f>
        <v>144566.09999999998</v>
      </c>
      <c r="Q146" s="4"/>
      <c r="R146" s="3">
        <f t="shared" si="313"/>
        <v>144566.09999999998</v>
      </c>
      <c r="S146" s="32"/>
      <c r="T146" s="3">
        <f t="shared" si="455"/>
        <v>144566.09999999998</v>
      </c>
      <c r="U146" s="27"/>
      <c r="V146" s="3">
        <f t="shared" si="456"/>
        <v>144566.09999999998</v>
      </c>
      <c r="W146" s="4">
        <v>143201.79999999999</v>
      </c>
      <c r="X146" s="4"/>
      <c r="Y146" s="4">
        <f t="shared" si="317"/>
        <v>143201.79999999999</v>
      </c>
      <c r="Z146" s="4">
        <v>17638.7</v>
      </c>
      <c r="AA146" s="4">
        <f t="shared" si="457"/>
        <v>160840.5</v>
      </c>
      <c r="AB146" s="4"/>
      <c r="AC146" s="4">
        <f t="shared" si="458"/>
        <v>160840.5</v>
      </c>
      <c r="AD146" s="4"/>
      <c r="AE146" s="4">
        <f t="shared" si="459"/>
        <v>160840.5</v>
      </c>
      <c r="AF146" s="4"/>
      <c r="AG146" s="4">
        <f t="shared" si="460"/>
        <v>160840.5</v>
      </c>
      <c r="AH146" s="4"/>
      <c r="AI146" s="3">
        <f t="shared" si="314"/>
        <v>160840.5</v>
      </c>
      <c r="AJ146" s="32"/>
      <c r="AK146" s="3">
        <f t="shared" si="461"/>
        <v>160840.5</v>
      </c>
      <c r="AL146" s="27"/>
      <c r="AM146" s="3">
        <f t="shared" si="462"/>
        <v>160840.5</v>
      </c>
      <c r="AN146" s="3">
        <v>147960.20000000001</v>
      </c>
      <c r="AO146" s="3"/>
      <c r="AP146" s="3">
        <f t="shared" si="318"/>
        <v>147960.20000000001</v>
      </c>
      <c r="AQ146" s="3">
        <v>19661.599999999999</v>
      </c>
      <c r="AR146" s="3">
        <f t="shared" si="463"/>
        <v>167621.80000000002</v>
      </c>
      <c r="AS146" s="3"/>
      <c r="AT146" s="3">
        <f t="shared" si="464"/>
        <v>167621.80000000002</v>
      </c>
      <c r="AU146" s="3"/>
      <c r="AV146" s="3">
        <f t="shared" si="465"/>
        <v>167621.80000000002</v>
      </c>
      <c r="AW146" s="3"/>
      <c r="AX146" s="3">
        <f t="shared" si="466"/>
        <v>167621.80000000002</v>
      </c>
      <c r="AY146" s="3"/>
      <c r="AZ146" s="3">
        <f t="shared" si="315"/>
        <v>167621.80000000002</v>
      </c>
      <c r="BA146" s="30"/>
      <c r="BB146" s="3">
        <f t="shared" si="467"/>
        <v>167621.80000000002</v>
      </c>
      <c r="BC146" s="65" t="s">
        <v>116</v>
      </c>
      <c r="BD146" s="65"/>
    </row>
    <row r="147" spans="1:58" x14ac:dyDescent="0.35">
      <c r="A147" s="71"/>
      <c r="B147" s="72" t="s">
        <v>27</v>
      </c>
      <c r="C147" s="72"/>
      <c r="D147" s="40">
        <f>D149+D150</f>
        <v>545691.1</v>
      </c>
      <c r="E147" s="40"/>
      <c r="F147" s="39">
        <f t="shared" si="316"/>
        <v>545691.1</v>
      </c>
      <c r="G147" s="40">
        <f>G149+G150</f>
        <v>15047.825000000001</v>
      </c>
      <c r="H147" s="39">
        <f t="shared" si="452"/>
        <v>560738.92499999993</v>
      </c>
      <c r="I147" s="40">
        <f>I149+I150</f>
        <v>0</v>
      </c>
      <c r="J147" s="39">
        <f t="shared" si="453"/>
        <v>560738.92499999993</v>
      </c>
      <c r="K147" s="40">
        <f>K149+K150</f>
        <v>21381.073</v>
      </c>
      <c r="L147" s="39">
        <f t="shared" si="454"/>
        <v>582119.99799999991</v>
      </c>
      <c r="M147" s="40">
        <f>M149+M150</f>
        <v>0</v>
      </c>
      <c r="N147" s="39">
        <f>L147+M147</f>
        <v>582119.99799999991</v>
      </c>
      <c r="O147" s="40">
        <f>O149+O150</f>
        <v>-419.00700000000001</v>
      </c>
      <c r="P147" s="39">
        <f>N147+O147</f>
        <v>581700.99099999992</v>
      </c>
      <c r="Q147" s="40">
        <f>Q149+Q150</f>
        <v>3321.0380000000005</v>
      </c>
      <c r="R147" s="40">
        <f t="shared" si="313"/>
        <v>585022.02899999986</v>
      </c>
      <c r="S147" s="40">
        <f>S149+S150</f>
        <v>0</v>
      </c>
      <c r="T147" s="40">
        <f t="shared" si="455"/>
        <v>585022.02899999986</v>
      </c>
      <c r="U147" s="40">
        <f>U149+U150</f>
        <v>-21381.073</v>
      </c>
      <c r="V147" s="3">
        <f t="shared" si="456"/>
        <v>563640.95599999989</v>
      </c>
      <c r="W147" s="40">
        <f t="shared" ref="W147:AN147" si="468">W149+W150</f>
        <v>186329.3</v>
      </c>
      <c r="X147" s="40">
        <f t="shared" ref="X147:Z147" si="469">X149+X150</f>
        <v>0</v>
      </c>
      <c r="Y147" s="39">
        <f t="shared" si="317"/>
        <v>186329.3</v>
      </c>
      <c r="Z147" s="40">
        <f t="shared" si="469"/>
        <v>0</v>
      </c>
      <c r="AA147" s="39">
        <f t="shared" si="457"/>
        <v>186329.3</v>
      </c>
      <c r="AB147" s="40">
        <f t="shared" ref="AB147" si="470">AB149+AB150</f>
        <v>-51950</v>
      </c>
      <c r="AC147" s="39">
        <f t="shared" si="458"/>
        <v>134379.29999999999</v>
      </c>
      <c r="AD147" s="40">
        <f t="shared" ref="AD147:AF147" si="471">AD149+AD150</f>
        <v>0</v>
      </c>
      <c r="AE147" s="39">
        <f t="shared" si="459"/>
        <v>134379.29999999999</v>
      </c>
      <c r="AF147" s="40">
        <f t="shared" si="471"/>
        <v>0</v>
      </c>
      <c r="AG147" s="39">
        <f t="shared" si="460"/>
        <v>134379.29999999999</v>
      </c>
      <c r="AH147" s="40">
        <f t="shared" ref="AH147:AJ147" si="472">AH149+AH150</f>
        <v>65645.578999999998</v>
      </c>
      <c r="AI147" s="40">
        <f t="shared" si="314"/>
        <v>200024.87899999999</v>
      </c>
      <c r="AJ147" s="40">
        <f t="shared" si="472"/>
        <v>-157.262</v>
      </c>
      <c r="AK147" s="40">
        <f t="shared" si="461"/>
        <v>199867.617</v>
      </c>
      <c r="AL147" s="40">
        <f t="shared" ref="AL147" si="473">AL149+AL150</f>
        <v>0</v>
      </c>
      <c r="AM147" s="3">
        <f t="shared" si="462"/>
        <v>199867.617</v>
      </c>
      <c r="AN147" s="40">
        <f t="shared" si="468"/>
        <v>328747.2</v>
      </c>
      <c r="AO147" s="40">
        <f t="shared" ref="AO147:AQ147" si="474">AO149+AO150</f>
        <v>0</v>
      </c>
      <c r="AP147" s="40">
        <f t="shared" si="318"/>
        <v>328747.2</v>
      </c>
      <c r="AQ147" s="40">
        <f t="shared" si="474"/>
        <v>0</v>
      </c>
      <c r="AR147" s="40">
        <f t="shared" si="463"/>
        <v>328747.2</v>
      </c>
      <c r="AS147" s="40">
        <f t="shared" ref="AS147:AU147" si="475">AS149+AS150</f>
        <v>-124630</v>
      </c>
      <c r="AT147" s="40">
        <f t="shared" si="464"/>
        <v>204117.2</v>
      </c>
      <c r="AU147" s="40">
        <f t="shared" si="475"/>
        <v>0</v>
      </c>
      <c r="AV147" s="40">
        <f t="shared" si="465"/>
        <v>204117.2</v>
      </c>
      <c r="AW147" s="40">
        <f t="shared" ref="AW147:AY147" si="476">AW149+AW150</f>
        <v>0</v>
      </c>
      <c r="AX147" s="40">
        <f t="shared" si="466"/>
        <v>204117.2</v>
      </c>
      <c r="AY147" s="40">
        <f t="shared" si="476"/>
        <v>131171.29599999997</v>
      </c>
      <c r="AZ147" s="40">
        <f t="shared" si="315"/>
        <v>335288.49599999998</v>
      </c>
      <c r="BA147" s="40">
        <f t="shared" ref="BA147" si="477">BA149+BA150</f>
        <v>0</v>
      </c>
      <c r="BB147" s="3">
        <f t="shared" si="467"/>
        <v>335288.49599999998</v>
      </c>
      <c r="BC147" s="65"/>
      <c r="BD147" s="65"/>
    </row>
    <row r="148" spans="1:58" x14ac:dyDescent="0.35">
      <c r="A148" s="71"/>
      <c r="B148" s="13" t="s">
        <v>5</v>
      </c>
      <c r="C148" s="7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3"/>
      <c r="S148" s="32"/>
      <c r="T148" s="3"/>
      <c r="U148" s="27"/>
      <c r="V148" s="3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3"/>
      <c r="AJ148" s="32"/>
      <c r="AK148" s="3"/>
      <c r="AL148" s="27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0"/>
      <c r="BB148" s="3"/>
      <c r="BC148" s="65"/>
      <c r="BD148" s="65"/>
    </row>
    <row r="149" spans="1:58" s="42" customFormat="1" hidden="1" x14ac:dyDescent="0.35">
      <c r="A149" s="43"/>
      <c r="B149" s="44" t="s">
        <v>6</v>
      </c>
      <c r="C149" s="50"/>
      <c r="D149" s="47">
        <f>D151+D154+D156+D157+D158+D159+D160+D161+D164+D168+D170</f>
        <v>483329.4</v>
      </c>
      <c r="E149" s="47">
        <f>E151+E154+E156+E157+E158+E159+E160+E161+E164+E168+E170</f>
        <v>0</v>
      </c>
      <c r="F149" s="47">
        <f t="shared" si="316"/>
        <v>483329.4</v>
      </c>
      <c r="G149" s="47">
        <f>G151+G154+G156+G157+G158+G159+G160+G161+G164+G168+G170+G171+G172+G173</f>
        <v>15047.825000000001</v>
      </c>
      <c r="H149" s="47">
        <f t="shared" ref="H149:H152" si="478">F149+G149</f>
        <v>498377.22500000003</v>
      </c>
      <c r="I149" s="47">
        <f>I151+I154+I156+I157+I158+I159+I160+I161+I164+I168+I170+I171+I172+I173</f>
        <v>0</v>
      </c>
      <c r="J149" s="47">
        <f t="shared" ref="J149:J152" si="479">H149+I149</f>
        <v>498377.22500000003</v>
      </c>
      <c r="K149" s="47">
        <f>K151+K154+K156+K157+K158+K159+K160+K161+K164+K168+K170+K171+K172+K173+K174</f>
        <v>21381.073</v>
      </c>
      <c r="L149" s="47">
        <f t="shared" ref="L149:L152" si="480">J149+K149</f>
        <v>519758.29800000001</v>
      </c>
      <c r="M149" s="47">
        <f>M151+M154+M156+M157+M158+M159+M160+M161+M164+M168+M170+M171+M172+M173+M174</f>
        <v>0</v>
      </c>
      <c r="N149" s="47">
        <f>L149+M149</f>
        <v>519758.29800000001</v>
      </c>
      <c r="O149" s="47">
        <f>O151+O154+O156+O157+O158+O159+O160+O161+O164+O168+O170+O171+O172+O173+O174</f>
        <v>-419.00700000000001</v>
      </c>
      <c r="P149" s="47">
        <f>N149+O149</f>
        <v>519339.29100000003</v>
      </c>
      <c r="Q149" s="47">
        <f>Q151+Q154+Q156+Q157+Q158+Q159+Q160+Q161+Q164+Q168+Q170+Q171+Q172+Q173+Q174+Q175+Q176</f>
        <v>3321.0380000000005</v>
      </c>
      <c r="R149" s="47">
        <f t="shared" si="313"/>
        <v>522660.32900000003</v>
      </c>
      <c r="S149" s="47">
        <f>S151+S154+S156+S157+S158+S159+S160+S161+S164+S168+S170+S171+S172+S173+S174+S175+S176</f>
        <v>0</v>
      </c>
      <c r="T149" s="47">
        <f t="shared" ref="T149:T152" si="481">R149+S149</f>
        <v>522660.32900000003</v>
      </c>
      <c r="U149" s="47">
        <f>U151+U154+U156+U157+U158+U159+U160+U161+U164+U168+U170+U171+U172+U173+U174+U175+U176</f>
        <v>-21381.073</v>
      </c>
      <c r="V149" s="47">
        <f t="shared" ref="V149:V152" si="482">T149+U149</f>
        <v>501279.25600000005</v>
      </c>
      <c r="W149" s="47">
        <f t="shared" ref="W149:AN149" si="483">W151+W154+W156+W157+W158+W159+W160+W161+W164+W168+W170</f>
        <v>123967.6</v>
      </c>
      <c r="X149" s="47">
        <f t="shared" ref="X149" si="484">X151+X154+X156+X157+X158+X159+X160+X161+X164+X168+X170</f>
        <v>0</v>
      </c>
      <c r="Y149" s="47">
        <f t="shared" si="317"/>
        <v>123967.6</v>
      </c>
      <c r="Z149" s="47">
        <f>Z151+Z154+Z156+Z157+Z158+Z159+Z160+Z161+Z164+Z168+Z170+Z171+Z172+Z173</f>
        <v>0</v>
      </c>
      <c r="AA149" s="47">
        <f t="shared" ref="AA149:AA152" si="485">Y149+Z149</f>
        <v>123967.6</v>
      </c>
      <c r="AB149" s="47">
        <f>AB151+AB154+AB156+AB157+AB158+AB159+AB160+AB161+AB164+AB168+AB170+AB171+AB172+AB173+AB174</f>
        <v>-51950</v>
      </c>
      <c r="AC149" s="47">
        <f t="shared" ref="AC149:AC152" si="486">AA149+AB149</f>
        <v>72017.600000000006</v>
      </c>
      <c r="AD149" s="47">
        <f>AD151+AD154+AD156+AD157+AD158+AD159+AD160+AD161+AD164+AD168+AD170+AD171+AD172+AD173+AD174</f>
        <v>0</v>
      </c>
      <c r="AE149" s="47">
        <f t="shared" ref="AE149:AE152" si="487">AC149+AD149</f>
        <v>72017.600000000006</v>
      </c>
      <c r="AF149" s="47">
        <f>AF151+AF154+AF156+AF157+AF158+AF159+AF160+AF161+AF164+AF168+AF170+AF171+AF172+AF173+AF174</f>
        <v>0</v>
      </c>
      <c r="AG149" s="47">
        <f t="shared" ref="AG149:AG152" si="488">AE149+AF149</f>
        <v>72017.600000000006</v>
      </c>
      <c r="AH149" s="47">
        <f>AH151+AH154+AH156+AH157+AH158+AH159+AH160+AH161+AH164+AH168+AH170+AH171+AH172+AH173+AH174+AH175+AH176</f>
        <v>65645.578999999998</v>
      </c>
      <c r="AI149" s="47">
        <f t="shared" si="314"/>
        <v>137663.179</v>
      </c>
      <c r="AJ149" s="47">
        <f>AJ151+AJ154+AJ156+AJ157+AJ158+AJ159+AJ160+AJ161+AJ164+AJ168+AJ170+AJ171+AJ172+AJ173+AJ174+AJ175+AJ176</f>
        <v>-157.262</v>
      </c>
      <c r="AK149" s="47">
        <f t="shared" ref="AK149:AK152" si="489">AI149+AJ149</f>
        <v>137505.91700000002</v>
      </c>
      <c r="AL149" s="47">
        <f>AL151+AL154+AL156+AL157+AL158+AL159+AL160+AL161+AL164+AL168+AL170+AL171+AL172+AL173+AL174+AL175+AL176</f>
        <v>0</v>
      </c>
      <c r="AM149" s="47">
        <f t="shared" ref="AM149:AM152" si="490">AK149+AL149</f>
        <v>137505.91700000002</v>
      </c>
      <c r="AN149" s="47">
        <f t="shared" si="483"/>
        <v>245086</v>
      </c>
      <c r="AO149" s="41">
        <f t="shared" ref="AO149" si="491">AO151+AO154+AO156+AO157+AO158+AO159+AO160+AO161+AO164+AO168+AO170</f>
        <v>0</v>
      </c>
      <c r="AP149" s="41">
        <f t="shared" si="318"/>
        <v>245086</v>
      </c>
      <c r="AQ149" s="41">
        <f>AQ151+AQ154+AQ156+AQ157+AQ158+AQ159+AQ160+AQ161+AQ164+AQ168+AQ170+AQ171+AQ172+AQ173</f>
        <v>0</v>
      </c>
      <c r="AR149" s="41">
        <f t="shared" ref="AR149:AR152" si="492">AP149+AQ149</f>
        <v>245086</v>
      </c>
      <c r="AS149" s="41">
        <f>AS151+AS154+AS156+AS157+AS158+AS159+AS160+AS161+AS164+AS168+AS170+AS171+AS172+AS173+AS174</f>
        <v>-124630</v>
      </c>
      <c r="AT149" s="41">
        <f t="shared" ref="AT149:AT152" si="493">AR149+AS149</f>
        <v>120456</v>
      </c>
      <c r="AU149" s="41">
        <f>AU151+AU154+AU156+AU157+AU158+AU159+AU160+AU161+AU164+AU168+AU170+AU171+AU172+AU173+AU174</f>
        <v>0</v>
      </c>
      <c r="AV149" s="41">
        <f t="shared" ref="AV149:AV152" si="494">AT149+AU149</f>
        <v>120456</v>
      </c>
      <c r="AW149" s="41">
        <f>AW151+AW154+AW156+AW157+AW158+AW159+AW160+AW161+AW164+AW168+AW170+AW171+AW172+AW173+AW174</f>
        <v>0</v>
      </c>
      <c r="AX149" s="41">
        <f t="shared" ref="AX149:AX152" si="495">AV149+AW149</f>
        <v>120456</v>
      </c>
      <c r="AY149" s="41">
        <f>AY151+AY154+AY156+AY157+AY158+AY159+AY160+AY161+AY164+AY168+AY170+AY171+AY172+AY173+AY174+AY175+AY176</f>
        <v>131171.29599999997</v>
      </c>
      <c r="AZ149" s="41">
        <f t="shared" si="315"/>
        <v>251627.29599999997</v>
      </c>
      <c r="BA149" s="41">
        <f>BA151+BA154+BA156+BA157+BA158+BA159+BA160+BA161+BA164+BA168+BA170+BA171+BA172+BA173+BA174+BA175+BA176</f>
        <v>0</v>
      </c>
      <c r="BB149" s="41">
        <f t="shared" ref="BB149:BB152" si="496">AZ149+BA149</f>
        <v>251627.29599999997</v>
      </c>
      <c r="BD149" s="42">
        <v>0</v>
      </c>
    </row>
    <row r="150" spans="1:58" x14ac:dyDescent="0.35">
      <c r="A150" s="71"/>
      <c r="B150" s="13" t="s">
        <v>12</v>
      </c>
      <c r="C150" s="72"/>
      <c r="D150" s="54">
        <f>D155</f>
        <v>62361.7</v>
      </c>
      <c r="E150" s="54">
        <f>E155</f>
        <v>0</v>
      </c>
      <c r="F150" s="54">
        <f t="shared" si="316"/>
        <v>62361.7</v>
      </c>
      <c r="G150" s="54">
        <f>G155</f>
        <v>0</v>
      </c>
      <c r="H150" s="54">
        <f t="shared" si="478"/>
        <v>62361.7</v>
      </c>
      <c r="I150" s="54">
        <f>I155</f>
        <v>0</v>
      </c>
      <c r="J150" s="54">
        <f t="shared" si="479"/>
        <v>62361.7</v>
      </c>
      <c r="K150" s="54">
        <f>K155</f>
        <v>0</v>
      </c>
      <c r="L150" s="54">
        <f t="shared" si="480"/>
        <v>62361.7</v>
      </c>
      <c r="M150" s="54">
        <f>M155</f>
        <v>0</v>
      </c>
      <c r="N150" s="54">
        <f>L150+M150</f>
        <v>62361.7</v>
      </c>
      <c r="O150" s="54">
        <f>O155</f>
        <v>0</v>
      </c>
      <c r="P150" s="54">
        <f>N150+O150</f>
        <v>62361.7</v>
      </c>
      <c r="Q150" s="54">
        <f>Q155</f>
        <v>0</v>
      </c>
      <c r="R150" s="55">
        <f t="shared" si="313"/>
        <v>62361.7</v>
      </c>
      <c r="S150" s="54">
        <f>S155</f>
        <v>0</v>
      </c>
      <c r="T150" s="55">
        <f t="shared" si="481"/>
        <v>62361.7</v>
      </c>
      <c r="U150" s="54">
        <f>U155</f>
        <v>0</v>
      </c>
      <c r="V150" s="3">
        <f t="shared" si="482"/>
        <v>62361.7</v>
      </c>
      <c r="W150" s="54">
        <f t="shared" ref="W150:AN150" si="497">W155</f>
        <v>62361.7</v>
      </c>
      <c r="X150" s="54">
        <f t="shared" ref="X150:Z150" si="498">X155</f>
        <v>0</v>
      </c>
      <c r="Y150" s="54">
        <f t="shared" si="317"/>
        <v>62361.7</v>
      </c>
      <c r="Z150" s="54">
        <f t="shared" si="498"/>
        <v>0</v>
      </c>
      <c r="AA150" s="54">
        <f t="shared" si="485"/>
        <v>62361.7</v>
      </c>
      <c r="AB150" s="54">
        <f t="shared" ref="AB150" si="499">AB155</f>
        <v>0</v>
      </c>
      <c r="AC150" s="54">
        <f t="shared" si="486"/>
        <v>62361.7</v>
      </c>
      <c r="AD150" s="54">
        <f t="shared" ref="AD150:AF150" si="500">AD155</f>
        <v>0</v>
      </c>
      <c r="AE150" s="54">
        <f t="shared" si="487"/>
        <v>62361.7</v>
      </c>
      <c r="AF150" s="54">
        <f t="shared" si="500"/>
        <v>0</v>
      </c>
      <c r="AG150" s="54">
        <f t="shared" si="488"/>
        <v>62361.7</v>
      </c>
      <c r="AH150" s="54">
        <f t="shared" ref="AH150:AJ150" si="501">AH155</f>
        <v>0</v>
      </c>
      <c r="AI150" s="55">
        <f t="shared" si="314"/>
        <v>62361.7</v>
      </c>
      <c r="AJ150" s="54">
        <f t="shared" si="501"/>
        <v>0</v>
      </c>
      <c r="AK150" s="55">
        <f t="shared" si="489"/>
        <v>62361.7</v>
      </c>
      <c r="AL150" s="54">
        <f t="shared" ref="AL150" si="502">AL155</f>
        <v>0</v>
      </c>
      <c r="AM150" s="3">
        <f t="shared" si="490"/>
        <v>62361.7</v>
      </c>
      <c r="AN150" s="54">
        <f t="shared" si="497"/>
        <v>83661.2</v>
      </c>
      <c r="AO150" s="55">
        <f t="shared" ref="AO150:AQ150" si="503">AO155</f>
        <v>0</v>
      </c>
      <c r="AP150" s="55">
        <f t="shared" si="318"/>
        <v>83661.2</v>
      </c>
      <c r="AQ150" s="55">
        <f t="shared" si="503"/>
        <v>0</v>
      </c>
      <c r="AR150" s="55">
        <f t="shared" si="492"/>
        <v>83661.2</v>
      </c>
      <c r="AS150" s="55">
        <f t="shared" ref="AS150:AU150" si="504">AS155</f>
        <v>0</v>
      </c>
      <c r="AT150" s="55">
        <f t="shared" si="493"/>
        <v>83661.2</v>
      </c>
      <c r="AU150" s="55">
        <f t="shared" si="504"/>
        <v>0</v>
      </c>
      <c r="AV150" s="55">
        <f t="shared" si="494"/>
        <v>83661.2</v>
      </c>
      <c r="AW150" s="55">
        <f t="shared" ref="AW150:AY150" si="505">AW155</f>
        <v>0</v>
      </c>
      <c r="AX150" s="55">
        <f t="shared" si="495"/>
        <v>83661.2</v>
      </c>
      <c r="AY150" s="55">
        <f t="shared" si="505"/>
        <v>0</v>
      </c>
      <c r="AZ150" s="55">
        <f t="shared" si="315"/>
        <v>83661.2</v>
      </c>
      <c r="BA150" s="55">
        <f t="shared" ref="BA150" si="506">BA155</f>
        <v>0</v>
      </c>
      <c r="BB150" s="3">
        <f t="shared" si="496"/>
        <v>83661.2</v>
      </c>
      <c r="BC150" s="65"/>
      <c r="BD150" s="65"/>
    </row>
    <row r="151" spans="1:58" ht="36" x14ac:dyDescent="0.35">
      <c r="A151" s="71" t="s">
        <v>204</v>
      </c>
      <c r="B151" s="13" t="s">
        <v>44</v>
      </c>
      <c r="C151" s="2" t="s">
        <v>96</v>
      </c>
      <c r="D151" s="4">
        <v>17026.900000000001</v>
      </c>
      <c r="E151" s="4"/>
      <c r="F151" s="4">
        <f t="shared" si="316"/>
        <v>17026.900000000001</v>
      </c>
      <c r="G151" s="4"/>
      <c r="H151" s="4">
        <f t="shared" si="478"/>
        <v>17026.900000000001</v>
      </c>
      <c r="I151" s="4"/>
      <c r="J151" s="4">
        <f t="shared" si="479"/>
        <v>17026.900000000001</v>
      </c>
      <c r="K151" s="4"/>
      <c r="L151" s="4">
        <f t="shared" si="480"/>
        <v>17026.900000000001</v>
      </c>
      <c r="M151" s="4"/>
      <c r="N151" s="4">
        <f>L151+M151</f>
        <v>17026.900000000001</v>
      </c>
      <c r="O151" s="4">
        <f>-51.007</f>
        <v>-51.006999999999998</v>
      </c>
      <c r="P151" s="4">
        <f>N151+O151</f>
        <v>16975.893</v>
      </c>
      <c r="Q151" s="4">
        <v>-16975.893</v>
      </c>
      <c r="R151" s="3">
        <f t="shared" ref="R151:R215" si="507">P151+Q151</f>
        <v>0</v>
      </c>
      <c r="S151" s="32"/>
      <c r="T151" s="3">
        <f t="shared" si="481"/>
        <v>0</v>
      </c>
      <c r="U151" s="27"/>
      <c r="V151" s="3">
        <f t="shared" si="482"/>
        <v>0</v>
      </c>
      <c r="W151" s="4">
        <v>0</v>
      </c>
      <c r="X151" s="4">
        <v>0</v>
      </c>
      <c r="Y151" s="4">
        <f t="shared" si="317"/>
        <v>0</v>
      </c>
      <c r="Z151" s="4">
        <v>0</v>
      </c>
      <c r="AA151" s="4">
        <f t="shared" si="485"/>
        <v>0</v>
      </c>
      <c r="AB151" s="4">
        <v>0</v>
      </c>
      <c r="AC151" s="4">
        <f t="shared" si="486"/>
        <v>0</v>
      </c>
      <c r="AD151" s="4">
        <v>0</v>
      </c>
      <c r="AE151" s="4">
        <f t="shared" si="487"/>
        <v>0</v>
      </c>
      <c r="AF151" s="4"/>
      <c r="AG151" s="4">
        <f t="shared" si="488"/>
        <v>0</v>
      </c>
      <c r="AH151" s="4">
        <v>16975.893</v>
      </c>
      <c r="AI151" s="3">
        <f t="shared" ref="AI151:AI215" si="508">AG151+AH151</f>
        <v>16975.893</v>
      </c>
      <c r="AJ151" s="32"/>
      <c r="AK151" s="3">
        <f t="shared" si="489"/>
        <v>16975.893</v>
      </c>
      <c r="AL151" s="27"/>
      <c r="AM151" s="3">
        <f t="shared" si="490"/>
        <v>16975.893</v>
      </c>
      <c r="AN151" s="3">
        <v>0</v>
      </c>
      <c r="AO151" s="3">
        <v>0</v>
      </c>
      <c r="AP151" s="3">
        <f t="shared" si="318"/>
        <v>0</v>
      </c>
      <c r="AQ151" s="3"/>
      <c r="AR151" s="3">
        <f t="shared" si="492"/>
        <v>0</v>
      </c>
      <c r="AS151" s="3"/>
      <c r="AT151" s="3">
        <f t="shared" si="493"/>
        <v>0</v>
      </c>
      <c r="AU151" s="3"/>
      <c r="AV151" s="3">
        <f t="shared" si="494"/>
        <v>0</v>
      </c>
      <c r="AW151" s="3"/>
      <c r="AX151" s="3">
        <f t="shared" si="495"/>
        <v>0</v>
      </c>
      <c r="AY151" s="3"/>
      <c r="AZ151" s="3">
        <f t="shared" ref="AZ151:AZ215" si="509">AX151+AY151</f>
        <v>0</v>
      </c>
      <c r="BA151" s="30"/>
      <c r="BB151" s="3">
        <f t="shared" si="496"/>
        <v>0</v>
      </c>
      <c r="BC151" s="65" t="s">
        <v>138</v>
      </c>
      <c r="BD151" s="65"/>
    </row>
    <row r="152" spans="1:58" ht="36" x14ac:dyDescent="0.35">
      <c r="A152" s="71" t="s">
        <v>205</v>
      </c>
      <c r="B152" s="13" t="s">
        <v>45</v>
      </c>
      <c r="C152" s="2" t="s">
        <v>96</v>
      </c>
      <c r="D152" s="4">
        <f>D154+D155</f>
        <v>152367.29999999999</v>
      </c>
      <c r="E152" s="4">
        <f>E154+E155</f>
        <v>0</v>
      </c>
      <c r="F152" s="4">
        <f t="shared" si="316"/>
        <v>152367.29999999999</v>
      </c>
      <c r="G152" s="4">
        <f>G154+G155</f>
        <v>0</v>
      </c>
      <c r="H152" s="4">
        <f t="shared" si="478"/>
        <v>152367.29999999999</v>
      </c>
      <c r="I152" s="4">
        <f>I154+I155</f>
        <v>0</v>
      </c>
      <c r="J152" s="4">
        <f t="shared" si="479"/>
        <v>152367.29999999999</v>
      </c>
      <c r="K152" s="4">
        <f>K154+K155</f>
        <v>0</v>
      </c>
      <c r="L152" s="4">
        <f t="shared" si="480"/>
        <v>152367.29999999999</v>
      </c>
      <c r="M152" s="4">
        <f>M154+M155</f>
        <v>0</v>
      </c>
      <c r="N152" s="4">
        <f>L152+M152</f>
        <v>152367.29999999999</v>
      </c>
      <c r="O152" s="4">
        <f>O154+O155</f>
        <v>-368</v>
      </c>
      <c r="P152" s="4">
        <f>N152+O152</f>
        <v>151999.29999999999</v>
      </c>
      <c r="Q152" s="4">
        <f>Q154+Q155</f>
        <v>0</v>
      </c>
      <c r="R152" s="3">
        <f t="shared" si="507"/>
        <v>151999.29999999999</v>
      </c>
      <c r="S152" s="32">
        <f>S154+S155</f>
        <v>0</v>
      </c>
      <c r="T152" s="3">
        <f t="shared" si="481"/>
        <v>151999.29999999999</v>
      </c>
      <c r="U152" s="27">
        <f>U154+U155</f>
        <v>0</v>
      </c>
      <c r="V152" s="3">
        <f t="shared" si="482"/>
        <v>151999.29999999999</v>
      </c>
      <c r="W152" s="4">
        <f t="shared" ref="W152:AN152" si="510">W154+W155</f>
        <v>122861.7</v>
      </c>
      <c r="X152" s="4">
        <f t="shared" ref="X152:Z152" si="511">X154+X155</f>
        <v>0</v>
      </c>
      <c r="Y152" s="4">
        <f t="shared" si="317"/>
        <v>122861.7</v>
      </c>
      <c r="Z152" s="4">
        <f t="shared" si="511"/>
        <v>0</v>
      </c>
      <c r="AA152" s="4">
        <f t="shared" si="485"/>
        <v>122861.7</v>
      </c>
      <c r="AB152" s="4">
        <f t="shared" ref="AB152" si="512">AB154+AB155</f>
        <v>0</v>
      </c>
      <c r="AC152" s="4">
        <f t="shared" si="486"/>
        <v>122861.7</v>
      </c>
      <c r="AD152" s="4">
        <f t="shared" ref="AD152:AF152" si="513">AD154+AD155</f>
        <v>0</v>
      </c>
      <c r="AE152" s="4">
        <f t="shared" si="487"/>
        <v>122861.7</v>
      </c>
      <c r="AF152" s="4">
        <f t="shared" si="513"/>
        <v>0</v>
      </c>
      <c r="AG152" s="4">
        <f t="shared" si="488"/>
        <v>122861.7</v>
      </c>
      <c r="AH152" s="4">
        <f t="shared" ref="AH152:AJ152" si="514">AH154+AH155</f>
        <v>0</v>
      </c>
      <c r="AI152" s="3">
        <f t="shared" si="508"/>
        <v>122861.7</v>
      </c>
      <c r="AJ152" s="32">
        <f t="shared" si="514"/>
        <v>0</v>
      </c>
      <c r="AK152" s="3">
        <f t="shared" si="489"/>
        <v>122861.7</v>
      </c>
      <c r="AL152" s="27">
        <f t="shared" ref="AL152" si="515">AL154+AL155</f>
        <v>0</v>
      </c>
      <c r="AM152" s="3">
        <f t="shared" si="490"/>
        <v>122861.7</v>
      </c>
      <c r="AN152" s="4">
        <f t="shared" si="510"/>
        <v>144161.20000000001</v>
      </c>
      <c r="AO152" s="3">
        <f t="shared" ref="AO152:AQ152" si="516">AO154+AO155</f>
        <v>0</v>
      </c>
      <c r="AP152" s="3">
        <f t="shared" si="318"/>
        <v>144161.20000000001</v>
      </c>
      <c r="AQ152" s="3">
        <f t="shared" si="516"/>
        <v>0</v>
      </c>
      <c r="AR152" s="3">
        <f t="shared" si="492"/>
        <v>144161.20000000001</v>
      </c>
      <c r="AS152" s="3">
        <f t="shared" ref="AS152:AU152" si="517">AS154+AS155</f>
        <v>0</v>
      </c>
      <c r="AT152" s="3">
        <f t="shared" si="493"/>
        <v>144161.20000000001</v>
      </c>
      <c r="AU152" s="3">
        <f t="shared" si="517"/>
        <v>0</v>
      </c>
      <c r="AV152" s="3">
        <f t="shared" si="494"/>
        <v>144161.20000000001</v>
      </c>
      <c r="AW152" s="3">
        <f t="shared" ref="AW152:AY152" si="518">AW154+AW155</f>
        <v>0</v>
      </c>
      <c r="AX152" s="3">
        <f t="shared" si="495"/>
        <v>144161.20000000001</v>
      </c>
      <c r="AY152" s="3">
        <f t="shared" si="518"/>
        <v>0</v>
      </c>
      <c r="AZ152" s="3">
        <f t="shared" si="509"/>
        <v>144161.20000000001</v>
      </c>
      <c r="BA152" s="30">
        <f t="shared" ref="BA152" si="519">BA154+BA155</f>
        <v>0</v>
      </c>
      <c r="BB152" s="3">
        <f t="shared" si="496"/>
        <v>144161.20000000001</v>
      </c>
      <c r="BC152" s="65"/>
      <c r="BD152" s="65"/>
    </row>
    <row r="153" spans="1:58" x14ac:dyDescent="0.35">
      <c r="A153" s="71"/>
      <c r="B153" s="13" t="s">
        <v>5</v>
      </c>
      <c r="C153" s="7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3"/>
      <c r="S153" s="32"/>
      <c r="T153" s="3"/>
      <c r="U153" s="27"/>
      <c r="V153" s="3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32"/>
      <c r="AK153" s="3"/>
      <c r="AL153" s="27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0"/>
      <c r="BB153" s="3"/>
      <c r="BC153" s="65"/>
      <c r="BD153" s="65"/>
    </row>
    <row r="154" spans="1:58" hidden="1" x14ac:dyDescent="0.35">
      <c r="A154" s="12"/>
      <c r="B154" s="14" t="s">
        <v>6</v>
      </c>
      <c r="C154" s="1"/>
      <c r="D154" s="4">
        <v>90005.6</v>
      </c>
      <c r="E154" s="4"/>
      <c r="F154" s="4">
        <f t="shared" si="316"/>
        <v>90005.6</v>
      </c>
      <c r="G154" s="4"/>
      <c r="H154" s="4">
        <f t="shared" ref="H154:H162" si="520">F154+G154</f>
        <v>90005.6</v>
      </c>
      <c r="I154" s="4"/>
      <c r="J154" s="4">
        <f t="shared" ref="J154:J162" si="521">H154+I154</f>
        <v>90005.6</v>
      </c>
      <c r="K154" s="4"/>
      <c r="L154" s="4">
        <f t="shared" ref="L154:L162" si="522">J154+K154</f>
        <v>90005.6</v>
      </c>
      <c r="M154" s="4"/>
      <c r="N154" s="4">
        <f t="shared" ref="N154:N162" si="523">L154+M154</f>
        <v>90005.6</v>
      </c>
      <c r="O154" s="4">
        <v>-368</v>
      </c>
      <c r="P154" s="4">
        <f t="shared" ref="P154:P162" si="524">N154+O154</f>
        <v>89637.6</v>
      </c>
      <c r="Q154" s="4"/>
      <c r="R154" s="4">
        <f t="shared" si="507"/>
        <v>89637.6</v>
      </c>
      <c r="S154" s="32"/>
      <c r="T154" s="4">
        <f t="shared" ref="T154:T162" si="525">R154+S154</f>
        <v>89637.6</v>
      </c>
      <c r="U154" s="27"/>
      <c r="V154" s="4">
        <f t="shared" ref="V154:V162" si="526">T154+U154</f>
        <v>89637.6</v>
      </c>
      <c r="W154" s="4">
        <v>60500</v>
      </c>
      <c r="X154" s="4"/>
      <c r="Y154" s="4">
        <f t="shared" si="317"/>
        <v>60500</v>
      </c>
      <c r="Z154" s="4"/>
      <c r="AA154" s="4">
        <f t="shared" ref="AA154:AA162" si="527">Y154+Z154</f>
        <v>60500</v>
      </c>
      <c r="AB154" s="4"/>
      <c r="AC154" s="4">
        <f t="shared" ref="AC154:AC162" si="528">AA154+AB154</f>
        <v>60500</v>
      </c>
      <c r="AD154" s="4"/>
      <c r="AE154" s="4">
        <f t="shared" ref="AE154:AE162" si="529">AC154+AD154</f>
        <v>60500</v>
      </c>
      <c r="AF154" s="4"/>
      <c r="AG154" s="4">
        <f t="shared" ref="AG154:AG162" si="530">AE154+AF154</f>
        <v>60500</v>
      </c>
      <c r="AH154" s="4"/>
      <c r="AI154" s="4">
        <f t="shared" si="508"/>
        <v>60500</v>
      </c>
      <c r="AJ154" s="32"/>
      <c r="AK154" s="4">
        <f t="shared" ref="AK154:AK162" si="531">AI154+AJ154</f>
        <v>60500</v>
      </c>
      <c r="AL154" s="27"/>
      <c r="AM154" s="4">
        <f t="shared" ref="AM154:AM162" si="532">AK154+AL154</f>
        <v>60500</v>
      </c>
      <c r="AN154" s="3">
        <v>60500</v>
      </c>
      <c r="AO154" s="3"/>
      <c r="AP154" s="3">
        <f t="shared" si="318"/>
        <v>60500</v>
      </c>
      <c r="AQ154" s="3"/>
      <c r="AR154" s="3">
        <f t="shared" ref="AR154:AR162" si="533">AP154+AQ154</f>
        <v>60500</v>
      </c>
      <c r="AS154" s="3"/>
      <c r="AT154" s="3">
        <f t="shared" ref="AT154:AT162" si="534">AR154+AS154</f>
        <v>60500</v>
      </c>
      <c r="AU154" s="3"/>
      <c r="AV154" s="3">
        <f t="shared" ref="AV154:AV162" si="535">AT154+AU154</f>
        <v>60500</v>
      </c>
      <c r="AW154" s="3"/>
      <c r="AX154" s="3">
        <f t="shared" ref="AX154:AX162" si="536">AV154+AW154</f>
        <v>60500</v>
      </c>
      <c r="AY154" s="3"/>
      <c r="AZ154" s="3">
        <f t="shared" si="509"/>
        <v>60500</v>
      </c>
      <c r="BA154" s="30"/>
      <c r="BB154" s="3">
        <f t="shared" ref="BB154:BB162" si="537">AZ154+BA154</f>
        <v>60500</v>
      </c>
      <c r="BC154" s="5" t="s">
        <v>278</v>
      </c>
      <c r="BD154" s="5">
        <v>0</v>
      </c>
      <c r="BE154" s="5"/>
      <c r="BF154" s="5"/>
    </row>
    <row r="155" spans="1:58" x14ac:dyDescent="0.35">
      <c r="A155" s="71"/>
      <c r="B155" s="13" t="s">
        <v>12</v>
      </c>
      <c r="C155" s="72"/>
      <c r="D155" s="4">
        <v>62361.7</v>
      </c>
      <c r="E155" s="4"/>
      <c r="F155" s="4">
        <f t="shared" si="316"/>
        <v>62361.7</v>
      </c>
      <c r="G155" s="4"/>
      <c r="H155" s="4">
        <f t="shared" si="520"/>
        <v>62361.7</v>
      </c>
      <c r="I155" s="4"/>
      <c r="J155" s="4">
        <f t="shared" si="521"/>
        <v>62361.7</v>
      </c>
      <c r="K155" s="4"/>
      <c r="L155" s="4">
        <f t="shared" si="522"/>
        <v>62361.7</v>
      </c>
      <c r="M155" s="4"/>
      <c r="N155" s="4">
        <f t="shared" si="523"/>
        <v>62361.7</v>
      </c>
      <c r="O155" s="4"/>
      <c r="P155" s="4">
        <f t="shared" si="524"/>
        <v>62361.7</v>
      </c>
      <c r="Q155" s="4"/>
      <c r="R155" s="3">
        <f t="shared" si="507"/>
        <v>62361.7</v>
      </c>
      <c r="S155" s="32"/>
      <c r="T155" s="3">
        <f t="shared" si="525"/>
        <v>62361.7</v>
      </c>
      <c r="U155" s="27"/>
      <c r="V155" s="3">
        <f t="shared" si="526"/>
        <v>62361.7</v>
      </c>
      <c r="W155" s="4">
        <v>62361.7</v>
      </c>
      <c r="X155" s="4"/>
      <c r="Y155" s="4">
        <f t="shared" si="317"/>
        <v>62361.7</v>
      </c>
      <c r="Z155" s="4"/>
      <c r="AA155" s="4">
        <f t="shared" si="527"/>
        <v>62361.7</v>
      </c>
      <c r="AB155" s="4"/>
      <c r="AC155" s="4">
        <f t="shared" si="528"/>
        <v>62361.7</v>
      </c>
      <c r="AD155" s="4"/>
      <c r="AE155" s="4">
        <f t="shared" si="529"/>
        <v>62361.7</v>
      </c>
      <c r="AF155" s="4"/>
      <c r="AG155" s="4">
        <f t="shared" si="530"/>
        <v>62361.7</v>
      </c>
      <c r="AH155" s="4"/>
      <c r="AI155" s="3">
        <f t="shared" si="508"/>
        <v>62361.7</v>
      </c>
      <c r="AJ155" s="32"/>
      <c r="AK155" s="3">
        <f t="shared" si="531"/>
        <v>62361.7</v>
      </c>
      <c r="AL155" s="27"/>
      <c r="AM155" s="3">
        <f t="shared" si="532"/>
        <v>62361.7</v>
      </c>
      <c r="AN155" s="3">
        <v>83661.2</v>
      </c>
      <c r="AO155" s="3"/>
      <c r="AP155" s="3">
        <f t="shared" si="318"/>
        <v>83661.2</v>
      </c>
      <c r="AQ155" s="3"/>
      <c r="AR155" s="3">
        <f t="shared" si="533"/>
        <v>83661.2</v>
      </c>
      <c r="AS155" s="3"/>
      <c r="AT155" s="3">
        <f t="shared" si="534"/>
        <v>83661.2</v>
      </c>
      <c r="AU155" s="3"/>
      <c r="AV155" s="3">
        <f t="shared" si="535"/>
        <v>83661.2</v>
      </c>
      <c r="AW155" s="3"/>
      <c r="AX155" s="3">
        <f t="shared" si="536"/>
        <v>83661.2</v>
      </c>
      <c r="AY155" s="3"/>
      <c r="AZ155" s="3">
        <f t="shared" si="509"/>
        <v>83661.2</v>
      </c>
      <c r="BA155" s="30"/>
      <c r="BB155" s="3">
        <f t="shared" si="537"/>
        <v>83661.2</v>
      </c>
      <c r="BC155" s="65" t="s">
        <v>277</v>
      </c>
      <c r="BD155" s="65"/>
    </row>
    <row r="156" spans="1:58" ht="36" x14ac:dyDescent="0.35">
      <c r="A156" s="71" t="s">
        <v>206</v>
      </c>
      <c r="B156" s="13" t="s">
        <v>46</v>
      </c>
      <c r="C156" s="2" t="s">
        <v>96</v>
      </c>
      <c r="D156" s="4">
        <v>31451.7</v>
      </c>
      <c r="E156" s="4"/>
      <c r="F156" s="4">
        <f t="shared" si="316"/>
        <v>31451.7</v>
      </c>
      <c r="G156" s="4"/>
      <c r="H156" s="4">
        <f t="shared" si="520"/>
        <v>31451.7</v>
      </c>
      <c r="I156" s="4"/>
      <c r="J156" s="4">
        <f t="shared" si="521"/>
        <v>31451.7</v>
      </c>
      <c r="K156" s="4"/>
      <c r="L156" s="4">
        <f t="shared" si="522"/>
        <v>31451.7</v>
      </c>
      <c r="M156" s="4"/>
      <c r="N156" s="4">
        <f t="shared" si="523"/>
        <v>31451.7</v>
      </c>
      <c r="O156" s="4"/>
      <c r="P156" s="4">
        <f t="shared" si="524"/>
        <v>31451.7</v>
      </c>
      <c r="Q156" s="4"/>
      <c r="R156" s="3">
        <f t="shared" si="507"/>
        <v>31451.7</v>
      </c>
      <c r="S156" s="32"/>
      <c r="T156" s="3">
        <f t="shared" si="525"/>
        <v>31451.7</v>
      </c>
      <c r="U156" s="27"/>
      <c r="V156" s="3">
        <f t="shared" si="526"/>
        <v>31451.7</v>
      </c>
      <c r="W156" s="4">
        <v>0</v>
      </c>
      <c r="X156" s="4">
        <v>0</v>
      </c>
      <c r="Y156" s="4">
        <f t="shared" si="317"/>
        <v>0</v>
      </c>
      <c r="Z156" s="4"/>
      <c r="AA156" s="4">
        <f t="shared" si="527"/>
        <v>0</v>
      </c>
      <c r="AB156" s="4"/>
      <c r="AC156" s="4">
        <f t="shared" si="528"/>
        <v>0</v>
      </c>
      <c r="AD156" s="4"/>
      <c r="AE156" s="4">
        <f t="shared" si="529"/>
        <v>0</v>
      </c>
      <c r="AF156" s="4"/>
      <c r="AG156" s="4">
        <f t="shared" si="530"/>
        <v>0</v>
      </c>
      <c r="AH156" s="4"/>
      <c r="AI156" s="3">
        <f t="shared" si="508"/>
        <v>0</v>
      </c>
      <c r="AJ156" s="32"/>
      <c r="AK156" s="3">
        <f t="shared" si="531"/>
        <v>0</v>
      </c>
      <c r="AL156" s="27"/>
      <c r="AM156" s="3">
        <f t="shared" si="532"/>
        <v>0</v>
      </c>
      <c r="AN156" s="3">
        <v>0</v>
      </c>
      <c r="AO156" s="3">
        <v>0</v>
      </c>
      <c r="AP156" s="3">
        <f t="shared" si="318"/>
        <v>0</v>
      </c>
      <c r="AQ156" s="3"/>
      <c r="AR156" s="3">
        <f t="shared" si="533"/>
        <v>0</v>
      </c>
      <c r="AS156" s="3"/>
      <c r="AT156" s="3">
        <f t="shared" si="534"/>
        <v>0</v>
      </c>
      <c r="AU156" s="3"/>
      <c r="AV156" s="3">
        <f t="shared" si="535"/>
        <v>0</v>
      </c>
      <c r="AW156" s="3"/>
      <c r="AX156" s="3">
        <f t="shared" si="536"/>
        <v>0</v>
      </c>
      <c r="AY156" s="3"/>
      <c r="AZ156" s="3">
        <f t="shared" si="509"/>
        <v>0</v>
      </c>
      <c r="BA156" s="30"/>
      <c r="BB156" s="3">
        <f t="shared" si="537"/>
        <v>0</v>
      </c>
      <c r="BC156" s="65" t="s">
        <v>139</v>
      </c>
      <c r="BD156" s="65"/>
    </row>
    <row r="157" spans="1:58" ht="36" x14ac:dyDescent="0.35">
      <c r="A157" s="71" t="s">
        <v>207</v>
      </c>
      <c r="B157" s="13" t="s">
        <v>47</v>
      </c>
      <c r="C157" s="2" t="s">
        <v>96</v>
      </c>
      <c r="D157" s="4">
        <v>0</v>
      </c>
      <c r="E157" s="4"/>
      <c r="F157" s="4">
        <f t="shared" si="316"/>
        <v>0</v>
      </c>
      <c r="G157" s="4"/>
      <c r="H157" s="4">
        <f t="shared" si="520"/>
        <v>0</v>
      </c>
      <c r="I157" s="4"/>
      <c r="J157" s="4">
        <f t="shared" si="521"/>
        <v>0</v>
      </c>
      <c r="K157" s="4"/>
      <c r="L157" s="4">
        <f t="shared" si="522"/>
        <v>0</v>
      </c>
      <c r="M157" s="4"/>
      <c r="N157" s="4">
        <f t="shared" si="523"/>
        <v>0</v>
      </c>
      <c r="O157" s="4"/>
      <c r="P157" s="4">
        <f t="shared" si="524"/>
        <v>0</v>
      </c>
      <c r="Q157" s="4"/>
      <c r="R157" s="3">
        <f t="shared" si="507"/>
        <v>0</v>
      </c>
      <c r="S157" s="32"/>
      <c r="T157" s="3">
        <f t="shared" si="525"/>
        <v>0</v>
      </c>
      <c r="U157" s="27"/>
      <c r="V157" s="3">
        <f t="shared" si="526"/>
        <v>0</v>
      </c>
      <c r="W157" s="4">
        <v>726.6</v>
      </c>
      <c r="X157" s="4"/>
      <c r="Y157" s="4">
        <f t="shared" si="317"/>
        <v>726.6</v>
      </c>
      <c r="Z157" s="4"/>
      <c r="AA157" s="4">
        <f t="shared" si="527"/>
        <v>726.6</v>
      </c>
      <c r="AB157" s="4"/>
      <c r="AC157" s="4">
        <f t="shared" si="528"/>
        <v>726.6</v>
      </c>
      <c r="AD157" s="4"/>
      <c r="AE157" s="4">
        <f t="shared" si="529"/>
        <v>726.6</v>
      </c>
      <c r="AF157" s="4"/>
      <c r="AG157" s="4">
        <f t="shared" si="530"/>
        <v>726.6</v>
      </c>
      <c r="AH157" s="4">
        <v>1358.7619999999999</v>
      </c>
      <c r="AI157" s="3">
        <f t="shared" si="508"/>
        <v>2085.3620000000001</v>
      </c>
      <c r="AJ157" s="32">
        <v>-157.262</v>
      </c>
      <c r="AK157" s="3">
        <f t="shared" si="531"/>
        <v>1928.1000000000001</v>
      </c>
      <c r="AL157" s="27"/>
      <c r="AM157" s="3">
        <f t="shared" si="532"/>
        <v>1928.1000000000001</v>
      </c>
      <c r="AN157" s="3">
        <v>0</v>
      </c>
      <c r="AO157" s="3">
        <v>0</v>
      </c>
      <c r="AP157" s="3">
        <f t="shared" si="318"/>
        <v>0</v>
      </c>
      <c r="AQ157" s="3"/>
      <c r="AR157" s="3">
        <f t="shared" si="533"/>
        <v>0</v>
      </c>
      <c r="AS157" s="3"/>
      <c r="AT157" s="3">
        <f t="shared" si="534"/>
        <v>0</v>
      </c>
      <c r="AU157" s="3"/>
      <c r="AV157" s="3">
        <f t="shared" si="535"/>
        <v>0</v>
      </c>
      <c r="AW157" s="3"/>
      <c r="AX157" s="3">
        <f t="shared" si="536"/>
        <v>0</v>
      </c>
      <c r="AY157" s="3"/>
      <c r="AZ157" s="3">
        <f t="shared" si="509"/>
        <v>0</v>
      </c>
      <c r="BA157" s="30"/>
      <c r="BB157" s="3">
        <f t="shared" si="537"/>
        <v>0</v>
      </c>
      <c r="BC157" s="65" t="s">
        <v>140</v>
      </c>
      <c r="BD157" s="65"/>
    </row>
    <row r="158" spans="1:58" ht="36" x14ac:dyDescent="0.35">
      <c r="A158" s="71" t="s">
        <v>208</v>
      </c>
      <c r="B158" s="13" t="s">
        <v>48</v>
      </c>
      <c r="C158" s="2" t="s">
        <v>96</v>
      </c>
      <c r="D158" s="4">
        <v>0</v>
      </c>
      <c r="E158" s="4"/>
      <c r="F158" s="4">
        <f t="shared" si="316"/>
        <v>0</v>
      </c>
      <c r="G158" s="4"/>
      <c r="H158" s="4">
        <f t="shared" si="520"/>
        <v>0</v>
      </c>
      <c r="I158" s="4"/>
      <c r="J158" s="4">
        <f t="shared" si="521"/>
        <v>0</v>
      </c>
      <c r="K158" s="4"/>
      <c r="L158" s="4">
        <f t="shared" si="522"/>
        <v>0</v>
      </c>
      <c r="M158" s="4"/>
      <c r="N158" s="4">
        <f t="shared" si="523"/>
        <v>0</v>
      </c>
      <c r="O158" s="4"/>
      <c r="P158" s="4">
        <f t="shared" si="524"/>
        <v>0</v>
      </c>
      <c r="Q158" s="4"/>
      <c r="R158" s="3">
        <f t="shared" si="507"/>
        <v>0</v>
      </c>
      <c r="S158" s="32"/>
      <c r="T158" s="3">
        <f t="shared" si="525"/>
        <v>0</v>
      </c>
      <c r="U158" s="27"/>
      <c r="V158" s="3">
        <f t="shared" si="526"/>
        <v>0</v>
      </c>
      <c r="W158" s="4">
        <v>0</v>
      </c>
      <c r="X158" s="4">
        <v>0</v>
      </c>
      <c r="Y158" s="4">
        <f t="shared" si="317"/>
        <v>0</v>
      </c>
      <c r="Z158" s="4"/>
      <c r="AA158" s="4">
        <f t="shared" si="527"/>
        <v>0</v>
      </c>
      <c r="AB158" s="4"/>
      <c r="AC158" s="4">
        <f t="shared" si="528"/>
        <v>0</v>
      </c>
      <c r="AD158" s="4"/>
      <c r="AE158" s="4">
        <f t="shared" si="529"/>
        <v>0</v>
      </c>
      <c r="AF158" s="4"/>
      <c r="AG158" s="4">
        <f t="shared" si="530"/>
        <v>0</v>
      </c>
      <c r="AH158" s="4"/>
      <c r="AI158" s="3">
        <f t="shared" si="508"/>
        <v>0</v>
      </c>
      <c r="AJ158" s="32"/>
      <c r="AK158" s="3">
        <f t="shared" si="531"/>
        <v>0</v>
      </c>
      <c r="AL158" s="27"/>
      <c r="AM158" s="3">
        <f t="shared" si="532"/>
        <v>0</v>
      </c>
      <c r="AN158" s="3">
        <v>52000</v>
      </c>
      <c r="AO158" s="3"/>
      <c r="AP158" s="3">
        <f t="shared" si="318"/>
        <v>52000</v>
      </c>
      <c r="AQ158" s="3"/>
      <c r="AR158" s="3">
        <f t="shared" si="533"/>
        <v>52000</v>
      </c>
      <c r="AS158" s="3"/>
      <c r="AT158" s="3">
        <f t="shared" si="534"/>
        <v>52000</v>
      </c>
      <c r="AU158" s="3"/>
      <c r="AV158" s="3">
        <f t="shared" si="535"/>
        <v>52000</v>
      </c>
      <c r="AW158" s="3"/>
      <c r="AX158" s="3">
        <f t="shared" si="536"/>
        <v>52000</v>
      </c>
      <c r="AY158" s="3"/>
      <c r="AZ158" s="3">
        <f t="shared" si="509"/>
        <v>52000</v>
      </c>
      <c r="BA158" s="30"/>
      <c r="BB158" s="3">
        <f t="shared" si="537"/>
        <v>52000</v>
      </c>
      <c r="BC158" s="65" t="s">
        <v>141</v>
      </c>
      <c r="BD158" s="65"/>
    </row>
    <row r="159" spans="1:58" ht="36" x14ac:dyDescent="0.35">
      <c r="A159" s="71" t="s">
        <v>209</v>
      </c>
      <c r="B159" s="13" t="s">
        <v>298</v>
      </c>
      <c r="C159" s="2" t="s">
        <v>96</v>
      </c>
      <c r="D159" s="4">
        <v>0</v>
      </c>
      <c r="E159" s="4"/>
      <c r="F159" s="4">
        <f t="shared" si="316"/>
        <v>0</v>
      </c>
      <c r="G159" s="4"/>
      <c r="H159" s="4">
        <f t="shared" si="520"/>
        <v>0</v>
      </c>
      <c r="I159" s="4"/>
      <c r="J159" s="4">
        <f t="shared" si="521"/>
        <v>0</v>
      </c>
      <c r="K159" s="4"/>
      <c r="L159" s="4">
        <f t="shared" si="522"/>
        <v>0</v>
      </c>
      <c r="M159" s="4"/>
      <c r="N159" s="4">
        <f t="shared" si="523"/>
        <v>0</v>
      </c>
      <c r="O159" s="4"/>
      <c r="P159" s="4">
        <f t="shared" si="524"/>
        <v>0</v>
      </c>
      <c r="Q159" s="4"/>
      <c r="R159" s="3">
        <f t="shared" si="507"/>
        <v>0</v>
      </c>
      <c r="S159" s="32"/>
      <c r="T159" s="3">
        <f t="shared" si="525"/>
        <v>0</v>
      </c>
      <c r="U159" s="27"/>
      <c r="V159" s="3">
        <f t="shared" si="526"/>
        <v>0</v>
      </c>
      <c r="W159" s="4">
        <v>0</v>
      </c>
      <c r="X159" s="4">
        <v>0</v>
      </c>
      <c r="Y159" s="4">
        <f t="shared" si="317"/>
        <v>0</v>
      </c>
      <c r="Z159" s="4"/>
      <c r="AA159" s="4">
        <f t="shared" si="527"/>
        <v>0</v>
      </c>
      <c r="AB159" s="4"/>
      <c r="AC159" s="4">
        <f t="shared" si="528"/>
        <v>0</v>
      </c>
      <c r="AD159" s="4"/>
      <c r="AE159" s="4">
        <f t="shared" si="529"/>
        <v>0</v>
      </c>
      <c r="AF159" s="4"/>
      <c r="AG159" s="4">
        <f t="shared" si="530"/>
        <v>0</v>
      </c>
      <c r="AH159" s="4"/>
      <c r="AI159" s="3">
        <f t="shared" si="508"/>
        <v>0</v>
      </c>
      <c r="AJ159" s="32"/>
      <c r="AK159" s="3">
        <f t="shared" si="531"/>
        <v>0</v>
      </c>
      <c r="AL159" s="27"/>
      <c r="AM159" s="3">
        <f t="shared" si="532"/>
        <v>0</v>
      </c>
      <c r="AN159" s="3">
        <v>7956</v>
      </c>
      <c r="AO159" s="3"/>
      <c r="AP159" s="3">
        <f t="shared" si="318"/>
        <v>7956</v>
      </c>
      <c r="AQ159" s="3"/>
      <c r="AR159" s="3">
        <f t="shared" si="533"/>
        <v>7956</v>
      </c>
      <c r="AS159" s="3"/>
      <c r="AT159" s="3">
        <f t="shared" si="534"/>
        <v>7956</v>
      </c>
      <c r="AU159" s="3"/>
      <c r="AV159" s="3">
        <f t="shared" si="535"/>
        <v>7956</v>
      </c>
      <c r="AW159" s="3"/>
      <c r="AX159" s="3">
        <f t="shared" si="536"/>
        <v>7956</v>
      </c>
      <c r="AY159" s="3"/>
      <c r="AZ159" s="3">
        <f t="shared" si="509"/>
        <v>7956</v>
      </c>
      <c r="BA159" s="30"/>
      <c r="BB159" s="3">
        <f t="shared" si="537"/>
        <v>7956</v>
      </c>
      <c r="BC159" s="65" t="s">
        <v>142</v>
      </c>
      <c r="BD159" s="65"/>
    </row>
    <row r="160" spans="1:58" ht="36" x14ac:dyDescent="0.35">
      <c r="A160" s="71" t="s">
        <v>210</v>
      </c>
      <c r="B160" s="13" t="s">
        <v>249</v>
      </c>
      <c r="C160" s="2" t="s">
        <v>96</v>
      </c>
      <c r="D160" s="4">
        <v>1963.9</v>
      </c>
      <c r="E160" s="4"/>
      <c r="F160" s="4">
        <f t="shared" si="316"/>
        <v>1963.9</v>
      </c>
      <c r="G160" s="4"/>
      <c r="H160" s="4">
        <f t="shared" si="520"/>
        <v>1963.9</v>
      </c>
      <c r="I160" s="4"/>
      <c r="J160" s="4">
        <f t="shared" si="521"/>
        <v>1963.9</v>
      </c>
      <c r="K160" s="4"/>
      <c r="L160" s="4">
        <f t="shared" si="522"/>
        <v>1963.9</v>
      </c>
      <c r="M160" s="4"/>
      <c r="N160" s="4">
        <f t="shared" si="523"/>
        <v>1963.9</v>
      </c>
      <c r="O160" s="4"/>
      <c r="P160" s="4">
        <f t="shared" si="524"/>
        <v>1963.9</v>
      </c>
      <c r="Q160" s="4">
        <v>-1295.9939999999999</v>
      </c>
      <c r="R160" s="3">
        <f t="shared" si="507"/>
        <v>667.90600000000018</v>
      </c>
      <c r="S160" s="32"/>
      <c r="T160" s="3">
        <f t="shared" si="525"/>
        <v>667.90600000000018</v>
      </c>
      <c r="U160" s="27"/>
      <c r="V160" s="3">
        <f t="shared" si="526"/>
        <v>667.90600000000018</v>
      </c>
      <c r="W160" s="4">
        <v>0</v>
      </c>
      <c r="X160" s="4">
        <v>0</v>
      </c>
      <c r="Y160" s="4">
        <f t="shared" si="317"/>
        <v>0</v>
      </c>
      <c r="Z160" s="4"/>
      <c r="AA160" s="4">
        <f t="shared" si="527"/>
        <v>0</v>
      </c>
      <c r="AB160" s="4"/>
      <c r="AC160" s="4">
        <f t="shared" si="528"/>
        <v>0</v>
      </c>
      <c r="AD160" s="4"/>
      <c r="AE160" s="4">
        <f t="shared" si="529"/>
        <v>0</v>
      </c>
      <c r="AF160" s="4"/>
      <c r="AG160" s="4">
        <f t="shared" si="530"/>
        <v>0</v>
      </c>
      <c r="AH160" s="4"/>
      <c r="AI160" s="3">
        <f t="shared" si="508"/>
        <v>0</v>
      </c>
      <c r="AJ160" s="32"/>
      <c r="AK160" s="3">
        <f t="shared" si="531"/>
        <v>0</v>
      </c>
      <c r="AL160" s="27"/>
      <c r="AM160" s="3">
        <f t="shared" si="532"/>
        <v>0</v>
      </c>
      <c r="AN160" s="3">
        <v>0</v>
      </c>
      <c r="AO160" s="3">
        <v>0</v>
      </c>
      <c r="AP160" s="3">
        <f t="shared" si="318"/>
        <v>0</v>
      </c>
      <c r="AQ160" s="3"/>
      <c r="AR160" s="3">
        <f t="shared" si="533"/>
        <v>0</v>
      </c>
      <c r="AS160" s="3"/>
      <c r="AT160" s="3">
        <f t="shared" si="534"/>
        <v>0</v>
      </c>
      <c r="AU160" s="3"/>
      <c r="AV160" s="3">
        <f t="shared" si="535"/>
        <v>0</v>
      </c>
      <c r="AW160" s="3"/>
      <c r="AX160" s="3">
        <f t="shared" si="536"/>
        <v>0</v>
      </c>
      <c r="AY160" s="3"/>
      <c r="AZ160" s="3">
        <f t="shared" si="509"/>
        <v>0</v>
      </c>
      <c r="BA160" s="30"/>
      <c r="BB160" s="3">
        <f t="shared" si="537"/>
        <v>0</v>
      </c>
      <c r="BC160" s="65" t="s">
        <v>143</v>
      </c>
      <c r="BD160" s="65"/>
    </row>
    <row r="161" spans="1:58" ht="36" x14ac:dyDescent="0.35">
      <c r="A161" s="71" t="s">
        <v>211</v>
      </c>
      <c r="B161" s="13" t="s">
        <v>250</v>
      </c>
      <c r="C161" s="2" t="s">
        <v>96</v>
      </c>
      <c r="D161" s="4">
        <v>0</v>
      </c>
      <c r="E161" s="4"/>
      <c r="F161" s="4">
        <f t="shared" si="316"/>
        <v>0</v>
      </c>
      <c r="G161" s="4">
        <v>7350</v>
      </c>
      <c r="H161" s="4">
        <f t="shared" si="520"/>
        <v>7350</v>
      </c>
      <c r="I161" s="4"/>
      <c r="J161" s="4">
        <f t="shared" si="521"/>
        <v>7350</v>
      </c>
      <c r="K161" s="4"/>
      <c r="L161" s="4">
        <f t="shared" si="522"/>
        <v>7350</v>
      </c>
      <c r="M161" s="4"/>
      <c r="N161" s="4">
        <f t="shared" si="523"/>
        <v>7350</v>
      </c>
      <c r="O161" s="4"/>
      <c r="P161" s="4">
        <f t="shared" si="524"/>
        <v>7350</v>
      </c>
      <c r="Q161" s="4"/>
      <c r="R161" s="3">
        <f t="shared" si="507"/>
        <v>7350</v>
      </c>
      <c r="S161" s="32"/>
      <c r="T161" s="3">
        <f t="shared" si="525"/>
        <v>7350</v>
      </c>
      <c r="U161" s="27"/>
      <c r="V161" s="3">
        <f t="shared" si="526"/>
        <v>7350</v>
      </c>
      <c r="W161" s="4">
        <v>51950</v>
      </c>
      <c r="X161" s="4"/>
      <c r="Y161" s="4">
        <f t="shared" si="317"/>
        <v>51950</v>
      </c>
      <c r="Z161" s="4"/>
      <c r="AA161" s="4">
        <f t="shared" si="527"/>
        <v>51950</v>
      </c>
      <c r="AB161" s="4">
        <v>-51950</v>
      </c>
      <c r="AC161" s="4">
        <f t="shared" si="528"/>
        <v>0</v>
      </c>
      <c r="AD161" s="4"/>
      <c r="AE161" s="4">
        <f t="shared" si="529"/>
        <v>0</v>
      </c>
      <c r="AF161" s="4"/>
      <c r="AG161" s="4">
        <f t="shared" si="530"/>
        <v>0</v>
      </c>
      <c r="AH161" s="4"/>
      <c r="AI161" s="3">
        <f t="shared" si="508"/>
        <v>0</v>
      </c>
      <c r="AJ161" s="32"/>
      <c r="AK161" s="3">
        <f t="shared" si="531"/>
        <v>0</v>
      </c>
      <c r="AL161" s="27"/>
      <c r="AM161" s="3">
        <f t="shared" si="532"/>
        <v>0</v>
      </c>
      <c r="AN161" s="3">
        <v>124630</v>
      </c>
      <c r="AO161" s="3"/>
      <c r="AP161" s="3">
        <f t="shared" si="318"/>
        <v>124630</v>
      </c>
      <c r="AQ161" s="3"/>
      <c r="AR161" s="3">
        <f t="shared" si="533"/>
        <v>124630</v>
      </c>
      <c r="AS161" s="3">
        <v>-124630</v>
      </c>
      <c r="AT161" s="3">
        <f t="shared" si="534"/>
        <v>0</v>
      </c>
      <c r="AU161" s="3"/>
      <c r="AV161" s="3">
        <f t="shared" si="535"/>
        <v>0</v>
      </c>
      <c r="AW161" s="3"/>
      <c r="AX161" s="3">
        <f t="shared" si="536"/>
        <v>0</v>
      </c>
      <c r="AY161" s="3"/>
      <c r="AZ161" s="3">
        <f t="shared" si="509"/>
        <v>0</v>
      </c>
      <c r="BA161" s="30"/>
      <c r="BB161" s="3">
        <f t="shared" si="537"/>
        <v>0</v>
      </c>
      <c r="BC161" s="65" t="s">
        <v>144</v>
      </c>
      <c r="BD161" s="65"/>
    </row>
    <row r="162" spans="1:58" ht="36" x14ac:dyDescent="0.35">
      <c r="A162" s="71" t="s">
        <v>212</v>
      </c>
      <c r="B162" s="13" t="s">
        <v>49</v>
      </c>
      <c r="C162" s="2" t="s">
        <v>96</v>
      </c>
      <c r="D162" s="4">
        <f>D164+D165</f>
        <v>194984.1</v>
      </c>
      <c r="E162" s="4">
        <f>E164+E165</f>
        <v>0</v>
      </c>
      <c r="F162" s="4">
        <f t="shared" si="316"/>
        <v>194984.1</v>
      </c>
      <c r="G162" s="4">
        <f>G164+G165</f>
        <v>0</v>
      </c>
      <c r="H162" s="4">
        <f t="shared" si="520"/>
        <v>194984.1</v>
      </c>
      <c r="I162" s="4">
        <f>I164+I165</f>
        <v>0</v>
      </c>
      <c r="J162" s="4">
        <f t="shared" si="521"/>
        <v>194984.1</v>
      </c>
      <c r="K162" s="4">
        <f>K164+K165</f>
        <v>0</v>
      </c>
      <c r="L162" s="4">
        <f t="shared" si="522"/>
        <v>194984.1</v>
      </c>
      <c r="M162" s="4">
        <f>M164+M165</f>
        <v>0</v>
      </c>
      <c r="N162" s="4">
        <f t="shared" si="523"/>
        <v>194984.1</v>
      </c>
      <c r="O162" s="4">
        <f>O164+O165</f>
        <v>0</v>
      </c>
      <c r="P162" s="4">
        <f t="shared" si="524"/>
        <v>194984.1</v>
      </c>
      <c r="Q162" s="4">
        <f>Q164+Q165</f>
        <v>21592.924999999999</v>
      </c>
      <c r="R162" s="3">
        <f t="shared" si="507"/>
        <v>216577.02499999999</v>
      </c>
      <c r="S162" s="32">
        <f>S164+S165</f>
        <v>0</v>
      </c>
      <c r="T162" s="3">
        <f t="shared" si="525"/>
        <v>216577.02499999999</v>
      </c>
      <c r="U162" s="27">
        <f>U164+U165</f>
        <v>0</v>
      </c>
      <c r="V162" s="3">
        <f t="shared" si="526"/>
        <v>216577.02499999999</v>
      </c>
      <c r="W162" s="4">
        <f t="shared" ref="W162:AN162" si="538">W164+W165</f>
        <v>0</v>
      </c>
      <c r="X162" s="4">
        <f t="shared" ref="X162:Z162" si="539">X164+X165</f>
        <v>0</v>
      </c>
      <c r="Y162" s="4">
        <f t="shared" si="317"/>
        <v>0</v>
      </c>
      <c r="Z162" s="4">
        <f t="shared" si="539"/>
        <v>0</v>
      </c>
      <c r="AA162" s="4">
        <f t="shared" si="527"/>
        <v>0</v>
      </c>
      <c r="AB162" s="4">
        <f t="shared" ref="AB162" si="540">AB164+AB165</f>
        <v>0</v>
      </c>
      <c r="AC162" s="4">
        <f t="shared" si="528"/>
        <v>0</v>
      </c>
      <c r="AD162" s="4">
        <f t="shared" ref="AD162:AF162" si="541">AD164+AD165</f>
        <v>0</v>
      </c>
      <c r="AE162" s="4">
        <f t="shared" si="529"/>
        <v>0</v>
      </c>
      <c r="AF162" s="4">
        <f t="shared" si="541"/>
        <v>0</v>
      </c>
      <c r="AG162" s="4">
        <f t="shared" si="530"/>
        <v>0</v>
      </c>
      <c r="AH162" s="4">
        <f t="shared" ref="AH162:AJ162" si="542">AH164+AH165</f>
        <v>0</v>
      </c>
      <c r="AI162" s="3">
        <f t="shared" si="508"/>
        <v>0</v>
      </c>
      <c r="AJ162" s="32">
        <f t="shared" si="542"/>
        <v>0</v>
      </c>
      <c r="AK162" s="3">
        <f t="shared" si="531"/>
        <v>0</v>
      </c>
      <c r="AL162" s="27">
        <f t="shared" ref="AL162" si="543">AL164+AL165</f>
        <v>0</v>
      </c>
      <c r="AM162" s="3">
        <f t="shared" si="532"/>
        <v>0</v>
      </c>
      <c r="AN162" s="4">
        <f t="shared" si="538"/>
        <v>0</v>
      </c>
      <c r="AO162" s="3">
        <f t="shared" ref="AO162:AQ162" si="544">AO164+AO165</f>
        <v>0</v>
      </c>
      <c r="AP162" s="3">
        <f t="shared" si="318"/>
        <v>0</v>
      </c>
      <c r="AQ162" s="3">
        <f t="shared" si="544"/>
        <v>0</v>
      </c>
      <c r="AR162" s="3">
        <f t="shared" si="533"/>
        <v>0</v>
      </c>
      <c r="AS162" s="3">
        <f t="shared" ref="AS162:AU162" si="545">AS164+AS165</f>
        <v>0</v>
      </c>
      <c r="AT162" s="3">
        <f t="shared" si="534"/>
        <v>0</v>
      </c>
      <c r="AU162" s="3">
        <f t="shared" si="545"/>
        <v>0</v>
      </c>
      <c r="AV162" s="3">
        <f t="shared" si="535"/>
        <v>0</v>
      </c>
      <c r="AW162" s="3">
        <f t="shared" ref="AW162:AY162" si="546">AW164+AW165</f>
        <v>0</v>
      </c>
      <c r="AX162" s="3">
        <f t="shared" si="536"/>
        <v>0</v>
      </c>
      <c r="AY162" s="3">
        <f t="shared" si="546"/>
        <v>0</v>
      </c>
      <c r="AZ162" s="3">
        <f t="shared" si="509"/>
        <v>0</v>
      </c>
      <c r="BA162" s="30">
        <f t="shared" ref="BA162" si="547">BA164+BA165</f>
        <v>0</v>
      </c>
      <c r="BB162" s="3">
        <f t="shared" si="537"/>
        <v>0</v>
      </c>
      <c r="BC162" s="65"/>
      <c r="BD162" s="65"/>
    </row>
    <row r="163" spans="1:58" hidden="1" x14ac:dyDescent="0.35">
      <c r="A163" s="12"/>
      <c r="B163" s="13" t="s">
        <v>5</v>
      </c>
      <c r="C163" s="1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32"/>
      <c r="T163" s="4"/>
      <c r="U163" s="27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32"/>
      <c r="AK163" s="4"/>
      <c r="AL163" s="27"/>
      <c r="AM163" s="4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0"/>
      <c r="BB163" s="3"/>
      <c r="BC163" s="5"/>
      <c r="BD163" s="5">
        <v>0</v>
      </c>
      <c r="BE163" s="5"/>
      <c r="BF163" s="5"/>
    </row>
    <row r="164" spans="1:58" hidden="1" x14ac:dyDescent="0.35">
      <c r="A164" s="12"/>
      <c r="B164" s="13" t="s">
        <v>6</v>
      </c>
      <c r="C164" s="17"/>
      <c r="D164" s="4">
        <v>194984.1</v>
      </c>
      <c r="E164" s="4"/>
      <c r="F164" s="4">
        <f t="shared" si="316"/>
        <v>194984.1</v>
      </c>
      <c r="G164" s="4"/>
      <c r="H164" s="4">
        <f t="shared" ref="H164:H166" si="548">F164+G164</f>
        <v>194984.1</v>
      </c>
      <c r="I164" s="4"/>
      <c r="J164" s="4">
        <f t="shared" ref="J164:J166" si="549">H164+I164</f>
        <v>194984.1</v>
      </c>
      <c r="K164" s="4"/>
      <c r="L164" s="4">
        <f t="shared" ref="L164:L166" si="550">J164+K164</f>
        <v>194984.1</v>
      </c>
      <c r="M164" s="4"/>
      <c r="N164" s="4">
        <f>L164+M164</f>
        <v>194984.1</v>
      </c>
      <c r="O164" s="4"/>
      <c r="P164" s="4">
        <f>N164+O164</f>
        <v>194984.1</v>
      </c>
      <c r="Q164" s="4">
        <v>21592.924999999999</v>
      </c>
      <c r="R164" s="4">
        <f t="shared" si="507"/>
        <v>216577.02499999999</v>
      </c>
      <c r="S164" s="32"/>
      <c r="T164" s="4">
        <f t="shared" ref="T164:T166" si="551">R164+S164</f>
        <v>216577.02499999999</v>
      </c>
      <c r="U164" s="27"/>
      <c r="V164" s="4">
        <f t="shared" ref="V164:V166" si="552">T164+U164</f>
        <v>216577.02499999999</v>
      </c>
      <c r="W164" s="4">
        <v>0</v>
      </c>
      <c r="X164" s="4">
        <v>0</v>
      </c>
      <c r="Y164" s="4">
        <f t="shared" si="317"/>
        <v>0</v>
      </c>
      <c r="Z164" s="4">
        <v>0</v>
      </c>
      <c r="AA164" s="4">
        <f t="shared" ref="AA164:AA166" si="553">Y164+Z164</f>
        <v>0</v>
      </c>
      <c r="AB164" s="4">
        <v>0</v>
      </c>
      <c r="AC164" s="4">
        <f t="shared" ref="AC164:AC166" si="554">AA164+AB164</f>
        <v>0</v>
      </c>
      <c r="AD164" s="4">
        <v>0</v>
      </c>
      <c r="AE164" s="4">
        <f t="shared" ref="AE164:AE166" si="555">AC164+AD164</f>
        <v>0</v>
      </c>
      <c r="AF164" s="4">
        <v>0</v>
      </c>
      <c r="AG164" s="4">
        <f t="shared" ref="AG164:AG166" si="556">AE164+AF164</f>
        <v>0</v>
      </c>
      <c r="AH164" s="4">
        <v>0</v>
      </c>
      <c r="AI164" s="4">
        <f t="shared" si="508"/>
        <v>0</v>
      </c>
      <c r="AJ164" s="32">
        <v>0</v>
      </c>
      <c r="AK164" s="4">
        <f t="shared" ref="AK164:AK166" si="557">AI164+AJ164</f>
        <v>0</v>
      </c>
      <c r="AL164" s="27">
        <v>0</v>
      </c>
      <c r="AM164" s="4">
        <f t="shared" ref="AM164:AM166" si="558">AK164+AL164</f>
        <v>0</v>
      </c>
      <c r="AN164" s="3">
        <v>0</v>
      </c>
      <c r="AO164" s="3">
        <v>0</v>
      </c>
      <c r="AP164" s="3">
        <f t="shared" si="318"/>
        <v>0</v>
      </c>
      <c r="AQ164" s="3"/>
      <c r="AR164" s="3">
        <f t="shared" ref="AR164:AR166" si="559">AP164+AQ164</f>
        <v>0</v>
      </c>
      <c r="AS164" s="3"/>
      <c r="AT164" s="3">
        <f t="shared" ref="AT164:AT166" si="560">AR164+AS164</f>
        <v>0</v>
      </c>
      <c r="AU164" s="3"/>
      <c r="AV164" s="3">
        <f t="shared" ref="AV164:AV166" si="561">AT164+AU164</f>
        <v>0</v>
      </c>
      <c r="AW164" s="3"/>
      <c r="AX164" s="3">
        <f t="shared" ref="AX164:AX166" si="562">AV164+AW164</f>
        <v>0</v>
      </c>
      <c r="AY164" s="3"/>
      <c r="AZ164" s="3">
        <f t="shared" si="509"/>
        <v>0</v>
      </c>
      <c r="BA164" s="30"/>
      <c r="BB164" s="3">
        <f t="shared" ref="BB164:BB166" si="563">AZ164+BA164</f>
        <v>0</v>
      </c>
      <c r="BC164" s="5" t="s">
        <v>145</v>
      </c>
      <c r="BD164" s="5">
        <v>0</v>
      </c>
      <c r="BE164" s="5"/>
      <c r="BF164" s="5"/>
    </row>
    <row r="165" spans="1:58" hidden="1" x14ac:dyDescent="0.35">
      <c r="A165" s="12"/>
      <c r="B165" s="13" t="s">
        <v>12</v>
      </c>
      <c r="C165" s="17"/>
      <c r="D165" s="4"/>
      <c r="E165" s="4"/>
      <c r="F165" s="4">
        <f t="shared" si="316"/>
        <v>0</v>
      </c>
      <c r="G165" s="4"/>
      <c r="H165" s="4">
        <f t="shared" si="548"/>
        <v>0</v>
      </c>
      <c r="I165" s="4"/>
      <c r="J165" s="4">
        <f t="shared" si="549"/>
        <v>0</v>
      </c>
      <c r="K165" s="4"/>
      <c r="L165" s="4">
        <f t="shared" si="550"/>
        <v>0</v>
      </c>
      <c r="M165" s="4"/>
      <c r="N165" s="4">
        <f>L165+M165</f>
        <v>0</v>
      </c>
      <c r="O165" s="4"/>
      <c r="P165" s="4">
        <f>N165+O165</f>
        <v>0</v>
      </c>
      <c r="Q165" s="4"/>
      <c r="R165" s="4">
        <f t="shared" si="507"/>
        <v>0</v>
      </c>
      <c r="S165" s="32"/>
      <c r="T165" s="4">
        <f t="shared" si="551"/>
        <v>0</v>
      </c>
      <c r="U165" s="27"/>
      <c r="V165" s="4">
        <f t="shared" si="552"/>
        <v>0</v>
      </c>
      <c r="W165" s="4"/>
      <c r="X165" s="4"/>
      <c r="Y165" s="4">
        <f t="shared" si="317"/>
        <v>0</v>
      </c>
      <c r="Z165" s="4"/>
      <c r="AA165" s="4">
        <f t="shared" si="553"/>
        <v>0</v>
      </c>
      <c r="AB165" s="4"/>
      <c r="AC165" s="4">
        <f t="shared" si="554"/>
        <v>0</v>
      </c>
      <c r="AD165" s="4"/>
      <c r="AE165" s="4">
        <f t="shared" si="555"/>
        <v>0</v>
      </c>
      <c r="AF165" s="4"/>
      <c r="AG165" s="4">
        <f t="shared" si="556"/>
        <v>0</v>
      </c>
      <c r="AH165" s="4"/>
      <c r="AI165" s="4">
        <f t="shared" si="508"/>
        <v>0</v>
      </c>
      <c r="AJ165" s="32"/>
      <c r="AK165" s="4">
        <f t="shared" si="557"/>
        <v>0</v>
      </c>
      <c r="AL165" s="27"/>
      <c r="AM165" s="4">
        <f t="shared" si="558"/>
        <v>0</v>
      </c>
      <c r="AN165" s="3"/>
      <c r="AO165" s="3"/>
      <c r="AP165" s="3">
        <f t="shared" si="318"/>
        <v>0</v>
      </c>
      <c r="AQ165" s="3"/>
      <c r="AR165" s="3">
        <f t="shared" si="559"/>
        <v>0</v>
      </c>
      <c r="AS165" s="3"/>
      <c r="AT165" s="3">
        <f t="shared" si="560"/>
        <v>0</v>
      </c>
      <c r="AU165" s="3"/>
      <c r="AV165" s="3">
        <f t="shared" si="561"/>
        <v>0</v>
      </c>
      <c r="AW165" s="3"/>
      <c r="AX165" s="3">
        <f t="shared" si="562"/>
        <v>0</v>
      </c>
      <c r="AY165" s="3"/>
      <c r="AZ165" s="3">
        <f t="shared" si="509"/>
        <v>0</v>
      </c>
      <c r="BA165" s="30"/>
      <c r="BB165" s="3">
        <f t="shared" si="563"/>
        <v>0</v>
      </c>
      <c r="BC165" s="5"/>
      <c r="BD165" s="5">
        <v>0</v>
      </c>
      <c r="BE165" s="5"/>
      <c r="BF165" s="5"/>
    </row>
    <row r="166" spans="1:58" ht="36" x14ac:dyDescent="0.35">
      <c r="A166" s="71" t="s">
        <v>213</v>
      </c>
      <c r="B166" s="13" t="s">
        <v>50</v>
      </c>
      <c r="C166" s="2" t="s">
        <v>96</v>
      </c>
      <c r="D166" s="4">
        <f>D168</f>
        <v>142196.6</v>
      </c>
      <c r="E166" s="4">
        <f>E168</f>
        <v>0</v>
      </c>
      <c r="F166" s="4">
        <f t="shared" si="316"/>
        <v>142196.6</v>
      </c>
      <c r="G166" s="4">
        <f>G168</f>
        <v>0</v>
      </c>
      <c r="H166" s="4">
        <f t="shared" si="548"/>
        <v>142196.6</v>
      </c>
      <c r="I166" s="4">
        <f>I168</f>
        <v>0</v>
      </c>
      <c r="J166" s="4">
        <f t="shared" si="549"/>
        <v>142196.6</v>
      </c>
      <c r="K166" s="4">
        <f>K168</f>
        <v>0</v>
      </c>
      <c r="L166" s="4">
        <f t="shared" si="550"/>
        <v>142196.6</v>
      </c>
      <c r="M166" s="4">
        <f>M168</f>
        <v>0</v>
      </c>
      <c r="N166" s="4">
        <f>L166+M166</f>
        <v>142196.6</v>
      </c>
      <c r="O166" s="4">
        <f>O168</f>
        <v>0</v>
      </c>
      <c r="P166" s="4">
        <f>N166+O166</f>
        <v>142196.6</v>
      </c>
      <c r="Q166" s="4">
        <f>Q168</f>
        <v>0</v>
      </c>
      <c r="R166" s="3">
        <f t="shared" si="507"/>
        <v>142196.6</v>
      </c>
      <c r="S166" s="32">
        <f>S168</f>
        <v>0</v>
      </c>
      <c r="T166" s="3">
        <f t="shared" si="551"/>
        <v>142196.6</v>
      </c>
      <c r="U166" s="27">
        <f>U168</f>
        <v>0</v>
      </c>
      <c r="V166" s="3">
        <f t="shared" si="552"/>
        <v>142196.6</v>
      </c>
      <c r="W166" s="4">
        <f t="shared" ref="W166:AN166" si="564">W168</f>
        <v>0</v>
      </c>
      <c r="X166" s="4">
        <f t="shared" ref="X166:Z166" si="565">X168</f>
        <v>0</v>
      </c>
      <c r="Y166" s="4">
        <f t="shared" si="317"/>
        <v>0</v>
      </c>
      <c r="Z166" s="4">
        <f t="shared" si="565"/>
        <v>0</v>
      </c>
      <c r="AA166" s="4">
        <f t="shared" si="553"/>
        <v>0</v>
      </c>
      <c r="AB166" s="4">
        <f t="shared" ref="AB166" si="566">AB168</f>
        <v>0</v>
      </c>
      <c r="AC166" s="4">
        <f t="shared" si="554"/>
        <v>0</v>
      </c>
      <c r="AD166" s="4">
        <f t="shared" ref="AD166:AF166" si="567">AD168</f>
        <v>0</v>
      </c>
      <c r="AE166" s="4">
        <f t="shared" si="555"/>
        <v>0</v>
      </c>
      <c r="AF166" s="4">
        <f t="shared" si="567"/>
        <v>0</v>
      </c>
      <c r="AG166" s="4">
        <f t="shared" si="556"/>
        <v>0</v>
      </c>
      <c r="AH166" s="4">
        <f t="shared" ref="AH166:AJ166" si="568">AH168</f>
        <v>0</v>
      </c>
      <c r="AI166" s="3">
        <f t="shared" si="508"/>
        <v>0</v>
      </c>
      <c r="AJ166" s="32">
        <f t="shared" si="568"/>
        <v>0</v>
      </c>
      <c r="AK166" s="3">
        <f t="shared" si="557"/>
        <v>0</v>
      </c>
      <c r="AL166" s="27">
        <f t="shared" ref="AL166" si="569">AL168</f>
        <v>0</v>
      </c>
      <c r="AM166" s="3">
        <f t="shared" si="558"/>
        <v>0</v>
      </c>
      <c r="AN166" s="4">
        <f t="shared" si="564"/>
        <v>0</v>
      </c>
      <c r="AO166" s="3">
        <f t="shared" ref="AO166:AQ166" si="570">AO168</f>
        <v>0</v>
      </c>
      <c r="AP166" s="3">
        <f t="shared" si="318"/>
        <v>0</v>
      </c>
      <c r="AQ166" s="3">
        <f t="shared" si="570"/>
        <v>0</v>
      </c>
      <c r="AR166" s="3">
        <f t="shared" si="559"/>
        <v>0</v>
      </c>
      <c r="AS166" s="3">
        <f t="shared" ref="AS166:AU166" si="571">AS168</f>
        <v>0</v>
      </c>
      <c r="AT166" s="3">
        <f t="shared" si="560"/>
        <v>0</v>
      </c>
      <c r="AU166" s="3">
        <f t="shared" si="571"/>
        <v>0</v>
      </c>
      <c r="AV166" s="3">
        <f t="shared" si="561"/>
        <v>0</v>
      </c>
      <c r="AW166" s="3">
        <f t="shared" ref="AW166:AY166" si="572">AW168</f>
        <v>0</v>
      </c>
      <c r="AX166" s="3">
        <f t="shared" si="562"/>
        <v>0</v>
      </c>
      <c r="AY166" s="3">
        <f t="shared" si="572"/>
        <v>0</v>
      </c>
      <c r="AZ166" s="3">
        <f t="shared" si="509"/>
        <v>0</v>
      </c>
      <c r="BA166" s="30">
        <f t="shared" ref="BA166" si="573">BA168</f>
        <v>0</v>
      </c>
      <c r="BB166" s="3">
        <f t="shared" si="563"/>
        <v>0</v>
      </c>
      <c r="BC166" s="65"/>
      <c r="BD166" s="65"/>
    </row>
    <row r="167" spans="1:58" hidden="1" x14ac:dyDescent="0.35">
      <c r="A167" s="12"/>
      <c r="B167" s="13" t="s">
        <v>5</v>
      </c>
      <c r="C167" s="1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32"/>
      <c r="T167" s="4"/>
      <c r="U167" s="27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32"/>
      <c r="AK167" s="4"/>
      <c r="AL167" s="27"/>
      <c r="AM167" s="4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0"/>
      <c r="BB167" s="3"/>
      <c r="BC167" s="5"/>
      <c r="BD167" s="5">
        <v>0</v>
      </c>
      <c r="BE167" s="5"/>
      <c r="BF167" s="5"/>
    </row>
    <row r="168" spans="1:58" hidden="1" x14ac:dyDescent="0.35">
      <c r="A168" s="12"/>
      <c r="B168" s="13" t="s">
        <v>6</v>
      </c>
      <c r="C168" s="17"/>
      <c r="D168" s="4">
        <v>142196.6</v>
      </c>
      <c r="E168" s="4"/>
      <c r="F168" s="4">
        <f t="shared" si="316"/>
        <v>142196.6</v>
      </c>
      <c r="G168" s="4"/>
      <c r="H168" s="4">
        <f t="shared" ref="H168:H177" si="574">F168+G168</f>
        <v>142196.6</v>
      </c>
      <c r="I168" s="4"/>
      <c r="J168" s="4">
        <f t="shared" ref="J168:J177" si="575">H168+I168</f>
        <v>142196.6</v>
      </c>
      <c r="K168" s="4"/>
      <c r="L168" s="4">
        <f t="shared" ref="L168:L177" si="576">J168+K168</f>
        <v>142196.6</v>
      </c>
      <c r="M168" s="4"/>
      <c r="N168" s="4">
        <f t="shared" ref="N168:N177" si="577">L168+M168</f>
        <v>142196.6</v>
      </c>
      <c r="O168" s="4"/>
      <c r="P168" s="4">
        <f t="shared" ref="P168:P177" si="578">N168+O168</f>
        <v>142196.6</v>
      </c>
      <c r="Q168" s="4"/>
      <c r="R168" s="4">
        <f t="shared" si="507"/>
        <v>142196.6</v>
      </c>
      <c r="S168" s="32"/>
      <c r="T168" s="4">
        <f t="shared" ref="T168:T176" si="579">R168+S168</f>
        <v>142196.6</v>
      </c>
      <c r="U168" s="27"/>
      <c r="V168" s="4">
        <f t="shared" ref="V168:V176" si="580">T168+U168</f>
        <v>142196.6</v>
      </c>
      <c r="W168" s="4">
        <v>0</v>
      </c>
      <c r="X168" s="4">
        <v>0</v>
      </c>
      <c r="Y168" s="4">
        <f t="shared" si="317"/>
        <v>0</v>
      </c>
      <c r="Z168" s="4">
        <v>0</v>
      </c>
      <c r="AA168" s="4">
        <f t="shared" ref="AA168:AA177" si="581">Y168+Z168</f>
        <v>0</v>
      </c>
      <c r="AB168" s="4">
        <v>0</v>
      </c>
      <c r="AC168" s="4">
        <f t="shared" ref="AC168:AC177" si="582">AA168+AB168</f>
        <v>0</v>
      </c>
      <c r="AD168" s="4">
        <v>0</v>
      </c>
      <c r="AE168" s="4">
        <f t="shared" ref="AE168:AE172" si="583">AC168+AD168</f>
        <v>0</v>
      </c>
      <c r="AF168" s="4">
        <v>0</v>
      </c>
      <c r="AG168" s="4">
        <f t="shared" ref="AG168:AG172" si="584">AE168+AF168</f>
        <v>0</v>
      </c>
      <c r="AH168" s="4">
        <v>0</v>
      </c>
      <c r="AI168" s="4">
        <f t="shared" si="508"/>
        <v>0</v>
      </c>
      <c r="AJ168" s="32">
        <v>0</v>
      </c>
      <c r="AK168" s="4">
        <f t="shared" ref="AK168:AK177" si="585">AI168+AJ168</f>
        <v>0</v>
      </c>
      <c r="AL168" s="27">
        <v>0</v>
      </c>
      <c r="AM168" s="4">
        <f t="shared" ref="AM168:AM177" si="586">AK168+AL168</f>
        <v>0</v>
      </c>
      <c r="AN168" s="3">
        <v>0</v>
      </c>
      <c r="AO168" s="3">
        <v>0</v>
      </c>
      <c r="AP168" s="3">
        <f t="shared" si="318"/>
        <v>0</v>
      </c>
      <c r="AQ168" s="3"/>
      <c r="AR168" s="3">
        <f t="shared" ref="AR168:AR177" si="587">AP168+AQ168</f>
        <v>0</v>
      </c>
      <c r="AS168" s="3"/>
      <c r="AT168" s="3">
        <f t="shared" ref="AT168:AT177" si="588">AR168+AS168</f>
        <v>0</v>
      </c>
      <c r="AU168" s="3"/>
      <c r="AV168" s="3">
        <f t="shared" ref="AV168:AV177" si="589">AT168+AU168</f>
        <v>0</v>
      </c>
      <c r="AW168" s="3"/>
      <c r="AX168" s="3">
        <f t="shared" ref="AX168:AX177" si="590">AV168+AW168</f>
        <v>0</v>
      </c>
      <c r="AY168" s="3"/>
      <c r="AZ168" s="3">
        <f t="shared" si="509"/>
        <v>0</v>
      </c>
      <c r="BA168" s="30"/>
      <c r="BB168" s="3">
        <f t="shared" ref="BB168:BB177" si="591">AZ168+BA168</f>
        <v>0</v>
      </c>
      <c r="BC168" s="5" t="s">
        <v>146</v>
      </c>
      <c r="BD168" s="5">
        <v>0</v>
      </c>
      <c r="BE168" s="5"/>
      <c r="BF168" s="5"/>
    </row>
    <row r="169" spans="1:58" hidden="1" x14ac:dyDescent="0.35">
      <c r="A169" s="12"/>
      <c r="B169" s="13" t="s">
        <v>12</v>
      </c>
      <c r="C169" s="17"/>
      <c r="D169" s="4"/>
      <c r="E169" s="4"/>
      <c r="F169" s="4">
        <f t="shared" si="316"/>
        <v>0</v>
      </c>
      <c r="G169" s="4"/>
      <c r="H169" s="4">
        <f t="shared" si="574"/>
        <v>0</v>
      </c>
      <c r="I169" s="4"/>
      <c r="J169" s="4">
        <f t="shared" si="575"/>
        <v>0</v>
      </c>
      <c r="K169" s="4"/>
      <c r="L169" s="4">
        <f t="shared" si="576"/>
        <v>0</v>
      </c>
      <c r="M169" s="4"/>
      <c r="N169" s="4">
        <f t="shared" si="577"/>
        <v>0</v>
      </c>
      <c r="O169" s="4"/>
      <c r="P169" s="4">
        <f t="shared" si="578"/>
        <v>0</v>
      </c>
      <c r="Q169" s="4"/>
      <c r="R169" s="4">
        <f t="shared" si="507"/>
        <v>0</v>
      </c>
      <c r="S169" s="32"/>
      <c r="T169" s="4">
        <f t="shared" si="579"/>
        <v>0</v>
      </c>
      <c r="U169" s="27"/>
      <c r="V169" s="4">
        <f t="shared" si="580"/>
        <v>0</v>
      </c>
      <c r="W169" s="4"/>
      <c r="X169" s="4"/>
      <c r="Y169" s="4">
        <f t="shared" si="317"/>
        <v>0</v>
      </c>
      <c r="Z169" s="4"/>
      <c r="AA169" s="4">
        <f t="shared" si="581"/>
        <v>0</v>
      </c>
      <c r="AB169" s="4"/>
      <c r="AC169" s="4">
        <f t="shared" si="582"/>
        <v>0</v>
      </c>
      <c r="AD169" s="4"/>
      <c r="AE169" s="4">
        <f t="shared" si="583"/>
        <v>0</v>
      </c>
      <c r="AF169" s="4"/>
      <c r="AG169" s="4">
        <f t="shared" si="584"/>
        <v>0</v>
      </c>
      <c r="AH169" s="4"/>
      <c r="AI169" s="4">
        <f t="shared" si="508"/>
        <v>0</v>
      </c>
      <c r="AJ169" s="32"/>
      <c r="AK169" s="4">
        <f t="shared" si="585"/>
        <v>0</v>
      </c>
      <c r="AL169" s="27"/>
      <c r="AM169" s="4">
        <f t="shared" si="586"/>
        <v>0</v>
      </c>
      <c r="AN169" s="3"/>
      <c r="AO169" s="3"/>
      <c r="AP169" s="3">
        <f t="shared" si="318"/>
        <v>0</v>
      </c>
      <c r="AQ169" s="3"/>
      <c r="AR169" s="3">
        <f t="shared" si="587"/>
        <v>0</v>
      </c>
      <c r="AS169" s="3"/>
      <c r="AT169" s="3">
        <f t="shared" si="588"/>
        <v>0</v>
      </c>
      <c r="AU169" s="3"/>
      <c r="AV169" s="3">
        <f t="shared" si="589"/>
        <v>0</v>
      </c>
      <c r="AW169" s="3"/>
      <c r="AX169" s="3">
        <f t="shared" si="590"/>
        <v>0</v>
      </c>
      <c r="AY169" s="3"/>
      <c r="AZ169" s="3">
        <f t="shared" si="509"/>
        <v>0</v>
      </c>
      <c r="BA169" s="30"/>
      <c r="BB169" s="3">
        <f t="shared" si="591"/>
        <v>0</v>
      </c>
      <c r="BC169" s="5"/>
      <c r="BD169" s="5">
        <v>0</v>
      </c>
      <c r="BE169" s="5"/>
      <c r="BF169" s="5"/>
    </row>
    <row r="170" spans="1:58" ht="40.5" customHeight="1" x14ac:dyDescent="0.35">
      <c r="A170" s="71" t="s">
        <v>214</v>
      </c>
      <c r="B170" s="72" t="s">
        <v>75</v>
      </c>
      <c r="C170" s="2" t="s">
        <v>96</v>
      </c>
      <c r="D170" s="4">
        <v>5700.6</v>
      </c>
      <c r="E170" s="4"/>
      <c r="F170" s="4">
        <f t="shared" si="316"/>
        <v>5700.6</v>
      </c>
      <c r="G170" s="4"/>
      <c r="H170" s="4">
        <f t="shared" si="574"/>
        <v>5700.6</v>
      </c>
      <c r="I170" s="4"/>
      <c r="J170" s="4">
        <f t="shared" si="575"/>
        <v>5700.6</v>
      </c>
      <c r="K170" s="4"/>
      <c r="L170" s="4">
        <f t="shared" si="576"/>
        <v>5700.6</v>
      </c>
      <c r="M170" s="4"/>
      <c r="N170" s="4">
        <f t="shared" si="577"/>
        <v>5700.6</v>
      </c>
      <c r="O170" s="4"/>
      <c r="P170" s="4">
        <f t="shared" si="578"/>
        <v>5700.6</v>
      </c>
      <c r="Q170" s="4"/>
      <c r="R170" s="3">
        <f t="shared" si="507"/>
        <v>5700.6</v>
      </c>
      <c r="S170" s="32"/>
      <c r="T170" s="3">
        <f t="shared" si="579"/>
        <v>5700.6</v>
      </c>
      <c r="U170" s="27"/>
      <c r="V170" s="3">
        <f t="shared" si="580"/>
        <v>5700.6</v>
      </c>
      <c r="W170" s="4">
        <v>10791</v>
      </c>
      <c r="X170" s="4"/>
      <c r="Y170" s="4">
        <f t="shared" si="317"/>
        <v>10791</v>
      </c>
      <c r="Z170" s="4"/>
      <c r="AA170" s="4">
        <f t="shared" si="581"/>
        <v>10791</v>
      </c>
      <c r="AB170" s="4"/>
      <c r="AC170" s="4">
        <f t="shared" si="582"/>
        <v>10791</v>
      </c>
      <c r="AD170" s="4"/>
      <c r="AE170" s="4">
        <f t="shared" si="583"/>
        <v>10791</v>
      </c>
      <c r="AF170" s="4"/>
      <c r="AG170" s="4">
        <f t="shared" si="584"/>
        <v>10791</v>
      </c>
      <c r="AH170" s="4"/>
      <c r="AI170" s="3">
        <f t="shared" si="508"/>
        <v>10791</v>
      </c>
      <c r="AJ170" s="32"/>
      <c r="AK170" s="3">
        <f t="shared" si="585"/>
        <v>10791</v>
      </c>
      <c r="AL170" s="27"/>
      <c r="AM170" s="3">
        <f t="shared" si="586"/>
        <v>10791</v>
      </c>
      <c r="AN170" s="3">
        <v>0</v>
      </c>
      <c r="AO170" s="3">
        <v>0</v>
      </c>
      <c r="AP170" s="3">
        <f t="shared" si="318"/>
        <v>0</v>
      </c>
      <c r="AQ170" s="3"/>
      <c r="AR170" s="3">
        <f t="shared" si="587"/>
        <v>0</v>
      </c>
      <c r="AS170" s="3"/>
      <c r="AT170" s="3">
        <f t="shared" si="588"/>
        <v>0</v>
      </c>
      <c r="AU170" s="3"/>
      <c r="AV170" s="3">
        <f t="shared" si="589"/>
        <v>0</v>
      </c>
      <c r="AW170" s="3"/>
      <c r="AX170" s="3">
        <f t="shared" si="590"/>
        <v>0</v>
      </c>
      <c r="AY170" s="3"/>
      <c r="AZ170" s="3">
        <f t="shared" si="509"/>
        <v>0</v>
      </c>
      <c r="BA170" s="30"/>
      <c r="BB170" s="3">
        <f t="shared" si="591"/>
        <v>0</v>
      </c>
      <c r="BC170" s="65" t="s">
        <v>85</v>
      </c>
      <c r="BD170" s="65"/>
    </row>
    <row r="171" spans="1:58" ht="36" x14ac:dyDescent="0.35">
      <c r="A171" s="71" t="s">
        <v>215</v>
      </c>
      <c r="B171" s="72" t="s">
        <v>322</v>
      </c>
      <c r="C171" s="2" t="s">
        <v>96</v>
      </c>
      <c r="D171" s="4"/>
      <c r="E171" s="4"/>
      <c r="F171" s="4"/>
      <c r="G171" s="4">
        <v>2172.7379999999998</v>
      </c>
      <c r="H171" s="4">
        <f t="shared" si="574"/>
        <v>2172.7379999999998</v>
      </c>
      <c r="I171" s="4"/>
      <c r="J171" s="4">
        <f t="shared" si="575"/>
        <v>2172.7379999999998</v>
      </c>
      <c r="K171" s="4"/>
      <c r="L171" s="4">
        <f t="shared" si="576"/>
        <v>2172.7379999999998</v>
      </c>
      <c r="M171" s="4"/>
      <c r="N171" s="4">
        <f t="shared" si="577"/>
        <v>2172.7379999999998</v>
      </c>
      <c r="O171" s="4"/>
      <c r="P171" s="4">
        <f t="shared" si="578"/>
        <v>2172.7379999999998</v>
      </c>
      <c r="Q171" s="4"/>
      <c r="R171" s="3">
        <f t="shared" si="507"/>
        <v>2172.7379999999998</v>
      </c>
      <c r="S171" s="32"/>
      <c r="T171" s="3">
        <f t="shared" si="579"/>
        <v>2172.7379999999998</v>
      </c>
      <c r="U171" s="27"/>
      <c r="V171" s="3">
        <f t="shared" si="580"/>
        <v>2172.7379999999998</v>
      </c>
      <c r="W171" s="4"/>
      <c r="X171" s="4"/>
      <c r="Y171" s="4"/>
      <c r="Z171" s="4"/>
      <c r="AA171" s="4">
        <f t="shared" si="581"/>
        <v>0</v>
      </c>
      <c r="AB171" s="4"/>
      <c r="AC171" s="4">
        <f t="shared" si="582"/>
        <v>0</v>
      </c>
      <c r="AD171" s="4"/>
      <c r="AE171" s="4">
        <f t="shared" si="583"/>
        <v>0</v>
      </c>
      <c r="AF171" s="4"/>
      <c r="AG171" s="4">
        <f t="shared" si="584"/>
        <v>0</v>
      </c>
      <c r="AH171" s="4"/>
      <c r="AI171" s="3">
        <f t="shared" si="508"/>
        <v>0</v>
      </c>
      <c r="AJ171" s="32"/>
      <c r="AK171" s="3">
        <f t="shared" si="585"/>
        <v>0</v>
      </c>
      <c r="AL171" s="27"/>
      <c r="AM171" s="3">
        <f t="shared" si="586"/>
        <v>0</v>
      </c>
      <c r="AN171" s="3"/>
      <c r="AO171" s="3"/>
      <c r="AP171" s="3"/>
      <c r="AQ171" s="3"/>
      <c r="AR171" s="3">
        <f t="shared" si="587"/>
        <v>0</v>
      </c>
      <c r="AS171" s="3"/>
      <c r="AT171" s="3">
        <f t="shared" si="588"/>
        <v>0</v>
      </c>
      <c r="AU171" s="3"/>
      <c r="AV171" s="3">
        <f t="shared" si="589"/>
        <v>0</v>
      </c>
      <c r="AW171" s="3"/>
      <c r="AX171" s="3">
        <f t="shared" si="590"/>
        <v>0</v>
      </c>
      <c r="AY171" s="3"/>
      <c r="AZ171" s="3">
        <f t="shared" si="509"/>
        <v>0</v>
      </c>
      <c r="BA171" s="30"/>
      <c r="BB171" s="3">
        <f t="shared" si="591"/>
        <v>0</v>
      </c>
      <c r="BC171" s="65" t="s">
        <v>325</v>
      </c>
      <c r="BD171" s="65"/>
    </row>
    <row r="172" spans="1:58" ht="36" x14ac:dyDescent="0.35">
      <c r="A172" s="71" t="s">
        <v>216</v>
      </c>
      <c r="B172" s="72" t="s">
        <v>323</v>
      </c>
      <c r="C172" s="2" t="s">
        <v>96</v>
      </c>
      <c r="D172" s="4"/>
      <c r="E172" s="4"/>
      <c r="F172" s="4"/>
      <c r="G172" s="4">
        <v>1783.6980000000001</v>
      </c>
      <c r="H172" s="4">
        <f t="shared" si="574"/>
        <v>1783.6980000000001</v>
      </c>
      <c r="I172" s="4"/>
      <c r="J172" s="4">
        <f t="shared" si="575"/>
        <v>1783.6980000000001</v>
      </c>
      <c r="K172" s="4"/>
      <c r="L172" s="4">
        <f t="shared" si="576"/>
        <v>1783.6980000000001</v>
      </c>
      <c r="M172" s="4"/>
      <c r="N172" s="4">
        <f t="shared" si="577"/>
        <v>1783.6980000000001</v>
      </c>
      <c r="O172" s="4"/>
      <c r="P172" s="4">
        <f t="shared" si="578"/>
        <v>1783.6980000000001</v>
      </c>
      <c r="Q172" s="4"/>
      <c r="R172" s="3">
        <f t="shared" si="507"/>
        <v>1783.6980000000001</v>
      </c>
      <c r="S172" s="32"/>
      <c r="T172" s="3">
        <f t="shared" si="579"/>
        <v>1783.6980000000001</v>
      </c>
      <c r="U172" s="27"/>
      <c r="V172" s="3">
        <f t="shared" si="580"/>
        <v>1783.6980000000001</v>
      </c>
      <c r="W172" s="4"/>
      <c r="X172" s="4"/>
      <c r="Y172" s="4"/>
      <c r="Z172" s="4"/>
      <c r="AA172" s="4">
        <f t="shared" si="581"/>
        <v>0</v>
      </c>
      <c r="AB172" s="4"/>
      <c r="AC172" s="4">
        <f t="shared" si="582"/>
        <v>0</v>
      </c>
      <c r="AD172" s="4"/>
      <c r="AE172" s="4">
        <f t="shared" si="583"/>
        <v>0</v>
      </c>
      <c r="AF172" s="4"/>
      <c r="AG172" s="4">
        <f t="shared" si="584"/>
        <v>0</v>
      </c>
      <c r="AH172" s="4">
        <v>18910</v>
      </c>
      <c r="AI172" s="3">
        <f t="shared" si="508"/>
        <v>18910</v>
      </c>
      <c r="AJ172" s="32"/>
      <c r="AK172" s="3">
        <f t="shared" si="585"/>
        <v>18910</v>
      </c>
      <c r="AL172" s="27"/>
      <c r="AM172" s="3">
        <f t="shared" si="586"/>
        <v>18910</v>
      </c>
      <c r="AN172" s="3"/>
      <c r="AO172" s="3"/>
      <c r="AP172" s="3"/>
      <c r="AQ172" s="3"/>
      <c r="AR172" s="3">
        <f t="shared" si="587"/>
        <v>0</v>
      </c>
      <c r="AS172" s="3"/>
      <c r="AT172" s="3">
        <f t="shared" si="588"/>
        <v>0</v>
      </c>
      <c r="AU172" s="3"/>
      <c r="AV172" s="3">
        <f t="shared" si="589"/>
        <v>0</v>
      </c>
      <c r="AW172" s="3"/>
      <c r="AX172" s="3">
        <f t="shared" si="590"/>
        <v>0</v>
      </c>
      <c r="AY172" s="3">
        <v>53457.56</v>
      </c>
      <c r="AZ172" s="3">
        <f t="shared" si="509"/>
        <v>53457.56</v>
      </c>
      <c r="BA172" s="30"/>
      <c r="BB172" s="3">
        <f t="shared" si="591"/>
        <v>53457.56</v>
      </c>
      <c r="BC172" s="65" t="s">
        <v>326</v>
      </c>
      <c r="BD172" s="65"/>
    </row>
    <row r="173" spans="1:58" ht="36" x14ac:dyDescent="0.35">
      <c r="A173" s="71" t="s">
        <v>317</v>
      </c>
      <c r="B173" s="72" t="s">
        <v>324</v>
      </c>
      <c r="C173" s="2" t="s">
        <v>96</v>
      </c>
      <c r="D173" s="4"/>
      <c r="E173" s="4"/>
      <c r="F173" s="4"/>
      <c r="G173" s="4">
        <v>3741.3890000000001</v>
      </c>
      <c r="H173" s="4">
        <f t="shared" si="574"/>
        <v>3741.3890000000001</v>
      </c>
      <c r="I173" s="4"/>
      <c r="J173" s="4">
        <f t="shared" si="575"/>
        <v>3741.3890000000001</v>
      </c>
      <c r="K173" s="4"/>
      <c r="L173" s="4">
        <f t="shared" si="576"/>
        <v>3741.3890000000001</v>
      </c>
      <c r="M173" s="4"/>
      <c r="N173" s="4">
        <f t="shared" si="577"/>
        <v>3741.3890000000001</v>
      </c>
      <c r="O173" s="4"/>
      <c r="P173" s="4">
        <f t="shared" si="578"/>
        <v>3741.3890000000001</v>
      </c>
      <c r="Q173" s="4"/>
      <c r="R173" s="3">
        <f t="shared" si="507"/>
        <v>3741.3890000000001</v>
      </c>
      <c r="S173" s="32"/>
      <c r="T173" s="3">
        <f t="shared" si="579"/>
        <v>3741.3890000000001</v>
      </c>
      <c r="U173" s="27"/>
      <c r="V173" s="3">
        <f t="shared" si="580"/>
        <v>3741.3890000000001</v>
      </c>
      <c r="W173" s="4"/>
      <c r="X173" s="4"/>
      <c r="Y173" s="4"/>
      <c r="Z173" s="4"/>
      <c r="AA173" s="4">
        <f t="shared" si="581"/>
        <v>0</v>
      </c>
      <c r="AB173" s="4"/>
      <c r="AC173" s="4">
        <f>AA173+AB173</f>
        <v>0</v>
      </c>
      <c r="AD173" s="4"/>
      <c r="AE173" s="4">
        <f>AC173+AD173</f>
        <v>0</v>
      </c>
      <c r="AF173" s="4"/>
      <c r="AG173" s="4">
        <f>AE173+AF173</f>
        <v>0</v>
      </c>
      <c r="AH173" s="4"/>
      <c r="AI173" s="3">
        <f t="shared" si="508"/>
        <v>0</v>
      </c>
      <c r="AJ173" s="32"/>
      <c r="AK173" s="3">
        <f t="shared" si="585"/>
        <v>0</v>
      </c>
      <c r="AL173" s="27"/>
      <c r="AM173" s="3">
        <f t="shared" si="586"/>
        <v>0</v>
      </c>
      <c r="AN173" s="3"/>
      <c r="AO173" s="3"/>
      <c r="AP173" s="3"/>
      <c r="AQ173" s="3"/>
      <c r="AR173" s="3">
        <f t="shared" si="587"/>
        <v>0</v>
      </c>
      <c r="AS173" s="3"/>
      <c r="AT173" s="3">
        <f t="shared" si="588"/>
        <v>0</v>
      </c>
      <c r="AU173" s="3"/>
      <c r="AV173" s="3">
        <f t="shared" si="589"/>
        <v>0</v>
      </c>
      <c r="AW173" s="3"/>
      <c r="AX173" s="3">
        <f t="shared" si="590"/>
        <v>0</v>
      </c>
      <c r="AY173" s="3"/>
      <c r="AZ173" s="3">
        <f t="shared" si="509"/>
        <v>0</v>
      </c>
      <c r="BA173" s="30"/>
      <c r="BB173" s="3">
        <f t="shared" si="591"/>
        <v>0</v>
      </c>
      <c r="BC173" s="65" t="s">
        <v>327</v>
      </c>
      <c r="BD173" s="65"/>
    </row>
    <row r="174" spans="1:58" ht="54" hidden="1" x14ac:dyDescent="0.35">
      <c r="A174" s="56" t="s">
        <v>217</v>
      </c>
      <c r="B174" s="20" t="s">
        <v>360</v>
      </c>
      <c r="C174" s="2" t="s">
        <v>58</v>
      </c>
      <c r="D174" s="4"/>
      <c r="E174" s="4"/>
      <c r="F174" s="4"/>
      <c r="G174" s="4"/>
      <c r="H174" s="4"/>
      <c r="I174" s="4"/>
      <c r="J174" s="4"/>
      <c r="K174" s="4">
        <v>21381.073</v>
      </c>
      <c r="L174" s="4">
        <f t="shared" si="576"/>
        <v>21381.073</v>
      </c>
      <c r="M174" s="4"/>
      <c r="N174" s="4">
        <f t="shared" si="577"/>
        <v>21381.073</v>
      </c>
      <c r="O174" s="4"/>
      <c r="P174" s="4">
        <f t="shared" si="578"/>
        <v>21381.073</v>
      </c>
      <c r="Q174" s="4"/>
      <c r="R174" s="3">
        <f t="shared" si="507"/>
        <v>21381.073</v>
      </c>
      <c r="S174" s="32"/>
      <c r="T174" s="3">
        <f t="shared" si="579"/>
        <v>21381.073</v>
      </c>
      <c r="U174" s="27">
        <v>-21381.073</v>
      </c>
      <c r="V174" s="3">
        <f t="shared" si="580"/>
        <v>0</v>
      </c>
      <c r="W174" s="4"/>
      <c r="X174" s="4"/>
      <c r="Y174" s="4"/>
      <c r="Z174" s="4"/>
      <c r="AA174" s="4"/>
      <c r="AB174" s="4"/>
      <c r="AC174" s="4">
        <f>AA174+AB174</f>
        <v>0</v>
      </c>
      <c r="AD174" s="4"/>
      <c r="AE174" s="4">
        <f>AC174+AD174</f>
        <v>0</v>
      </c>
      <c r="AF174" s="4"/>
      <c r="AG174" s="4">
        <f>AE174+AF174</f>
        <v>0</v>
      </c>
      <c r="AH174" s="4"/>
      <c r="AI174" s="3">
        <f t="shared" si="508"/>
        <v>0</v>
      </c>
      <c r="AJ174" s="32"/>
      <c r="AK174" s="3">
        <f t="shared" si="585"/>
        <v>0</v>
      </c>
      <c r="AL174" s="27"/>
      <c r="AM174" s="3">
        <f t="shared" si="586"/>
        <v>0</v>
      </c>
      <c r="AN174" s="3"/>
      <c r="AO174" s="3"/>
      <c r="AP174" s="3"/>
      <c r="AQ174" s="3"/>
      <c r="AR174" s="3"/>
      <c r="AS174" s="3"/>
      <c r="AT174" s="3">
        <f t="shared" si="588"/>
        <v>0</v>
      </c>
      <c r="AU174" s="3"/>
      <c r="AV174" s="3">
        <f t="shared" si="589"/>
        <v>0</v>
      </c>
      <c r="AW174" s="3"/>
      <c r="AX174" s="3">
        <f t="shared" si="590"/>
        <v>0</v>
      </c>
      <c r="AY174" s="3"/>
      <c r="AZ174" s="3">
        <f t="shared" si="509"/>
        <v>0</v>
      </c>
      <c r="BA174" s="30"/>
      <c r="BB174" s="3">
        <f t="shared" si="591"/>
        <v>0</v>
      </c>
      <c r="BC174" s="5" t="s">
        <v>361</v>
      </c>
      <c r="BD174" s="5">
        <v>0</v>
      </c>
      <c r="BE174" s="5"/>
      <c r="BF174" s="5"/>
    </row>
    <row r="175" spans="1:58" ht="36" x14ac:dyDescent="0.35">
      <c r="A175" s="71" t="s">
        <v>217</v>
      </c>
      <c r="B175" s="72" t="s">
        <v>390</v>
      </c>
      <c r="C175" s="2" t="s">
        <v>96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3">
        <f t="shared" si="507"/>
        <v>0</v>
      </c>
      <c r="S175" s="32"/>
      <c r="T175" s="3">
        <f t="shared" si="579"/>
        <v>0</v>
      </c>
      <c r="U175" s="27"/>
      <c r="V175" s="3">
        <f t="shared" si="580"/>
        <v>0</v>
      </c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>
        <v>12170.514999999999</v>
      </c>
      <c r="AI175" s="3">
        <f t="shared" si="508"/>
        <v>12170.514999999999</v>
      </c>
      <c r="AJ175" s="32"/>
      <c r="AK175" s="3">
        <f t="shared" si="585"/>
        <v>12170.514999999999</v>
      </c>
      <c r="AL175" s="27"/>
      <c r="AM175" s="3">
        <f t="shared" si="586"/>
        <v>12170.514999999999</v>
      </c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>
        <v>37733.305</v>
      </c>
      <c r="AZ175" s="3">
        <f t="shared" si="509"/>
        <v>37733.305</v>
      </c>
      <c r="BA175" s="30"/>
      <c r="BB175" s="3">
        <f t="shared" si="591"/>
        <v>37733.305</v>
      </c>
      <c r="BC175" s="66">
        <v>1110541830</v>
      </c>
      <c r="BD175" s="65"/>
    </row>
    <row r="176" spans="1:58" ht="36" x14ac:dyDescent="0.35">
      <c r="A176" s="71" t="s">
        <v>218</v>
      </c>
      <c r="B176" s="72" t="s">
        <v>391</v>
      </c>
      <c r="C176" s="2" t="s">
        <v>96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3">
        <f t="shared" si="507"/>
        <v>0</v>
      </c>
      <c r="S176" s="32"/>
      <c r="T176" s="3">
        <f t="shared" si="579"/>
        <v>0</v>
      </c>
      <c r="U176" s="27"/>
      <c r="V176" s="3">
        <f t="shared" si="580"/>
        <v>0</v>
      </c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>
        <v>16230.409</v>
      </c>
      <c r="AI176" s="3">
        <f t="shared" si="508"/>
        <v>16230.409</v>
      </c>
      <c r="AJ176" s="32"/>
      <c r="AK176" s="3">
        <f t="shared" si="585"/>
        <v>16230.409</v>
      </c>
      <c r="AL176" s="27"/>
      <c r="AM176" s="3">
        <f t="shared" si="586"/>
        <v>16230.409</v>
      </c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>
        <v>39980.430999999997</v>
      </c>
      <c r="AZ176" s="3">
        <f t="shared" si="509"/>
        <v>39980.430999999997</v>
      </c>
      <c r="BA176" s="30"/>
      <c r="BB176" s="3">
        <f t="shared" si="591"/>
        <v>39980.430999999997</v>
      </c>
      <c r="BC176" s="66">
        <v>1110541810</v>
      </c>
      <c r="BD176" s="65"/>
    </row>
    <row r="177" spans="1:58" x14ac:dyDescent="0.35">
      <c r="A177" s="71"/>
      <c r="B177" s="72" t="s">
        <v>4</v>
      </c>
      <c r="C177" s="72"/>
      <c r="D177" s="40">
        <f>D179+D180</f>
        <v>2229592.6999999997</v>
      </c>
      <c r="E177" s="40">
        <f>E179+E180</f>
        <v>0</v>
      </c>
      <c r="F177" s="39">
        <f t="shared" si="316"/>
        <v>2229592.6999999997</v>
      </c>
      <c r="G177" s="40">
        <f>G179+G180+G181</f>
        <v>24095.168999999994</v>
      </c>
      <c r="H177" s="39">
        <f t="shared" si="574"/>
        <v>2253687.8689999999</v>
      </c>
      <c r="I177" s="40">
        <f>I179+I180+I181</f>
        <v>0</v>
      </c>
      <c r="J177" s="39">
        <f t="shared" si="575"/>
        <v>2253687.8689999999</v>
      </c>
      <c r="K177" s="40">
        <f>K179+K180+K181</f>
        <v>67050.92</v>
      </c>
      <c r="L177" s="39">
        <f t="shared" si="576"/>
        <v>2320738.7889999999</v>
      </c>
      <c r="M177" s="40">
        <f>M179+M180+M181</f>
        <v>0</v>
      </c>
      <c r="N177" s="39">
        <f t="shared" si="577"/>
        <v>2320738.7889999999</v>
      </c>
      <c r="O177" s="40">
        <f>O179+O180+O181</f>
        <v>35.560999999946944</v>
      </c>
      <c r="P177" s="39">
        <f t="shared" si="578"/>
        <v>2320774.3499999996</v>
      </c>
      <c r="Q177" s="40">
        <f>Q179+Q180+Q181</f>
        <v>-39905.284</v>
      </c>
      <c r="R177" s="40">
        <f>P177+Q177</f>
        <v>2280869.0659999996</v>
      </c>
      <c r="S177" s="40">
        <f>S179+S180+S181</f>
        <v>0</v>
      </c>
      <c r="T177" s="40">
        <f>R177+S177</f>
        <v>2280869.0659999996</v>
      </c>
      <c r="U177" s="40">
        <f>U179+U180+U181</f>
        <v>-1752.6709999999998</v>
      </c>
      <c r="V177" s="3">
        <f>T177+U177</f>
        <v>2279116.3949999996</v>
      </c>
      <c r="W177" s="40">
        <f>W179+W180</f>
        <v>2834370.8</v>
      </c>
      <c r="X177" s="40">
        <f>X179+X180</f>
        <v>0</v>
      </c>
      <c r="Y177" s="39">
        <f t="shared" si="317"/>
        <v>2834370.8</v>
      </c>
      <c r="Z177" s="40">
        <f>Z179+Z180+Z181</f>
        <v>0</v>
      </c>
      <c r="AA177" s="39">
        <f t="shared" si="581"/>
        <v>2834370.8</v>
      </c>
      <c r="AB177" s="40">
        <f>AB179+AB180+AB181</f>
        <v>0</v>
      </c>
      <c r="AC177" s="39">
        <f t="shared" si="582"/>
        <v>2834370.8</v>
      </c>
      <c r="AD177" s="40">
        <f>AD179+AD180+AD181</f>
        <v>0</v>
      </c>
      <c r="AE177" s="39">
        <f t="shared" ref="AE177" si="592">AC177+AD177</f>
        <v>2834370.8</v>
      </c>
      <c r="AF177" s="40">
        <f>AF179+AF180+AF181</f>
        <v>-50000</v>
      </c>
      <c r="AG177" s="39">
        <f t="shared" ref="AG177" si="593">AE177+AF177</f>
        <v>2784370.8</v>
      </c>
      <c r="AH177" s="40">
        <f>AH179+AH180+AH181</f>
        <v>49199.701000000001</v>
      </c>
      <c r="AI177" s="40">
        <f t="shared" si="508"/>
        <v>2833570.5009999997</v>
      </c>
      <c r="AJ177" s="40">
        <f>AJ179+AJ180+AJ181</f>
        <v>0</v>
      </c>
      <c r="AK177" s="40">
        <f t="shared" si="585"/>
        <v>2833570.5009999997</v>
      </c>
      <c r="AL177" s="40">
        <f>AL179+AL180+AL181</f>
        <v>0</v>
      </c>
      <c r="AM177" s="3">
        <f t="shared" si="586"/>
        <v>2833570.5009999997</v>
      </c>
      <c r="AN177" s="40">
        <f>AN179+AN180</f>
        <v>2970367.6</v>
      </c>
      <c r="AO177" s="40">
        <f>AO179+AO180</f>
        <v>0</v>
      </c>
      <c r="AP177" s="40">
        <f t="shared" si="318"/>
        <v>2970367.6</v>
      </c>
      <c r="AQ177" s="40">
        <f>AQ179+AQ180+AQ181</f>
        <v>0</v>
      </c>
      <c r="AR177" s="40">
        <f t="shared" si="587"/>
        <v>2970367.6</v>
      </c>
      <c r="AS177" s="40">
        <f>AS179+AS180+AS181</f>
        <v>0</v>
      </c>
      <c r="AT177" s="40">
        <f t="shared" si="588"/>
        <v>2970367.6</v>
      </c>
      <c r="AU177" s="40">
        <f>AU179+AU180+AU181</f>
        <v>0</v>
      </c>
      <c r="AV177" s="40">
        <f t="shared" si="589"/>
        <v>2970367.6</v>
      </c>
      <c r="AW177" s="40">
        <f>AW179+AW180+AW181</f>
        <v>0</v>
      </c>
      <c r="AX177" s="40">
        <f t="shared" si="590"/>
        <v>2970367.6</v>
      </c>
      <c r="AY177" s="40">
        <f t="shared" ref="AY177:BA177" si="594">AY179+AY180+AY181</f>
        <v>0</v>
      </c>
      <c r="AZ177" s="40">
        <f t="shared" si="509"/>
        <v>2970367.6</v>
      </c>
      <c r="BA177" s="40">
        <f t="shared" si="594"/>
        <v>0</v>
      </c>
      <c r="BB177" s="3">
        <f t="shared" si="591"/>
        <v>2970367.6</v>
      </c>
      <c r="BC177" s="65"/>
      <c r="BD177" s="65"/>
    </row>
    <row r="178" spans="1:58" x14ac:dyDescent="0.35">
      <c r="A178" s="71"/>
      <c r="B178" s="13" t="s">
        <v>5</v>
      </c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3"/>
      <c r="S178" s="32"/>
      <c r="T178" s="3"/>
      <c r="U178" s="27"/>
      <c r="V178" s="3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3"/>
      <c r="AJ178" s="32"/>
      <c r="AK178" s="3"/>
      <c r="AL178" s="27"/>
      <c r="AM178" s="3"/>
      <c r="AN178" s="4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0"/>
      <c r="BB178" s="3"/>
      <c r="BC178" s="65"/>
      <c r="BD178" s="65"/>
    </row>
    <row r="179" spans="1:58" s="42" customFormat="1" hidden="1" x14ac:dyDescent="0.35">
      <c r="A179" s="43"/>
      <c r="B179" s="44" t="s">
        <v>6</v>
      </c>
      <c r="C179" s="51"/>
      <c r="D179" s="46">
        <f>D184+D188+D192+D196+D200+D204+D206+D209+D213+D217+D221+D225+D229+D233+D237+D241+D243+D244+D245+D246+D249+D253+D257</f>
        <v>584801.4</v>
      </c>
      <c r="E179" s="46">
        <f>E184+E188+E192+E196+E200+E204+E206+E209+E213+E217+E221+E225+E229+E233+E237+E241+E243+E244+E245+E246+E249+E253+E257</f>
        <v>0</v>
      </c>
      <c r="F179" s="47">
        <f t="shared" si="316"/>
        <v>584801.4</v>
      </c>
      <c r="G179" s="46">
        <f>G184+G188+G192+G196+G200+G204+G206+G209+G213+G217+G221+G225+G229+G233+G237+G241+G243+G244+G245+G246+G249+G253+G257+G261+G266</f>
        <v>-12769.130999999998</v>
      </c>
      <c r="H179" s="47">
        <f t="shared" ref="H179:H182" si="595">F179+G179</f>
        <v>572032.26899999997</v>
      </c>
      <c r="I179" s="46">
        <f>I184+I188+I192+I196+I200+I204+I206+I209+I213+I217+I221+I225+I229+I233+I237+I241+I243+I244+I245+I246+I249+I253+I257+I261+I266</f>
        <v>0</v>
      </c>
      <c r="J179" s="47">
        <f t="shared" ref="J179:J182" si="596">H179+I179</f>
        <v>572032.26899999997</v>
      </c>
      <c r="K179" s="46">
        <f>K184+K188+K192+K196+K200+K204+K206+K209+K213+K217+K221+K225+K229+K233+K237+K241+K243+K244+K245+K246+K249+K253+K257+K261+K266+K271</f>
        <v>48648.42</v>
      </c>
      <c r="L179" s="47">
        <f t="shared" ref="L179:L182" si="597">J179+K179</f>
        <v>620680.68900000001</v>
      </c>
      <c r="M179" s="46">
        <f>M184+M188+M192+M196+M200+M204+M206+M209+M213+M217+M221+M225+M229+M233+M237+M241+M243+M244+M245+M246+M249+M253+M257+M261+M266+M271</f>
        <v>0</v>
      </c>
      <c r="N179" s="47">
        <f>L179+M179</f>
        <v>620680.68900000001</v>
      </c>
      <c r="O179" s="46">
        <f>O184+O188+O192+O196+O200+O204+O206+O209+O213+O217+O221+O225+O229+O233+O237+O241+O243+O244+O245+O246+O249+O253+O257+O261+O266+O271+O275</f>
        <v>35.560999999990599</v>
      </c>
      <c r="P179" s="47">
        <f>N179+O179</f>
        <v>620716.25</v>
      </c>
      <c r="Q179" s="46">
        <f>Q184+Q188+Q192+Q196+Q200+Q204+Q206+Q209+Q213+Q217+Q221+Q225+Q229+Q233+Q237+Q241+Q243+Q244+Q245+Q246+Q249+Q253+Q257+Q261+Q266+Q271+Q275+Q277</f>
        <v>-39905.284</v>
      </c>
      <c r="R179" s="47">
        <f t="shared" si="507"/>
        <v>580810.96600000001</v>
      </c>
      <c r="S179" s="46">
        <f>S184+S188+S192+S196+S200+S204+S206+S209+S213+S217+S221+S225+S229+S233+S237+S241+S243+S244+S245+S246+S249+S253+S257+S261+S266+S271+S275+S277</f>
        <v>0</v>
      </c>
      <c r="T179" s="47">
        <f t="shared" ref="T179:T182" si="598">R179+S179</f>
        <v>580810.96600000001</v>
      </c>
      <c r="U179" s="46">
        <f>U184+U188+U192+U196+U200+U204+U206+U209+U213+U217+U221+U225+U229+U233+U237+U241+U243+U244+U245+U246+U249+U253+U257+U261+U266+U271+U275+U277</f>
        <v>-1752.6709999999998</v>
      </c>
      <c r="V179" s="47">
        <f t="shared" ref="V179:V182" si="599">T179+U179</f>
        <v>579058.29500000004</v>
      </c>
      <c r="W179" s="46">
        <f>W184+W188+W192+W196+W200+W204+W206+W209+W213+W217+W221+W225+W229+W233+W237+W241+W243+W244+W245+W246+W249+W253+W257</f>
        <v>731415.79999999993</v>
      </c>
      <c r="X179" s="46">
        <f>X184+X188+X192+X196+X200+X204+X206+X209+X213+X217+X221+X225+X229+X233+X237+X241+X243+X244+X245+X246+X249+X253+X257</f>
        <v>0</v>
      </c>
      <c r="Y179" s="47">
        <f t="shared" si="317"/>
        <v>731415.79999999993</v>
      </c>
      <c r="Z179" s="46">
        <f>Z184+Z188+Z192+Z196+Z200+Z204+Z206+Z209+Z213+Z217+Z221+Z225+Z229+Z233+Z237+Z241+Z243+Z244+Z245+Z246+Z249+Z253+Z257</f>
        <v>0</v>
      </c>
      <c r="AA179" s="47">
        <f t="shared" ref="AA179:AA182" si="600">Y179+Z179</f>
        <v>731415.79999999993</v>
      </c>
      <c r="AB179" s="46">
        <f>AB184+AB188+AB192+AB196+AB200+AB204+AB206+AB209+AB213+AB217+AB221+AB225+AB229+AB233+AB237+AB241+AB243+AB244+AB245+AB246+AB249+AB253+AB257+AB261+AB266+AB269</f>
        <v>0</v>
      </c>
      <c r="AC179" s="47">
        <f t="shared" ref="AC179:AC182" si="601">AA179+AB179</f>
        <v>731415.79999999993</v>
      </c>
      <c r="AD179" s="46">
        <f>AD184+AD188+AD192+AD196+AD200+AD204+AD206+AD209+AD213+AD217+AD221+AD225+AD229+AD233+AD237+AD241+AD243+AD244+AD245+AD246+AD249+AD253+AD257+AD261+AD266+AD269</f>
        <v>0</v>
      </c>
      <c r="AE179" s="47">
        <f t="shared" ref="AE179:AE182" si="602">AC179+AD179</f>
        <v>731415.79999999993</v>
      </c>
      <c r="AF179" s="46">
        <f>AF184+AF188+AF192+AF196+AF200+AF204+AF206+AF209+AF213+AF217+AF221+AF225+AF229+AF233+AF237+AF241+AF243+AF244+AF245+AF246+AF249+AF253+AF257+AF261+AF266+AF271+AF275</f>
        <v>-50000</v>
      </c>
      <c r="AG179" s="47">
        <f t="shared" ref="AG179:AG182" si="603">AE179+AF179</f>
        <v>681415.79999999993</v>
      </c>
      <c r="AH179" s="46">
        <f>AH184+AH188+AH192+AH196+AH200+AH204+AH206+AH209+AH213+AH217+AH221+AH225+AH229+AH233+AH237+AH241+AH243+AH244+AH245+AH246+AH249+AH253+AH257+AH261+AH266+AH271+AH275+AH277</f>
        <v>49199.701000000001</v>
      </c>
      <c r="AI179" s="47">
        <f t="shared" si="508"/>
        <v>730615.50099999993</v>
      </c>
      <c r="AJ179" s="46">
        <f>AJ184+AJ188+AJ192+AJ196+AJ200+AJ204+AJ206+AJ209+AJ213+AJ217+AJ221+AJ225+AJ229+AJ233+AJ237+AJ241+AJ243+AJ244+AJ245+AJ246+AJ249+AJ253+AJ257+AJ261+AJ266+AJ271+AJ275+AJ277</f>
        <v>0</v>
      </c>
      <c r="AK179" s="47">
        <f t="shared" ref="AK179:AK182" si="604">AI179+AJ179</f>
        <v>730615.50099999993</v>
      </c>
      <c r="AL179" s="46">
        <f>AL184+AL188+AL192+AL196+AL200+AL204+AL206+AL209+AL213+AL217+AL221+AL225+AL229+AL233+AL237+AL241+AL243+AL244+AL245+AL246+AL249+AL253+AL257+AL261+AL266+AL271+AL275+AL277</f>
        <v>0</v>
      </c>
      <c r="AM179" s="47">
        <f t="shared" ref="AM179:AM182" si="605">AK179+AL179</f>
        <v>730615.50099999993</v>
      </c>
      <c r="AN179" s="46">
        <f>AN184+AN188+AN192+AN196+AN200+AN204+AN206+AN209+AN213+AN217+AN221+AN225+AN229+AN233+AN237+AN241+AN243+AN244+AN245+AN246+AN249+AN253+AN257</f>
        <v>1109692.6000000001</v>
      </c>
      <c r="AO179" s="48">
        <f>AO184+AO188+AO192+AO196+AO200+AO204+AO206+AO209+AO213+AO217+AO221+AO225+AO229+AO233+AO237+AO241+AO243+AO244+AO245+AO246+AO249+AO253+AO257</f>
        <v>0</v>
      </c>
      <c r="AP179" s="41">
        <f t="shared" si="318"/>
        <v>1109692.6000000001</v>
      </c>
      <c r="AQ179" s="48">
        <f>AQ184+AQ188+AQ192+AQ196+AQ200+AQ204+AQ206+AQ209+AQ213+AQ217+AQ221+AQ225+AQ229+AQ233+AQ237+AQ241+AQ243+AQ244+AQ245+AQ246+AQ249+AQ253+AQ257</f>
        <v>0</v>
      </c>
      <c r="AR179" s="41">
        <f t="shared" ref="AR179:AR182" si="606">AP179+AQ179</f>
        <v>1109692.6000000001</v>
      </c>
      <c r="AS179" s="48">
        <f>AS184+AS188+AS192+AS196+AS200+AS204+AS206+AS209+AS213+AS217+AS221+AS225+AS229+AS233+AS237+AS241+AS243+AS244+AS245+AS246+AS249+AS253+AS257+AS261+AS266+AS269</f>
        <v>0</v>
      </c>
      <c r="AT179" s="41">
        <f t="shared" ref="AT179:AT182" si="607">AR179+AS179</f>
        <v>1109692.6000000001</v>
      </c>
      <c r="AU179" s="48">
        <f>AU184+AU188+AU192+AU196+AU200+AU204+AU206+AU209+AU213+AU217+AU221+AU225+AU229+AU233+AU237+AU241+AU243+AU244+AU245+AU246+AU249+AU253+AU257+AU261+AU266+AU269</f>
        <v>0</v>
      </c>
      <c r="AV179" s="41">
        <f t="shared" ref="AV179:AV182" si="608">AT179+AU179</f>
        <v>1109692.6000000001</v>
      </c>
      <c r="AW179" s="48">
        <f>AW184+AW188+AW192+AW196+AW200+AW204+AW206+AW209+AW213+AW217+AW221+AW225+AW229+AW233+AW237+AW241+AW243+AW244+AW245+AW246+AW249+AW253+AW257+AW261+AW266+AW271+AW275</f>
        <v>0</v>
      </c>
      <c r="AX179" s="41">
        <f t="shared" ref="AX179:AX182" si="609">AV179+AW179</f>
        <v>1109692.6000000001</v>
      </c>
      <c r="AY179" s="48">
        <f>AY184+AY188+AY192+AY196+AY200+AY204+AY206+AY209+AY213+AY217+AY221+AY225+AY229+AY233+AY237+AY241+AY243+AY244+AY245+AY246+AY249+AY253+AY257+AY261+AY266+AY271+AY275+AY277</f>
        <v>0</v>
      </c>
      <c r="AZ179" s="41">
        <f t="shared" si="509"/>
        <v>1109692.6000000001</v>
      </c>
      <c r="BA179" s="48">
        <f>BA184+BA188+BA192+BA196+BA200+BA204+BA206+BA209+BA213+BA217+BA221+BA225+BA229+BA233+BA237+BA241+BA243+BA244+BA245+BA246+BA249+BA253+BA257+BA261+BA266+BA271+BA275+BA277</f>
        <v>0</v>
      </c>
      <c r="BB179" s="41">
        <f t="shared" ref="BB179:BB182" si="610">AZ179+BA179</f>
        <v>1109692.6000000001</v>
      </c>
      <c r="BD179" s="42">
        <v>0</v>
      </c>
    </row>
    <row r="180" spans="1:58" x14ac:dyDescent="0.35">
      <c r="A180" s="71"/>
      <c r="B180" s="72" t="s">
        <v>21</v>
      </c>
      <c r="C180" s="18"/>
      <c r="D180" s="27">
        <f>D185+D189+D193+D197+D201+D205+D210+D214+D218+D222+D226+D230+D234+D238+D242+D250+D254+D258</f>
        <v>1644791.2999999998</v>
      </c>
      <c r="E180" s="27">
        <f>E185+E189+E193+E197+E201+E205+E210+E214+E218+E222+E226+E230+E234+E238+E242+E250+E254+E258</f>
        <v>0</v>
      </c>
      <c r="F180" s="27">
        <f t="shared" ref="F180:F244" si="611">D180+E180</f>
        <v>1644791.2999999998</v>
      </c>
      <c r="G180" s="27">
        <f>G185+G189+G193+G197+G201+G205+G210+G214+G218+G222+G226+G230+G234+G238+G242+G250+G254+G258+G262+G267</f>
        <v>-147505</v>
      </c>
      <c r="H180" s="27">
        <f t="shared" si="595"/>
        <v>1497286.2999999998</v>
      </c>
      <c r="I180" s="27">
        <f>I185+I189+I193+I197+I201+I205+I210+I214+I218+I222+I226+I230+I234+I238+I242+I250+I254+I258+I262+I267</f>
        <v>0</v>
      </c>
      <c r="J180" s="27">
        <f t="shared" si="596"/>
        <v>1497286.2999999998</v>
      </c>
      <c r="K180" s="27">
        <f>K185+K189+K193+K197+K201+K205+K210+K214+K218+K222+K226+K230+K234+K238+K242+K250+K254+K258+K262+K267</f>
        <v>18402.5</v>
      </c>
      <c r="L180" s="27">
        <f t="shared" si="597"/>
        <v>1515688.7999999998</v>
      </c>
      <c r="M180" s="27">
        <f>M185+M189+M193+M197+M201+M205+M210+M214+M218+M222+M226+M230+M234+M238+M242+M250+M254+M258+M262+M267</f>
        <v>0</v>
      </c>
      <c r="N180" s="27">
        <f>L180+M180</f>
        <v>1515688.7999999998</v>
      </c>
      <c r="O180" s="27">
        <f>O185+O189+O193+O197+O201+O205+O210+O214+O218+O222+O226+O230+O234+O238+O242+O250+O254+O258+O262+O267+O272+O276</f>
        <v>-4.3655745685100555E-11</v>
      </c>
      <c r="P180" s="27">
        <f>N180+O180</f>
        <v>1515688.7999999998</v>
      </c>
      <c r="Q180" s="27">
        <f>Q185+Q189+Q193+Q197+Q201+Q205+Q210+Q214+Q218+Q222+Q226+Q230+Q234+Q238+Q242+Q250+Q254+Q258+Q262+Q267+Q272+Q276</f>
        <v>0</v>
      </c>
      <c r="R180" s="30">
        <f t="shared" si="507"/>
        <v>1515688.7999999998</v>
      </c>
      <c r="S180" s="27">
        <f>S185+S189+S193+S197+S201+S205+S210+S214+S218+S222+S226+S230+S234+S238+S242+S250+S254+S258+S262+S267+S272+S276</f>
        <v>0</v>
      </c>
      <c r="T180" s="30">
        <f t="shared" si="598"/>
        <v>1515688.7999999998</v>
      </c>
      <c r="U180" s="27">
        <f>U185+U189+U193+U197+U201+U205+U210+U214+U218+U222+U226+U230+U234+U238+U242+U250+U254+U258+U262+U267+U272+U276</f>
        <v>0</v>
      </c>
      <c r="V180" s="3">
        <f t="shared" si="599"/>
        <v>1515688.7999999998</v>
      </c>
      <c r="W180" s="27">
        <f>W185+W189+W193+W197+W201+W205+W210+W214+W218+W222+W226+W230+W234+W238+W242+W250+W254+W258</f>
        <v>2102955</v>
      </c>
      <c r="X180" s="27">
        <f>X185+X189+X193+X197+X201+X205+X210+X214+X218+X222+X226+X230+X234+X238+X242+X250+X254+X258</f>
        <v>0</v>
      </c>
      <c r="Y180" s="27">
        <f t="shared" ref="Y180:Y244" si="612">W180+X180</f>
        <v>2102955</v>
      </c>
      <c r="Z180" s="27">
        <f>Z185+Z189+Z193+Z197+Z201+Z205+Z210+Z214+Z218+Z222+Z226+Z230+Z234+Z238+Z242+Z250+Z254+Z258</f>
        <v>0</v>
      </c>
      <c r="AA180" s="27">
        <f t="shared" si="600"/>
        <v>2102955</v>
      </c>
      <c r="AB180" s="27">
        <f>AB185+AB189+AB193+AB197+AB201+AB205+AB210+AB214+AB218+AB222+AB226+AB230+AB234+AB238+AB242+AB250+AB254+AB258</f>
        <v>0</v>
      </c>
      <c r="AC180" s="27">
        <f t="shared" si="601"/>
        <v>2102955</v>
      </c>
      <c r="AD180" s="27">
        <f>AD185+AD189+AD193+AD197+AD201+AD205+AD210+AD214+AD218+AD222+AD226+AD230+AD234+AD238+AD242+AD250+AD254+AD258</f>
        <v>0</v>
      </c>
      <c r="AE180" s="27">
        <f t="shared" si="602"/>
        <v>2102955</v>
      </c>
      <c r="AF180" s="27">
        <f>AF185+AF189+AF193+AF197+AF201+AF205+AF210+AF214+AF218+AF222+AF226+AF230+AF234+AF238+AF242+AF250+AF254+AF258+AF262+AF267+AF272+AF276</f>
        <v>0</v>
      </c>
      <c r="AG180" s="27">
        <f t="shared" si="603"/>
        <v>2102955</v>
      </c>
      <c r="AH180" s="27">
        <f>AH185+AH189+AH193+AH197+AH201+AH205+AH210+AH214+AH218+AH222+AH226+AH230+AH234+AH238+AH242+AH250+AH254+AH258+AH262+AH267+AH272+AH276</f>
        <v>0</v>
      </c>
      <c r="AI180" s="30">
        <f t="shared" si="508"/>
        <v>2102955</v>
      </c>
      <c r="AJ180" s="27">
        <f>AJ185+AJ189+AJ193+AJ197+AJ201+AJ205+AJ210+AJ214+AJ218+AJ222+AJ226+AJ230+AJ234+AJ238+AJ242+AJ250+AJ254+AJ258+AJ262+AJ267+AJ272+AJ276</f>
        <v>0</v>
      </c>
      <c r="AK180" s="30">
        <f t="shared" si="604"/>
        <v>2102955</v>
      </c>
      <c r="AL180" s="27">
        <f>AL185+AL189+AL193+AL197+AL201+AL205+AL210+AL214+AL218+AL222+AL226+AL230+AL234+AL238+AL242+AL250+AL254+AL258+AL262+AL267+AL272+AL276</f>
        <v>0</v>
      </c>
      <c r="AM180" s="3">
        <f t="shared" si="605"/>
        <v>2102955</v>
      </c>
      <c r="AN180" s="27">
        <f>AN185+AN189+AN193+AN197+AN201+AN205+AN210+AN214+AN218+AN222+AN226+AN230+AN234+AN238+AN242+AN250+AN254+AN258</f>
        <v>1860675</v>
      </c>
      <c r="AO180" s="30">
        <f>AO185+AO189+AO193+AO197+AO201+AO205+AO210+AO214+AO218+AO222+AO226+AO230+AO234+AO238+AO242+AO250+AO254+AO258</f>
        <v>0</v>
      </c>
      <c r="AP180" s="30">
        <f t="shared" ref="AP180:AP244" si="613">AN180+AO180</f>
        <v>1860675</v>
      </c>
      <c r="AQ180" s="30">
        <f>AQ185+AQ189+AQ193+AQ197+AQ201+AQ205+AQ210+AQ214+AQ218+AQ222+AQ226+AQ230+AQ234+AQ238+AQ242+AQ250+AQ254+AQ258</f>
        <v>0</v>
      </c>
      <c r="AR180" s="30">
        <f t="shared" si="606"/>
        <v>1860675</v>
      </c>
      <c r="AS180" s="30">
        <f>AS185+AS189+AS193+AS197+AS201+AS205+AS210+AS214+AS218+AS222+AS226+AS230+AS234+AS238+AS242+AS250+AS254+AS258</f>
        <v>0</v>
      </c>
      <c r="AT180" s="30">
        <f t="shared" si="607"/>
        <v>1860675</v>
      </c>
      <c r="AU180" s="30">
        <f>AU185+AU189+AU193+AU197+AU201+AU205+AU210+AU214+AU218+AU222+AU226+AU230+AU234+AU238+AU242+AU250+AU254+AU258</f>
        <v>0</v>
      </c>
      <c r="AV180" s="30">
        <f t="shared" si="608"/>
        <v>1860675</v>
      </c>
      <c r="AW180" s="30">
        <f>AW185+AW189+AW193+AW197+AW201+AW205+AW210+AW214+AW218+AW222+AW226+AW230+AW234+AW238+AW242+AW250+AW254+AW258+AW262+AW267+AW272+AW276</f>
        <v>0</v>
      </c>
      <c r="AX180" s="30">
        <f t="shared" si="609"/>
        <v>1860675</v>
      </c>
      <c r="AY180" s="30">
        <f t="shared" ref="AY180:BA180" si="614">AY185+AY189+AY193+AY197+AY201+AY205+AY210+AY214+AY218+AY222+AY226+AY230+AY234+AY238+AY242+AY250+AY254+AY258+AY262+AY267+AY272+AY276</f>
        <v>0</v>
      </c>
      <c r="AZ180" s="30">
        <f t="shared" si="509"/>
        <v>1860675</v>
      </c>
      <c r="BA180" s="30">
        <f t="shared" si="614"/>
        <v>0</v>
      </c>
      <c r="BB180" s="3">
        <f t="shared" si="610"/>
        <v>1860675</v>
      </c>
      <c r="BC180" s="65"/>
      <c r="BD180" s="65"/>
    </row>
    <row r="181" spans="1:58" x14ac:dyDescent="0.35">
      <c r="A181" s="71"/>
      <c r="B181" s="72" t="s">
        <v>20</v>
      </c>
      <c r="C181" s="18"/>
      <c r="D181" s="52"/>
      <c r="E181" s="52"/>
      <c r="F181" s="52"/>
      <c r="G181" s="52">
        <f>G263+G268</f>
        <v>184369.3</v>
      </c>
      <c r="H181" s="52">
        <f t="shared" si="595"/>
        <v>184369.3</v>
      </c>
      <c r="I181" s="52">
        <f>I263+I268</f>
        <v>0</v>
      </c>
      <c r="J181" s="52">
        <f t="shared" si="596"/>
        <v>184369.3</v>
      </c>
      <c r="K181" s="52">
        <f>K263+K268</f>
        <v>0</v>
      </c>
      <c r="L181" s="52">
        <f t="shared" si="597"/>
        <v>184369.3</v>
      </c>
      <c r="M181" s="52">
        <f>M263+M268</f>
        <v>0</v>
      </c>
      <c r="N181" s="52">
        <f>L181+M181</f>
        <v>184369.3</v>
      </c>
      <c r="O181" s="52">
        <f>O263+O268</f>
        <v>0</v>
      </c>
      <c r="P181" s="52">
        <f>N181+O181</f>
        <v>184369.3</v>
      </c>
      <c r="Q181" s="52">
        <f>Q263+Q268</f>
        <v>0</v>
      </c>
      <c r="R181" s="53">
        <f t="shared" si="507"/>
        <v>184369.3</v>
      </c>
      <c r="S181" s="52">
        <f>S263+S268</f>
        <v>0</v>
      </c>
      <c r="T181" s="53">
        <f t="shared" si="598"/>
        <v>184369.3</v>
      </c>
      <c r="U181" s="52">
        <f>U263+U268</f>
        <v>0</v>
      </c>
      <c r="V181" s="3">
        <f t="shared" si="599"/>
        <v>184369.3</v>
      </c>
      <c r="W181" s="52"/>
      <c r="X181" s="52"/>
      <c r="Y181" s="52"/>
      <c r="Z181" s="52">
        <f>Z263+Z268</f>
        <v>0</v>
      </c>
      <c r="AA181" s="52">
        <f t="shared" si="600"/>
        <v>0</v>
      </c>
      <c r="AB181" s="52">
        <f>AB263+AB268</f>
        <v>0</v>
      </c>
      <c r="AC181" s="52">
        <f t="shared" si="601"/>
        <v>0</v>
      </c>
      <c r="AD181" s="52">
        <f>AD263+AD268</f>
        <v>0</v>
      </c>
      <c r="AE181" s="52">
        <f t="shared" si="602"/>
        <v>0</v>
      </c>
      <c r="AF181" s="52">
        <f>AF263+AF268</f>
        <v>0</v>
      </c>
      <c r="AG181" s="52">
        <f t="shared" si="603"/>
        <v>0</v>
      </c>
      <c r="AH181" s="52">
        <f>AH263+AH268</f>
        <v>0</v>
      </c>
      <c r="AI181" s="53">
        <f t="shared" si="508"/>
        <v>0</v>
      </c>
      <c r="AJ181" s="52">
        <f>AJ263+AJ268</f>
        <v>0</v>
      </c>
      <c r="AK181" s="53">
        <f t="shared" si="604"/>
        <v>0</v>
      </c>
      <c r="AL181" s="52">
        <f>AL263+AL268</f>
        <v>0</v>
      </c>
      <c r="AM181" s="3">
        <f t="shared" si="605"/>
        <v>0</v>
      </c>
      <c r="AN181" s="52"/>
      <c r="AO181" s="53"/>
      <c r="AP181" s="53"/>
      <c r="AQ181" s="53">
        <f>AQ263+AQ268</f>
        <v>0</v>
      </c>
      <c r="AR181" s="53">
        <f t="shared" si="606"/>
        <v>0</v>
      </c>
      <c r="AS181" s="53">
        <f>AS263+AS268</f>
        <v>0</v>
      </c>
      <c r="AT181" s="53">
        <f t="shared" si="607"/>
        <v>0</v>
      </c>
      <c r="AU181" s="53">
        <f>AU263+AU268</f>
        <v>0</v>
      </c>
      <c r="AV181" s="53">
        <f t="shared" si="608"/>
        <v>0</v>
      </c>
      <c r="AW181" s="53">
        <f>AW263+AW268</f>
        <v>0</v>
      </c>
      <c r="AX181" s="53">
        <f t="shared" si="609"/>
        <v>0</v>
      </c>
      <c r="AY181" s="53">
        <f t="shared" ref="AY181:BA181" si="615">AY263+AY268</f>
        <v>0</v>
      </c>
      <c r="AZ181" s="53">
        <f t="shared" si="509"/>
        <v>0</v>
      </c>
      <c r="BA181" s="53">
        <f t="shared" si="615"/>
        <v>0</v>
      </c>
      <c r="BB181" s="3">
        <f t="shared" si="610"/>
        <v>0</v>
      </c>
      <c r="BC181" s="65"/>
      <c r="BD181" s="65"/>
    </row>
    <row r="182" spans="1:58" ht="36" x14ac:dyDescent="0.35">
      <c r="A182" s="71" t="s">
        <v>219</v>
      </c>
      <c r="B182" s="72" t="s">
        <v>28</v>
      </c>
      <c r="C182" s="2" t="s">
        <v>96</v>
      </c>
      <c r="D182" s="4">
        <f>D184</f>
        <v>14934.8</v>
      </c>
      <c r="E182" s="4">
        <f>E184</f>
        <v>0</v>
      </c>
      <c r="F182" s="4">
        <f t="shared" si="611"/>
        <v>14934.8</v>
      </c>
      <c r="G182" s="4">
        <f>G184</f>
        <v>3209.28</v>
      </c>
      <c r="H182" s="4">
        <f t="shared" si="595"/>
        <v>18144.079999999998</v>
      </c>
      <c r="I182" s="4">
        <f>I184</f>
        <v>0</v>
      </c>
      <c r="J182" s="4">
        <f t="shared" si="596"/>
        <v>18144.079999999998</v>
      </c>
      <c r="K182" s="4">
        <f>K184</f>
        <v>0</v>
      </c>
      <c r="L182" s="4">
        <f t="shared" si="597"/>
        <v>18144.079999999998</v>
      </c>
      <c r="M182" s="4">
        <f>M184</f>
        <v>0</v>
      </c>
      <c r="N182" s="4">
        <f>L182+M182</f>
        <v>18144.079999999998</v>
      </c>
      <c r="O182" s="4">
        <f>O184</f>
        <v>0</v>
      </c>
      <c r="P182" s="4">
        <f>N182+O182</f>
        <v>18144.079999999998</v>
      </c>
      <c r="Q182" s="4">
        <f>Q184</f>
        <v>-18135.100999999999</v>
      </c>
      <c r="R182" s="3">
        <f t="shared" si="507"/>
        <v>8.9789999999993597</v>
      </c>
      <c r="S182" s="32">
        <f>S184</f>
        <v>0</v>
      </c>
      <c r="T182" s="3">
        <f t="shared" si="598"/>
        <v>8.9789999999993597</v>
      </c>
      <c r="U182" s="27">
        <f>U184</f>
        <v>0</v>
      </c>
      <c r="V182" s="3">
        <f t="shared" si="599"/>
        <v>8.9789999999993597</v>
      </c>
      <c r="W182" s="4">
        <f t="shared" ref="W182:AN182" si="616">W184</f>
        <v>0</v>
      </c>
      <c r="X182" s="4">
        <f t="shared" ref="X182:Z182" si="617">X184</f>
        <v>0</v>
      </c>
      <c r="Y182" s="4">
        <f t="shared" si="612"/>
        <v>0</v>
      </c>
      <c r="Z182" s="4">
        <f t="shared" si="617"/>
        <v>0</v>
      </c>
      <c r="AA182" s="4">
        <f t="shared" si="600"/>
        <v>0</v>
      </c>
      <c r="AB182" s="4">
        <f t="shared" ref="AB182" si="618">AB184</f>
        <v>0</v>
      </c>
      <c r="AC182" s="4">
        <f t="shared" si="601"/>
        <v>0</v>
      </c>
      <c r="AD182" s="4">
        <f t="shared" ref="AD182:AF182" si="619">AD184</f>
        <v>0</v>
      </c>
      <c r="AE182" s="4">
        <f t="shared" si="602"/>
        <v>0</v>
      </c>
      <c r="AF182" s="4">
        <f t="shared" si="619"/>
        <v>0</v>
      </c>
      <c r="AG182" s="4">
        <f t="shared" si="603"/>
        <v>0</v>
      </c>
      <c r="AH182" s="4">
        <f t="shared" ref="AH182:AJ182" si="620">AH184</f>
        <v>18135.100999999999</v>
      </c>
      <c r="AI182" s="3">
        <f t="shared" si="508"/>
        <v>18135.100999999999</v>
      </c>
      <c r="AJ182" s="32">
        <f t="shared" si="620"/>
        <v>0</v>
      </c>
      <c r="AK182" s="3">
        <f t="shared" si="604"/>
        <v>18135.100999999999</v>
      </c>
      <c r="AL182" s="27">
        <f t="shared" ref="AL182" si="621">AL184</f>
        <v>0</v>
      </c>
      <c r="AM182" s="3">
        <f t="shared" si="605"/>
        <v>18135.100999999999</v>
      </c>
      <c r="AN182" s="4">
        <f t="shared" si="616"/>
        <v>0</v>
      </c>
      <c r="AO182" s="3">
        <f t="shared" ref="AO182:AQ182" si="622">AO184</f>
        <v>0</v>
      </c>
      <c r="AP182" s="3">
        <f t="shared" si="613"/>
        <v>0</v>
      </c>
      <c r="AQ182" s="3">
        <f t="shared" si="622"/>
        <v>0</v>
      </c>
      <c r="AR182" s="3">
        <f t="shared" si="606"/>
        <v>0</v>
      </c>
      <c r="AS182" s="3">
        <f t="shared" ref="AS182:AU182" si="623">AS184</f>
        <v>0</v>
      </c>
      <c r="AT182" s="3">
        <f t="shared" si="607"/>
        <v>0</v>
      </c>
      <c r="AU182" s="3">
        <f t="shared" si="623"/>
        <v>0</v>
      </c>
      <c r="AV182" s="3">
        <f t="shared" si="608"/>
        <v>0</v>
      </c>
      <c r="AW182" s="3">
        <f t="shared" ref="AW182:AY182" si="624">AW184</f>
        <v>0</v>
      </c>
      <c r="AX182" s="3">
        <f t="shared" si="609"/>
        <v>0</v>
      </c>
      <c r="AY182" s="3">
        <f t="shared" si="624"/>
        <v>0</v>
      </c>
      <c r="AZ182" s="3">
        <f t="shared" si="509"/>
        <v>0</v>
      </c>
      <c r="BA182" s="30">
        <f t="shared" ref="BA182" si="625">BA184</f>
        <v>0</v>
      </c>
      <c r="BB182" s="3">
        <f t="shared" si="610"/>
        <v>0</v>
      </c>
      <c r="BC182" s="65"/>
      <c r="BD182" s="65"/>
    </row>
    <row r="183" spans="1:58" hidden="1" x14ac:dyDescent="0.35">
      <c r="A183" s="12"/>
      <c r="B183" s="1" t="s">
        <v>5</v>
      </c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32"/>
      <c r="T183" s="4"/>
      <c r="U183" s="27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32"/>
      <c r="AK183" s="4"/>
      <c r="AL183" s="27"/>
      <c r="AM183" s="4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0"/>
      <c r="BB183" s="3"/>
      <c r="BC183" s="5"/>
      <c r="BD183" s="5">
        <v>0</v>
      </c>
      <c r="BE183" s="5"/>
      <c r="BF183" s="5"/>
    </row>
    <row r="184" spans="1:58" hidden="1" x14ac:dyDescent="0.35">
      <c r="A184" s="12"/>
      <c r="B184" s="1" t="s">
        <v>6</v>
      </c>
      <c r="C184" s="19"/>
      <c r="D184" s="7">
        <v>14934.8</v>
      </c>
      <c r="E184" s="7"/>
      <c r="F184" s="4">
        <f t="shared" si="611"/>
        <v>14934.8</v>
      </c>
      <c r="G184" s="7">
        <v>3209.28</v>
      </c>
      <c r="H184" s="4">
        <f t="shared" ref="H184:H186" si="626">F184+G184</f>
        <v>18144.079999999998</v>
      </c>
      <c r="I184" s="7"/>
      <c r="J184" s="4">
        <f t="shared" ref="J184:J186" si="627">H184+I184</f>
        <v>18144.079999999998</v>
      </c>
      <c r="K184" s="7"/>
      <c r="L184" s="4">
        <f t="shared" ref="L184:L186" si="628">J184+K184</f>
        <v>18144.079999999998</v>
      </c>
      <c r="M184" s="7"/>
      <c r="N184" s="4">
        <f>L184+M184</f>
        <v>18144.079999999998</v>
      </c>
      <c r="O184" s="7"/>
      <c r="P184" s="4">
        <f>N184+O184</f>
        <v>18144.079999999998</v>
      </c>
      <c r="Q184" s="7">
        <v>-18135.100999999999</v>
      </c>
      <c r="R184" s="4">
        <f t="shared" si="507"/>
        <v>8.9789999999993597</v>
      </c>
      <c r="S184" s="33"/>
      <c r="T184" s="4">
        <f t="shared" ref="T184:T186" si="629">R184+S184</f>
        <v>8.9789999999993597</v>
      </c>
      <c r="U184" s="28"/>
      <c r="V184" s="4">
        <f t="shared" ref="V184:V186" si="630">T184+U184</f>
        <v>8.9789999999993597</v>
      </c>
      <c r="W184" s="7">
        <v>0</v>
      </c>
      <c r="X184" s="7">
        <v>0</v>
      </c>
      <c r="Y184" s="4">
        <f t="shared" si="612"/>
        <v>0</v>
      </c>
      <c r="Z184" s="7">
        <v>0</v>
      </c>
      <c r="AA184" s="4">
        <f t="shared" ref="AA184:AA186" si="631">Y184+Z184</f>
        <v>0</v>
      </c>
      <c r="AB184" s="7">
        <v>0</v>
      </c>
      <c r="AC184" s="4">
        <f t="shared" ref="AC184:AC186" si="632">AA184+AB184</f>
        <v>0</v>
      </c>
      <c r="AD184" s="7">
        <v>0</v>
      </c>
      <c r="AE184" s="4">
        <f t="shared" ref="AE184:AE186" si="633">AC184+AD184</f>
        <v>0</v>
      </c>
      <c r="AF184" s="7"/>
      <c r="AG184" s="4">
        <f t="shared" ref="AG184:AG186" si="634">AE184+AF184</f>
        <v>0</v>
      </c>
      <c r="AH184" s="7">
        <v>18135.100999999999</v>
      </c>
      <c r="AI184" s="4">
        <f t="shared" si="508"/>
        <v>18135.100999999999</v>
      </c>
      <c r="AJ184" s="33"/>
      <c r="AK184" s="4">
        <f t="shared" ref="AK184:AK186" si="635">AI184+AJ184</f>
        <v>18135.100999999999</v>
      </c>
      <c r="AL184" s="28"/>
      <c r="AM184" s="4">
        <f t="shared" ref="AM184:AM186" si="636">AK184+AL184</f>
        <v>18135.100999999999</v>
      </c>
      <c r="AN184" s="8">
        <v>0</v>
      </c>
      <c r="AO184" s="8">
        <v>0</v>
      </c>
      <c r="AP184" s="3">
        <f t="shared" si="613"/>
        <v>0</v>
      </c>
      <c r="AQ184" s="8">
        <v>0</v>
      </c>
      <c r="AR184" s="3">
        <f t="shared" ref="AR184:AR186" si="637">AP184+AQ184</f>
        <v>0</v>
      </c>
      <c r="AS184" s="8">
        <v>0</v>
      </c>
      <c r="AT184" s="3">
        <f t="shared" ref="AT184:AT186" si="638">AR184+AS184</f>
        <v>0</v>
      </c>
      <c r="AU184" s="8">
        <v>0</v>
      </c>
      <c r="AV184" s="3">
        <f t="shared" ref="AV184:AV186" si="639">AT184+AU184</f>
        <v>0</v>
      </c>
      <c r="AW184" s="8">
        <v>0</v>
      </c>
      <c r="AX184" s="3">
        <f t="shared" ref="AX184:AX186" si="640">AV184+AW184</f>
        <v>0</v>
      </c>
      <c r="AY184" s="8">
        <v>0</v>
      </c>
      <c r="AZ184" s="3">
        <f t="shared" si="509"/>
        <v>0</v>
      </c>
      <c r="BA184" s="29">
        <v>0</v>
      </c>
      <c r="BB184" s="3">
        <f t="shared" ref="BB184:BB186" si="641">AZ184+BA184</f>
        <v>0</v>
      </c>
      <c r="BC184" s="5" t="s">
        <v>275</v>
      </c>
      <c r="BD184" s="5">
        <v>0</v>
      </c>
      <c r="BE184" s="5"/>
      <c r="BF184" s="5"/>
    </row>
    <row r="185" spans="1:58" hidden="1" x14ac:dyDescent="0.35">
      <c r="A185" s="12"/>
      <c r="B185" s="1" t="s">
        <v>21</v>
      </c>
      <c r="C185" s="18"/>
      <c r="D185" s="4">
        <v>0</v>
      </c>
      <c r="E185" s="4">
        <v>0</v>
      </c>
      <c r="F185" s="4">
        <f t="shared" si="611"/>
        <v>0</v>
      </c>
      <c r="G185" s="4">
        <v>0</v>
      </c>
      <c r="H185" s="4">
        <f t="shared" si="626"/>
        <v>0</v>
      </c>
      <c r="I185" s="4">
        <v>0</v>
      </c>
      <c r="J185" s="4">
        <f t="shared" si="627"/>
        <v>0</v>
      </c>
      <c r="K185" s="4">
        <v>0</v>
      </c>
      <c r="L185" s="4">
        <f t="shared" si="628"/>
        <v>0</v>
      </c>
      <c r="M185" s="4">
        <v>0</v>
      </c>
      <c r="N185" s="4">
        <f>L185+M185</f>
        <v>0</v>
      </c>
      <c r="O185" s="4">
        <v>0</v>
      </c>
      <c r="P185" s="4">
        <f>N185+O185</f>
        <v>0</v>
      </c>
      <c r="Q185" s="4">
        <v>0</v>
      </c>
      <c r="R185" s="4">
        <f t="shared" si="507"/>
        <v>0</v>
      </c>
      <c r="S185" s="32">
        <v>0</v>
      </c>
      <c r="T185" s="4">
        <f t="shared" si="629"/>
        <v>0</v>
      </c>
      <c r="U185" s="27">
        <v>0</v>
      </c>
      <c r="V185" s="4">
        <f t="shared" si="630"/>
        <v>0</v>
      </c>
      <c r="W185" s="4">
        <v>0</v>
      </c>
      <c r="X185" s="4">
        <v>0</v>
      </c>
      <c r="Y185" s="4">
        <f t="shared" si="612"/>
        <v>0</v>
      </c>
      <c r="Z185" s="4">
        <v>0</v>
      </c>
      <c r="AA185" s="4">
        <f t="shared" si="631"/>
        <v>0</v>
      </c>
      <c r="AB185" s="4">
        <v>0</v>
      </c>
      <c r="AC185" s="4">
        <f t="shared" si="632"/>
        <v>0</v>
      </c>
      <c r="AD185" s="4">
        <v>0</v>
      </c>
      <c r="AE185" s="4">
        <f t="shared" si="633"/>
        <v>0</v>
      </c>
      <c r="AF185" s="4">
        <v>0</v>
      </c>
      <c r="AG185" s="4">
        <f t="shared" si="634"/>
        <v>0</v>
      </c>
      <c r="AH185" s="4">
        <v>0</v>
      </c>
      <c r="AI185" s="4">
        <f t="shared" si="508"/>
        <v>0</v>
      </c>
      <c r="AJ185" s="32">
        <v>0</v>
      </c>
      <c r="AK185" s="4">
        <f t="shared" si="635"/>
        <v>0</v>
      </c>
      <c r="AL185" s="27">
        <v>0</v>
      </c>
      <c r="AM185" s="4">
        <f t="shared" si="636"/>
        <v>0</v>
      </c>
      <c r="AN185" s="3">
        <v>0</v>
      </c>
      <c r="AO185" s="3">
        <v>0</v>
      </c>
      <c r="AP185" s="3">
        <f t="shared" si="613"/>
        <v>0</v>
      </c>
      <c r="AQ185" s="3">
        <v>0</v>
      </c>
      <c r="AR185" s="3">
        <f t="shared" si="637"/>
        <v>0</v>
      </c>
      <c r="AS185" s="3">
        <v>0</v>
      </c>
      <c r="AT185" s="3">
        <f t="shared" si="638"/>
        <v>0</v>
      </c>
      <c r="AU185" s="3">
        <v>0</v>
      </c>
      <c r="AV185" s="3">
        <f t="shared" si="639"/>
        <v>0</v>
      </c>
      <c r="AW185" s="3">
        <v>0</v>
      </c>
      <c r="AX185" s="3">
        <f t="shared" si="640"/>
        <v>0</v>
      </c>
      <c r="AY185" s="3">
        <v>0</v>
      </c>
      <c r="AZ185" s="3">
        <f t="shared" si="509"/>
        <v>0</v>
      </c>
      <c r="BA185" s="30">
        <v>0</v>
      </c>
      <c r="BB185" s="3">
        <f t="shared" si="641"/>
        <v>0</v>
      </c>
      <c r="BC185" s="5" t="s">
        <v>295</v>
      </c>
      <c r="BD185" s="5">
        <v>0</v>
      </c>
      <c r="BE185" s="5"/>
      <c r="BF185" s="5"/>
    </row>
    <row r="186" spans="1:58" ht="36" x14ac:dyDescent="0.35">
      <c r="A186" s="71" t="s">
        <v>220</v>
      </c>
      <c r="B186" s="72" t="s">
        <v>29</v>
      </c>
      <c r="C186" s="2" t="s">
        <v>96</v>
      </c>
      <c r="D186" s="4">
        <f>D188+D189</f>
        <v>618518</v>
      </c>
      <c r="E186" s="4">
        <f>E188+E189</f>
        <v>0</v>
      </c>
      <c r="F186" s="4">
        <f t="shared" si="611"/>
        <v>618518</v>
      </c>
      <c r="G186" s="4">
        <f>G188+G189</f>
        <v>3728.893</v>
      </c>
      <c r="H186" s="4">
        <f t="shared" si="626"/>
        <v>622246.89300000004</v>
      </c>
      <c r="I186" s="4">
        <f>I188+I189</f>
        <v>0</v>
      </c>
      <c r="J186" s="4">
        <f t="shared" si="627"/>
        <v>622246.89300000004</v>
      </c>
      <c r="K186" s="4">
        <f>K188+K189</f>
        <v>243.5</v>
      </c>
      <c r="L186" s="4">
        <f t="shared" si="628"/>
        <v>622490.39300000004</v>
      </c>
      <c r="M186" s="4">
        <f>M188+M189</f>
        <v>0</v>
      </c>
      <c r="N186" s="4">
        <f>L186+M186</f>
        <v>622490.39300000004</v>
      </c>
      <c r="O186" s="4">
        <f>O188+O189</f>
        <v>378520.46100000001</v>
      </c>
      <c r="P186" s="4">
        <f>N186+O186</f>
        <v>1001010.8540000001</v>
      </c>
      <c r="Q186" s="4">
        <f>Q188+Q189</f>
        <v>0</v>
      </c>
      <c r="R186" s="3">
        <f t="shared" si="507"/>
        <v>1001010.8540000001</v>
      </c>
      <c r="S186" s="32">
        <f>S188+S189</f>
        <v>0</v>
      </c>
      <c r="T186" s="3">
        <f t="shared" si="629"/>
        <v>1001010.8540000001</v>
      </c>
      <c r="U186" s="27">
        <f>U188+U189</f>
        <v>0</v>
      </c>
      <c r="V186" s="3">
        <f t="shared" si="630"/>
        <v>1001010.8540000001</v>
      </c>
      <c r="W186" s="4">
        <f t="shared" ref="W186:AN186" si="642">W188+W189</f>
        <v>237950.89999999997</v>
      </c>
      <c r="X186" s="4">
        <f t="shared" ref="X186:Z186" si="643">X188+X189</f>
        <v>0</v>
      </c>
      <c r="Y186" s="4">
        <f t="shared" si="612"/>
        <v>237950.89999999997</v>
      </c>
      <c r="Z186" s="4">
        <f t="shared" si="643"/>
        <v>0</v>
      </c>
      <c r="AA186" s="4">
        <f t="shared" si="631"/>
        <v>237950.89999999997</v>
      </c>
      <c r="AB186" s="4">
        <f t="shared" ref="AB186" si="644">AB188+AB189</f>
        <v>0</v>
      </c>
      <c r="AC186" s="4">
        <f t="shared" si="632"/>
        <v>237950.89999999997</v>
      </c>
      <c r="AD186" s="4">
        <f t="shared" ref="AD186:AF186" si="645">AD188+AD189</f>
        <v>0</v>
      </c>
      <c r="AE186" s="4">
        <f t="shared" si="633"/>
        <v>237950.89999999997</v>
      </c>
      <c r="AF186" s="4">
        <f t="shared" si="645"/>
        <v>74048</v>
      </c>
      <c r="AG186" s="4">
        <f t="shared" si="634"/>
        <v>311998.89999999997</v>
      </c>
      <c r="AH186" s="4">
        <f t="shared" ref="AH186:AJ186" si="646">AH188+AH189</f>
        <v>0</v>
      </c>
      <c r="AI186" s="3">
        <f t="shared" si="508"/>
        <v>311998.89999999997</v>
      </c>
      <c r="AJ186" s="32">
        <f t="shared" si="646"/>
        <v>0</v>
      </c>
      <c r="AK186" s="3">
        <f t="shared" si="635"/>
        <v>311998.89999999997</v>
      </c>
      <c r="AL186" s="27">
        <f t="shared" ref="AL186" si="647">AL188+AL189</f>
        <v>0</v>
      </c>
      <c r="AM186" s="3">
        <f t="shared" si="636"/>
        <v>311998.89999999997</v>
      </c>
      <c r="AN186" s="4">
        <f t="shared" si="642"/>
        <v>0</v>
      </c>
      <c r="AO186" s="3">
        <f t="shared" ref="AO186:AQ186" si="648">AO188+AO189</f>
        <v>0</v>
      </c>
      <c r="AP186" s="3">
        <f t="shared" si="613"/>
        <v>0</v>
      </c>
      <c r="AQ186" s="3">
        <f t="shared" si="648"/>
        <v>0</v>
      </c>
      <c r="AR186" s="3">
        <f t="shared" si="637"/>
        <v>0</v>
      </c>
      <c r="AS186" s="3">
        <f t="shared" ref="AS186:AU186" si="649">AS188+AS189</f>
        <v>0</v>
      </c>
      <c r="AT186" s="3">
        <f t="shared" si="638"/>
        <v>0</v>
      </c>
      <c r="AU186" s="3">
        <f t="shared" si="649"/>
        <v>0</v>
      </c>
      <c r="AV186" s="3">
        <f t="shared" si="639"/>
        <v>0</v>
      </c>
      <c r="AW186" s="3">
        <f t="shared" ref="AW186:AY186" si="650">AW188+AW189</f>
        <v>0</v>
      </c>
      <c r="AX186" s="3">
        <f t="shared" si="640"/>
        <v>0</v>
      </c>
      <c r="AY186" s="3">
        <f t="shared" si="650"/>
        <v>0</v>
      </c>
      <c r="AZ186" s="3">
        <f t="shared" si="509"/>
        <v>0</v>
      </c>
      <c r="BA186" s="30">
        <f t="shared" ref="BA186" si="651">BA188+BA189</f>
        <v>0</v>
      </c>
      <c r="BB186" s="3">
        <f t="shared" si="641"/>
        <v>0</v>
      </c>
      <c r="BC186" s="65"/>
      <c r="BD186" s="65"/>
    </row>
    <row r="187" spans="1:58" x14ac:dyDescent="0.35">
      <c r="A187" s="71"/>
      <c r="B187" s="72" t="s">
        <v>5</v>
      </c>
      <c r="C187" s="17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3"/>
      <c r="S187" s="32"/>
      <c r="T187" s="3"/>
      <c r="U187" s="27"/>
      <c r="V187" s="3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3"/>
      <c r="AJ187" s="32"/>
      <c r="AK187" s="3"/>
      <c r="AL187" s="27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0"/>
      <c r="BB187" s="3"/>
      <c r="BC187" s="65"/>
      <c r="BD187" s="65"/>
    </row>
    <row r="188" spans="1:58" hidden="1" x14ac:dyDescent="0.35">
      <c r="A188" s="12"/>
      <c r="B188" s="1" t="s">
        <v>6</v>
      </c>
      <c r="C188" s="17"/>
      <c r="D188" s="4">
        <v>130070.6</v>
      </c>
      <c r="E188" s="4"/>
      <c r="F188" s="4">
        <f t="shared" si="611"/>
        <v>130070.6</v>
      </c>
      <c r="G188" s="4">
        <v>3728.893</v>
      </c>
      <c r="H188" s="4">
        <f t="shared" ref="H188:H190" si="652">F188+G188</f>
        <v>133799.49300000002</v>
      </c>
      <c r="I188" s="4"/>
      <c r="J188" s="4">
        <f t="shared" ref="J188:J190" si="653">H188+I188</f>
        <v>133799.49300000002</v>
      </c>
      <c r="K188" s="4">
        <v>243.5</v>
      </c>
      <c r="L188" s="4">
        <f t="shared" ref="L188:L190" si="654">J188+K188</f>
        <v>134042.99300000002</v>
      </c>
      <c r="M188" s="4"/>
      <c r="N188" s="4">
        <f>L188+M188</f>
        <v>134042.99300000002</v>
      </c>
      <c r="O188" s="4">
        <f>-243.5+243.5+35.561+94621.3-130070.6+130070.6</f>
        <v>94656.861000000004</v>
      </c>
      <c r="P188" s="4">
        <f>N188+O188</f>
        <v>228699.85400000002</v>
      </c>
      <c r="Q188" s="4"/>
      <c r="R188" s="4">
        <f t="shared" si="507"/>
        <v>228699.85400000002</v>
      </c>
      <c r="S188" s="32"/>
      <c r="T188" s="4">
        <f t="shared" ref="T188:T190" si="655">R188+S188</f>
        <v>228699.85400000002</v>
      </c>
      <c r="U188" s="27"/>
      <c r="V188" s="4">
        <f t="shared" ref="V188:V190" si="656">T188+U188</f>
        <v>228699.85400000002</v>
      </c>
      <c r="W188" s="4">
        <v>66493.3</v>
      </c>
      <c r="X188" s="4"/>
      <c r="Y188" s="4">
        <f t="shared" si="612"/>
        <v>66493.3</v>
      </c>
      <c r="Z188" s="4"/>
      <c r="AA188" s="4">
        <f t="shared" ref="AA188:AA190" si="657">Y188+Z188</f>
        <v>66493.3</v>
      </c>
      <c r="AB188" s="4"/>
      <c r="AC188" s="4">
        <f t="shared" ref="AC188:AC190" si="658">AA188+AB188</f>
        <v>66493.3</v>
      </c>
      <c r="AD188" s="4"/>
      <c r="AE188" s="4">
        <f t="shared" ref="AE188:AE190" si="659">AC188+AD188</f>
        <v>66493.3</v>
      </c>
      <c r="AF188" s="4">
        <f>18512-66493.3+66493.3</f>
        <v>18512</v>
      </c>
      <c r="AG188" s="4">
        <f t="shared" ref="AG188:AG190" si="660">AE188+AF188</f>
        <v>85005.3</v>
      </c>
      <c r="AH188" s="4"/>
      <c r="AI188" s="4">
        <f t="shared" si="508"/>
        <v>85005.3</v>
      </c>
      <c r="AJ188" s="32"/>
      <c r="AK188" s="4">
        <f t="shared" ref="AK188:AK190" si="661">AI188+AJ188</f>
        <v>85005.3</v>
      </c>
      <c r="AL188" s="27"/>
      <c r="AM188" s="4">
        <f t="shared" ref="AM188:AM190" si="662">AK188+AL188</f>
        <v>85005.3</v>
      </c>
      <c r="AN188" s="3">
        <v>0</v>
      </c>
      <c r="AO188" s="3">
        <v>0</v>
      </c>
      <c r="AP188" s="3">
        <f t="shared" si="613"/>
        <v>0</v>
      </c>
      <c r="AQ188" s="3">
        <v>0</v>
      </c>
      <c r="AR188" s="3">
        <f t="shared" ref="AR188:AR190" si="663">AP188+AQ188</f>
        <v>0</v>
      </c>
      <c r="AS188" s="3">
        <v>0</v>
      </c>
      <c r="AT188" s="3">
        <f t="shared" ref="AT188:AT190" si="664">AR188+AS188</f>
        <v>0</v>
      </c>
      <c r="AU188" s="3">
        <v>0</v>
      </c>
      <c r="AV188" s="3">
        <f t="shared" ref="AV188:AV190" si="665">AT188+AU188</f>
        <v>0</v>
      </c>
      <c r="AW188" s="3">
        <v>0</v>
      </c>
      <c r="AX188" s="3">
        <f t="shared" ref="AX188:AX190" si="666">AV188+AW188</f>
        <v>0</v>
      </c>
      <c r="AY188" s="3">
        <v>0</v>
      </c>
      <c r="AZ188" s="3">
        <f t="shared" si="509"/>
        <v>0</v>
      </c>
      <c r="BA188" s="30">
        <v>0</v>
      </c>
      <c r="BB188" s="3">
        <f t="shared" ref="BB188:BB190" si="667">AZ188+BA188</f>
        <v>0</v>
      </c>
      <c r="BC188" s="5" t="s">
        <v>383</v>
      </c>
      <c r="BD188" s="5">
        <v>0</v>
      </c>
      <c r="BE188" s="5"/>
      <c r="BF188" s="5"/>
    </row>
    <row r="189" spans="1:58" x14ac:dyDescent="0.35">
      <c r="A189" s="71"/>
      <c r="B189" s="72" t="s">
        <v>21</v>
      </c>
      <c r="C189" s="17"/>
      <c r="D189" s="4">
        <v>488447.4</v>
      </c>
      <c r="E189" s="4"/>
      <c r="F189" s="4">
        <f t="shared" si="611"/>
        <v>488447.4</v>
      </c>
      <c r="G189" s="4"/>
      <c r="H189" s="4">
        <f t="shared" si="652"/>
        <v>488447.4</v>
      </c>
      <c r="I189" s="4"/>
      <c r="J189" s="4">
        <f t="shared" si="653"/>
        <v>488447.4</v>
      </c>
      <c r="K189" s="4"/>
      <c r="L189" s="4">
        <f t="shared" si="654"/>
        <v>488447.4</v>
      </c>
      <c r="M189" s="4"/>
      <c r="N189" s="4">
        <f>L189+M189</f>
        <v>488447.4</v>
      </c>
      <c r="O189" s="4">
        <f>283863.6-488447.4+488447.4</f>
        <v>283863.59999999998</v>
      </c>
      <c r="P189" s="4">
        <f>N189+O189</f>
        <v>772311</v>
      </c>
      <c r="Q189" s="4"/>
      <c r="R189" s="3">
        <f t="shared" si="507"/>
        <v>772311</v>
      </c>
      <c r="S189" s="32"/>
      <c r="T189" s="3">
        <f t="shared" si="655"/>
        <v>772311</v>
      </c>
      <c r="U189" s="27"/>
      <c r="V189" s="3">
        <f t="shared" si="656"/>
        <v>772311</v>
      </c>
      <c r="W189" s="4">
        <v>171457.59999999998</v>
      </c>
      <c r="X189" s="4"/>
      <c r="Y189" s="4">
        <f t="shared" si="612"/>
        <v>171457.59999999998</v>
      </c>
      <c r="Z189" s="4"/>
      <c r="AA189" s="4">
        <f t="shared" si="657"/>
        <v>171457.59999999998</v>
      </c>
      <c r="AB189" s="4"/>
      <c r="AC189" s="4">
        <f t="shared" si="658"/>
        <v>171457.59999999998</v>
      </c>
      <c r="AD189" s="4"/>
      <c r="AE189" s="4">
        <f t="shared" si="659"/>
        <v>171457.59999999998</v>
      </c>
      <c r="AF189" s="4">
        <f>55536-171457.6+171457.6</f>
        <v>55536</v>
      </c>
      <c r="AG189" s="4">
        <f t="shared" si="660"/>
        <v>226993.59999999998</v>
      </c>
      <c r="AH189" s="4"/>
      <c r="AI189" s="3">
        <f t="shared" si="508"/>
        <v>226993.59999999998</v>
      </c>
      <c r="AJ189" s="32"/>
      <c r="AK189" s="3">
        <f t="shared" si="661"/>
        <v>226993.59999999998</v>
      </c>
      <c r="AL189" s="27"/>
      <c r="AM189" s="3">
        <f t="shared" si="662"/>
        <v>226993.59999999998</v>
      </c>
      <c r="AN189" s="3">
        <v>0</v>
      </c>
      <c r="AO189" s="3">
        <v>0</v>
      </c>
      <c r="AP189" s="3">
        <f t="shared" si="613"/>
        <v>0</v>
      </c>
      <c r="AQ189" s="3">
        <v>0</v>
      </c>
      <c r="AR189" s="3">
        <f t="shared" si="663"/>
        <v>0</v>
      </c>
      <c r="AS189" s="3">
        <v>0</v>
      </c>
      <c r="AT189" s="3">
        <f t="shared" si="664"/>
        <v>0</v>
      </c>
      <c r="AU189" s="3">
        <v>0</v>
      </c>
      <c r="AV189" s="3">
        <f t="shared" si="665"/>
        <v>0</v>
      </c>
      <c r="AW189" s="3">
        <v>0</v>
      </c>
      <c r="AX189" s="3">
        <f t="shared" si="666"/>
        <v>0</v>
      </c>
      <c r="AY189" s="3">
        <v>0</v>
      </c>
      <c r="AZ189" s="3">
        <f t="shared" si="509"/>
        <v>0</v>
      </c>
      <c r="BA189" s="30">
        <v>0</v>
      </c>
      <c r="BB189" s="3">
        <f t="shared" si="667"/>
        <v>0</v>
      </c>
      <c r="BC189" s="65" t="s">
        <v>382</v>
      </c>
      <c r="BD189" s="65"/>
    </row>
    <row r="190" spans="1:58" ht="54" hidden="1" x14ac:dyDescent="0.35">
      <c r="A190" s="12" t="s">
        <v>221</v>
      </c>
      <c r="B190" s="1" t="s">
        <v>30</v>
      </c>
      <c r="C190" s="2" t="s">
        <v>96</v>
      </c>
      <c r="D190" s="4">
        <f>D192+D193</f>
        <v>91429.299999999988</v>
      </c>
      <c r="E190" s="4">
        <f>E192+E193</f>
        <v>0</v>
      </c>
      <c r="F190" s="4">
        <f t="shared" si="611"/>
        <v>91429.299999999988</v>
      </c>
      <c r="G190" s="4">
        <f>G192+G193</f>
        <v>0</v>
      </c>
      <c r="H190" s="4">
        <f t="shared" si="652"/>
        <v>91429.299999999988</v>
      </c>
      <c r="I190" s="4">
        <f>I192+I193</f>
        <v>0</v>
      </c>
      <c r="J190" s="4">
        <f t="shared" si="653"/>
        <v>91429.299999999988</v>
      </c>
      <c r="K190" s="4">
        <f>K192+K193</f>
        <v>0</v>
      </c>
      <c r="L190" s="4">
        <f t="shared" si="654"/>
        <v>91429.299999999988</v>
      </c>
      <c r="M190" s="4">
        <f>M192+M193</f>
        <v>0</v>
      </c>
      <c r="N190" s="4">
        <f>L190+M190</f>
        <v>91429.299999999988</v>
      </c>
      <c r="O190" s="4">
        <f>O192+O193</f>
        <v>-85032.489999999991</v>
      </c>
      <c r="P190" s="4">
        <f>N190+O190</f>
        <v>6396.8099999999977</v>
      </c>
      <c r="Q190" s="4">
        <f>Q192+Q193</f>
        <v>-6396.81</v>
      </c>
      <c r="R190" s="4">
        <f t="shared" si="507"/>
        <v>0</v>
      </c>
      <c r="S190" s="32">
        <f>S192+S193</f>
        <v>0</v>
      </c>
      <c r="T190" s="4">
        <f t="shared" si="655"/>
        <v>0</v>
      </c>
      <c r="U190" s="27">
        <f>U192+U193</f>
        <v>0</v>
      </c>
      <c r="V190" s="4">
        <f t="shared" si="656"/>
        <v>0</v>
      </c>
      <c r="W190" s="4">
        <f t="shared" ref="W190:AN190" si="668">W192+W193</f>
        <v>0</v>
      </c>
      <c r="X190" s="4">
        <f t="shared" ref="X190:Z190" si="669">X192+X193</f>
        <v>0</v>
      </c>
      <c r="Y190" s="4">
        <f t="shared" si="612"/>
        <v>0</v>
      </c>
      <c r="Z190" s="4">
        <f t="shared" si="669"/>
        <v>0</v>
      </c>
      <c r="AA190" s="4">
        <f t="shared" si="657"/>
        <v>0</v>
      </c>
      <c r="AB190" s="4">
        <f t="shared" ref="AB190" si="670">AB192+AB193</f>
        <v>0</v>
      </c>
      <c r="AC190" s="4">
        <f t="shared" si="658"/>
        <v>0</v>
      </c>
      <c r="AD190" s="4">
        <f t="shared" ref="AD190:AF190" si="671">AD192+AD193</f>
        <v>0</v>
      </c>
      <c r="AE190" s="4">
        <f t="shared" si="659"/>
        <v>0</v>
      </c>
      <c r="AF190" s="4">
        <f t="shared" si="671"/>
        <v>0</v>
      </c>
      <c r="AG190" s="4">
        <f t="shared" si="660"/>
        <v>0</v>
      </c>
      <c r="AH190" s="4">
        <f t="shared" ref="AH190:AJ190" si="672">AH192+AH193</f>
        <v>0</v>
      </c>
      <c r="AI190" s="4">
        <f t="shared" si="508"/>
        <v>0</v>
      </c>
      <c r="AJ190" s="32">
        <f t="shared" si="672"/>
        <v>0</v>
      </c>
      <c r="AK190" s="4">
        <f t="shared" si="661"/>
        <v>0</v>
      </c>
      <c r="AL190" s="27">
        <f t="shared" ref="AL190" si="673">AL192+AL193</f>
        <v>0</v>
      </c>
      <c r="AM190" s="4">
        <f t="shared" si="662"/>
        <v>0</v>
      </c>
      <c r="AN190" s="4">
        <f t="shared" si="668"/>
        <v>0</v>
      </c>
      <c r="AO190" s="3">
        <f t="shared" ref="AO190:AQ190" si="674">AO192+AO193</f>
        <v>0</v>
      </c>
      <c r="AP190" s="3">
        <f t="shared" si="613"/>
        <v>0</v>
      </c>
      <c r="AQ190" s="3">
        <f t="shared" si="674"/>
        <v>0</v>
      </c>
      <c r="AR190" s="3">
        <f t="shared" si="663"/>
        <v>0</v>
      </c>
      <c r="AS190" s="3">
        <f t="shared" ref="AS190:AU190" si="675">AS192+AS193</f>
        <v>0</v>
      </c>
      <c r="AT190" s="3">
        <f t="shared" si="664"/>
        <v>0</v>
      </c>
      <c r="AU190" s="3">
        <f t="shared" si="675"/>
        <v>0</v>
      </c>
      <c r="AV190" s="3">
        <f t="shared" si="665"/>
        <v>0</v>
      </c>
      <c r="AW190" s="3">
        <f t="shared" ref="AW190:AY190" si="676">AW192+AW193</f>
        <v>0</v>
      </c>
      <c r="AX190" s="3">
        <f t="shared" si="666"/>
        <v>0</v>
      </c>
      <c r="AY190" s="3">
        <f t="shared" si="676"/>
        <v>0</v>
      </c>
      <c r="AZ190" s="3">
        <f t="shared" si="509"/>
        <v>0</v>
      </c>
      <c r="BA190" s="30">
        <f t="shared" ref="BA190" si="677">BA192+BA193</f>
        <v>0</v>
      </c>
      <c r="BB190" s="3">
        <f t="shared" si="667"/>
        <v>0</v>
      </c>
      <c r="BC190" s="5"/>
      <c r="BD190" s="5">
        <v>0</v>
      </c>
      <c r="BE190" s="5"/>
      <c r="BF190" s="5"/>
    </row>
    <row r="191" spans="1:58" hidden="1" x14ac:dyDescent="0.35">
      <c r="A191" s="12"/>
      <c r="B191" s="1" t="s">
        <v>5</v>
      </c>
      <c r="C191" s="17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32"/>
      <c r="T191" s="4"/>
      <c r="U191" s="27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32"/>
      <c r="AK191" s="4"/>
      <c r="AL191" s="27"/>
      <c r="AM191" s="4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0"/>
      <c r="BB191" s="3"/>
      <c r="BC191" s="5"/>
      <c r="BD191" s="5">
        <v>0</v>
      </c>
      <c r="BE191" s="5"/>
      <c r="BF191" s="5"/>
    </row>
    <row r="192" spans="1:58" hidden="1" x14ac:dyDescent="0.35">
      <c r="A192" s="12"/>
      <c r="B192" s="1" t="s">
        <v>6</v>
      </c>
      <c r="C192" s="17"/>
      <c r="D192" s="4">
        <v>27655.1</v>
      </c>
      <c r="E192" s="4"/>
      <c r="F192" s="4">
        <f t="shared" si="611"/>
        <v>27655.1</v>
      </c>
      <c r="G192" s="4"/>
      <c r="H192" s="4">
        <f t="shared" ref="H192:H194" si="678">F192+G192</f>
        <v>27655.1</v>
      </c>
      <c r="I192" s="4"/>
      <c r="J192" s="4">
        <f t="shared" ref="J192:J194" si="679">H192+I192</f>
        <v>27655.1</v>
      </c>
      <c r="K192" s="4"/>
      <c r="L192" s="4">
        <f t="shared" ref="L192:L194" si="680">J192+K192</f>
        <v>27655.1</v>
      </c>
      <c r="M192" s="4"/>
      <c r="N192" s="4">
        <f>L192+M192</f>
        <v>27655.1</v>
      </c>
      <c r="O192" s="4">
        <v>-21258.29</v>
      </c>
      <c r="P192" s="4">
        <f>N192+O192</f>
        <v>6396.8099999999977</v>
      </c>
      <c r="Q192" s="4">
        <v>-6396.81</v>
      </c>
      <c r="R192" s="4">
        <f t="shared" si="507"/>
        <v>0</v>
      </c>
      <c r="S192" s="32"/>
      <c r="T192" s="4">
        <f t="shared" ref="T192:T194" si="681">R192+S192</f>
        <v>0</v>
      </c>
      <c r="U192" s="27"/>
      <c r="V192" s="4">
        <f t="shared" ref="V192:V194" si="682">T192+U192</f>
        <v>0</v>
      </c>
      <c r="W192" s="4">
        <v>0</v>
      </c>
      <c r="X192" s="4">
        <v>0</v>
      </c>
      <c r="Y192" s="4">
        <f t="shared" si="612"/>
        <v>0</v>
      </c>
      <c r="Z192" s="4">
        <v>0</v>
      </c>
      <c r="AA192" s="4">
        <f t="shared" ref="AA192:AA194" si="683">Y192+Z192</f>
        <v>0</v>
      </c>
      <c r="AB192" s="4">
        <v>0</v>
      </c>
      <c r="AC192" s="4">
        <f t="shared" ref="AC192:AC194" si="684">AA192+AB192</f>
        <v>0</v>
      </c>
      <c r="AD192" s="4">
        <v>0</v>
      </c>
      <c r="AE192" s="4">
        <f t="shared" ref="AE192:AE194" si="685">AC192+AD192</f>
        <v>0</v>
      </c>
      <c r="AF192" s="4">
        <v>0</v>
      </c>
      <c r="AG192" s="4">
        <f t="shared" ref="AG192:AG194" si="686">AE192+AF192</f>
        <v>0</v>
      </c>
      <c r="AH192" s="4">
        <v>0</v>
      </c>
      <c r="AI192" s="4">
        <f t="shared" si="508"/>
        <v>0</v>
      </c>
      <c r="AJ192" s="32">
        <v>0</v>
      </c>
      <c r="AK192" s="4">
        <f t="shared" ref="AK192:AK194" si="687">AI192+AJ192</f>
        <v>0</v>
      </c>
      <c r="AL192" s="27">
        <v>0</v>
      </c>
      <c r="AM192" s="4">
        <f t="shared" ref="AM192:AM194" si="688">AK192+AL192</f>
        <v>0</v>
      </c>
      <c r="AN192" s="3">
        <v>0</v>
      </c>
      <c r="AO192" s="3">
        <v>0</v>
      </c>
      <c r="AP192" s="3">
        <f t="shared" si="613"/>
        <v>0</v>
      </c>
      <c r="AQ192" s="3">
        <v>0</v>
      </c>
      <c r="AR192" s="3">
        <f t="shared" ref="AR192:AR194" si="689">AP192+AQ192</f>
        <v>0</v>
      </c>
      <c r="AS192" s="3">
        <v>0</v>
      </c>
      <c r="AT192" s="3">
        <f t="shared" ref="AT192:AT194" si="690">AR192+AS192</f>
        <v>0</v>
      </c>
      <c r="AU192" s="3">
        <v>0</v>
      </c>
      <c r="AV192" s="3">
        <f t="shared" ref="AV192:AV194" si="691">AT192+AU192</f>
        <v>0</v>
      </c>
      <c r="AW192" s="3">
        <v>0</v>
      </c>
      <c r="AX192" s="3">
        <f t="shared" ref="AX192:AX194" si="692">AV192+AW192</f>
        <v>0</v>
      </c>
      <c r="AY192" s="3">
        <v>0</v>
      </c>
      <c r="AZ192" s="3">
        <f t="shared" si="509"/>
        <v>0</v>
      </c>
      <c r="BA192" s="30">
        <v>0</v>
      </c>
      <c r="BB192" s="3">
        <f t="shared" ref="BB192:BB194" si="693">AZ192+BA192</f>
        <v>0</v>
      </c>
      <c r="BC192" s="5" t="s">
        <v>297</v>
      </c>
      <c r="BD192" s="5">
        <v>0</v>
      </c>
      <c r="BE192" s="5"/>
      <c r="BF192" s="5"/>
    </row>
    <row r="193" spans="1:58" hidden="1" x14ac:dyDescent="0.35">
      <c r="A193" s="12"/>
      <c r="B193" s="1" t="s">
        <v>21</v>
      </c>
      <c r="C193" s="17"/>
      <c r="D193" s="4">
        <v>63774.2</v>
      </c>
      <c r="E193" s="4"/>
      <c r="F193" s="4">
        <f t="shared" si="611"/>
        <v>63774.2</v>
      </c>
      <c r="G193" s="4"/>
      <c r="H193" s="4">
        <f t="shared" si="678"/>
        <v>63774.2</v>
      </c>
      <c r="I193" s="4"/>
      <c r="J193" s="4">
        <f t="shared" si="679"/>
        <v>63774.2</v>
      </c>
      <c r="K193" s="4"/>
      <c r="L193" s="4">
        <f t="shared" si="680"/>
        <v>63774.2</v>
      </c>
      <c r="M193" s="4"/>
      <c r="N193" s="4">
        <f>L193+M193</f>
        <v>63774.2</v>
      </c>
      <c r="O193" s="4">
        <v>-63774.2</v>
      </c>
      <c r="P193" s="4">
        <f>N193+O193</f>
        <v>0</v>
      </c>
      <c r="Q193" s="4"/>
      <c r="R193" s="4">
        <f t="shared" si="507"/>
        <v>0</v>
      </c>
      <c r="S193" s="32"/>
      <c r="T193" s="4">
        <f t="shared" si="681"/>
        <v>0</v>
      </c>
      <c r="U193" s="27"/>
      <c r="V193" s="4">
        <f t="shared" si="682"/>
        <v>0</v>
      </c>
      <c r="W193" s="4">
        <v>0</v>
      </c>
      <c r="X193" s="4">
        <v>0</v>
      </c>
      <c r="Y193" s="4">
        <f t="shared" si="612"/>
        <v>0</v>
      </c>
      <c r="Z193" s="4">
        <v>0</v>
      </c>
      <c r="AA193" s="4">
        <f t="shared" si="683"/>
        <v>0</v>
      </c>
      <c r="AB193" s="4">
        <v>0</v>
      </c>
      <c r="AC193" s="4">
        <f t="shared" si="684"/>
        <v>0</v>
      </c>
      <c r="AD193" s="4">
        <v>0</v>
      </c>
      <c r="AE193" s="4">
        <f t="shared" si="685"/>
        <v>0</v>
      </c>
      <c r="AF193" s="4">
        <v>0</v>
      </c>
      <c r="AG193" s="4">
        <f t="shared" si="686"/>
        <v>0</v>
      </c>
      <c r="AH193" s="4">
        <v>0</v>
      </c>
      <c r="AI193" s="4">
        <f t="shared" si="508"/>
        <v>0</v>
      </c>
      <c r="AJ193" s="32">
        <v>0</v>
      </c>
      <c r="AK193" s="4">
        <f t="shared" si="687"/>
        <v>0</v>
      </c>
      <c r="AL193" s="27">
        <v>0</v>
      </c>
      <c r="AM193" s="4">
        <f t="shared" si="688"/>
        <v>0</v>
      </c>
      <c r="AN193" s="3">
        <v>0</v>
      </c>
      <c r="AO193" s="3">
        <v>0</v>
      </c>
      <c r="AP193" s="3">
        <f t="shared" si="613"/>
        <v>0</v>
      </c>
      <c r="AQ193" s="3">
        <v>0</v>
      </c>
      <c r="AR193" s="3">
        <f t="shared" si="689"/>
        <v>0</v>
      </c>
      <c r="AS193" s="3">
        <v>0</v>
      </c>
      <c r="AT193" s="3">
        <f t="shared" si="690"/>
        <v>0</v>
      </c>
      <c r="AU193" s="3">
        <v>0</v>
      </c>
      <c r="AV193" s="3">
        <f t="shared" si="691"/>
        <v>0</v>
      </c>
      <c r="AW193" s="3">
        <v>0</v>
      </c>
      <c r="AX193" s="3">
        <f t="shared" si="692"/>
        <v>0</v>
      </c>
      <c r="AY193" s="3">
        <v>0</v>
      </c>
      <c r="AZ193" s="3">
        <f t="shared" si="509"/>
        <v>0</v>
      </c>
      <c r="BA193" s="30">
        <v>0</v>
      </c>
      <c r="BB193" s="3">
        <f t="shared" si="693"/>
        <v>0</v>
      </c>
      <c r="BC193" s="5" t="s">
        <v>295</v>
      </c>
      <c r="BD193" s="5">
        <v>0</v>
      </c>
      <c r="BE193" s="5"/>
      <c r="BF193" s="5"/>
    </row>
    <row r="194" spans="1:58" ht="40.5" hidden="1" customHeight="1" x14ac:dyDescent="0.35">
      <c r="A194" s="12" t="s">
        <v>222</v>
      </c>
      <c r="B194" s="1" t="s">
        <v>31</v>
      </c>
      <c r="C194" s="2" t="s">
        <v>96</v>
      </c>
      <c r="D194" s="4">
        <f>D196+D197</f>
        <v>182641.4</v>
      </c>
      <c r="E194" s="4">
        <f>E196+E197</f>
        <v>0</v>
      </c>
      <c r="F194" s="4">
        <f t="shared" si="611"/>
        <v>182641.4</v>
      </c>
      <c r="G194" s="4">
        <f>G196+G197</f>
        <v>-182641.4</v>
      </c>
      <c r="H194" s="4">
        <f t="shared" si="678"/>
        <v>0</v>
      </c>
      <c r="I194" s="4">
        <f>I196+I197</f>
        <v>0</v>
      </c>
      <c r="J194" s="4">
        <f t="shared" si="679"/>
        <v>0</v>
      </c>
      <c r="K194" s="4">
        <f>K196+K197</f>
        <v>0</v>
      </c>
      <c r="L194" s="4">
        <f t="shared" si="680"/>
        <v>0</v>
      </c>
      <c r="M194" s="4">
        <f>M196+M197</f>
        <v>0</v>
      </c>
      <c r="N194" s="4">
        <f>L194+M194</f>
        <v>0</v>
      </c>
      <c r="O194" s="4">
        <f>O196+O197</f>
        <v>0</v>
      </c>
      <c r="P194" s="4">
        <f>N194+O194</f>
        <v>0</v>
      </c>
      <c r="Q194" s="4">
        <f>Q196+Q197</f>
        <v>0</v>
      </c>
      <c r="R194" s="4">
        <f t="shared" si="507"/>
        <v>0</v>
      </c>
      <c r="S194" s="32">
        <f>S196+S197</f>
        <v>0</v>
      </c>
      <c r="T194" s="4">
        <f t="shared" si="681"/>
        <v>0</v>
      </c>
      <c r="U194" s="27">
        <f>U196+U197</f>
        <v>0</v>
      </c>
      <c r="V194" s="4">
        <f t="shared" si="682"/>
        <v>0</v>
      </c>
      <c r="W194" s="4">
        <f t="shared" ref="W194:AN194" si="694">W196+W197</f>
        <v>0</v>
      </c>
      <c r="X194" s="4">
        <f t="shared" ref="X194:Z194" si="695">X196+X197</f>
        <v>0</v>
      </c>
      <c r="Y194" s="4">
        <f t="shared" si="612"/>
        <v>0</v>
      </c>
      <c r="Z194" s="4">
        <f t="shared" si="695"/>
        <v>0</v>
      </c>
      <c r="AA194" s="4">
        <f t="shared" si="683"/>
        <v>0</v>
      </c>
      <c r="AB194" s="4">
        <f t="shared" ref="AB194" si="696">AB196+AB197</f>
        <v>0</v>
      </c>
      <c r="AC194" s="4">
        <f t="shared" si="684"/>
        <v>0</v>
      </c>
      <c r="AD194" s="4">
        <f t="shared" ref="AD194:AF194" si="697">AD196+AD197</f>
        <v>0</v>
      </c>
      <c r="AE194" s="4">
        <f t="shared" si="685"/>
        <v>0</v>
      </c>
      <c r="AF194" s="4">
        <f t="shared" si="697"/>
        <v>0</v>
      </c>
      <c r="AG194" s="4">
        <f t="shared" si="686"/>
        <v>0</v>
      </c>
      <c r="AH194" s="4">
        <f t="shared" ref="AH194:AJ194" si="698">AH196+AH197</f>
        <v>0</v>
      </c>
      <c r="AI194" s="4">
        <f t="shared" si="508"/>
        <v>0</v>
      </c>
      <c r="AJ194" s="32">
        <f t="shared" si="698"/>
        <v>0</v>
      </c>
      <c r="AK194" s="4">
        <f t="shared" si="687"/>
        <v>0</v>
      </c>
      <c r="AL194" s="27">
        <f t="shared" ref="AL194" si="699">AL196+AL197</f>
        <v>0</v>
      </c>
      <c r="AM194" s="4">
        <f t="shared" si="688"/>
        <v>0</v>
      </c>
      <c r="AN194" s="4">
        <f t="shared" si="694"/>
        <v>0</v>
      </c>
      <c r="AO194" s="3">
        <f t="shared" ref="AO194:AQ194" si="700">AO196+AO197</f>
        <v>0</v>
      </c>
      <c r="AP194" s="3">
        <f t="shared" si="613"/>
        <v>0</v>
      </c>
      <c r="AQ194" s="3">
        <f t="shared" si="700"/>
        <v>0</v>
      </c>
      <c r="AR194" s="3">
        <f t="shared" si="689"/>
        <v>0</v>
      </c>
      <c r="AS194" s="3">
        <f t="shared" ref="AS194:AU194" si="701">AS196+AS197</f>
        <v>0</v>
      </c>
      <c r="AT194" s="3">
        <f t="shared" si="690"/>
        <v>0</v>
      </c>
      <c r="AU194" s="3">
        <f t="shared" si="701"/>
        <v>0</v>
      </c>
      <c r="AV194" s="3">
        <f t="shared" si="691"/>
        <v>0</v>
      </c>
      <c r="AW194" s="3">
        <f t="shared" ref="AW194:AY194" si="702">AW196+AW197</f>
        <v>0</v>
      </c>
      <c r="AX194" s="3">
        <f t="shared" si="692"/>
        <v>0</v>
      </c>
      <c r="AY194" s="3">
        <f t="shared" si="702"/>
        <v>0</v>
      </c>
      <c r="AZ194" s="3">
        <f t="shared" si="509"/>
        <v>0</v>
      </c>
      <c r="BA194" s="30">
        <f t="shared" ref="BA194" si="703">BA196+BA197</f>
        <v>0</v>
      </c>
      <c r="BB194" s="3">
        <f t="shared" si="693"/>
        <v>0</v>
      </c>
      <c r="BC194" s="5"/>
      <c r="BD194" s="5">
        <v>0</v>
      </c>
      <c r="BE194" s="5"/>
      <c r="BF194" s="5"/>
    </row>
    <row r="195" spans="1:58" hidden="1" x14ac:dyDescent="0.35">
      <c r="A195" s="12"/>
      <c r="B195" s="1" t="s">
        <v>5</v>
      </c>
      <c r="C195" s="17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32"/>
      <c r="T195" s="4"/>
      <c r="U195" s="27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32"/>
      <c r="AK195" s="4"/>
      <c r="AL195" s="27"/>
      <c r="AM195" s="4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0"/>
      <c r="BB195" s="3"/>
      <c r="BC195" s="5"/>
      <c r="BD195" s="5">
        <v>0</v>
      </c>
      <c r="BE195" s="5"/>
      <c r="BF195" s="5"/>
    </row>
    <row r="196" spans="1:58" hidden="1" x14ac:dyDescent="0.35">
      <c r="A196" s="12"/>
      <c r="B196" s="1" t="s">
        <v>6</v>
      </c>
      <c r="C196" s="17"/>
      <c r="D196" s="4">
        <v>35136.400000000001</v>
      </c>
      <c r="E196" s="4"/>
      <c r="F196" s="4">
        <f t="shared" si="611"/>
        <v>35136.400000000001</v>
      </c>
      <c r="G196" s="4">
        <v>-35136.400000000001</v>
      </c>
      <c r="H196" s="4">
        <f t="shared" ref="H196:H198" si="704">F196+G196</f>
        <v>0</v>
      </c>
      <c r="I196" s="4"/>
      <c r="J196" s="4">
        <f t="shared" ref="J196:J198" si="705">H196+I196</f>
        <v>0</v>
      </c>
      <c r="K196" s="4"/>
      <c r="L196" s="4">
        <f t="shared" ref="L196:L198" si="706">J196+K196</f>
        <v>0</v>
      </c>
      <c r="M196" s="4"/>
      <c r="N196" s="4">
        <f>L196+M196</f>
        <v>0</v>
      </c>
      <c r="O196" s="4"/>
      <c r="P196" s="4">
        <f>N196+O196</f>
        <v>0</v>
      </c>
      <c r="Q196" s="4"/>
      <c r="R196" s="4">
        <f t="shared" si="507"/>
        <v>0</v>
      </c>
      <c r="S196" s="32"/>
      <c r="T196" s="4">
        <f t="shared" ref="T196:T198" si="707">R196+S196</f>
        <v>0</v>
      </c>
      <c r="U196" s="27"/>
      <c r="V196" s="4">
        <f t="shared" ref="V196:V198" si="708">T196+U196</f>
        <v>0</v>
      </c>
      <c r="W196" s="4">
        <v>0</v>
      </c>
      <c r="X196" s="4">
        <v>0</v>
      </c>
      <c r="Y196" s="4">
        <f t="shared" si="612"/>
        <v>0</v>
      </c>
      <c r="Z196" s="4">
        <v>0</v>
      </c>
      <c r="AA196" s="4">
        <f t="shared" ref="AA196:AA198" si="709">Y196+Z196</f>
        <v>0</v>
      </c>
      <c r="AB196" s="4">
        <v>0</v>
      </c>
      <c r="AC196" s="4">
        <f t="shared" ref="AC196:AC198" si="710">AA196+AB196</f>
        <v>0</v>
      </c>
      <c r="AD196" s="4">
        <v>0</v>
      </c>
      <c r="AE196" s="4">
        <f t="shared" ref="AE196:AE198" si="711">AC196+AD196</f>
        <v>0</v>
      </c>
      <c r="AF196" s="4">
        <v>0</v>
      </c>
      <c r="AG196" s="4">
        <f t="shared" ref="AG196:AG198" si="712">AE196+AF196</f>
        <v>0</v>
      </c>
      <c r="AH196" s="4">
        <v>0</v>
      </c>
      <c r="AI196" s="4">
        <f t="shared" si="508"/>
        <v>0</v>
      </c>
      <c r="AJ196" s="32">
        <v>0</v>
      </c>
      <c r="AK196" s="4">
        <f t="shared" ref="AK196:AK198" si="713">AI196+AJ196</f>
        <v>0</v>
      </c>
      <c r="AL196" s="27">
        <v>0</v>
      </c>
      <c r="AM196" s="4">
        <f t="shared" ref="AM196:AM198" si="714">AK196+AL196</f>
        <v>0</v>
      </c>
      <c r="AN196" s="3">
        <v>0</v>
      </c>
      <c r="AO196" s="3">
        <v>0</v>
      </c>
      <c r="AP196" s="3">
        <f t="shared" si="613"/>
        <v>0</v>
      </c>
      <c r="AQ196" s="3">
        <v>0</v>
      </c>
      <c r="AR196" s="3">
        <f t="shared" ref="AR196:AR198" si="715">AP196+AQ196</f>
        <v>0</v>
      </c>
      <c r="AS196" s="3">
        <v>0</v>
      </c>
      <c r="AT196" s="3">
        <f t="shared" ref="AT196:AT198" si="716">AR196+AS196</f>
        <v>0</v>
      </c>
      <c r="AU196" s="3">
        <v>0</v>
      </c>
      <c r="AV196" s="3">
        <f t="shared" ref="AV196:AV198" si="717">AT196+AU196</f>
        <v>0</v>
      </c>
      <c r="AW196" s="3">
        <v>0</v>
      </c>
      <c r="AX196" s="3">
        <f t="shared" ref="AX196:AX198" si="718">AV196+AW196</f>
        <v>0</v>
      </c>
      <c r="AY196" s="3">
        <v>0</v>
      </c>
      <c r="AZ196" s="3">
        <f t="shared" si="509"/>
        <v>0</v>
      </c>
      <c r="BA196" s="30">
        <v>0</v>
      </c>
      <c r="BB196" s="3">
        <f t="shared" ref="BB196:BB198" si="719">AZ196+BA196</f>
        <v>0</v>
      </c>
      <c r="BC196" s="5" t="s">
        <v>284</v>
      </c>
      <c r="BD196" s="5">
        <v>0</v>
      </c>
      <c r="BE196" s="5"/>
      <c r="BF196" s="5"/>
    </row>
    <row r="197" spans="1:58" hidden="1" x14ac:dyDescent="0.35">
      <c r="A197" s="12"/>
      <c r="B197" s="1" t="s">
        <v>21</v>
      </c>
      <c r="C197" s="17"/>
      <c r="D197" s="4">
        <v>147505</v>
      </c>
      <c r="E197" s="4"/>
      <c r="F197" s="4">
        <f t="shared" si="611"/>
        <v>147505</v>
      </c>
      <c r="G197" s="4">
        <v>-147505</v>
      </c>
      <c r="H197" s="4">
        <f t="shared" si="704"/>
        <v>0</v>
      </c>
      <c r="I197" s="4"/>
      <c r="J197" s="4">
        <f t="shared" si="705"/>
        <v>0</v>
      </c>
      <c r="K197" s="4"/>
      <c r="L197" s="4">
        <f t="shared" si="706"/>
        <v>0</v>
      </c>
      <c r="M197" s="4"/>
      <c r="N197" s="4">
        <f>L197+M197</f>
        <v>0</v>
      </c>
      <c r="O197" s="4"/>
      <c r="P197" s="4">
        <f>N197+O197</f>
        <v>0</v>
      </c>
      <c r="Q197" s="4"/>
      <c r="R197" s="4">
        <f t="shared" si="507"/>
        <v>0</v>
      </c>
      <c r="S197" s="32"/>
      <c r="T197" s="4">
        <f t="shared" si="707"/>
        <v>0</v>
      </c>
      <c r="U197" s="27"/>
      <c r="V197" s="4">
        <f t="shared" si="708"/>
        <v>0</v>
      </c>
      <c r="W197" s="4">
        <v>0</v>
      </c>
      <c r="X197" s="4">
        <v>0</v>
      </c>
      <c r="Y197" s="4">
        <f t="shared" si="612"/>
        <v>0</v>
      </c>
      <c r="Z197" s="4">
        <v>0</v>
      </c>
      <c r="AA197" s="4">
        <f t="shared" si="709"/>
        <v>0</v>
      </c>
      <c r="AB197" s="4">
        <v>0</v>
      </c>
      <c r="AC197" s="4">
        <f t="shared" si="710"/>
        <v>0</v>
      </c>
      <c r="AD197" s="4">
        <v>0</v>
      </c>
      <c r="AE197" s="4">
        <f t="shared" si="711"/>
        <v>0</v>
      </c>
      <c r="AF197" s="4">
        <v>0</v>
      </c>
      <c r="AG197" s="4">
        <f t="shared" si="712"/>
        <v>0</v>
      </c>
      <c r="AH197" s="4">
        <v>0</v>
      </c>
      <c r="AI197" s="4">
        <f t="shared" si="508"/>
        <v>0</v>
      </c>
      <c r="AJ197" s="32">
        <v>0</v>
      </c>
      <c r="AK197" s="4">
        <f t="shared" si="713"/>
        <v>0</v>
      </c>
      <c r="AL197" s="27">
        <v>0</v>
      </c>
      <c r="AM197" s="4">
        <f t="shared" si="714"/>
        <v>0</v>
      </c>
      <c r="AN197" s="3">
        <v>0</v>
      </c>
      <c r="AO197" s="3">
        <v>0</v>
      </c>
      <c r="AP197" s="3">
        <f t="shared" si="613"/>
        <v>0</v>
      </c>
      <c r="AQ197" s="3">
        <v>0</v>
      </c>
      <c r="AR197" s="3">
        <f t="shared" si="715"/>
        <v>0</v>
      </c>
      <c r="AS197" s="3">
        <v>0</v>
      </c>
      <c r="AT197" s="3">
        <f t="shared" si="716"/>
        <v>0</v>
      </c>
      <c r="AU197" s="3">
        <v>0</v>
      </c>
      <c r="AV197" s="3">
        <f t="shared" si="717"/>
        <v>0</v>
      </c>
      <c r="AW197" s="3">
        <v>0</v>
      </c>
      <c r="AX197" s="3">
        <f t="shared" si="718"/>
        <v>0</v>
      </c>
      <c r="AY197" s="3">
        <v>0</v>
      </c>
      <c r="AZ197" s="3">
        <f t="shared" si="509"/>
        <v>0</v>
      </c>
      <c r="BA197" s="30">
        <v>0</v>
      </c>
      <c r="BB197" s="3">
        <f t="shared" si="719"/>
        <v>0</v>
      </c>
      <c r="BC197" s="5" t="s">
        <v>295</v>
      </c>
      <c r="BD197" s="5">
        <v>0</v>
      </c>
      <c r="BE197" s="5"/>
      <c r="BF197" s="5"/>
    </row>
    <row r="198" spans="1:58" ht="47.25" customHeight="1" x14ac:dyDescent="0.35">
      <c r="A198" s="71" t="s">
        <v>221</v>
      </c>
      <c r="B198" s="72" t="s">
        <v>32</v>
      </c>
      <c r="C198" s="2" t="s">
        <v>96</v>
      </c>
      <c r="D198" s="4">
        <f>D200+D201</f>
        <v>223255.3</v>
      </c>
      <c r="E198" s="4">
        <f>E200+E201</f>
        <v>0</v>
      </c>
      <c r="F198" s="4">
        <f t="shared" si="611"/>
        <v>223255.3</v>
      </c>
      <c r="G198" s="4">
        <f>G200+G201</f>
        <v>0</v>
      </c>
      <c r="H198" s="4">
        <f t="shared" si="704"/>
        <v>223255.3</v>
      </c>
      <c r="I198" s="4">
        <f>I200+I201</f>
        <v>0</v>
      </c>
      <c r="J198" s="4">
        <f t="shared" si="705"/>
        <v>223255.3</v>
      </c>
      <c r="K198" s="4">
        <f>K200+K201</f>
        <v>12500</v>
      </c>
      <c r="L198" s="4">
        <f t="shared" si="706"/>
        <v>235755.3</v>
      </c>
      <c r="M198" s="4">
        <f>M200+M201</f>
        <v>0</v>
      </c>
      <c r="N198" s="4">
        <f>L198+M198</f>
        <v>235755.3</v>
      </c>
      <c r="O198" s="4">
        <f>O200+O201</f>
        <v>0</v>
      </c>
      <c r="P198" s="4">
        <f>N198+O198</f>
        <v>235755.3</v>
      </c>
      <c r="Q198" s="4">
        <f>Q200+Q201</f>
        <v>0</v>
      </c>
      <c r="R198" s="3">
        <f t="shared" si="507"/>
        <v>235755.3</v>
      </c>
      <c r="S198" s="32">
        <f>S200+S201</f>
        <v>0</v>
      </c>
      <c r="T198" s="3">
        <f t="shared" si="707"/>
        <v>235755.3</v>
      </c>
      <c r="U198" s="27">
        <f>U200+U201</f>
        <v>0</v>
      </c>
      <c r="V198" s="3">
        <f t="shared" si="708"/>
        <v>235755.3</v>
      </c>
      <c r="W198" s="4">
        <f t="shared" ref="W198:AN198" si="720">W200+W201</f>
        <v>255000</v>
      </c>
      <c r="X198" s="4">
        <f t="shared" ref="X198:Z198" si="721">X200+X201</f>
        <v>0</v>
      </c>
      <c r="Y198" s="4">
        <f t="shared" si="612"/>
        <v>255000</v>
      </c>
      <c r="Z198" s="4">
        <f t="shared" si="721"/>
        <v>0</v>
      </c>
      <c r="AA198" s="4">
        <f t="shared" si="709"/>
        <v>255000</v>
      </c>
      <c r="AB198" s="4">
        <f t="shared" ref="AB198" si="722">AB200+AB201</f>
        <v>0</v>
      </c>
      <c r="AC198" s="4">
        <f t="shared" si="710"/>
        <v>255000</v>
      </c>
      <c r="AD198" s="4">
        <f t="shared" ref="AD198:AF198" si="723">AD200+AD201</f>
        <v>0</v>
      </c>
      <c r="AE198" s="4">
        <f t="shared" si="711"/>
        <v>255000</v>
      </c>
      <c r="AF198" s="4">
        <f t="shared" si="723"/>
        <v>214142.3</v>
      </c>
      <c r="AG198" s="4">
        <f t="shared" si="712"/>
        <v>469142.3</v>
      </c>
      <c r="AH198" s="4">
        <f t="shared" ref="AH198:AJ198" si="724">AH200+AH201</f>
        <v>0</v>
      </c>
      <c r="AI198" s="3">
        <f t="shared" si="508"/>
        <v>469142.3</v>
      </c>
      <c r="AJ198" s="32">
        <f t="shared" si="724"/>
        <v>0</v>
      </c>
      <c r="AK198" s="3">
        <f t="shared" si="713"/>
        <v>469142.3</v>
      </c>
      <c r="AL198" s="27">
        <f t="shared" ref="AL198" si="725">AL200+AL201</f>
        <v>0</v>
      </c>
      <c r="AM198" s="3">
        <f t="shared" si="714"/>
        <v>469142.3</v>
      </c>
      <c r="AN198" s="4">
        <f t="shared" si="720"/>
        <v>0</v>
      </c>
      <c r="AO198" s="3">
        <f t="shared" ref="AO198:AQ198" si="726">AO200+AO201</f>
        <v>0</v>
      </c>
      <c r="AP198" s="3">
        <f t="shared" si="613"/>
        <v>0</v>
      </c>
      <c r="AQ198" s="3">
        <f t="shared" si="726"/>
        <v>0</v>
      </c>
      <c r="AR198" s="3">
        <f t="shared" si="715"/>
        <v>0</v>
      </c>
      <c r="AS198" s="3">
        <f t="shared" ref="AS198:AU198" si="727">AS200+AS201</f>
        <v>0</v>
      </c>
      <c r="AT198" s="3">
        <f t="shared" si="716"/>
        <v>0</v>
      </c>
      <c r="AU198" s="3">
        <f t="shared" si="727"/>
        <v>0</v>
      </c>
      <c r="AV198" s="3">
        <f t="shared" si="717"/>
        <v>0</v>
      </c>
      <c r="AW198" s="3">
        <f t="shared" ref="AW198:AY198" si="728">AW200+AW201</f>
        <v>0</v>
      </c>
      <c r="AX198" s="3">
        <f t="shared" si="718"/>
        <v>0</v>
      </c>
      <c r="AY198" s="3">
        <f t="shared" si="728"/>
        <v>0</v>
      </c>
      <c r="AZ198" s="3">
        <f t="shared" si="509"/>
        <v>0</v>
      </c>
      <c r="BA198" s="30">
        <f t="shared" ref="BA198" si="729">BA200+BA201</f>
        <v>0</v>
      </c>
      <c r="BB198" s="3">
        <f t="shared" si="719"/>
        <v>0</v>
      </c>
      <c r="BC198" s="65"/>
      <c r="BD198" s="65"/>
    </row>
    <row r="199" spans="1:58" x14ac:dyDescent="0.35">
      <c r="A199" s="71"/>
      <c r="B199" s="72" t="s">
        <v>5</v>
      </c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3"/>
      <c r="S199" s="32"/>
      <c r="T199" s="3"/>
      <c r="U199" s="27"/>
      <c r="V199" s="3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3"/>
      <c r="AJ199" s="32"/>
      <c r="AK199" s="3"/>
      <c r="AL199" s="27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0"/>
      <c r="BB199" s="3"/>
      <c r="BC199" s="65"/>
      <c r="BD199" s="65"/>
    </row>
    <row r="200" spans="1:58" hidden="1" x14ac:dyDescent="0.35">
      <c r="A200" s="12"/>
      <c r="B200" s="1" t="s">
        <v>6</v>
      </c>
      <c r="C200" s="19"/>
      <c r="D200" s="7">
        <v>55813.9</v>
      </c>
      <c r="E200" s="7"/>
      <c r="F200" s="4">
        <f t="shared" si="611"/>
        <v>55813.9</v>
      </c>
      <c r="G200" s="7"/>
      <c r="H200" s="4">
        <f t="shared" ref="H200:H202" si="730">F200+G200</f>
        <v>55813.9</v>
      </c>
      <c r="I200" s="7"/>
      <c r="J200" s="4">
        <f t="shared" ref="J200:J202" si="731">H200+I200</f>
        <v>55813.9</v>
      </c>
      <c r="K200" s="7">
        <v>12500</v>
      </c>
      <c r="L200" s="4">
        <f t="shared" ref="L200:L202" si="732">J200+K200</f>
        <v>68313.899999999994</v>
      </c>
      <c r="M200" s="7"/>
      <c r="N200" s="4">
        <f>L200+M200</f>
        <v>68313.899999999994</v>
      </c>
      <c r="O200" s="7"/>
      <c r="P200" s="4">
        <f>N200+O200</f>
        <v>68313.899999999994</v>
      </c>
      <c r="Q200" s="7"/>
      <c r="R200" s="4">
        <f t="shared" si="507"/>
        <v>68313.899999999994</v>
      </c>
      <c r="S200" s="33"/>
      <c r="T200" s="4">
        <f t="shared" ref="T200:T202" si="733">R200+S200</f>
        <v>68313.899999999994</v>
      </c>
      <c r="U200" s="28"/>
      <c r="V200" s="4">
        <f t="shared" ref="V200:V202" si="734">T200+U200</f>
        <v>68313.899999999994</v>
      </c>
      <c r="W200" s="7">
        <v>63750</v>
      </c>
      <c r="X200" s="7"/>
      <c r="Y200" s="4">
        <f t="shared" si="612"/>
        <v>63750</v>
      </c>
      <c r="Z200" s="7"/>
      <c r="AA200" s="4">
        <f t="shared" ref="AA200:AA202" si="735">Y200+Z200</f>
        <v>63750</v>
      </c>
      <c r="AB200" s="7"/>
      <c r="AC200" s="4">
        <f t="shared" ref="AC200:AC202" si="736">AA200+AB200</f>
        <v>63750</v>
      </c>
      <c r="AD200" s="7"/>
      <c r="AE200" s="4">
        <f t="shared" ref="AE200:AE202" si="737">AC200+AD200</f>
        <v>63750</v>
      </c>
      <c r="AF200" s="7">
        <v>53535.5</v>
      </c>
      <c r="AG200" s="4">
        <f t="shared" ref="AG200:AG202" si="738">AE200+AF200</f>
        <v>117285.5</v>
      </c>
      <c r="AH200" s="7"/>
      <c r="AI200" s="4">
        <f t="shared" si="508"/>
        <v>117285.5</v>
      </c>
      <c r="AJ200" s="33"/>
      <c r="AK200" s="4">
        <f t="shared" ref="AK200:AK202" si="739">AI200+AJ200</f>
        <v>117285.5</v>
      </c>
      <c r="AL200" s="28"/>
      <c r="AM200" s="4">
        <f t="shared" ref="AM200:AM202" si="740">AK200+AL200</f>
        <v>117285.5</v>
      </c>
      <c r="AN200" s="8">
        <v>0</v>
      </c>
      <c r="AO200" s="8">
        <v>0</v>
      </c>
      <c r="AP200" s="3">
        <f t="shared" si="613"/>
        <v>0</v>
      </c>
      <c r="AQ200" s="8">
        <v>0</v>
      </c>
      <c r="AR200" s="3">
        <f t="shared" ref="AR200:AR202" si="741">AP200+AQ200</f>
        <v>0</v>
      </c>
      <c r="AS200" s="8">
        <v>0</v>
      </c>
      <c r="AT200" s="3">
        <f t="shared" ref="AT200:AT202" si="742">AR200+AS200</f>
        <v>0</v>
      </c>
      <c r="AU200" s="8">
        <v>0</v>
      </c>
      <c r="AV200" s="3">
        <f t="shared" ref="AV200:AV202" si="743">AT200+AU200</f>
        <v>0</v>
      </c>
      <c r="AW200" s="8">
        <v>0</v>
      </c>
      <c r="AX200" s="3">
        <f t="shared" ref="AX200:AX202" si="744">AV200+AW200</f>
        <v>0</v>
      </c>
      <c r="AY200" s="8">
        <v>0</v>
      </c>
      <c r="AZ200" s="3">
        <f t="shared" si="509"/>
        <v>0</v>
      </c>
      <c r="BA200" s="29">
        <v>0</v>
      </c>
      <c r="BB200" s="3">
        <f t="shared" ref="BB200:BB202" si="745">AZ200+BA200</f>
        <v>0</v>
      </c>
      <c r="BC200" s="5" t="s">
        <v>288</v>
      </c>
      <c r="BD200" s="5">
        <v>0</v>
      </c>
      <c r="BE200" s="5"/>
      <c r="BF200" s="5"/>
    </row>
    <row r="201" spans="1:58" x14ac:dyDescent="0.35">
      <c r="A201" s="71"/>
      <c r="B201" s="72" t="s">
        <v>21</v>
      </c>
      <c r="C201" s="18"/>
      <c r="D201" s="4">
        <v>167441.4</v>
      </c>
      <c r="E201" s="4"/>
      <c r="F201" s="4">
        <f t="shared" si="611"/>
        <v>167441.4</v>
      </c>
      <c r="G201" s="4"/>
      <c r="H201" s="4">
        <f t="shared" si="730"/>
        <v>167441.4</v>
      </c>
      <c r="I201" s="4"/>
      <c r="J201" s="4">
        <f t="shared" si="731"/>
        <v>167441.4</v>
      </c>
      <c r="K201" s="4"/>
      <c r="L201" s="4">
        <f t="shared" si="732"/>
        <v>167441.4</v>
      </c>
      <c r="M201" s="4"/>
      <c r="N201" s="4">
        <f>L201+M201</f>
        <v>167441.4</v>
      </c>
      <c r="O201" s="4"/>
      <c r="P201" s="4">
        <f>N201+O201</f>
        <v>167441.4</v>
      </c>
      <c r="Q201" s="4"/>
      <c r="R201" s="3">
        <f t="shared" si="507"/>
        <v>167441.4</v>
      </c>
      <c r="S201" s="32"/>
      <c r="T201" s="3">
        <f t="shared" si="733"/>
        <v>167441.4</v>
      </c>
      <c r="U201" s="27"/>
      <c r="V201" s="3">
        <f t="shared" si="734"/>
        <v>167441.4</v>
      </c>
      <c r="W201" s="4">
        <v>191250</v>
      </c>
      <c r="X201" s="4"/>
      <c r="Y201" s="4">
        <f t="shared" si="612"/>
        <v>191250</v>
      </c>
      <c r="Z201" s="4"/>
      <c r="AA201" s="4">
        <f t="shared" si="735"/>
        <v>191250</v>
      </c>
      <c r="AB201" s="4"/>
      <c r="AC201" s="4">
        <f t="shared" si="736"/>
        <v>191250</v>
      </c>
      <c r="AD201" s="4"/>
      <c r="AE201" s="4">
        <f t="shared" si="737"/>
        <v>191250</v>
      </c>
      <c r="AF201" s="4">
        <v>160606.79999999999</v>
      </c>
      <c r="AG201" s="4">
        <f t="shared" si="738"/>
        <v>351856.8</v>
      </c>
      <c r="AH201" s="4"/>
      <c r="AI201" s="3">
        <f t="shared" si="508"/>
        <v>351856.8</v>
      </c>
      <c r="AJ201" s="32"/>
      <c r="AK201" s="3">
        <f t="shared" si="739"/>
        <v>351856.8</v>
      </c>
      <c r="AL201" s="27"/>
      <c r="AM201" s="3">
        <f t="shared" si="740"/>
        <v>351856.8</v>
      </c>
      <c r="AN201" s="3">
        <v>0</v>
      </c>
      <c r="AO201" s="3">
        <v>0</v>
      </c>
      <c r="AP201" s="3">
        <f t="shared" si="613"/>
        <v>0</v>
      </c>
      <c r="AQ201" s="3">
        <v>0</v>
      </c>
      <c r="AR201" s="3">
        <f t="shared" si="741"/>
        <v>0</v>
      </c>
      <c r="AS201" s="3">
        <v>0</v>
      </c>
      <c r="AT201" s="3">
        <f t="shared" si="742"/>
        <v>0</v>
      </c>
      <c r="AU201" s="3">
        <v>0</v>
      </c>
      <c r="AV201" s="3">
        <f t="shared" si="743"/>
        <v>0</v>
      </c>
      <c r="AW201" s="3">
        <v>0</v>
      </c>
      <c r="AX201" s="3">
        <f t="shared" si="744"/>
        <v>0</v>
      </c>
      <c r="AY201" s="3">
        <v>0</v>
      </c>
      <c r="AZ201" s="3">
        <f t="shared" si="509"/>
        <v>0</v>
      </c>
      <c r="BA201" s="30">
        <v>0</v>
      </c>
      <c r="BB201" s="3">
        <f t="shared" si="745"/>
        <v>0</v>
      </c>
      <c r="BC201" s="65" t="s">
        <v>295</v>
      </c>
      <c r="BD201" s="65"/>
    </row>
    <row r="202" spans="1:58" ht="36" x14ac:dyDescent="0.35">
      <c r="A202" s="71" t="s">
        <v>222</v>
      </c>
      <c r="B202" s="72" t="s">
        <v>33</v>
      </c>
      <c r="C202" s="2" t="s">
        <v>96</v>
      </c>
      <c r="D202" s="4">
        <f>D204+D205</f>
        <v>72334</v>
      </c>
      <c r="E202" s="4">
        <f>E204+E205</f>
        <v>0</v>
      </c>
      <c r="F202" s="4">
        <f t="shared" si="611"/>
        <v>72334</v>
      </c>
      <c r="G202" s="4">
        <f>G204+G205</f>
        <v>7520.6559999999999</v>
      </c>
      <c r="H202" s="4">
        <f t="shared" si="730"/>
        <v>79854.656000000003</v>
      </c>
      <c r="I202" s="4">
        <f>I204+I205</f>
        <v>0</v>
      </c>
      <c r="J202" s="4">
        <f t="shared" si="731"/>
        <v>79854.656000000003</v>
      </c>
      <c r="K202" s="4">
        <f>K204+K205</f>
        <v>0</v>
      </c>
      <c r="L202" s="4">
        <f t="shared" si="732"/>
        <v>79854.656000000003</v>
      </c>
      <c r="M202" s="4">
        <f>M204+M205</f>
        <v>0</v>
      </c>
      <c r="N202" s="4">
        <f>L202+M202</f>
        <v>79854.656000000003</v>
      </c>
      <c r="O202" s="4">
        <f>O204+O205</f>
        <v>-72334</v>
      </c>
      <c r="P202" s="4">
        <f>N202+O202</f>
        <v>7520.6560000000027</v>
      </c>
      <c r="Q202" s="4">
        <f>Q204+Q205</f>
        <v>0</v>
      </c>
      <c r="R202" s="3">
        <f t="shared" si="507"/>
        <v>7520.6560000000027</v>
      </c>
      <c r="S202" s="32">
        <f>S204+S205</f>
        <v>0</v>
      </c>
      <c r="T202" s="3">
        <f t="shared" si="733"/>
        <v>7520.6560000000027</v>
      </c>
      <c r="U202" s="27">
        <f>U204+U205</f>
        <v>-539.07100000000003</v>
      </c>
      <c r="V202" s="3">
        <f t="shared" si="734"/>
        <v>6981.5850000000028</v>
      </c>
      <c r="W202" s="4">
        <f t="shared" ref="W202:AN202" si="746">W204+W205</f>
        <v>161425.1</v>
      </c>
      <c r="X202" s="4">
        <f t="shared" ref="X202:Z202" si="747">X204+X205</f>
        <v>0</v>
      </c>
      <c r="Y202" s="4">
        <f t="shared" si="612"/>
        <v>161425.1</v>
      </c>
      <c r="Z202" s="4">
        <f t="shared" si="747"/>
        <v>0</v>
      </c>
      <c r="AA202" s="4">
        <f t="shared" si="735"/>
        <v>161425.1</v>
      </c>
      <c r="AB202" s="4">
        <f t="shared" ref="AB202" si="748">AB204+AB205</f>
        <v>0</v>
      </c>
      <c r="AC202" s="4">
        <f t="shared" si="736"/>
        <v>161425.1</v>
      </c>
      <c r="AD202" s="4">
        <f t="shared" ref="AD202:AF202" si="749">AD204+AD205</f>
        <v>0</v>
      </c>
      <c r="AE202" s="4">
        <f t="shared" si="737"/>
        <v>161425.1</v>
      </c>
      <c r="AF202" s="4">
        <f t="shared" si="749"/>
        <v>-161425.1</v>
      </c>
      <c r="AG202" s="4">
        <f t="shared" si="738"/>
        <v>0</v>
      </c>
      <c r="AH202" s="4">
        <f t="shared" ref="AH202:AJ202" si="750">AH204+AH205</f>
        <v>0</v>
      </c>
      <c r="AI202" s="3">
        <f t="shared" si="508"/>
        <v>0</v>
      </c>
      <c r="AJ202" s="32">
        <f t="shared" si="750"/>
        <v>0</v>
      </c>
      <c r="AK202" s="3">
        <f t="shared" si="739"/>
        <v>0</v>
      </c>
      <c r="AL202" s="27">
        <f t="shared" ref="AL202" si="751">AL204+AL205</f>
        <v>0</v>
      </c>
      <c r="AM202" s="3">
        <f t="shared" si="740"/>
        <v>0</v>
      </c>
      <c r="AN202" s="4">
        <f t="shared" si="746"/>
        <v>0</v>
      </c>
      <c r="AO202" s="3">
        <f t="shared" ref="AO202:AQ202" si="752">AO204+AO205</f>
        <v>0</v>
      </c>
      <c r="AP202" s="3">
        <f t="shared" si="613"/>
        <v>0</v>
      </c>
      <c r="AQ202" s="3">
        <f t="shared" si="752"/>
        <v>0</v>
      </c>
      <c r="AR202" s="3">
        <f t="shared" si="741"/>
        <v>0</v>
      </c>
      <c r="AS202" s="3">
        <f t="shared" ref="AS202:AU202" si="753">AS204+AS205</f>
        <v>0</v>
      </c>
      <c r="AT202" s="3">
        <f t="shared" si="742"/>
        <v>0</v>
      </c>
      <c r="AU202" s="3">
        <f t="shared" si="753"/>
        <v>0</v>
      </c>
      <c r="AV202" s="3">
        <f t="shared" si="743"/>
        <v>0</v>
      </c>
      <c r="AW202" s="3">
        <f t="shared" ref="AW202:AY202" si="754">AW204+AW205</f>
        <v>0</v>
      </c>
      <c r="AX202" s="3">
        <f t="shared" si="744"/>
        <v>0</v>
      </c>
      <c r="AY202" s="3">
        <f t="shared" si="754"/>
        <v>0</v>
      </c>
      <c r="AZ202" s="3">
        <f t="shared" si="509"/>
        <v>0</v>
      </c>
      <c r="BA202" s="30">
        <f t="shared" ref="BA202" si="755">BA204+BA205</f>
        <v>0</v>
      </c>
      <c r="BB202" s="3">
        <f t="shared" si="745"/>
        <v>0</v>
      </c>
      <c r="BC202" s="65"/>
      <c r="BD202" s="65"/>
    </row>
    <row r="203" spans="1:58" hidden="1" x14ac:dyDescent="0.35">
      <c r="A203" s="12"/>
      <c r="B203" s="1" t="s">
        <v>5</v>
      </c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32"/>
      <c r="T203" s="4"/>
      <c r="U203" s="27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32"/>
      <c r="AK203" s="4"/>
      <c r="AL203" s="27"/>
      <c r="AM203" s="4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0"/>
      <c r="BB203" s="3"/>
      <c r="BC203" s="5"/>
      <c r="BD203" s="5">
        <v>0</v>
      </c>
      <c r="BE203" s="5"/>
      <c r="BF203" s="5"/>
    </row>
    <row r="204" spans="1:58" hidden="1" x14ac:dyDescent="0.35">
      <c r="A204" s="12"/>
      <c r="B204" s="1" t="s">
        <v>6</v>
      </c>
      <c r="C204" s="19"/>
      <c r="D204" s="7">
        <v>18083.5</v>
      </c>
      <c r="E204" s="7"/>
      <c r="F204" s="4">
        <f t="shared" si="611"/>
        <v>18083.5</v>
      </c>
      <c r="G204" s="7">
        <v>7520.6559999999999</v>
      </c>
      <c r="H204" s="4">
        <f t="shared" ref="H204:H207" si="756">F204+G204</f>
        <v>25604.155999999999</v>
      </c>
      <c r="I204" s="7"/>
      <c r="J204" s="4">
        <f t="shared" ref="J204:J207" si="757">H204+I204</f>
        <v>25604.155999999999</v>
      </c>
      <c r="K204" s="7"/>
      <c r="L204" s="4">
        <f t="shared" ref="L204:L207" si="758">J204+K204</f>
        <v>25604.155999999999</v>
      </c>
      <c r="M204" s="7"/>
      <c r="N204" s="4">
        <f>L204+M204</f>
        <v>25604.155999999999</v>
      </c>
      <c r="O204" s="7">
        <v>-18083.5</v>
      </c>
      <c r="P204" s="4">
        <f>N204+O204</f>
        <v>7520.655999999999</v>
      </c>
      <c r="Q204" s="7"/>
      <c r="R204" s="4">
        <f t="shared" si="507"/>
        <v>7520.655999999999</v>
      </c>
      <c r="S204" s="33"/>
      <c r="T204" s="4">
        <f t="shared" ref="T204:T207" si="759">R204+S204</f>
        <v>7520.655999999999</v>
      </c>
      <c r="U204" s="28">
        <v>-539.07100000000003</v>
      </c>
      <c r="V204" s="4">
        <f t="shared" ref="V204:V207" si="760">T204+U204</f>
        <v>6981.5849999999991</v>
      </c>
      <c r="W204" s="7">
        <v>77856.3</v>
      </c>
      <c r="X204" s="7"/>
      <c r="Y204" s="4">
        <f t="shared" si="612"/>
        <v>77856.3</v>
      </c>
      <c r="Z204" s="7"/>
      <c r="AA204" s="4">
        <f t="shared" ref="AA204:AA207" si="761">Y204+Z204</f>
        <v>77856.3</v>
      </c>
      <c r="AB204" s="7"/>
      <c r="AC204" s="4">
        <f t="shared" ref="AC204:AC207" si="762">AA204+AB204</f>
        <v>77856.3</v>
      </c>
      <c r="AD204" s="7"/>
      <c r="AE204" s="4">
        <f t="shared" ref="AE204:AE207" si="763">AC204+AD204</f>
        <v>77856.3</v>
      </c>
      <c r="AF204" s="7">
        <f>-27856.3-50000+50000-50000</f>
        <v>-77856.3</v>
      </c>
      <c r="AG204" s="4">
        <f t="shared" ref="AG204:AG207" si="764">AE204+AF204</f>
        <v>0</v>
      </c>
      <c r="AH204" s="7"/>
      <c r="AI204" s="4">
        <f t="shared" si="508"/>
        <v>0</v>
      </c>
      <c r="AJ204" s="33"/>
      <c r="AK204" s="4">
        <f t="shared" ref="AK204:AK207" si="765">AI204+AJ204</f>
        <v>0</v>
      </c>
      <c r="AL204" s="28"/>
      <c r="AM204" s="4">
        <f t="shared" ref="AM204:AM207" si="766">AK204+AL204</f>
        <v>0</v>
      </c>
      <c r="AN204" s="8">
        <v>0</v>
      </c>
      <c r="AO204" s="8">
        <v>0</v>
      </c>
      <c r="AP204" s="3">
        <f t="shared" si="613"/>
        <v>0</v>
      </c>
      <c r="AQ204" s="8">
        <v>0</v>
      </c>
      <c r="AR204" s="3">
        <f t="shared" ref="AR204:AR207" si="767">AP204+AQ204</f>
        <v>0</v>
      </c>
      <c r="AS204" s="8">
        <v>0</v>
      </c>
      <c r="AT204" s="3">
        <f t="shared" ref="AT204:AT207" si="768">AR204+AS204</f>
        <v>0</v>
      </c>
      <c r="AU204" s="8">
        <v>0</v>
      </c>
      <c r="AV204" s="3">
        <f t="shared" ref="AV204:AV207" si="769">AT204+AU204</f>
        <v>0</v>
      </c>
      <c r="AW204" s="8">
        <v>0</v>
      </c>
      <c r="AX204" s="3">
        <f t="shared" ref="AX204:AX207" si="770">AV204+AW204</f>
        <v>0</v>
      </c>
      <c r="AY204" s="8">
        <v>0</v>
      </c>
      <c r="AZ204" s="3">
        <f t="shared" si="509"/>
        <v>0</v>
      </c>
      <c r="BA204" s="29">
        <v>0</v>
      </c>
      <c r="BB204" s="3">
        <f t="shared" ref="BB204:BB207" si="771">AZ204+BA204</f>
        <v>0</v>
      </c>
      <c r="BC204" s="5" t="s">
        <v>321</v>
      </c>
      <c r="BD204" s="5">
        <v>0</v>
      </c>
      <c r="BE204" s="5"/>
      <c r="BF204" s="5"/>
    </row>
    <row r="205" spans="1:58" hidden="1" x14ac:dyDescent="0.35">
      <c r="A205" s="12"/>
      <c r="B205" s="1" t="s">
        <v>21</v>
      </c>
      <c r="C205" s="18"/>
      <c r="D205" s="4">
        <v>54250.5</v>
      </c>
      <c r="E205" s="4"/>
      <c r="F205" s="4">
        <f t="shared" si="611"/>
        <v>54250.5</v>
      </c>
      <c r="G205" s="4"/>
      <c r="H205" s="4">
        <f t="shared" si="756"/>
        <v>54250.5</v>
      </c>
      <c r="I205" s="4"/>
      <c r="J205" s="4">
        <f t="shared" si="757"/>
        <v>54250.5</v>
      </c>
      <c r="K205" s="4"/>
      <c r="L205" s="4">
        <f t="shared" si="758"/>
        <v>54250.5</v>
      </c>
      <c r="M205" s="4"/>
      <c r="N205" s="4">
        <f>L205+M205</f>
        <v>54250.5</v>
      </c>
      <c r="O205" s="4">
        <v>-54250.5</v>
      </c>
      <c r="P205" s="4">
        <f>N205+O205</f>
        <v>0</v>
      </c>
      <c r="Q205" s="4"/>
      <c r="R205" s="4">
        <f t="shared" si="507"/>
        <v>0</v>
      </c>
      <c r="S205" s="32"/>
      <c r="T205" s="4">
        <f t="shared" si="759"/>
        <v>0</v>
      </c>
      <c r="U205" s="27"/>
      <c r="V205" s="4">
        <f t="shared" si="760"/>
        <v>0</v>
      </c>
      <c r="W205" s="4">
        <v>83568.800000000003</v>
      </c>
      <c r="X205" s="4"/>
      <c r="Y205" s="4">
        <f t="shared" si="612"/>
        <v>83568.800000000003</v>
      </c>
      <c r="Z205" s="4"/>
      <c r="AA205" s="4">
        <f t="shared" si="761"/>
        <v>83568.800000000003</v>
      </c>
      <c r="AB205" s="4"/>
      <c r="AC205" s="4">
        <f t="shared" si="762"/>
        <v>83568.800000000003</v>
      </c>
      <c r="AD205" s="4"/>
      <c r="AE205" s="4">
        <f t="shared" si="763"/>
        <v>83568.800000000003</v>
      </c>
      <c r="AF205" s="4">
        <v>-83568.800000000003</v>
      </c>
      <c r="AG205" s="4">
        <f t="shared" si="764"/>
        <v>0</v>
      </c>
      <c r="AH205" s="4"/>
      <c r="AI205" s="4">
        <f t="shared" si="508"/>
        <v>0</v>
      </c>
      <c r="AJ205" s="32"/>
      <c r="AK205" s="4">
        <f t="shared" si="765"/>
        <v>0</v>
      </c>
      <c r="AL205" s="27"/>
      <c r="AM205" s="4">
        <f t="shared" si="766"/>
        <v>0</v>
      </c>
      <c r="AN205" s="3">
        <v>0</v>
      </c>
      <c r="AO205" s="3">
        <v>0</v>
      </c>
      <c r="AP205" s="3">
        <f t="shared" si="613"/>
        <v>0</v>
      </c>
      <c r="AQ205" s="3">
        <v>0</v>
      </c>
      <c r="AR205" s="3">
        <f t="shared" si="767"/>
        <v>0</v>
      </c>
      <c r="AS205" s="3">
        <v>0</v>
      </c>
      <c r="AT205" s="3">
        <f t="shared" si="768"/>
        <v>0</v>
      </c>
      <c r="AU205" s="3">
        <v>0</v>
      </c>
      <c r="AV205" s="3">
        <f t="shared" si="769"/>
        <v>0</v>
      </c>
      <c r="AW205" s="3">
        <v>0</v>
      </c>
      <c r="AX205" s="3">
        <f t="shared" si="770"/>
        <v>0</v>
      </c>
      <c r="AY205" s="3">
        <v>0</v>
      </c>
      <c r="AZ205" s="3">
        <f t="shared" si="509"/>
        <v>0</v>
      </c>
      <c r="BA205" s="30">
        <v>0</v>
      </c>
      <c r="BB205" s="3">
        <f t="shared" si="771"/>
        <v>0</v>
      </c>
      <c r="BC205" s="5" t="s">
        <v>295</v>
      </c>
      <c r="BD205" s="5">
        <v>0</v>
      </c>
      <c r="BE205" s="5"/>
      <c r="BF205" s="5"/>
    </row>
    <row r="206" spans="1:58" ht="36" hidden="1" x14ac:dyDescent="0.35">
      <c r="A206" s="61" t="s">
        <v>224</v>
      </c>
      <c r="B206" s="20" t="s">
        <v>34</v>
      </c>
      <c r="C206" s="2" t="s">
        <v>96</v>
      </c>
      <c r="D206" s="4">
        <v>1213.5999999999999</v>
      </c>
      <c r="E206" s="4"/>
      <c r="F206" s="4">
        <f t="shared" si="611"/>
        <v>1213.5999999999999</v>
      </c>
      <c r="G206" s="4"/>
      <c r="H206" s="4">
        <f t="shared" si="756"/>
        <v>1213.5999999999999</v>
      </c>
      <c r="I206" s="4"/>
      <c r="J206" s="4">
        <f t="shared" si="757"/>
        <v>1213.5999999999999</v>
      </c>
      <c r="K206" s="4"/>
      <c r="L206" s="4">
        <f t="shared" si="758"/>
        <v>1213.5999999999999</v>
      </c>
      <c r="M206" s="4"/>
      <c r="N206" s="4">
        <f>L206+M206</f>
        <v>1213.5999999999999</v>
      </c>
      <c r="O206" s="4"/>
      <c r="P206" s="4">
        <f>N206+O206</f>
        <v>1213.5999999999999</v>
      </c>
      <c r="Q206" s="4"/>
      <c r="R206" s="3">
        <f t="shared" si="507"/>
        <v>1213.5999999999999</v>
      </c>
      <c r="S206" s="32"/>
      <c r="T206" s="3">
        <f t="shared" si="759"/>
        <v>1213.5999999999999</v>
      </c>
      <c r="U206" s="27">
        <v>-1213.5999999999999</v>
      </c>
      <c r="V206" s="3">
        <f t="shared" si="760"/>
        <v>0</v>
      </c>
      <c r="W206" s="4">
        <v>0</v>
      </c>
      <c r="X206" s="4">
        <v>0</v>
      </c>
      <c r="Y206" s="4">
        <f t="shared" si="612"/>
        <v>0</v>
      </c>
      <c r="Z206" s="4">
        <v>0</v>
      </c>
      <c r="AA206" s="4">
        <f t="shared" si="761"/>
        <v>0</v>
      </c>
      <c r="AB206" s="4">
        <v>0</v>
      </c>
      <c r="AC206" s="4">
        <f t="shared" si="762"/>
        <v>0</v>
      </c>
      <c r="AD206" s="4">
        <v>0</v>
      </c>
      <c r="AE206" s="4">
        <f t="shared" si="763"/>
        <v>0</v>
      </c>
      <c r="AF206" s="4">
        <v>0</v>
      </c>
      <c r="AG206" s="4">
        <f t="shared" si="764"/>
        <v>0</v>
      </c>
      <c r="AH206" s="4">
        <v>0</v>
      </c>
      <c r="AI206" s="3">
        <f t="shared" si="508"/>
        <v>0</v>
      </c>
      <c r="AJ206" s="32">
        <v>0</v>
      </c>
      <c r="AK206" s="3">
        <f t="shared" si="765"/>
        <v>0</v>
      </c>
      <c r="AL206" s="27">
        <v>0</v>
      </c>
      <c r="AM206" s="3">
        <f t="shared" si="766"/>
        <v>0</v>
      </c>
      <c r="AN206" s="3">
        <v>0</v>
      </c>
      <c r="AO206" s="3">
        <v>0</v>
      </c>
      <c r="AP206" s="3">
        <f t="shared" si="613"/>
        <v>0</v>
      </c>
      <c r="AQ206" s="3">
        <v>0</v>
      </c>
      <c r="AR206" s="3">
        <f t="shared" si="767"/>
        <v>0</v>
      </c>
      <c r="AS206" s="3">
        <v>0</v>
      </c>
      <c r="AT206" s="3">
        <f t="shared" si="768"/>
        <v>0</v>
      </c>
      <c r="AU206" s="3">
        <v>0</v>
      </c>
      <c r="AV206" s="3">
        <f t="shared" si="769"/>
        <v>0</v>
      </c>
      <c r="AW206" s="3">
        <v>0</v>
      </c>
      <c r="AX206" s="3">
        <f t="shared" si="770"/>
        <v>0</v>
      </c>
      <c r="AY206" s="3">
        <v>0</v>
      </c>
      <c r="AZ206" s="3">
        <f t="shared" si="509"/>
        <v>0</v>
      </c>
      <c r="BA206" s="30">
        <v>0</v>
      </c>
      <c r="BB206" s="3">
        <f t="shared" si="771"/>
        <v>0</v>
      </c>
      <c r="BC206" s="5" t="s">
        <v>279</v>
      </c>
      <c r="BD206" s="5">
        <v>0</v>
      </c>
      <c r="BE206" s="5"/>
      <c r="BF206" s="5"/>
    </row>
    <row r="207" spans="1:58" ht="36" x14ac:dyDescent="0.35">
      <c r="A207" s="71" t="s">
        <v>223</v>
      </c>
      <c r="B207" s="72" t="s">
        <v>35</v>
      </c>
      <c r="C207" s="2" t="s">
        <v>96</v>
      </c>
      <c r="D207" s="4">
        <f>D209+D210</f>
        <v>21220</v>
      </c>
      <c r="E207" s="4">
        <f>E209+E210</f>
        <v>0</v>
      </c>
      <c r="F207" s="4">
        <f t="shared" si="611"/>
        <v>21220</v>
      </c>
      <c r="G207" s="4">
        <f>G209+G210</f>
        <v>0</v>
      </c>
      <c r="H207" s="4">
        <f t="shared" si="756"/>
        <v>21220</v>
      </c>
      <c r="I207" s="4">
        <f>I209+I210</f>
        <v>0</v>
      </c>
      <c r="J207" s="4">
        <f t="shared" si="757"/>
        <v>21220</v>
      </c>
      <c r="K207" s="4">
        <f>K209+K210</f>
        <v>0</v>
      </c>
      <c r="L207" s="4">
        <f t="shared" si="758"/>
        <v>21220</v>
      </c>
      <c r="M207" s="4">
        <f>M209+M210</f>
        <v>0</v>
      </c>
      <c r="N207" s="4">
        <f>L207+M207</f>
        <v>21220</v>
      </c>
      <c r="O207" s="4">
        <f>O209+O210</f>
        <v>0</v>
      </c>
      <c r="P207" s="4">
        <f>N207+O207</f>
        <v>21220</v>
      </c>
      <c r="Q207" s="4">
        <f>Q209+Q210</f>
        <v>0</v>
      </c>
      <c r="R207" s="3">
        <f t="shared" si="507"/>
        <v>21220</v>
      </c>
      <c r="S207" s="32">
        <f>S209+S210</f>
        <v>0</v>
      </c>
      <c r="T207" s="3">
        <f t="shared" si="759"/>
        <v>21220</v>
      </c>
      <c r="U207" s="27">
        <f>U209+U210</f>
        <v>0</v>
      </c>
      <c r="V207" s="3">
        <f t="shared" si="760"/>
        <v>21220</v>
      </c>
      <c r="W207" s="4">
        <f t="shared" ref="W207:AN207" si="772">W209+W210</f>
        <v>563256.69999999995</v>
      </c>
      <c r="X207" s="4">
        <f t="shared" ref="X207:Z207" si="773">X209+X210</f>
        <v>0</v>
      </c>
      <c r="Y207" s="4">
        <f t="shared" si="612"/>
        <v>563256.69999999995</v>
      </c>
      <c r="Z207" s="4">
        <f t="shared" si="773"/>
        <v>0</v>
      </c>
      <c r="AA207" s="4">
        <f t="shared" si="761"/>
        <v>563256.69999999995</v>
      </c>
      <c r="AB207" s="4">
        <f t="shared" ref="AB207" si="774">AB209+AB210</f>
        <v>0</v>
      </c>
      <c r="AC207" s="4">
        <f t="shared" si="762"/>
        <v>563256.69999999995</v>
      </c>
      <c r="AD207" s="4">
        <f t="shared" ref="AD207:AF207" si="775">AD209+AD210</f>
        <v>0</v>
      </c>
      <c r="AE207" s="4">
        <f t="shared" si="763"/>
        <v>563256.69999999995</v>
      </c>
      <c r="AF207" s="4">
        <f t="shared" si="775"/>
        <v>-501251.81</v>
      </c>
      <c r="AG207" s="4">
        <f t="shared" si="764"/>
        <v>62004.889999999956</v>
      </c>
      <c r="AH207" s="4">
        <f t="shared" ref="AH207:AJ207" si="776">AH209+AH210</f>
        <v>0</v>
      </c>
      <c r="AI207" s="3">
        <f t="shared" si="508"/>
        <v>62004.889999999956</v>
      </c>
      <c r="AJ207" s="32">
        <f t="shared" si="776"/>
        <v>0</v>
      </c>
      <c r="AK207" s="3">
        <f t="shared" si="765"/>
        <v>62004.889999999956</v>
      </c>
      <c r="AL207" s="27">
        <f t="shared" ref="AL207" si="777">AL209+AL210</f>
        <v>0</v>
      </c>
      <c r="AM207" s="3">
        <f t="shared" si="766"/>
        <v>62004.889999999956</v>
      </c>
      <c r="AN207" s="4">
        <f t="shared" si="772"/>
        <v>279089.3</v>
      </c>
      <c r="AO207" s="3">
        <f t="shared" ref="AO207:AQ207" si="778">AO209+AO210</f>
        <v>0</v>
      </c>
      <c r="AP207" s="3">
        <f t="shared" si="613"/>
        <v>279089.3</v>
      </c>
      <c r="AQ207" s="3">
        <f t="shared" si="778"/>
        <v>0</v>
      </c>
      <c r="AR207" s="3">
        <f t="shared" si="767"/>
        <v>279089.3</v>
      </c>
      <c r="AS207" s="3">
        <f t="shared" ref="AS207:AU207" si="779">AS209+AS210</f>
        <v>0</v>
      </c>
      <c r="AT207" s="3">
        <f t="shared" si="768"/>
        <v>279089.3</v>
      </c>
      <c r="AU207" s="3">
        <f t="shared" si="779"/>
        <v>0</v>
      </c>
      <c r="AV207" s="3">
        <f t="shared" si="769"/>
        <v>279089.3</v>
      </c>
      <c r="AW207" s="3">
        <f t="shared" ref="AW207:AY207" si="780">AW209+AW210</f>
        <v>0</v>
      </c>
      <c r="AX207" s="3">
        <f t="shared" si="770"/>
        <v>279089.3</v>
      </c>
      <c r="AY207" s="3">
        <f t="shared" si="780"/>
        <v>0</v>
      </c>
      <c r="AZ207" s="3">
        <f t="shared" si="509"/>
        <v>279089.3</v>
      </c>
      <c r="BA207" s="30">
        <f t="shared" ref="BA207" si="781">BA209+BA210</f>
        <v>0</v>
      </c>
      <c r="BB207" s="3">
        <f t="shared" si="771"/>
        <v>279089.3</v>
      </c>
      <c r="BC207" s="65"/>
      <c r="BD207" s="65"/>
    </row>
    <row r="208" spans="1:58" x14ac:dyDescent="0.35">
      <c r="A208" s="71"/>
      <c r="B208" s="72" t="s">
        <v>5</v>
      </c>
      <c r="C208" s="7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3"/>
      <c r="S208" s="32"/>
      <c r="T208" s="3"/>
      <c r="U208" s="27"/>
      <c r="V208" s="3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3"/>
      <c r="AJ208" s="32"/>
      <c r="AK208" s="3"/>
      <c r="AL208" s="27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0"/>
      <c r="BB208" s="3"/>
      <c r="BC208" s="65"/>
      <c r="BD208" s="65"/>
    </row>
    <row r="209" spans="1:58" hidden="1" x14ac:dyDescent="0.35">
      <c r="A209" s="12"/>
      <c r="B209" s="1" t="s">
        <v>6</v>
      </c>
      <c r="C209" s="1"/>
      <c r="D209" s="4">
        <v>5305</v>
      </c>
      <c r="E209" s="4"/>
      <c r="F209" s="4">
        <f t="shared" si="611"/>
        <v>5305</v>
      </c>
      <c r="G209" s="4"/>
      <c r="H209" s="4">
        <f t="shared" ref="H209:H211" si="782">F209+G209</f>
        <v>5305</v>
      </c>
      <c r="I209" s="4"/>
      <c r="J209" s="4">
        <f t="shared" ref="J209:J211" si="783">H209+I209</f>
        <v>5305</v>
      </c>
      <c r="K209" s="4"/>
      <c r="L209" s="4">
        <f t="shared" ref="L209:L211" si="784">J209+K209</f>
        <v>5305</v>
      </c>
      <c r="M209" s="4"/>
      <c r="N209" s="4">
        <f>L209+M209</f>
        <v>5305</v>
      </c>
      <c r="O209" s="4"/>
      <c r="P209" s="4">
        <f>N209+O209</f>
        <v>5305</v>
      </c>
      <c r="Q209" s="4"/>
      <c r="R209" s="4">
        <f t="shared" si="507"/>
        <v>5305</v>
      </c>
      <c r="S209" s="32"/>
      <c r="T209" s="4">
        <f t="shared" ref="T209:T211" si="785">R209+S209</f>
        <v>5305</v>
      </c>
      <c r="U209" s="27"/>
      <c r="V209" s="4">
        <f t="shared" ref="V209:V211" si="786">T209+U209</f>
        <v>5305</v>
      </c>
      <c r="W209" s="4">
        <v>136893.6</v>
      </c>
      <c r="X209" s="4"/>
      <c r="Y209" s="4">
        <f t="shared" si="612"/>
        <v>136893.6</v>
      </c>
      <c r="Z209" s="4"/>
      <c r="AA209" s="4">
        <f t="shared" ref="AA209:AA211" si="787">Y209+Z209</f>
        <v>136893.6</v>
      </c>
      <c r="AB209" s="4"/>
      <c r="AC209" s="4">
        <f t="shared" ref="AC209:AC211" si="788">AA209+AB209</f>
        <v>136893.6</v>
      </c>
      <c r="AD209" s="4"/>
      <c r="AE209" s="4">
        <f t="shared" ref="AE209:AE211" si="789">AC209+AD209</f>
        <v>136893.6</v>
      </c>
      <c r="AF209" s="4">
        <v>-125313.01</v>
      </c>
      <c r="AG209" s="4">
        <f t="shared" ref="AG209:AG211" si="790">AE209+AF209</f>
        <v>11580.590000000011</v>
      </c>
      <c r="AH209" s="4"/>
      <c r="AI209" s="4">
        <f t="shared" si="508"/>
        <v>11580.590000000011</v>
      </c>
      <c r="AJ209" s="32"/>
      <c r="AK209" s="4">
        <f t="shared" ref="AK209:AK211" si="791">AI209+AJ209</f>
        <v>11580.590000000011</v>
      </c>
      <c r="AL209" s="27"/>
      <c r="AM209" s="4">
        <f t="shared" ref="AM209:AM211" si="792">AK209+AL209</f>
        <v>11580.590000000011</v>
      </c>
      <c r="AN209" s="3">
        <v>279089.3</v>
      </c>
      <c r="AO209" s="3"/>
      <c r="AP209" s="3">
        <f t="shared" si="613"/>
        <v>279089.3</v>
      </c>
      <c r="AQ209" s="3"/>
      <c r="AR209" s="3">
        <f t="shared" ref="AR209:AR211" si="793">AP209+AQ209</f>
        <v>279089.3</v>
      </c>
      <c r="AS209" s="3"/>
      <c r="AT209" s="3">
        <f t="shared" ref="AT209:AT211" si="794">AR209+AS209</f>
        <v>279089.3</v>
      </c>
      <c r="AU209" s="3"/>
      <c r="AV209" s="3">
        <f t="shared" ref="AV209:AV211" si="795">AT209+AU209</f>
        <v>279089.3</v>
      </c>
      <c r="AW209" s="3"/>
      <c r="AX209" s="3">
        <f t="shared" ref="AX209:AX211" si="796">AV209+AW209</f>
        <v>279089.3</v>
      </c>
      <c r="AY209" s="3"/>
      <c r="AZ209" s="3">
        <f t="shared" si="509"/>
        <v>279089.3</v>
      </c>
      <c r="BA209" s="30"/>
      <c r="BB209" s="3">
        <f t="shared" ref="BB209:BB211" si="797">AZ209+BA209</f>
        <v>279089.3</v>
      </c>
      <c r="BC209" s="5" t="s">
        <v>386</v>
      </c>
      <c r="BD209" s="5">
        <v>0</v>
      </c>
      <c r="BE209" s="5"/>
      <c r="BF209" s="5"/>
    </row>
    <row r="210" spans="1:58" x14ac:dyDescent="0.35">
      <c r="A210" s="71"/>
      <c r="B210" s="72" t="s">
        <v>21</v>
      </c>
      <c r="C210" s="72"/>
      <c r="D210" s="4">
        <v>15915</v>
      </c>
      <c r="E210" s="4"/>
      <c r="F210" s="4">
        <f t="shared" si="611"/>
        <v>15915</v>
      </c>
      <c r="G210" s="4"/>
      <c r="H210" s="4">
        <f t="shared" si="782"/>
        <v>15915</v>
      </c>
      <c r="I210" s="4"/>
      <c r="J210" s="4">
        <f t="shared" si="783"/>
        <v>15915</v>
      </c>
      <c r="K210" s="4"/>
      <c r="L210" s="4">
        <f t="shared" si="784"/>
        <v>15915</v>
      </c>
      <c r="M210" s="4"/>
      <c r="N210" s="4">
        <f>L210+M210</f>
        <v>15915</v>
      </c>
      <c r="O210" s="4"/>
      <c r="P210" s="4">
        <f>N210+O210</f>
        <v>15915</v>
      </c>
      <c r="Q210" s="4"/>
      <c r="R210" s="3">
        <f t="shared" si="507"/>
        <v>15915</v>
      </c>
      <c r="S210" s="32"/>
      <c r="T210" s="3">
        <f t="shared" si="785"/>
        <v>15915</v>
      </c>
      <c r="U210" s="27"/>
      <c r="V210" s="3">
        <f t="shared" si="786"/>
        <v>15915</v>
      </c>
      <c r="W210" s="4">
        <v>426363.1</v>
      </c>
      <c r="X210" s="4"/>
      <c r="Y210" s="4">
        <f t="shared" si="612"/>
        <v>426363.1</v>
      </c>
      <c r="Z210" s="4"/>
      <c r="AA210" s="4">
        <f t="shared" si="787"/>
        <v>426363.1</v>
      </c>
      <c r="AB210" s="4"/>
      <c r="AC210" s="4">
        <f t="shared" si="788"/>
        <v>426363.1</v>
      </c>
      <c r="AD210" s="4"/>
      <c r="AE210" s="4">
        <f t="shared" si="789"/>
        <v>426363.1</v>
      </c>
      <c r="AF210" s="4">
        <v>-375938.8</v>
      </c>
      <c r="AG210" s="4">
        <f t="shared" si="790"/>
        <v>50424.299999999988</v>
      </c>
      <c r="AH210" s="4"/>
      <c r="AI210" s="3">
        <f t="shared" si="508"/>
        <v>50424.299999999988</v>
      </c>
      <c r="AJ210" s="32"/>
      <c r="AK210" s="3">
        <f t="shared" si="791"/>
        <v>50424.299999999988</v>
      </c>
      <c r="AL210" s="27"/>
      <c r="AM210" s="3">
        <f t="shared" si="792"/>
        <v>50424.299999999988</v>
      </c>
      <c r="AN210" s="3">
        <v>0</v>
      </c>
      <c r="AO210" s="3">
        <v>0</v>
      </c>
      <c r="AP210" s="3">
        <f t="shared" si="613"/>
        <v>0</v>
      </c>
      <c r="AQ210" s="3">
        <v>0</v>
      </c>
      <c r="AR210" s="3">
        <f t="shared" si="793"/>
        <v>0</v>
      </c>
      <c r="AS210" s="3">
        <v>0</v>
      </c>
      <c r="AT210" s="3">
        <f t="shared" si="794"/>
        <v>0</v>
      </c>
      <c r="AU210" s="3">
        <v>0</v>
      </c>
      <c r="AV210" s="3">
        <f t="shared" si="795"/>
        <v>0</v>
      </c>
      <c r="AW210" s="3">
        <v>0</v>
      </c>
      <c r="AX210" s="3">
        <f t="shared" si="796"/>
        <v>0</v>
      </c>
      <c r="AY210" s="3">
        <v>0</v>
      </c>
      <c r="AZ210" s="3">
        <f t="shared" si="509"/>
        <v>0</v>
      </c>
      <c r="BA210" s="30">
        <v>0</v>
      </c>
      <c r="BB210" s="3">
        <f t="shared" si="797"/>
        <v>0</v>
      </c>
      <c r="BC210" s="65" t="s">
        <v>295</v>
      </c>
      <c r="BD210" s="65"/>
    </row>
    <row r="211" spans="1:58" ht="36" x14ac:dyDescent="0.35">
      <c r="A211" s="71" t="s">
        <v>224</v>
      </c>
      <c r="B211" s="72" t="s">
        <v>36</v>
      </c>
      <c r="C211" s="2" t="s">
        <v>96</v>
      </c>
      <c r="D211" s="4">
        <f>D213+D214</f>
        <v>0</v>
      </c>
      <c r="E211" s="4">
        <f>E213+E214</f>
        <v>0</v>
      </c>
      <c r="F211" s="4">
        <f t="shared" si="611"/>
        <v>0</v>
      </c>
      <c r="G211" s="4">
        <f>G213+G214</f>
        <v>0</v>
      </c>
      <c r="H211" s="4">
        <f t="shared" si="782"/>
        <v>0</v>
      </c>
      <c r="I211" s="4">
        <f>I213+I214</f>
        <v>0</v>
      </c>
      <c r="J211" s="4">
        <f t="shared" si="783"/>
        <v>0</v>
      </c>
      <c r="K211" s="4">
        <f>K213+K214</f>
        <v>0</v>
      </c>
      <c r="L211" s="4">
        <f t="shared" si="784"/>
        <v>0</v>
      </c>
      <c r="M211" s="4">
        <f>M213+M214</f>
        <v>0</v>
      </c>
      <c r="N211" s="4">
        <f>L211+M211</f>
        <v>0</v>
      </c>
      <c r="O211" s="4">
        <f>O213+O214</f>
        <v>0</v>
      </c>
      <c r="P211" s="4">
        <f>N211+O211</f>
        <v>0</v>
      </c>
      <c r="Q211" s="4">
        <f>Q213+Q214</f>
        <v>0</v>
      </c>
      <c r="R211" s="3">
        <f t="shared" si="507"/>
        <v>0</v>
      </c>
      <c r="S211" s="32">
        <f>S213+S214</f>
        <v>0</v>
      </c>
      <c r="T211" s="3">
        <f t="shared" si="785"/>
        <v>0</v>
      </c>
      <c r="U211" s="27">
        <f>U213+U214</f>
        <v>0</v>
      </c>
      <c r="V211" s="3">
        <f t="shared" si="786"/>
        <v>0</v>
      </c>
      <c r="W211" s="4">
        <f t="shared" ref="W211:AN211" si="798">W213+W214</f>
        <v>41507.199999999997</v>
      </c>
      <c r="X211" s="4">
        <f t="shared" ref="X211:Z211" si="799">X213+X214</f>
        <v>0</v>
      </c>
      <c r="Y211" s="4">
        <f t="shared" si="612"/>
        <v>41507.199999999997</v>
      </c>
      <c r="Z211" s="4">
        <f t="shared" si="799"/>
        <v>0</v>
      </c>
      <c r="AA211" s="4">
        <f t="shared" si="787"/>
        <v>41507.199999999997</v>
      </c>
      <c r="AB211" s="4">
        <f t="shared" ref="AB211" si="800">AB213+AB214</f>
        <v>0</v>
      </c>
      <c r="AC211" s="4">
        <f t="shared" si="788"/>
        <v>41507.199999999997</v>
      </c>
      <c r="AD211" s="4">
        <f t="shared" ref="AD211:AF211" si="801">AD213+AD214</f>
        <v>0</v>
      </c>
      <c r="AE211" s="4">
        <f t="shared" si="789"/>
        <v>41507.199999999997</v>
      </c>
      <c r="AF211" s="4">
        <f t="shared" si="801"/>
        <v>0</v>
      </c>
      <c r="AG211" s="4">
        <f t="shared" si="790"/>
        <v>41507.199999999997</v>
      </c>
      <c r="AH211" s="4">
        <f t="shared" ref="AH211:AJ211" si="802">AH213+AH214</f>
        <v>0</v>
      </c>
      <c r="AI211" s="3">
        <f t="shared" si="508"/>
        <v>41507.199999999997</v>
      </c>
      <c r="AJ211" s="32">
        <f t="shared" si="802"/>
        <v>0</v>
      </c>
      <c r="AK211" s="3">
        <f t="shared" si="791"/>
        <v>41507.199999999997</v>
      </c>
      <c r="AL211" s="27">
        <f t="shared" ref="AL211" si="803">AL213+AL214</f>
        <v>0</v>
      </c>
      <c r="AM211" s="3">
        <f t="shared" si="792"/>
        <v>41507.199999999997</v>
      </c>
      <c r="AN211" s="4">
        <f t="shared" si="798"/>
        <v>0</v>
      </c>
      <c r="AO211" s="3">
        <f t="shared" ref="AO211:AQ211" si="804">AO213+AO214</f>
        <v>0</v>
      </c>
      <c r="AP211" s="3">
        <f t="shared" si="613"/>
        <v>0</v>
      </c>
      <c r="AQ211" s="3">
        <f t="shared" si="804"/>
        <v>0</v>
      </c>
      <c r="AR211" s="3">
        <f t="shared" si="793"/>
        <v>0</v>
      </c>
      <c r="AS211" s="3">
        <f t="shared" ref="AS211:AU211" si="805">AS213+AS214</f>
        <v>0</v>
      </c>
      <c r="AT211" s="3">
        <f t="shared" si="794"/>
        <v>0</v>
      </c>
      <c r="AU211" s="3">
        <f t="shared" si="805"/>
        <v>0</v>
      </c>
      <c r="AV211" s="3">
        <f t="shared" si="795"/>
        <v>0</v>
      </c>
      <c r="AW211" s="3">
        <f t="shared" ref="AW211:AY211" si="806">AW213+AW214</f>
        <v>0</v>
      </c>
      <c r="AX211" s="3">
        <f t="shared" si="796"/>
        <v>0</v>
      </c>
      <c r="AY211" s="3">
        <f t="shared" si="806"/>
        <v>0</v>
      </c>
      <c r="AZ211" s="3">
        <f t="shared" si="509"/>
        <v>0</v>
      </c>
      <c r="BA211" s="30">
        <f t="shared" ref="BA211" si="807">BA213+BA214</f>
        <v>0</v>
      </c>
      <c r="BB211" s="3">
        <f t="shared" si="797"/>
        <v>0</v>
      </c>
      <c r="BC211" s="65"/>
      <c r="BD211" s="65"/>
    </row>
    <row r="212" spans="1:58" x14ac:dyDescent="0.35">
      <c r="A212" s="71"/>
      <c r="B212" s="72" t="s">
        <v>5</v>
      </c>
      <c r="C212" s="7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3"/>
      <c r="S212" s="32"/>
      <c r="T212" s="3"/>
      <c r="U212" s="27"/>
      <c r="V212" s="3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3"/>
      <c r="AJ212" s="32"/>
      <c r="AK212" s="3"/>
      <c r="AL212" s="27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0"/>
      <c r="BB212" s="3"/>
      <c r="BC212" s="65"/>
      <c r="BD212" s="65"/>
    </row>
    <row r="213" spans="1:58" hidden="1" x14ac:dyDescent="0.35">
      <c r="A213" s="12"/>
      <c r="B213" s="1" t="s">
        <v>6</v>
      </c>
      <c r="C213" s="1"/>
      <c r="D213" s="4">
        <v>0</v>
      </c>
      <c r="E213" s="4">
        <v>0</v>
      </c>
      <c r="F213" s="4">
        <f t="shared" si="611"/>
        <v>0</v>
      </c>
      <c r="G213" s="4">
        <v>0</v>
      </c>
      <c r="H213" s="4">
        <f t="shared" ref="H213:H215" si="808">F213+G213</f>
        <v>0</v>
      </c>
      <c r="I213" s="4">
        <v>0</v>
      </c>
      <c r="J213" s="4">
        <f t="shared" ref="J213:J215" si="809">H213+I213</f>
        <v>0</v>
      </c>
      <c r="K213" s="4">
        <v>0</v>
      </c>
      <c r="L213" s="4">
        <f t="shared" ref="L213:L215" si="810">J213+K213</f>
        <v>0</v>
      </c>
      <c r="M213" s="4">
        <v>0</v>
      </c>
      <c r="N213" s="4">
        <f>L213+M213</f>
        <v>0</v>
      </c>
      <c r="O213" s="4">
        <v>0</v>
      </c>
      <c r="P213" s="4">
        <f>N213+O213</f>
        <v>0</v>
      </c>
      <c r="Q213" s="4">
        <v>0</v>
      </c>
      <c r="R213" s="4">
        <f t="shared" si="507"/>
        <v>0</v>
      </c>
      <c r="S213" s="32">
        <v>0</v>
      </c>
      <c r="T213" s="4">
        <f t="shared" ref="T213:T215" si="811">R213+S213</f>
        <v>0</v>
      </c>
      <c r="U213" s="27">
        <v>0</v>
      </c>
      <c r="V213" s="4">
        <f t="shared" ref="V213:V215" si="812">T213+U213</f>
        <v>0</v>
      </c>
      <c r="W213" s="4">
        <v>10376.900000000001</v>
      </c>
      <c r="X213" s="4"/>
      <c r="Y213" s="4">
        <f t="shared" si="612"/>
        <v>10376.900000000001</v>
      </c>
      <c r="Z213" s="4"/>
      <c r="AA213" s="4">
        <f t="shared" ref="AA213:AA215" si="813">Y213+Z213</f>
        <v>10376.900000000001</v>
      </c>
      <c r="AB213" s="4"/>
      <c r="AC213" s="4">
        <f t="shared" ref="AC213:AC215" si="814">AA213+AB213</f>
        <v>10376.900000000001</v>
      </c>
      <c r="AD213" s="4"/>
      <c r="AE213" s="4">
        <f t="shared" ref="AE213:AE215" si="815">AC213+AD213</f>
        <v>10376.900000000001</v>
      </c>
      <c r="AF213" s="4"/>
      <c r="AG213" s="4">
        <f t="shared" ref="AG213:AG215" si="816">AE213+AF213</f>
        <v>10376.900000000001</v>
      </c>
      <c r="AH213" s="4"/>
      <c r="AI213" s="4">
        <f t="shared" si="508"/>
        <v>10376.900000000001</v>
      </c>
      <c r="AJ213" s="32"/>
      <c r="AK213" s="4">
        <f t="shared" ref="AK213:AK215" si="817">AI213+AJ213</f>
        <v>10376.900000000001</v>
      </c>
      <c r="AL213" s="27"/>
      <c r="AM213" s="4">
        <f t="shared" ref="AM213:AM215" si="818">AK213+AL213</f>
        <v>10376.900000000001</v>
      </c>
      <c r="AN213" s="3">
        <v>0</v>
      </c>
      <c r="AO213" s="3">
        <v>0</v>
      </c>
      <c r="AP213" s="3">
        <f t="shared" si="613"/>
        <v>0</v>
      </c>
      <c r="AQ213" s="3">
        <v>0</v>
      </c>
      <c r="AR213" s="3">
        <f t="shared" ref="AR213:AR215" si="819">AP213+AQ213</f>
        <v>0</v>
      </c>
      <c r="AS213" s="3">
        <v>0</v>
      </c>
      <c r="AT213" s="3">
        <f t="shared" ref="AT213:AT215" si="820">AR213+AS213</f>
        <v>0</v>
      </c>
      <c r="AU213" s="3">
        <v>0</v>
      </c>
      <c r="AV213" s="3">
        <f t="shared" ref="AV213:AV215" si="821">AT213+AU213</f>
        <v>0</v>
      </c>
      <c r="AW213" s="3">
        <v>0</v>
      </c>
      <c r="AX213" s="3">
        <f t="shared" ref="AX213:AX215" si="822">AV213+AW213</f>
        <v>0</v>
      </c>
      <c r="AY213" s="3">
        <v>0</v>
      </c>
      <c r="AZ213" s="3">
        <f t="shared" si="509"/>
        <v>0</v>
      </c>
      <c r="BA213" s="30">
        <v>0</v>
      </c>
      <c r="BB213" s="3">
        <f t="shared" ref="BB213:BB215" si="823">AZ213+BA213</f>
        <v>0</v>
      </c>
      <c r="BC213" s="5" t="s">
        <v>290</v>
      </c>
      <c r="BD213" s="5">
        <v>0</v>
      </c>
      <c r="BE213" s="5"/>
      <c r="BF213" s="5"/>
    </row>
    <row r="214" spans="1:58" x14ac:dyDescent="0.35">
      <c r="A214" s="71"/>
      <c r="B214" s="72" t="s">
        <v>21</v>
      </c>
      <c r="C214" s="72"/>
      <c r="D214" s="4">
        <v>0</v>
      </c>
      <c r="E214" s="4">
        <v>0</v>
      </c>
      <c r="F214" s="4">
        <f t="shared" si="611"/>
        <v>0</v>
      </c>
      <c r="G214" s="4">
        <v>0</v>
      </c>
      <c r="H214" s="4">
        <f t="shared" si="808"/>
        <v>0</v>
      </c>
      <c r="I214" s="4">
        <v>0</v>
      </c>
      <c r="J214" s="4">
        <f t="shared" si="809"/>
        <v>0</v>
      </c>
      <c r="K214" s="4">
        <v>0</v>
      </c>
      <c r="L214" s="4">
        <f t="shared" si="810"/>
        <v>0</v>
      </c>
      <c r="M214" s="4">
        <v>0</v>
      </c>
      <c r="N214" s="4">
        <f>L214+M214</f>
        <v>0</v>
      </c>
      <c r="O214" s="4">
        <v>0</v>
      </c>
      <c r="P214" s="4">
        <f>N214+O214</f>
        <v>0</v>
      </c>
      <c r="Q214" s="4">
        <v>0</v>
      </c>
      <c r="R214" s="3">
        <f t="shared" si="507"/>
        <v>0</v>
      </c>
      <c r="S214" s="32">
        <v>0</v>
      </c>
      <c r="T214" s="3">
        <f t="shared" si="811"/>
        <v>0</v>
      </c>
      <c r="U214" s="27">
        <v>0</v>
      </c>
      <c r="V214" s="3">
        <f t="shared" si="812"/>
        <v>0</v>
      </c>
      <c r="W214" s="4">
        <v>31130.299999999996</v>
      </c>
      <c r="X214" s="4"/>
      <c r="Y214" s="4">
        <f t="shared" si="612"/>
        <v>31130.299999999996</v>
      </c>
      <c r="Z214" s="4"/>
      <c r="AA214" s="4">
        <f t="shared" si="813"/>
        <v>31130.299999999996</v>
      </c>
      <c r="AB214" s="4"/>
      <c r="AC214" s="4">
        <f t="shared" si="814"/>
        <v>31130.299999999996</v>
      </c>
      <c r="AD214" s="4"/>
      <c r="AE214" s="4">
        <f t="shared" si="815"/>
        <v>31130.299999999996</v>
      </c>
      <c r="AF214" s="4"/>
      <c r="AG214" s="4">
        <f t="shared" si="816"/>
        <v>31130.299999999996</v>
      </c>
      <c r="AH214" s="4"/>
      <c r="AI214" s="3">
        <f t="shared" si="508"/>
        <v>31130.299999999996</v>
      </c>
      <c r="AJ214" s="32"/>
      <c r="AK214" s="3">
        <f t="shared" si="817"/>
        <v>31130.299999999996</v>
      </c>
      <c r="AL214" s="27"/>
      <c r="AM214" s="3">
        <f t="shared" si="818"/>
        <v>31130.299999999996</v>
      </c>
      <c r="AN214" s="3">
        <v>0</v>
      </c>
      <c r="AO214" s="3">
        <v>0</v>
      </c>
      <c r="AP214" s="3">
        <f t="shared" si="613"/>
        <v>0</v>
      </c>
      <c r="AQ214" s="3">
        <v>0</v>
      </c>
      <c r="AR214" s="3">
        <f t="shared" si="819"/>
        <v>0</v>
      </c>
      <c r="AS214" s="3">
        <v>0</v>
      </c>
      <c r="AT214" s="3">
        <f t="shared" si="820"/>
        <v>0</v>
      </c>
      <c r="AU214" s="3">
        <v>0</v>
      </c>
      <c r="AV214" s="3">
        <f t="shared" si="821"/>
        <v>0</v>
      </c>
      <c r="AW214" s="3">
        <v>0</v>
      </c>
      <c r="AX214" s="3">
        <f t="shared" si="822"/>
        <v>0</v>
      </c>
      <c r="AY214" s="3">
        <v>0</v>
      </c>
      <c r="AZ214" s="3">
        <f t="shared" si="509"/>
        <v>0</v>
      </c>
      <c r="BA214" s="30">
        <v>0</v>
      </c>
      <c r="BB214" s="3">
        <f t="shared" si="823"/>
        <v>0</v>
      </c>
      <c r="BC214" s="65" t="s">
        <v>295</v>
      </c>
      <c r="BD214" s="65"/>
    </row>
    <row r="215" spans="1:58" ht="72" x14ac:dyDescent="0.35">
      <c r="A215" s="71" t="s">
        <v>225</v>
      </c>
      <c r="B215" s="72" t="s">
        <v>37</v>
      </c>
      <c r="C215" s="2" t="s">
        <v>96</v>
      </c>
      <c r="D215" s="4">
        <f>D217+D218</f>
        <v>0</v>
      </c>
      <c r="E215" s="4">
        <f>E217+E218</f>
        <v>0</v>
      </c>
      <c r="F215" s="4">
        <f t="shared" si="611"/>
        <v>0</v>
      </c>
      <c r="G215" s="4">
        <f>G217+G218</f>
        <v>0</v>
      </c>
      <c r="H215" s="4">
        <f t="shared" si="808"/>
        <v>0</v>
      </c>
      <c r="I215" s="4">
        <f>I217+I218</f>
        <v>0</v>
      </c>
      <c r="J215" s="4">
        <f t="shared" si="809"/>
        <v>0</v>
      </c>
      <c r="K215" s="4">
        <f>K217+K218</f>
        <v>0</v>
      </c>
      <c r="L215" s="4">
        <f t="shared" si="810"/>
        <v>0</v>
      </c>
      <c r="M215" s="4">
        <f>M217+M218</f>
        <v>0</v>
      </c>
      <c r="N215" s="4">
        <f>L215+M215</f>
        <v>0</v>
      </c>
      <c r="O215" s="4">
        <f>O217+O218</f>
        <v>0</v>
      </c>
      <c r="P215" s="4">
        <f>N215+O215</f>
        <v>0</v>
      </c>
      <c r="Q215" s="4">
        <f>Q217+Q218</f>
        <v>0</v>
      </c>
      <c r="R215" s="3">
        <f t="shared" si="507"/>
        <v>0</v>
      </c>
      <c r="S215" s="32">
        <f>S217+S218</f>
        <v>0</v>
      </c>
      <c r="T215" s="3">
        <f t="shared" si="811"/>
        <v>0</v>
      </c>
      <c r="U215" s="27">
        <f>U217+U218</f>
        <v>0</v>
      </c>
      <c r="V215" s="3">
        <f t="shared" si="812"/>
        <v>0</v>
      </c>
      <c r="W215" s="4">
        <f t="shared" ref="W215:AN215" si="824">W217+W218</f>
        <v>0</v>
      </c>
      <c r="X215" s="4">
        <f t="shared" ref="X215:Z215" si="825">X217+X218</f>
        <v>0</v>
      </c>
      <c r="Y215" s="4">
        <f t="shared" si="612"/>
        <v>0</v>
      </c>
      <c r="Z215" s="4">
        <f t="shared" si="825"/>
        <v>0</v>
      </c>
      <c r="AA215" s="4">
        <f t="shared" si="813"/>
        <v>0</v>
      </c>
      <c r="AB215" s="4">
        <f t="shared" ref="AB215" si="826">AB217+AB218</f>
        <v>0</v>
      </c>
      <c r="AC215" s="4">
        <f t="shared" si="814"/>
        <v>0</v>
      </c>
      <c r="AD215" s="4">
        <f t="shared" ref="AD215:AF215" si="827">AD217+AD218</f>
        <v>0</v>
      </c>
      <c r="AE215" s="4">
        <f t="shared" si="815"/>
        <v>0</v>
      </c>
      <c r="AF215" s="4">
        <f t="shared" si="827"/>
        <v>0</v>
      </c>
      <c r="AG215" s="4">
        <f t="shared" si="816"/>
        <v>0</v>
      </c>
      <c r="AH215" s="4">
        <f t="shared" ref="AH215:AJ215" si="828">AH217+AH218</f>
        <v>0</v>
      </c>
      <c r="AI215" s="3">
        <f t="shared" si="508"/>
        <v>0</v>
      </c>
      <c r="AJ215" s="32">
        <f t="shared" si="828"/>
        <v>0</v>
      </c>
      <c r="AK215" s="3">
        <f t="shared" si="817"/>
        <v>0</v>
      </c>
      <c r="AL215" s="27">
        <f t="shared" ref="AL215" si="829">AL217+AL218</f>
        <v>0</v>
      </c>
      <c r="AM215" s="3">
        <f t="shared" si="818"/>
        <v>0</v>
      </c>
      <c r="AN215" s="4">
        <f t="shared" si="824"/>
        <v>46155</v>
      </c>
      <c r="AO215" s="3">
        <f t="shared" ref="AO215:AQ215" si="830">AO217+AO218</f>
        <v>0</v>
      </c>
      <c r="AP215" s="3">
        <f t="shared" si="613"/>
        <v>46155</v>
      </c>
      <c r="AQ215" s="3">
        <f t="shared" si="830"/>
        <v>0</v>
      </c>
      <c r="AR215" s="3">
        <f t="shared" si="819"/>
        <v>46155</v>
      </c>
      <c r="AS215" s="3">
        <f t="shared" ref="AS215:AU215" si="831">AS217+AS218</f>
        <v>0</v>
      </c>
      <c r="AT215" s="3">
        <f t="shared" si="820"/>
        <v>46155</v>
      </c>
      <c r="AU215" s="3">
        <f t="shared" si="831"/>
        <v>0</v>
      </c>
      <c r="AV215" s="3">
        <f t="shared" si="821"/>
        <v>46155</v>
      </c>
      <c r="AW215" s="3">
        <f t="shared" ref="AW215:AY215" si="832">AW217+AW218</f>
        <v>0</v>
      </c>
      <c r="AX215" s="3">
        <f t="shared" si="822"/>
        <v>46155</v>
      </c>
      <c r="AY215" s="3">
        <f t="shared" si="832"/>
        <v>0</v>
      </c>
      <c r="AZ215" s="3">
        <f t="shared" si="509"/>
        <v>46155</v>
      </c>
      <c r="BA215" s="30">
        <f t="shared" ref="BA215" si="833">BA217+BA218</f>
        <v>0</v>
      </c>
      <c r="BB215" s="3">
        <f t="shared" si="823"/>
        <v>46155</v>
      </c>
      <c r="BC215" s="65"/>
      <c r="BD215" s="65"/>
    </row>
    <row r="216" spans="1:58" x14ac:dyDescent="0.35">
      <c r="A216" s="71"/>
      <c r="B216" s="72" t="s">
        <v>5</v>
      </c>
      <c r="C216" s="7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3"/>
      <c r="S216" s="32"/>
      <c r="T216" s="3"/>
      <c r="U216" s="27"/>
      <c r="V216" s="3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3"/>
      <c r="AJ216" s="32"/>
      <c r="AK216" s="3"/>
      <c r="AL216" s="27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0"/>
      <c r="BB216" s="3"/>
      <c r="BC216" s="65"/>
      <c r="BD216" s="65"/>
    </row>
    <row r="217" spans="1:58" hidden="1" x14ac:dyDescent="0.35">
      <c r="A217" s="12"/>
      <c r="B217" s="1" t="s">
        <v>6</v>
      </c>
      <c r="C217" s="1"/>
      <c r="D217" s="4">
        <v>0</v>
      </c>
      <c r="E217" s="4">
        <v>0</v>
      </c>
      <c r="F217" s="4">
        <f t="shared" si="611"/>
        <v>0</v>
      </c>
      <c r="G217" s="4">
        <v>0</v>
      </c>
      <c r="H217" s="4">
        <f t="shared" ref="H217:H219" si="834">F217+G217</f>
        <v>0</v>
      </c>
      <c r="I217" s="4">
        <v>0</v>
      </c>
      <c r="J217" s="4">
        <f t="shared" ref="J217:J219" si="835">H217+I217</f>
        <v>0</v>
      </c>
      <c r="K217" s="4">
        <v>0</v>
      </c>
      <c r="L217" s="4">
        <f t="shared" ref="L217:L219" si="836">J217+K217</f>
        <v>0</v>
      </c>
      <c r="M217" s="4">
        <v>0</v>
      </c>
      <c r="N217" s="4">
        <f>L217+M217</f>
        <v>0</v>
      </c>
      <c r="O217" s="4">
        <v>0</v>
      </c>
      <c r="P217" s="4">
        <f>N217+O217</f>
        <v>0</v>
      </c>
      <c r="Q217" s="4">
        <v>0</v>
      </c>
      <c r="R217" s="4">
        <f t="shared" ref="R217:R281" si="837">P217+Q217</f>
        <v>0</v>
      </c>
      <c r="S217" s="32">
        <v>0</v>
      </c>
      <c r="T217" s="4">
        <f t="shared" ref="T217:T219" si="838">R217+S217</f>
        <v>0</v>
      </c>
      <c r="U217" s="27">
        <v>0</v>
      </c>
      <c r="V217" s="4">
        <f t="shared" ref="V217:V219" si="839">T217+U217</f>
        <v>0</v>
      </c>
      <c r="W217" s="4">
        <v>0</v>
      </c>
      <c r="X217" s="4">
        <v>0</v>
      </c>
      <c r="Y217" s="4">
        <f t="shared" si="612"/>
        <v>0</v>
      </c>
      <c r="Z217" s="4">
        <v>0</v>
      </c>
      <c r="AA217" s="4">
        <f t="shared" ref="AA217:AA219" si="840">Y217+Z217</f>
        <v>0</v>
      </c>
      <c r="AB217" s="4">
        <v>0</v>
      </c>
      <c r="AC217" s="4">
        <f t="shared" ref="AC217:AC219" si="841">AA217+AB217</f>
        <v>0</v>
      </c>
      <c r="AD217" s="4">
        <v>0</v>
      </c>
      <c r="AE217" s="4">
        <f t="shared" ref="AE217:AE219" si="842">AC217+AD217</f>
        <v>0</v>
      </c>
      <c r="AF217" s="4">
        <v>0</v>
      </c>
      <c r="AG217" s="4">
        <f t="shared" ref="AG217:AG219" si="843">AE217+AF217</f>
        <v>0</v>
      </c>
      <c r="AH217" s="4">
        <v>0</v>
      </c>
      <c r="AI217" s="4">
        <f t="shared" ref="AI217:AI281" si="844">AG217+AH217</f>
        <v>0</v>
      </c>
      <c r="AJ217" s="32">
        <v>0</v>
      </c>
      <c r="AK217" s="4">
        <f t="shared" ref="AK217:AK219" si="845">AI217+AJ217</f>
        <v>0</v>
      </c>
      <c r="AL217" s="27">
        <v>0</v>
      </c>
      <c r="AM217" s="4">
        <f t="shared" ref="AM217:AM219" si="846">AK217+AL217</f>
        <v>0</v>
      </c>
      <c r="AN217" s="3">
        <v>11538.9</v>
      </c>
      <c r="AO217" s="3"/>
      <c r="AP217" s="3">
        <f t="shared" si="613"/>
        <v>11538.9</v>
      </c>
      <c r="AQ217" s="3"/>
      <c r="AR217" s="3">
        <f t="shared" ref="AR217:AR219" si="847">AP217+AQ217</f>
        <v>11538.9</v>
      </c>
      <c r="AS217" s="3"/>
      <c r="AT217" s="3">
        <f t="shared" ref="AT217:AT219" si="848">AR217+AS217</f>
        <v>11538.9</v>
      </c>
      <c r="AU217" s="3"/>
      <c r="AV217" s="3">
        <f t="shared" ref="AV217:AV219" si="849">AT217+AU217</f>
        <v>11538.9</v>
      </c>
      <c r="AW217" s="3"/>
      <c r="AX217" s="3">
        <f t="shared" ref="AX217:AX219" si="850">AV217+AW217</f>
        <v>11538.9</v>
      </c>
      <c r="AY217" s="3"/>
      <c r="AZ217" s="3">
        <f t="shared" ref="AZ217:AZ281" si="851">AX217+AY217</f>
        <v>11538.9</v>
      </c>
      <c r="BA217" s="30"/>
      <c r="BB217" s="3">
        <f t="shared" ref="BB217:BB219" si="852">AZ217+BA217</f>
        <v>11538.9</v>
      </c>
      <c r="BC217" s="5" t="s">
        <v>291</v>
      </c>
      <c r="BD217" s="5">
        <v>0</v>
      </c>
      <c r="BE217" s="5"/>
      <c r="BF217" s="5"/>
    </row>
    <row r="218" spans="1:58" x14ac:dyDescent="0.35">
      <c r="A218" s="71"/>
      <c r="B218" s="72" t="s">
        <v>21</v>
      </c>
      <c r="C218" s="72"/>
      <c r="D218" s="4">
        <v>0</v>
      </c>
      <c r="E218" s="4">
        <v>0</v>
      </c>
      <c r="F218" s="4">
        <f t="shared" si="611"/>
        <v>0</v>
      </c>
      <c r="G218" s="4">
        <v>0</v>
      </c>
      <c r="H218" s="4">
        <f t="shared" si="834"/>
        <v>0</v>
      </c>
      <c r="I218" s="4">
        <v>0</v>
      </c>
      <c r="J218" s="4">
        <f t="shared" si="835"/>
        <v>0</v>
      </c>
      <c r="K218" s="4">
        <v>0</v>
      </c>
      <c r="L218" s="4">
        <f t="shared" si="836"/>
        <v>0</v>
      </c>
      <c r="M218" s="4">
        <v>0</v>
      </c>
      <c r="N218" s="4">
        <f>L218+M218</f>
        <v>0</v>
      </c>
      <c r="O218" s="4">
        <v>0</v>
      </c>
      <c r="P218" s="4">
        <f>N218+O218</f>
        <v>0</v>
      </c>
      <c r="Q218" s="4">
        <v>0</v>
      </c>
      <c r="R218" s="3">
        <f t="shared" si="837"/>
        <v>0</v>
      </c>
      <c r="S218" s="32">
        <v>0</v>
      </c>
      <c r="T218" s="3">
        <f t="shared" si="838"/>
        <v>0</v>
      </c>
      <c r="U218" s="27">
        <v>0</v>
      </c>
      <c r="V218" s="3">
        <f t="shared" si="839"/>
        <v>0</v>
      </c>
      <c r="W218" s="4">
        <v>0</v>
      </c>
      <c r="X218" s="4">
        <v>0</v>
      </c>
      <c r="Y218" s="4">
        <f t="shared" si="612"/>
        <v>0</v>
      </c>
      <c r="Z218" s="4">
        <v>0</v>
      </c>
      <c r="AA218" s="4">
        <f t="shared" si="840"/>
        <v>0</v>
      </c>
      <c r="AB218" s="4">
        <v>0</v>
      </c>
      <c r="AC218" s="4">
        <f t="shared" si="841"/>
        <v>0</v>
      </c>
      <c r="AD218" s="4">
        <v>0</v>
      </c>
      <c r="AE218" s="4">
        <f t="shared" si="842"/>
        <v>0</v>
      </c>
      <c r="AF218" s="4">
        <v>0</v>
      </c>
      <c r="AG218" s="4">
        <f t="shared" si="843"/>
        <v>0</v>
      </c>
      <c r="AH218" s="4">
        <v>0</v>
      </c>
      <c r="AI218" s="3">
        <f t="shared" si="844"/>
        <v>0</v>
      </c>
      <c r="AJ218" s="32">
        <v>0</v>
      </c>
      <c r="AK218" s="3">
        <f t="shared" si="845"/>
        <v>0</v>
      </c>
      <c r="AL218" s="27">
        <v>0</v>
      </c>
      <c r="AM218" s="3">
        <f t="shared" si="846"/>
        <v>0</v>
      </c>
      <c r="AN218" s="3">
        <v>34616.1</v>
      </c>
      <c r="AO218" s="3"/>
      <c r="AP218" s="3">
        <f t="shared" si="613"/>
        <v>34616.1</v>
      </c>
      <c r="AQ218" s="3"/>
      <c r="AR218" s="3">
        <f t="shared" si="847"/>
        <v>34616.1</v>
      </c>
      <c r="AS218" s="3"/>
      <c r="AT218" s="3">
        <f t="shared" si="848"/>
        <v>34616.1</v>
      </c>
      <c r="AU218" s="3"/>
      <c r="AV218" s="3">
        <f t="shared" si="849"/>
        <v>34616.1</v>
      </c>
      <c r="AW218" s="3"/>
      <c r="AX218" s="3">
        <f t="shared" si="850"/>
        <v>34616.1</v>
      </c>
      <c r="AY218" s="3"/>
      <c r="AZ218" s="3">
        <f t="shared" si="851"/>
        <v>34616.1</v>
      </c>
      <c r="BA218" s="30"/>
      <c r="BB218" s="3">
        <f t="shared" si="852"/>
        <v>34616.1</v>
      </c>
      <c r="BC218" s="65" t="s">
        <v>295</v>
      </c>
      <c r="BD218" s="65"/>
    </row>
    <row r="219" spans="1:58" ht="36" x14ac:dyDescent="0.35">
      <c r="A219" s="71" t="s">
        <v>226</v>
      </c>
      <c r="B219" s="72" t="s">
        <v>38</v>
      </c>
      <c r="C219" s="2" t="s">
        <v>96</v>
      </c>
      <c r="D219" s="4">
        <f>D221+D222</f>
        <v>164599.4</v>
      </c>
      <c r="E219" s="4">
        <f>E221+E222</f>
        <v>0</v>
      </c>
      <c r="F219" s="4">
        <f t="shared" si="611"/>
        <v>164599.4</v>
      </c>
      <c r="G219" s="4">
        <f>G221+G222</f>
        <v>0</v>
      </c>
      <c r="H219" s="4">
        <f t="shared" si="834"/>
        <v>164599.4</v>
      </c>
      <c r="I219" s="4">
        <f>I221+I222</f>
        <v>0</v>
      </c>
      <c r="J219" s="4">
        <f t="shared" si="835"/>
        <v>164599.4</v>
      </c>
      <c r="K219" s="4">
        <f>K221+K222</f>
        <v>0</v>
      </c>
      <c r="L219" s="4">
        <f t="shared" si="836"/>
        <v>164599.4</v>
      </c>
      <c r="M219" s="4">
        <f>M221+M222</f>
        <v>0</v>
      </c>
      <c r="N219" s="4">
        <f>L219+M219</f>
        <v>164599.4</v>
      </c>
      <c r="O219" s="4">
        <f>O221+O222</f>
        <v>0</v>
      </c>
      <c r="P219" s="4">
        <f>N219+O219</f>
        <v>164599.4</v>
      </c>
      <c r="Q219" s="4">
        <f>Q221+Q222</f>
        <v>15563.227000000001</v>
      </c>
      <c r="R219" s="3">
        <f t="shared" si="837"/>
        <v>180162.62700000001</v>
      </c>
      <c r="S219" s="32">
        <f>S221+S222</f>
        <v>0</v>
      </c>
      <c r="T219" s="3">
        <f t="shared" si="838"/>
        <v>180162.62700000001</v>
      </c>
      <c r="U219" s="27">
        <f>U221+U222</f>
        <v>0</v>
      </c>
      <c r="V219" s="3">
        <f t="shared" si="839"/>
        <v>180162.62700000001</v>
      </c>
      <c r="W219" s="4">
        <f t="shared" ref="W219:AN219" si="853">W221+W222</f>
        <v>920064.8</v>
      </c>
      <c r="X219" s="4">
        <f t="shared" ref="X219:Z219" si="854">X221+X222</f>
        <v>0</v>
      </c>
      <c r="Y219" s="4">
        <f t="shared" si="612"/>
        <v>920064.8</v>
      </c>
      <c r="Z219" s="4">
        <f t="shared" si="854"/>
        <v>0</v>
      </c>
      <c r="AA219" s="4">
        <f t="shared" si="840"/>
        <v>920064.8</v>
      </c>
      <c r="AB219" s="4">
        <f t="shared" ref="AB219" si="855">AB221+AB222</f>
        <v>0</v>
      </c>
      <c r="AC219" s="4">
        <f t="shared" si="841"/>
        <v>920064.8</v>
      </c>
      <c r="AD219" s="4">
        <f t="shared" ref="AD219:AF219" si="856">AD221+AD222</f>
        <v>0</v>
      </c>
      <c r="AE219" s="4">
        <f t="shared" si="842"/>
        <v>920064.8</v>
      </c>
      <c r="AF219" s="4">
        <f t="shared" si="856"/>
        <v>-35000</v>
      </c>
      <c r="AG219" s="4">
        <f t="shared" si="843"/>
        <v>885064.8</v>
      </c>
      <c r="AH219" s="4">
        <f t="shared" ref="AH219:AJ219" si="857">AH221+AH222</f>
        <v>0</v>
      </c>
      <c r="AI219" s="3">
        <f t="shared" si="844"/>
        <v>885064.8</v>
      </c>
      <c r="AJ219" s="32">
        <f t="shared" si="857"/>
        <v>0</v>
      </c>
      <c r="AK219" s="3">
        <f t="shared" si="845"/>
        <v>885064.8</v>
      </c>
      <c r="AL219" s="27">
        <f t="shared" ref="AL219" si="858">AL221+AL222</f>
        <v>0</v>
      </c>
      <c r="AM219" s="3">
        <f t="shared" si="846"/>
        <v>885064.8</v>
      </c>
      <c r="AN219" s="4">
        <f t="shared" si="853"/>
        <v>1645765</v>
      </c>
      <c r="AO219" s="3">
        <f t="shared" ref="AO219:AQ219" si="859">AO221+AO222</f>
        <v>0</v>
      </c>
      <c r="AP219" s="3">
        <f t="shared" si="613"/>
        <v>1645765</v>
      </c>
      <c r="AQ219" s="3">
        <f t="shared" si="859"/>
        <v>0</v>
      </c>
      <c r="AR219" s="3">
        <f t="shared" si="847"/>
        <v>1645765</v>
      </c>
      <c r="AS219" s="3">
        <f t="shared" ref="AS219:AU219" si="860">AS221+AS222</f>
        <v>0</v>
      </c>
      <c r="AT219" s="3">
        <f t="shared" si="848"/>
        <v>1645765</v>
      </c>
      <c r="AU219" s="3">
        <f t="shared" si="860"/>
        <v>0</v>
      </c>
      <c r="AV219" s="3">
        <f t="shared" si="849"/>
        <v>1645765</v>
      </c>
      <c r="AW219" s="3">
        <f t="shared" ref="AW219:AY219" si="861">AW221+AW222</f>
        <v>0</v>
      </c>
      <c r="AX219" s="3">
        <f t="shared" si="850"/>
        <v>1645765</v>
      </c>
      <c r="AY219" s="3">
        <f t="shared" si="861"/>
        <v>0</v>
      </c>
      <c r="AZ219" s="3">
        <f t="shared" si="851"/>
        <v>1645765</v>
      </c>
      <c r="BA219" s="30">
        <f t="shared" ref="BA219" si="862">BA221+BA222</f>
        <v>0</v>
      </c>
      <c r="BB219" s="3">
        <f t="shared" si="852"/>
        <v>1645765</v>
      </c>
      <c r="BC219" s="65"/>
      <c r="BD219" s="65"/>
    </row>
    <row r="220" spans="1:58" x14ac:dyDescent="0.35">
      <c r="A220" s="71"/>
      <c r="B220" s="72" t="s">
        <v>5</v>
      </c>
      <c r="C220" s="7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3"/>
      <c r="S220" s="32"/>
      <c r="T220" s="3"/>
      <c r="U220" s="27"/>
      <c r="V220" s="3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3"/>
      <c r="AJ220" s="32"/>
      <c r="AK220" s="3"/>
      <c r="AL220" s="27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0"/>
      <c r="BB220" s="3"/>
      <c r="BC220" s="65"/>
      <c r="BD220" s="65"/>
    </row>
    <row r="221" spans="1:58" hidden="1" x14ac:dyDescent="0.35">
      <c r="A221" s="12"/>
      <c r="B221" s="1" t="s">
        <v>6</v>
      </c>
      <c r="C221" s="1"/>
      <c r="D221" s="4">
        <v>48155.5</v>
      </c>
      <c r="E221" s="4"/>
      <c r="F221" s="4">
        <f t="shared" si="611"/>
        <v>48155.5</v>
      </c>
      <c r="G221" s="4"/>
      <c r="H221" s="4">
        <f t="shared" ref="H221:H223" si="863">F221+G221</f>
        <v>48155.5</v>
      </c>
      <c r="I221" s="4"/>
      <c r="J221" s="4">
        <f t="shared" ref="J221:J223" si="864">H221+I221</f>
        <v>48155.5</v>
      </c>
      <c r="K221" s="4"/>
      <c r="L221" s="4">
        <f t="shared" ref="L221:L223" si="865">J221+K221</f>
        <v>48155.5</v>
      </c>
      <c r="M221" s="4"/>
      <c r="N221" s="4">
        <f>L221+M221</f>
        <v>48155.5</v>
      </c>
      <c r="O221" s="4"/>
      <c r="P221" s="4">
        <f>N221+O221</f>
        <v>48155.5</v>
      </c>
      <c r="Q221" s="4">
        <v>15563.227000000001</v>
      </c>
      <c r="R221" s="4">
        <f t="shared" si="837"/>
        <v>63718.726999999999</v>
      </c>
      <c r="S221" s="32"/>
      <c r="T221" s="4">
        <f t="shared" ref="T221:T223" si="866">R221+S221</f>
        <v>63718.726999999999</v>
      </c>
      <c r="U221" s="27"/>
      <c r="V221" s="4">
        <f t="shared" ref="V221:V223" si="867">T221+U221</f>
        <v>63718.726999999999</v>
      </c>
      <c r="W221" s="4">
        <v>182348.9</v>
      </c>
      <c r="X221" s="4"/>
      <c r="Y221" s="4">
        <f t="shared" si="612"/>
        <v>182348.9</v>
      </c>
      <c r="Z221" s="4"/>
      <c r="AA221" s="4">
        <f t="shared" ref="AA221:AA223" si="868">Y221+Z221</f>
        <v>182348.9</v>
      </c>
      <c r="AB221" s="4"/>
      <c r="AC221" s="4">
        <f t="shared" ref="AC221:AC223" si="869">AA221+AB221</f>
        <v>182348.9</v>
      </c>
      <c r="AD221" s="4"/>
      <c r="AE221" s="4">
        <f t="shared" ref="AE221:AE223" si="870">AC221+AD221</f>
        <v>182348.9</v>
      </c>
      <c r="AF221" s="4">
        <v>-26250</v>
      </c>
      <c r="AG221" s="4">
        <f t="shared" ref="AG221:AG223" si="871">AE221+AF221</f>
        <v>156098.9</v>
      </c>
      <c r="AH221" s="4"/>
      <c r="AI221" s="4">
        <f t="shared" si="844"/>
        <v>156098.9</v>
      </c>
      <c r="AJ221" s="32"/>
      <c r="AK221" s="4">
        <f t="shared" ref="AK221:AK223" si="872">AI221+AJ221</f>
        <v>156098.9</v>
      </c>
      <c r="AL221" s="27"/>
      <c r="AM221" s="4">
        <f t="shared" ref="AM221:AM223" si="873">AK221+AL221</f>
        <v>156098.9</v>
      </c>
      <c r="AN221" s="3">
        <v>534567.5</v>
      </c>
      <c r="AO221" s="3"/>
      <c r="AP221" s="3">
        <f t="shared" si="613"/>
        <v>534567.5</v>
      </c>
      <c r="AQ221" s="3"/>
      <c r="AR221" s="3">
        <f t="shared" ref="AR221:AR223" si="874">AP221+AQ221</f>
        <v>534567.5</v>
      </c>
      <c r="AS221" s="3"/>
      <c r="AT221" s="3">
        <f t="shared" ref="AT221:AT223" si="875">AR221+AS221</f>
        <v>534567.5</v>
      </c>
      <c r="AU221" s="3"/>
      <c r="AV221" s="3">
        <f t="shared" ref="AV221:AV223" si="876">AT221+AU221</f>
        <v>534567.5</v>
      </c>
      <c r="AW221" s="3"/>
      <c r="AX221" s="3">
        <f t="shared" ref="AX221:AX223" si="877">AV221+AW221</f>
        <v>534567.5</v>
      </c>
      <c r="AY221" s="3"/>
      <c r="AZ221" s="3">
        <f t="shared" si="851"/>
        <v>534567.5</v>
      </c>
      <c r="BA221" s="30"/>
      <c r="BB221" s="3">
        <f t="shared" ref="BB221:BB223" si="878">AZ221+BA221</f>
        <v>534567.5</v>
      </c>
      <c r="BC221" s="5" t="s">
        <v>287</v>
      </c>
      <c r="BD221" s="5">
        <v>0</v>
      </c>
      <c r="BE221" s="5"/>
      <c r="BF221" s="5"/>
    </row>
    <row r="222" spans="1:58" x14ac:dyDescent="0.35">
      <c r="A222" s="71"/>
      <c r="B222" s="72" t="s">
        <v>21</v>
      </c>
      <c r="C222" s="72"/>
      <c r="D222" s="4">
        <v>116443.9</v>
      </c>
      <c r="E222" s="4"/>
      <c r="F222" s="4">
        <f t="shared" si="611"/>
        <v>116443.9</v>
      </c>
      <c r="G222" s="4"/>
      <c r="H222" s="4">
        <f t="shared" si="863"/>
        <v>116443.9</v>
      </c>
      <c r="I222" s="4"/>
      <c r="J222" s="4">
        <f t="shared" si="864"/>
        <v>116443.9</v>
      </c>
      <c r="K222" s="4"/>
      <c r="L222" s="4">
        <f t="shared" si="865"/>
        <v>116443.9</v>
      </c>
      <c r="M222" s="4"/>
      <c r="N222" s="4">
        <f>L222+M222</f>
        <v>116443.9</v>
      </c>
      <c r="O222" s="4"/>
      <c r="P222" s="4">
        <f>N222+O222</f>
        <v>116443.9</v>
      </c>
      <c r="Q222" s="4"/>
      <c r="R222" s="3">
        <f t="shared" si="837"/>
        <v>116443.9</v>
      </c>
      <c r="S222" s="32"/>
      <c r="T222" s="3">
        <f t="shared" si="866"/>
        <v>116443.9</v>
      </c>
      <c r="U222" s="27"/>
      <c r="V222" s="3">
        <f t="shared" si="867"/>
        <v>116443.9</v>
      </c>
      <c r="W222" s="4">
        <v>737715.9</v>
      </c>
      <c r="X222" s="4"/>
      <c r="Y222" s="4">
        <f t="shared" si="612"/>
        <v>737715.9</v>
      </c>
      <c r="Z222" s="4"/>
      <c r="AA222" s="4">
        <f t="shared" si="868"/>
        <v>737715.9</v>
      </c>
      <c r="AB222" s="4"/>
      <c r="AC222" s="4">
        <f t="shared" si="869"/>
        <v>737715.9</v>
      </c>
      <c r="AD222" s="4"/>
      <c r="AE222" s="4">
        <f t="shared" si="870"/>
        <v>737715.9</v>
      </c>
      <c r="AF222" s="4">
        <v>-8750</v>
      </c>
      <c r="AG222" s="4">
        <f t="shared" si="871"/>
        <v>728965.9</v>
      </c>
      <c r="AH222" s="4"/>
      <c r="AI222" s="3">
        <f t="shared" si="844"/>
        <v>728965.9</v>
      </c>
      <c r="AJ222" s="32"/>
      <c r="AK222" s="3">
        <f t="shared" si="872"/>
        <v>728965.9</v>
      </c>
      <c r="AL222" s="27"/>
      <c r="AM222" s="3">
        <f t="shared" si="873"/>
        <v>728965.9</v>
      </c>
      <c r="AN222" s="3">
        <v>1111197.5</v>
      </c>
      <c r="AO222" s="3"/>
      <c r="AP222" s="3">
        <f t="shared" si="613"/>
        <v>1111197.5</v>
      </c>
      <c r="AQ222" s="3"/>
      <c r="AR222" s="3">
        <f t="shared" si="874"/>
        <v>1111197.5</v>
      </c>
      <c r="AS222" s="3"/>
      <c r="AT222" s="3">
        <f t="shared" si="875"/>
        <v>1111197.5</v>
      </c>
      <c r="AU222" s="3"/>
      <c r="AV222" s="3">
        <f t="shared" si="876"/>
        <v>1111197.5</v>
      </c>
      <c r="AW222" s="3"/>
      <c r="AX222" s="3">
        <f t="shared" si="877"/>
        <v>1111197.5</v>
      </c>
      <c r="AY222" s="3"/>
      <c r="AZ222" s="3">
        <f t="shared" si="851"/>
        <v>1111197.5</v>
      </c>
      <c r="BA222" s="30"/>
      <c r="BB222" s="3">
        <f t="shared" si="878"/>
        <v>1111197.5</v>
      </c>
      <c r="BC222" s="65" t="s">
        <v>295</v>
      </c>
      <c r="BD222" s="65"/>
    </row>
    <row r="223" spans="1:58" ht="36" x14ac:dyDescent="0.35">
      <c r="A223" s="71" t="s">
        <v>227</v>
      </c>
      <c r="B223" s="72" t="s">
        <v>39</v>
      </c>
      <c r="C223" s="2" t="s">
        <v>96</v>
      </c>
      <c r="D223" s="4">
        <f>D225+D226</f>
        <v>383520</v>
      </c>
      <c r="E223" s="4">
        <f>E225+E226</f>
        <v>0</v>
      </c>
      <c r="F223" s="4">
        <f t="shared" si="611"/>
        <v>383520</v>
      </c>
      <c r="G223" s="4">
        <f>G225+G226</f>
        <v>-5191.5999999999995</v>
      </c>
      <c r="H223" s="4">
        <f t="shared" si="863"/>
        <v>378328.4</v>
      </c>
      <c r="I223" s="4">
        <f>I225+I226</f>
        <v>0</v>
      </c>
      <c r="J223" s="4">
        <f t="shared" si="864"/>
        <v>378328.4</v>
      </c>
      <c r="K223" s="4">
        <f>K225+K226</f>
        <v>18402.5</v>
      </c>
      <c r="L223" s="4">
        <f t="shared" si="865"/>
        <v>396730.9</v>
      </c>
      <c r="M223" s="4">
        <f>M225+M226</f>
        <v>0</v>
      </c>
      <c r="N223" s="4">
        <f>L223+M223</f>
        <v>396730.9</v>
      </c>
      <c r="O223" s="4">
        <f>O225+O226</f>
        <v>-315143.41000000003</v>
      </c>
      <c r="P223" s="4">
        <f>N223+O223</f>
        <v>81587.489999999991</v>
      </c>
      <c r="Q223" s="4">
        <f>Q225+Q226</f>
        <v>0</v>
      </c>
      <c r="R223" s="3">
        <f t="shared" si="837"/>
        <v>81587.489999999991</v>
      </c>
      <c r="S223" s="32">
        <f>S225+S226</f>
        <v>0</v>
      </c>
      <c r="T223" s="3">
        <f t="shared" si="866"/>
        <v>81587.489999999991</v>
      </c>
      <c r="U223" s="27">
        <f>U225+U226</f>
        <v>0</v>
      </c>
      <c r="V223" s="3">
        <f t="shared" si="867"/>
        <v>81587.489999999991</v>
      </c>
      <c r="W223" s="4">
        <f t="shared" ref="W223:AN223" si="879">W225+W226</f>
        <v>68737</v>
      </c>
      <c r="X223" s="4">
        <f t="shared" ref="X223:Z223" si="880">X225+X226</f>
        <v>0</v>
      </c>
      <c r="Y223" s="4">
        <f t="shared" si="612"/>
        <v>68737</v>
      </c>
      <c r="Z223" s="4">
        <f t="shared" si="880"/>
        <v>0</v>
      </c>
      <c r="AA223" s="4">
        <f t="shared" si="868"/>
        <v>68737</v>
      </c>
      <c r="AB223" s="4">
        <f t="shared" ref="AB223" si="881">AB225+AB226</f>
        <v>0</v>
      </c>
      <c r="AC223" s="4">
        <f t="shared" si="869"/>
        <v>68737</v>
      </c>
      <c r="AD223" s="4">
        <f t="shared" ref="AD223:AF223" si="882">AD225+AD226</f>
        <v>0</v>
      </c>
      <c r="AE223" s="4">
        <f t="shared" si="870"/>
        <v>68737</v>
      </c>
      <c r="AF223" s="4">
        <f t="shared" si="882"/>
        <v>324486.61</v>
      </c>
      <c r="AG223" s="4">
        <f t="shared" si="871"/>
        <v>393223.61</v>
      </c>
      <c r="AH223" s="4">
        <f t="shared" ref="AH223:AJ223" si="883">AH225+AH226</f>
        <v>0</v>
      </c>
      <c r="AI223" s="3">
        <f t="shared" si="844"/>
        <v>393223.61</v>
      </c>
      <c r="AJ223" s="32">
        <f t="shared" si="883"/>
        <v>0</v>
      </c>
      <c r="AK223" s="3">
        <f t="shared" si="872"/>
        <v>393223.61</v>
      </c>
      <c r="AL223" s="27">
        <f t="shared" ref="AL223" si="884">AL225+AL226</f>
        <v>0</v>
      </c>
      <c r="AM223" s="3">
        <f t="shared" si="873"/>
        <v>393223.61</v>
      </c>
      <c r="AN223" s="4">
        <f t="shared" si="879"/>
        <v>0</v>
      </c>
      <c r="AO223" s="3">
        <f t="shared" ref="AO223:AQ223" si="885">AO225+AO226</f>
        <v>0</v>
      </c>
      <c r="AP223" s="3">
        <f t="shared" si="613"/>
        <v>0</v>
      </c>
      <c r="AQ223" s="3">
        <f t="shared" si="885"/>
        <v>0</v>
      </c>
      <c r="AR223" s="3">
        <f t="shared" si="874"/>
        <v>0</v>
      </c>
      <c r="AS223" s="3">
        <f t="shared" ref="AS223:AU223" si="886">AS225+AS226</f>
        <v>0</v>
      </c>
      <c r="AT223" s="3">
        <f t="shared" si="875"/>
        <v>0</v>
      </c>
      <c r="AU223" s="3">
        <f t="shared" si="886"/>
        <v>0</v>
      </c>
      <c r="AV223" s="3">
        <f t="shared" si="876"/>
        <v>0</v>
      </c>
      <c r="AW223" s="3">
        <f t="shared" ref="AW223:AY223" si="887">AW225+AW226</f>
        <v>0</v>
      </c>
      <c r="AX223" s="3">
        <f t="shared" si="877"/>
        <v>0</v>
      </c>
      <c r="AY223" s="3">
        <f t="shared" si="887"/>
        <v>0</v>
      </c>
      <c r="AZ223" s="3">
        <f t="shared" si="851"/>
        <v>0</v>
      </c>
      <c r="BA223" s="30">
        <f t="shared" ref="BA223" si="888">BA225+BA226</f>
        <v>0</v>
      </c>
      <c r="BB223" s="3">
        <f t="shared" si="878"/>
        <v>0</v>
      </c>
      <c r="BC223" s="65"/>
      <c r="BD223" s="65"/>
    </row>
    <row r="224" spans="1:58" x14ac:dyDescent="0.35">
      <c r="A224" s="71"/>
      <c r="B224" s="72" t="s">
        <v>5</v>
      </c>
      <c r="C224" s="7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3"/>
      <c r="S224" s="32"/>
      <c r="T224" s="3"/>
      <c r="U224" s="27"/>
      <c r="V224" s="3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3"/>
      <c r="AJ224" s="32"/>
      <c r="AK224" s="3"/>
      <c r="AL224" s="27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0"/>
      <c r="BB224" s="3"/>
      <c r="BC224" s="65"/>
      <c r="BD224" s="65"/>
    </row>
    <row r="225" spans="1:58" hidden="1" x14ac:dyDescent="0.35">
      <c r="A225" s="12"/>
      <c r="B225" s="1" t="s">
        <v>6</v>
      </c>
      <c r="C225" s="1"/>
      <c r="D225" s="4">
        <v>95880.1</v>
      </c>
      <c r="E225" s="4"/>
      <c r="F225" s="4">
        <f t="shared" si="611"/>
        <v>95880.1</v>
      </c>
      <c r="G225" s="4">
        <f>-2426+4512.1</f>
        <v>2086.1000000000004</v>
      </c>
      <c r="H225" s="4">
        <f t="shared" ref="H225:H227" si="889">F225+G225</f>
        <v>97966.200000000012</v>
      </c>
      <c r="I225" s="4"/>
      <c r="J225" s="4">
        <f t="shared" ref="J225:J227" si="890">H225+I225</f>
        <v>97966.200000000012</v>
      </c>
      <c r="K225" s="4"/>
      <c r="L225" s="4">
        <f t="shared" ref="L225:L227" si="891">J225+K225</f>
        <v>97966.200000000012</v>
      </c>
      <c r="M225" s="4"/>
      <c r="N225" s="4">
        <f>L225+M225</f>
        <v>97966.200000000012</v>
      </c>
      <c r="O225" s="4">
        <v>-78695.710000000006</v>
      </c>
      <c r="P225" s="4">
        <f>N225+O225</f>
        <v>19270.490000000005</v>
      </c>
      <c r="Q225" s="4"/>
      <c r="R225" s="4">
        <f t="shared" si="837"/>
        <v>19270.490000000005</v>
      </c>
      <c r="S225" s="32"/>
      <c r="T225" s="4">
        <f t="shared" ref="T225:T227" si="892">R225+S225</f>
        <v>19270.490000000005</v>
      </c>
      <c r="U225" s="27"/>
      <c r="V225" s="4">
        <f t="shared" ref="V225:V227" si="893">T225+U225</f>
        <v>19270.490000000005</v>
      </c>
      <c r="W225" s="4">
        <v>17184.2</v>
      </c>
      <c r="X225" s="4"/>
      <c r="Y225" s="4">
        <f t="shared" si="612"/>
        <v>17184.2</v>
      </c>
      <c r="Z225" s="4"/>
      <c r="AA225" s="4">
        <f t="shared" ref="AA225:AA227" si="894">Y225+Z225</f>
        <v>17184.2</v>
      </c>
      <c r="AB225" s="4"/>
      <c r="AC225" s="4">
        <f t="shared" ref="AC225:AC227" si="895">AA225+AB225</f>
        <v>17184.2</v>
      </c>
      <c r="AD225" s="4"/>
      <c r="AE225" s="4">
        <f t="shared" ref="AE225:AE227" si="896">AC225+AD225</f>
        <v>17184.2</v>
      </c>
      <c r="AF225" s="4">
        <v>81121.81</v>
      </c>
      <c r="AG225" s="4">
        <f t="shared" ref="AG225:AG227" si="897">AE225+AF225</f>
        <v>98306.01</v>
      </c>
      <c r="AH225" s="4"/>
      <c r="AI225" s="4">
        <f t="shared" si="844"/>
        <v>98306.01</v>
      </c>
      <c r="AJ225" s="32"/>
      <c r="AK225" s="4">
        <f t="shared" ref="AK225:AK227" si="898">AI225+AJ225</f>
        <v>98306.01</v>
      </c>
      <c r="AL225" s="27"/>
      <c r="AM225" s="4">
        <f t="shared" ref="AM225:AM227" si="899">AK225+AL225</f>
        <v>98306.01</v>
      </c>
      <c r="AN225" s="3">
        <v>0</v>
      </c>
      <c r="AO225" s="3">
        <v>0</v>
      </c>
      <c r="AP225" s="3">
        <f t="shared" si="613"/>
        <v>0</v>
      </c>
      <c r="AQ225" s="3">
        <v>0</v>
      </c>
      <c r="AR225" s="3">
        <f t="shared" ref="AR225:AR227" si="900">AP225+AQ225</f>
        <v>0</v>
      </c>
      <c r="AS225" s="3">
        <v>0</v>
      </c>
      <c r="AT225" s="3">
        <f t="shared" ref="AT225:AT227" si="901">AR225+AS225</f>
        <v>0</v>
      </c>
      <c r="AU225" s="3">
        <v>0</v>
      </c>
      <c r="AV225" s="3">
        <f t="shared" ref="AV225:AV227" si="902">AT225+AU225</f>
        <v>0</v>
      </c>
      <c r="AW225" s="3">
        <v>0</v>
      </c>
      <c r="AX225" s="3">
        <f t="shared" ref="AX225:AX227" si="903">AV225+AW225</f>
        <v>0</v>
      </c>
      <c r="AY225" s="3">
        <v>0</v>
      </c>
      <c r="AZ225" s="3">
        <f t="shared" si="851"/>
        <v>0</v>
      </c>
      <c r="BA225" s="30">
        <v>0</v>
      </c>
      <c r="BB225" s="3">
        <f t="shared" ref="BB225:BB227" si="904">AZ225+BA225</f>
        <v>0</v>
      </c>
      <c r="BC225" s="5" t="s">
        <v>289</v>
      </c>
      <c r="BD225" s="5">
        <v>0</v>
      </c>
      <c r="BE225" s="5"/>
      <c r="BF225" s="5"/>
    </row>
    <row r="226" spans="1:58" x14ac:dyDescent="0.35">
      <c r="A226" s="71"/>
      <c r="B226" s="72" t="s">
        <v>21</v>
      </c>
      <c r="C226" s="72"/>
      <c r="D226" s="4">
        <v>287639.90000000002</v>
      </c>
      <c r="E226" s="4"/>
      <c r="F226" s="4">
        <f t="shared" si="611"/>
        <v>287639.90000000002</v>
      </c>
      <c r="G226" s="4">
        <v>-7277.7</v>
      </c>
      <c r="H226" s="4">
        <f t="shared" si="889"/>
        <v>280362.2</v>
      </c>
      <c r="I226" s="4"/>
      <c r="J226" s="4">
        <f t="shared" si="890"/>
        <v>280362.2</v>
      </c>
      <c r="K226" s="4">
        <v>18402.5</v>
      </c>
      <c r="L226" s="4">
        <f t="shared" si="891"/>
        <v>298764.7</v>
      </c>
      <c r="M226" s="4"/>
      <c r="N226" s="4">
        <f>L226+M226</f>
        <v>298764.7</v>
      </c>
      <c r="O226" s="4">
        <v>-236447.7</v>
      </c>
      <c r="P226" s="4">
        <f>N226+O226</f>
        <v>62317</v>
      </c>
      <c r="Q226" s="4"/>
      <c r="R226" s="3">
        <f t="shared" si="837"/>
        <v>62317</v>
      </c>
      <c r="S226" s="32"/>
      <c r="T226" s="3">
        <f t="shared" si="892"/>
        <v>62317</v>
      </c>
      <c r="U226" s="27"/>
      <c r="V226" s="3">
        <f t="shared" si="893"/>
        <v>62317</v>
      </c>
      <c r="W226" s="4">
        <v>51552.800000000003</v>
      </c>
      <c r="X226" s="4"/>
      <c r="Y226" s="4">
        <f t="shared" si="612"/>
        <v>51552.800000000003</v>
      </c>
      <c r="Z226" s="4"/>
      <c r="AA226" s="4">
        <f t="shared" si="894"/>
        <v>51552.800000000003</v>
      </c>
      <c r="AB226" s="4"/>
      <c r="AC226" s="4">
        <f t="shared" si="895"/>
        <v>51552.800000000003</v>
      </c>
      <c r="AD226" s="4"/>
      <c r="AE226" s="4">
        <f t="shared" si="896"/>
        <v>51552.800000000003</v>
      </c>
      <c r="AF226" s="4">
        <v>243364.8</v>
      </c>
      <c r="AG226" s="4">
        <f t="shared" si="897"/>
        <v>294917.59999999998</v>
      </c>
      <c r="AH226" s="4"/>
      <c r="AI226" s="3">
        <f t="shared" si="844"/>
        <v>294917.59999999998</v>
      </c>
      <c r="AJ226" s="32"/>
      <c r="AK226" s="3">
        <f t="shared" si="898"/>
        <v>294917.59999999998</v>
      </c>
      <c r="AL226" s="27"/>
      <c r="AM226" s="3">
        <f t="shared" si="899"/>
        <v>294917.59999999998</v>
      </c>
      <c r="AN226" s="3">
        <v>0</v>
      </c>
      <c r="AO226" s="3">
        <v>0</v>
      </c>
      <c r="AP226" s="3">
        <f t="shared" si="613"/>
        <v>0</v>
      </c>
      <c r="AQ226" s="3">
        <v>0</v>
      </c>
      <c r="AR226" s="3">
        <f t="shared" si="900"/>
        <v>0</v>
      </c>
      <c r="AS226" s="3">
        <v>0</v>
      </c>
      <c r="AT226" s="3">
        <f t="shared" si="901"/>
        <v>0</v>
      </c>
      <c r="AU226" s="3">
        <v>0</v>
      </c>
      <c r="AV226" s="3">
        <f t="shared" si="902"/>
        <v>0</v>
      </c>
      <c r="AW226" s="3">
        <v>0</v>
      </c>
      <c r="AX226" s="3">
        <f t="shared" si="903"/>
        <v>0</v>
      </c>
      <c r="AY226" s="3">
        <v>0</v>
      </c>
      <c r="AZ226" s="3">
        <f t="shared" si="851"/>
        <v>0</v>
      </c>
      <c r="BA226" s="30">
        <v>0</v>
      </c>
      <c r="BB226" s="3">
        <f t="shared" si="904"/>
        <v>0</v>
      </c>
      <c r="BC226" s="65" t="s">
        <v>295</v>
      </c>
      <c r="BD226" s="65"/>
    </row>
    <row r="227" spans="1:58" ht="36" x14ac:dyDescent="0.35">
      <c r="A227" s="71" t="s">
        <v>228</v>
      </c>
      <c r="B227" s="72" t="s">
        <v>40</v>
      </c>
      <c r="C227" s="2" t="s">
        <v>96</v>
      </c>
      <c r="D227" s="4">
        <f>D229+D230</f>
        <v>46879.5</v>
      </c>
      <c r="E227" s="4">
        <f>E229+E230</f>
        <v>0</v>
      </c>
      <c r="F227" s="4">
        <f t="shared" si="611"/>
        <v>46879.5</v>
      </c>
      <c r="G227" s="4">
        <f>G229+G230</f>
        <v>0</v>
      </c>
      <c r="H227" s="4">
        <f t="shared" si="889"/>
        <v>46879.5</v>
      </c>
      <c r="I227" s="4">
        <f>I229+I230</f>
        <v>0</v>
      </c>
      <c r="J227" s="4">
        <f t="shared" si="890"/>
        <v>46879.5</v>
      </c>
      <c r="K227" s="4">
        <f>K229+K230</f>
        <v>0</v>
      </c>
      <c r="L227" s="4">
        <f t="shared" si="891"/>
        <v>46879.5</v>
      </c>
      <c r="M227" s="4">
        <f>M229+M230</f>
        <v>0</v>
      </c>
      <c r="N227" s="4">
        <f>L227+M227</f>
        <v>46879.5</v>
      </c>
      <c r="O227" s="4">
        <f>O229+O230</f>
        <v>0</v>
      </c>
      <c r="P227" s="4">
        <f>N227+O227</f>
        <v>46879.5</v>
      </c>
      <c r="Q227" s="4">
        <f>Q229+Q230</f>
        <v>0</v>
      </c>
      <c r="R227" s="3">
        <f t="shared" si="837"/>
        <v>46879.5</v>
      </c>
      <c r="S227" s="32">
        <f>S229+S230</f>
        <v>0</v>
      </c>
      <c r="T227" s="3">
        <f t="shared" si="892"/>
        <v>46879.5</v>
      </c>
      <c r="U227" s="27">
        <f>U229+U230</f>
        <v>0</v>
      </c>
      <c r="V227" s="3">
        <f t="shared" si="893"/>
        <v>46879.5</v>
      </c>
      <c r="W227" s="4">
        <f t="shared" ref="W227:AN227" si="905">W229+W230</f>
        <v>0</v>
      </c>
      <c r="X227" s="4">
        <f t="shared" ref="X227:Z227" si="906">X229+X230</f>
        <v>0</v>
      </c>
      <c r="Y227" s="4">
        <f t="shared" si="612"/>
        <v>0</v>
      </c>
      <c r="Z227" s="4">
        <f t="shared" si="906"/>
        <v>0</v>
      </c>
      <c r="AA227" s="4">
        <f t="shared" si="894"/>
        <v>0</v>
      </c>
      <c r="AB227" s="4">
        <f t="shared" ref="AB227" si="907">AB229+AB230</f>
        <v>0</v>
      </c>
      <c r="AC227" s="4">
        <f t="shared" si="895"/>
        <v>0</v>
      </c>
      <c r="AD227" s="4">
        <f t="shared" ref="AD227:AF227" si="908">AD229+AD230</f>
        <v>0</v>
      </c>
      <c r="AE227" s="4">
        <f t="shared" si="896"/>
        <v>0</v>
      </c>
      <c r="AF227" s="4">
        <f t="shared" si="908"/>
        <v>0</v>
      </c>
      <c r="AG227" s="4">
        <f t="shared" si="897"/>
        <v>0</v>
      </c>
      <c r="AH227" s="4">
        <f t="shared" ref="AH227:AJ227" si="909">AH229+AH230</f>
        <v>0</v>
      </c>
      <c r="AI227" s="3">
        <f t="shared" si="844"/>
        <v>0</v>
      </c>
      <c r="AJ227" s="32">
        <f t="shared" si="909"/>
        <v>0</v>
      </c>
      <c r="AK227" s="3">
        <f t="shared" si="898"/>
        <v>0</v>
      </c>
      <c r="AL227" s="27">
        <f t="shared" ref="AL227" si="910">AL229+AL230</f>
        <v>0</v>
      </c>
      <c r="AM227" s="3">
        <f t="shared" si="899"/>
        <v>0</v>
      </c>
      <c r="AN227" s="4">
        <f t="shared" si="905"/>
        <v>0</v>
      </c>
      <c r="AO227" s="3">
        <f t="shared" ref="AO227:AQ227" si="911">AO229+AO230</f>
        <v>0</v>
      </c>
      <c r="AP227" s="3">
        <f t="shared" si="613"/>
        <v>0</v>
      </c>
      <c r="AQ227" s="3">
        <f t="shared" si="911"/>
        <v>0</v>
      </c>
      <c r="AR227" s="3">
        <f t="shared" si="900"/>
        <v>0</v>
      </c>
      <c r="AS227" s="3">
        <f t="shared" ref="AS227:AU227" si="912">AS229+AS230</f>
        <v>0</v>
      </c>
      <c r="AT227" s="3">
        <f t="shared" si="901"/>
        <v>0</v>
      </c>
      <c r="AU227" s="3">
        <f t="shared" si="912"/>
        <v>0</v>
      </c>
      <c r="AV227" s="3">
        <f t="shared" si="902"/>
        <v>0</v>
      </c>
      <c r="AW227" s="3">
        <f t="shared" ref="AW227:AY227" si="913">AW229+AW230</f>
        <v>0</v>
      </c>
      <c r="AX227" s="3">
        <f t="shared" si="903"/>
        <v>0</v>
      </c>
      <c r="AY227" s="3">
        <f t="shared" si="913"/>
        <v>0</v>
      </c>
      <c r="AZ227" s="3">
        <f t="shared" si="851"/>
        <v>0</v>
      </c>
      <c r="BA227" s="30">
        <f t="shared" ref="BA227" si="914">BA229+BA230</f>
        <v>0</v>
      </c>
      <c r="BB227" s="3">
        <f t="shared" si="904"/>
        <v>0</v>
      </c>
      <c r="BC227" s="65"/>
      <c r="BD227" s="65"/>
    </row>
    <row r="228" spans="1:58" x14ac:dyDescent="0.35">
      <c r="A228" s="71"/>
      <c r="B228" s="72" t="s">
        <v>5</v>
      </c>
      <c r="C228" s="7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3"/>
      <c r="S228" s="32"/>
      <c r="T228" s="3"/>
      <c r="U228" s="27"/>
      <c r="V228" s="3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3"/>
      <c r="AJ228" s="32"/>
      <c r="AK228" s="3"/>
      <c r="AL228" s="27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0"/>
      <c r="BB228" s="3"/>
      <c r="BC228" s="65"/>
      <c r="BD228" s="65"/>
    </row>
    <row r="229" spans="1:58" hidden="1" x14ac:dyDescent="0.35">
      <c r="A229" s="12"/>
      <c r="B229" s="1" t="s">
        <v>6</v>
      </c>
      <c r="C229" s="1"/>
      <c r="D229" s="4">
        <v>11720</v>
      </c>
      <c r="E229" s="4"/>
      <c r="F229" s="4">
        <f t="shared" si="611"/>
        <v>11720</v>
      </c>
      <c r="G229" s="4"/>
      <c r="H229" s="4">
        <f t="shared" ref="H229:H231" si="915">F229+G229</f>
        <v>11720</v>
      </c>
      <c r="I229" s="4"/>
      <c r="J229" s="4">
        <f t="shared" ref="J229:J231" si="916">H229+I229</f>
        <v>11720</v>
      </c>
      <c r="K229" s="4"/>
      <c r="L229" s="4">
        <f t="shared" ref="L229:L231" si="917">J229+K229</f>
        <v>11720</v>
      </c>
      <c r="M229" s="4"/>
      <c r="N229" s="4">
        <f>L229+M229</f>
        <v>11720</v>
      </c>
      <c r="O229" s="4"/>
      <c r="P229" s="4">
        <f>N229+O229</f>
        <v>11720</v>
      </c>
      <c r="Q229" s="4"/>
      <c r="R229" s="4">
        <f t="shared" si="837"/>
        <v>11720</v>
      </c>
      <c r="S229" s="32"/>
      <c r="T229" s="4">
        <f t="shared" ref="T229:T231" si="918">R229+S229</f>
        <v>11720</v>
      </c>
      <c r="U229" s="27"/>
      <c r="V229" s="4">
        <f t="shared" ref="V229:V231" si="919">T229+U229</f>
        <v>11720</v>
      </c>
      <c r="W229" s="4">
        <v>0</v>
      </c>
      <c r="X229" s="4">
        <v>0</v>
      </c>
      <c r="Y229" s="4">
        <f t="shared" si="612"/>
        <v>0</v>
      </c>
      <c r="Z229" s="4">
        <v>0</v>
      </c>
      <c r="AA229" s="4">
        <f t="shared" ref="AA229:AA231" si="920">Y229+Z229</f>
        <v>0</v>
      </c>
      <c r="AB229" s="4">
        <v>0</v>
      </c>
      <c r="AC229" s="4">
        <f t="shared" ref="AC229:AC231" si="921">AA229+AB229</f>
        <v>0</v>
      </c>
      <c r="AD229" s="4">
        <v>0</v>
      </c>
      <c r="AE229" s="4">
        <f t="shared" ref="AE229:AE231" si="922">AC229+AD229</f>
        <v>0</v>
      </c>
      <c r="AF229" s="4">
        <v>0</v>
      </c>
      <c r="AG229" s="4">
        <f t="shared" ref="AG229:AG231" si="923">AE229+AF229</f>
        <v>0</v>
      </c>
      <c r="AH229" s="4">
        <v>0</v>
      </c>
      <c r="AI229" s="4">
        <f t="shared" si="844"/>
        <v>0</v>
      </c>
      <c r="AJ229" s="32">
        <v>0</v>
      </c>
      <c r="AK229" s="4">
        <f t="shared" ref="AK229:AK231" si="924">AI229+AJ229</f>
        <v>0</v>
      </c>
      <c r="AL229" s="27">
        <v>0</v>
      </c>
      <c r="AM229" s="4">
        <f t="shared" ref="AM229:AM231" si="925">AK229+AL229</f>
        <v>0</v>
      </c>
      <c r="AN229" s="3">
        <v>0</v>
      </c>
      <c r="AO229" s="3">
        <v>0</v>
      </c>
      <c r="AP229" s="3">
        <f t="shared" si="613"/>
        <v>0</v>
      </c>
      <c r="AQ229" s="3">
        <v>0</v>
      </c>
      <c r="AR229" s="3">
        <f t="shared" ref="AR229:AR231" si="926">AP229+AQ229</f>
        <v>0</v>
      </c>
      <c r="AS229" s="3">
        <v>0</v>
      </c>
      <c r="AT229" s="3">
        <f t="shared" ref="AT229:AT231" si="927">AR229+AS229</f>
        <v>0</v>
      </c>
      <c r="AU229" s="3">
        <v>0</v>
      </c>
      <c r="AV229" s="3">
        <f t="shared" ref="AV229:AV231" si="928">AT229+AU229</f>
        <v>0</v>
      </c>
      <c r="AW229" s="3">
        <v>0</v>
      </c>
      <c r="AX229" s="3">
        <f t="shared" ref="AX229:AX231" si="929">AV229+AW229</f>
        <v>0</v>
      </c>
      <c r="AY229" s="3">
        <v>0</v>
      </c>
      <c r="AZ229" s="3">
        <f t="shared" si="851"/>
        <v>0</v>
      </c>
      <c r="BA229" s="30">
        <v>0</v>
      </c>
      <c r="BB229" s="3">
        <f t="shared" ref="BB229:BB231" si="930">AZ229+BA229</f>
        <v>0</v>
      </c>
      <c r="BC229" s="5" t="s">
        <v>294</v>
      </c>
      <c r="BD229" s="5">
        <v>0</v>
      </c>
      <c r="BE229" s="5"/>
      <c r="BF229" s="5"/>
    </row>
    <row r="230" spans="1:58" x14ac:dyDescent="0.35">
      <c r="A230" s="71"/>
      <c r="B230" s="72" t="s">
        <v>21</v>
      </c>
      <c r="C230" s="72"/>
      <c r="D230" s="4">
        <v>35159.5</v>
      </c>
      <c r="E230" s="4"/>
      <c r="F230" s="4">
        <f t="shared" si="611"/>
        <v>35159.5</v>
      </c>
      <c r="G230" s="4"/>
      <c r="H230" s="4">
        <f t="shared" si="915"/>
        <v>35159.5</v>
      </c>
      <c r="I230" s="4"/>
      <c r="J230" s="4">
        <f t="shared" si="916"/>
        <v>35159.5</v>
      </c>
      <c r="K230" s="4"/>
      <c r="L230" s="4">
        <f t="shared" si="917"/>
        <v>35159.5</v>
      </c>
      <c r="M230" s="4"/>
      <c r="N230" s="4">
        <f>L230+M230</f>
        <v>35159.5</v>
      </c>
      <c r="O230" s="4"/>
      <c r="P230" s="4">
        <f>N230+O230</f>
        <v>35159.5</v>
      </c>
      <c r="Q230" s="4"/>
      <c r="R230" s="3">
        <f t="shared" si="837"/>
        <v>35159.5</v>
      </c>
      <c r="S230" s="32"/>
      <c r="T230" s="3">
        <f t="shared" si="918"/>
        <v>35159.5</v>
      </c>
      <c r="U230" s="27"/>
      <c r="V230" s="3">
        <f t="shared" si="919"/>
        <v>35159.5</v>
      </c>
      <c r="W230" s="4">
        <v>0</v>
      </c>
      <c r="X230" s="4">
        <v>0</v>
      </c>
      <c r="Y230" s="4">
        <f t="shared" si="612"/>
        <v>0</v>
      </c>
      <c r="Z230" s="4">
        <v>0</v>
      </c>
      <c r="AA230" s="4">
        <f t="shared" si="920"/>
        <v>0</v>
      </c>
      <c r="AB230" s="4">
        <v>0</v>
      </c>
      <c r="AC230" s="4">
        <f t="shared" si="921"/>
        <v>0</v>
      </c>
      <c r="AD230" s="4">
        <v>0</v>
      </c>
      <c r="AE230" s="4">
        <f t="shared" si="922"/>
        <v>0</v>
      </c>
      <c r="AF230" s="4">
        <v>0</v>
      </c>
      <c r="AG230" s="4">
        <f t="shared" si="923"/>
        <v>0</v>
      </c>
      <c r="AH230" s="4">
        <v>0</v>
      </c>
      <c r="AI230" s="3">
        <f t="shared" si="844"/>
        <v>0</v>
      </c>
      <c r="AJ230" s="32">
        <v>0</v>
      </c>
      <c r="AK230" s="3">
        <f t="shared" si="924"/>
        <v>0</v>
      </c>
      <c r="AL230" s="27">
        <v>0</v>
      </c>
      <c r="AM230" s="3">
        <f t="shared" si="925"/>
        <v>0</v>
      </c>
      <c r="AN230" s="3">
        <v>0</v>
      </c>
      <c r="AO230" s="3">
        <v>0</v>
      </c>
      <c r="AP230" s="3">
        <f t="shared" si="613"/>
        <v>0</v>
      </c>
      <c r="AQ230" s="3">
        <v>0</v>
      </c>
      <c r="AR230" s="3">
        <f t="shared" si="926"/>
        <v>0</v>
      </c>
      <c r="AS230" s="3">
        <v>0</v>
      </c>
      <c r="AT230" s="3">
        <f t="shared" si="927"/>
        <v>0</v>
      </c>
      <c r="AU230" s="3">
        <v>0</v>
      </c>
      <c r="AV230" s="3">
        <f t="shared" si="928"/>
        <v>0</v>
      </c>
      <c r="AW230" s="3">
        <v>0</v>
      </c>
      <c r="AX230" s="3">
        <f t="shared" si="929"/>
        <v>0</v>
      </c>
      <c r="AY230" s="3">
        <v>0</v>
      </c>
      <c r="AZ230" s="3">
        <f t="shared" si="851"/>
        <v>0</v>
      </c>
      <c r="BA230" s="30">
        <v>0</v>
      </c>
      <c r="BB230" s="3">
        <f t="shared" si="930"/>
        <v>0</v>
      </c>
      <c r="BC230" s="65" t="s">
        <v>295</v>
      </c>
      <c r="BD230" s="65"/>
    </row>
    <row r="231" spans="1:58" ht="36" x14ac:dyDescent="0.35">
      <c r="A231" s="71" t="s">
        <v>229</v>
      </c>
      <c r="B231" s="72" t="s">
        <v>41</v>
      </c>
      <c r="C231" s="2" t="s">
        <v>96</v>
      </c>
      <c r="D231" s="4">
        <f>D233+D234</f>
        <v>18636</v>
      </c>
      <c r="E231" s="4">
        <f>E233+E234</f>
        <v>0</v>
      </c>
      <c r="F231" s="4">
        <f t="shared" si="611"/>
        <v>18636</v>
      </c>
      <c r="G231" s="4">
        <f>G233+G234</f>
        <v>0</v>
      </c>
      <c r="H231" s="4">
        <f t="shared" si="915"/>
        <v>18636</v>
      </c>
      <c r="I231" s="4">
        <f>I233+I234</f>
        <v>0</v>
      </c>
      <c r="J231" s="4">
        <f t="shared" si="916"/>
        <v>18636</v>
      </c>
      <c r="K231" s="4">
        <f>K233+K234</f>
        <v>0</v>
      </c>
      <c r="L231" s="4">
        <f t="shared" si="917"/>
        <v>18636</v>
      </c>
      <c r="M231" s="4">
        <f>M233+M234</f>
        <v>0</v>
      </c>
      <c r="N231" s="4">
        <f>L231+M231</f>
        <v>18636</v>
      </c>
      <c r="O231" s="4">
        <f>O233+O234</f>
        <v>0</v>
      </c>
      <c r="P231" s="4">
        <f>N231+O231</f>
        <v>18636</v>
      </c>
      <c r="Q231" s="4">
        <f>Q233+Q234</f>
        <v>0</v>
      </c>
      <c r="R231" s="3">
        <f t="shared" si="837"/>
        <v>18636</v>
      </c>
      <c r="S231" s="32">
        <f>S233+S234</f>
        <v>0</v>
      </c>
      <c r="T231" s="3">
        <f t="shared" si="918"/>
        <v>18636</v>
      </c>
      <c r="U231" s="27">
        <f>U233+U234</f>
        <v>0</v>
      </c>
      <c r="V231" s="3">
        <f t="shared" si="919"/>
        <v>18636</v>
      </c>
      <c r="W231" s="4">
        <f t="shared" ref="W231:AN231" si="931">W233+W234</f>
        <v>0</v>
      </c>
      <c r="X231" s="4">
        <f t="shared" ref="X231:Z231" si="932">X233+X234</f>
        <v>0</v>
      </c>
      <c r="Y231" s="4">
        <f t="shared" si="612"/>
        <v>0</v>
      </c>
      <c r="Z231" s="4">
        <f t="shared" si="932"/>
        <v>0</v>
      </c>
      <c r="AA231" s="4">
        <f t="shared" si="920"/>
        <v>0</v>
      </c>
      <c r="AB231" s="4">
        <f t="shared" ref="AB231" si="933">AB233+AB234</f>
        <v>0</v>
      </c>
      <c r="AC231" s="4">
        <f t="shared" si="921"/>
        <v>0</v>
      </c>
      <c r="AD231" s="4">
        <f t="shared" ref="AD231:AF231" si="934">AD233+AD234</f>
        <v>0</v>
      </c>
      <c r="AE231" s="4">
        <f t="shared" si="922"/>
        <v>0</v>
      </c>
      <c r="AF231" s="4">
        <f t="shared" si="934"/>
        <v>0</v>
      </c>
      <c r="AG231" s="4">
        <f t="shared" si="923"/>
        <v>0</v>
      </c>
      <c r="AH231" s="4">
        <f t="shared" ref="AH231:AJ231" si="935">AH233+AH234</f>
        <v>0</v>
      </c>
      <c r="AI231" s="3">
        <f t="shared" si="844"/>
        <v>0</v>
      </c>
      <c r="AJ231" s="32">
        <f t="shared" si="935"/>
        <v>0</v>
      </c>
      <c r="AK231" s="3">
        <f t="shared" si="924"/>
        <v>0</v>
      </c>
      <c r="AL231" s="27">
        <f t="shared" ref="AL231" si="936">AL233+AL234</f>
        <v>0</v>
      </c>
      <c r="AM231" s="3">
        <f t="shared" si="925"/>
        <v>0</v>
      </c>
      <c r="AN231" s="4">
        <f t="shared" si="931"/>
        <v>0</v>
      </c>
      <c r="AO231" s="3">
        <f t="shared" ref="AO231:AQ231" si="937">AO233+AO234</f>
        <v>0</v>
      </c>
      <c r="AP231" s="3">
        <f t="shared" si="613"/>
        <v>0</v>
      </c>
      <c r="AQ231" s="3">
        <f t="shared" si="937"/>
        <v>0</v>
      </c>
      <c r="AR231" s="3">
        <f t="shared" si="926"/>
        <v>0</v>
      </c>
      <c r="AS231" s="3">
        <f t="shared" ref="AS231:AU231" si="938">AS233+AS234</f>
        <v>0</v>
      </c>
      <c r="AT231" s="3">
        <f t="shared" si="927"/>
        <v>0</v>
      </c>
      <c r="AU231" s="3">
        <f t="shared" si="938"/>
        <v>0</v>
      </c>
      <c r="AV231" s="3">
        <f t="shared" si="928"/>
        <v>0</v>
      </c>
      <c r="AW231" s="3">
        <f t="shared" ref="AW231:AY231" si="939">AW233+AW234</f>
        <v>0</v>
      </c>
      <c r="AX231" s="3">
        <f t="shared" si="929"/>
        <v>0</v>
      </c>
      <c r="AY231" s="3">
        <f t="shared" si="939"/>
        <v>0</v>
      </c>
      <c r="AZ231" s="3">
        <f t="shared" si="851"/>
        <v>0</v>
      </c>
      <c r="BA231" s="30">
        <f t="shared" ref="BA231" si="940">BA233+BA234</f>
        <v>0</v>
      </c>
      <c r="BB231" s="3">
        <f t="shared" si="930"/>
        <v>0</v>
      </c>
      <c r="BC231" s="65"/>
      <c r="BD231" s="65"/>
    </row>
    <row r="232" spans="1:58" x14ac:dyDescent="0.35">
      <c r="A232" s="71"/>
      <c r="B232" s="72" t="s">
        <v>5</v>
      </c>
      <c r="C232" s="7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3"/>
      <c r="S232" s="32"/>
      <c r="T232" s="3"/>
      <c r="U232" s="27"/>
      <c r="V232" s="3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3"/>
      <c r="AJ232" s="32"/>
      <c r="AK232" s="3"/>
      <c r="AL232" s="27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0"/>
      <c r="BB232" s="3"/>
      <c r="BC232" s="65"/>
      <c r="BD232" s="65"/>
    </row>
    <row r="233" spans="1:58" hidden="1" x14ac:dyDescent="0.35">
      <c r="A233" s="12"/>
      <c r="B233" s="1" t="s">
        <v>6</v>
      </c>
      <c r="C233" s="1"/>
      <c r="D233" s="4">
        <v>4659</v>
      </c>
      <c r="E233" s="4"/>
      <c r="F233" s="4">
        <f t="shared" si="611"/>
        <v>4659</v>
      </c>
      <c r="G233" s="4"/>
      <c r="H233" s="4">
        <f t="shared" ref="H233:H235" si="941">F233+G233</f>
        <v>4659</v>
      </c>
      <c r="I233" s="4"/>
      <c r="J233" s="4">
        <f t="shared" ref="J233:J235" si="942">H233+I233</f>
        <v>4659</v>
      </c>
      <c r="K233" s="4"/>
      <c r="L233" s="4">
        <f t="shared" ref="L233:L235" si="943">J233+K233</f>
        <v>4659</v>
      </c>
      <c r="M233" s="4"/>
      <c r="N233" s="4">
        <f>L233+M233</f>
        <v>4659</v>
      </c>
      <c r="O233" s="4"/>
      <c r="P233" s="4">
        <f>N233+O233</f>
        <v>4659</v>
      </c>
      <c r="Q233" s="4"/>
      <c r="R233" s="4">
        <f t="shared" si="837"/>
        <v>4659</v>
      </c>
      <c r="S233" s="32"/>
      <c r="T233" s="4">
        <f t="shared" ref="T233:T235" si="944">R233+S233</f>
        <v>4659</v>
      </c>
      <c r="U233" s="27"/>
      <c r="V233" s="4">
        <f t="shared" ref="V233:V235" si="945">T233+U233</f>
        <v>4659</v>
      </c>
      <c r="W233" s="4">
        <v>0</v>
      </c>
      <c r="X233" s="4">
        <v>0</v>
      </c>
      <c r="Y233" s="4">
        <f t="shared" si="612"/>
        <v>0</v>
      </c>
      <c r="Z233" s="4">
        <v>0</v>
      </c>
      <c r="AA233" s="4">
        <f t="shared" ref="AA233:AA235" si="946">Y233+Z233</f>
        <v>0</v>
      </c>
      <c r="AB233" s="4">
        <v>0</v>
      </c>
      <c r="AC233" s="4">
        <f t="shared" ref="AC233:AC235" si="947">AA233+AB233</f>
        <v>0</v>
      </c>
      <c r="AD233" s="4">
        <v>0</v>
      </c>
      <c r="AE233" s="4">
        <f t="shared" ref="AE233:AE235" si="948">AC233+AD233</f>
        <v>0</v>
      </c>
      <c r="AF233" s="4">
        <v>0</v>
      </c>
      <c r="AG233" s="4">
        <f t="shared" ref="AG233:AG235" si="949">AE233+AF233</f>
        <v>0</v>
      </c>
      <c r="AH233" s="4">
        <v>0</v>
      </c>
      <c r="AI233" s="4">
        <f t="shared" si="844"/>
        <v>0</v>
      </c>
      <c r="AJ233" s="32">
        <v>0</v>
      </c>
      <c r="AK233" s="4">
        <f t="shared" ref="AK233:AK235" si="950">AI233+AJ233</f>
        <v>0</v>
      </c>
      <c r="AL233" s="27">
        <v>0</v>
      </c>
      <c r="AM233" s="4">
        <f t="shared" ref="AM233:AM235" si="951">AK233+AL233</f>
        <v>0</v>
      </c>
      <c r="AN233" s="3">
        <v>0</v>
      </c>
      <c r="AO233" s="3">
        <v>0</v>
      </c>
      <c r="AP233" s="3">
        <f t="shared" si="613"/>
        <v>0</v>
      </c>
      <c r="AQ233" s="3">
        <v>0</v>
      </c>
      <c r="AR233" s="3">
        <f t="shared" ref="AR233:AR235" si="952">AP233+AQ233</f>
        <v>0</v>
      </c>
      <c r="AS233" s="3">
        <v>0</v>
      </c>
      <c r="AT233" s="3">
        <f t="shared" ref="AT233:AT235" si="953">AR233+AS233</f>
        <v>0</v>
      </c>
      <c r="AU233" s="3">
        <v>0</v>
      </c>
      <c r="AV233" s="3">
        <f t="shared" ref="AV233:AV235" si="954">AT233+AU233</f>
        <v>0</v>
      </c>
      <c r="AW233" s="3">
        <v>0</v>
      </c>
      <c r="AX233" s="3">
        <f t="shared" ref="AX233:AX235" si="955">AV233+AW233</f>
        <v>0</v>
      </c>
      <c r="AY233" s="3">
        <v>0</v>
      </c>
      <c r="AZ233" s="3">
        <f t="shared" si="851"/>
        <v>0</v>
      </c>
      <c r="BA233" s="30">
        <v>0</v>
      </c>
      <c r="BB233" s="3">
        <f t="shared" ref="BB233:BB235" si="956">AZ233+BA233</f>
        <v>0</v>
      </c>
      <c r="BC233" s="5" t="s">
        <v>296</v>
      </c>
      <c r="BD233" s="5">
        <v>0</v>
      </c>
      <c r="BE233" s="5"/>
      <c r="BF233" s="5"/>
    </row>
    <row r="234" spans="1:58" x14ac:dyDescent="0.35">
      <c r="A234" s="71"/>
      <c r="B234" s="72" t="s">
        <v>21</v>
      </c>
      <c r="C234" s="72"/>
      <c r="D234" s="4">
        <v>13977</v>
      </c>
      <c r="E234" s="4"/>
      <c r="F234" s="4">
        <f t="shared" si="611"/>
        <v>13977</v>
      </c>
      <c r="G234" s="4"/>
      <c r="H234" s="4">
        <f t="shared" si="941"/>
        <v>13977</v>
      </c>
      <c r="I234" s="4"/>
      <c r="J234" s="4">
        <f t="shared" si="942"/>
        <v>13977</v>
      </c>
      <c r="K234" s="4"/>
      <c r="L234" s="4">
        <f t="shared" si="943"/>
        <v>13977</v>
      </c>
      <c r="M234" s="4"/>
      <c r="N234" s="4">
        <f>L234+M234</f>
        <v>13977</v>
      </c>
      <c r="O234" s="4"/>
      <c r="P234" s="4">
        <f>N234+O234</f>
        <v>13977</v>
      </c>
      <c r="Q234" s="4"/>
      <c r="R234" s="3">
        <f t="shared" si="837"/>
        <v>13977</v>
      </c>
      <c r="S234" s="32"/>
      <c r="T234" s="3">
        <f t="shared" si="944"/>
        <v>13977</v>
      </c>
      <c r="U234" s="27"/>
      <c r="V234" s="3">
        <f t="shared" si="945"/>
        <v>13977</v>
      </c>
      <c r="W234" s="4">
        <v>0</v>
      </c>
      <c r="X234" s="4">
        <v>0</v>
      </c>
      <c r="Y234" s="4">
        <f t="shared" si="612"/>
        <v>0</v>
      </c>
      <c r="Z234" s="4">
        <v>0</v>
      </c>
      <c r="AA234" s="4">
        <f t="shared" si="946"/>
        <v>0</v>
      </c>
      <c r="AB234" s="4">
        <v>0</v>
      </c>
      <c r="AC234" s="4">
        <f t="shared" si="947"/>
        <v>0</v>
      </c>
      <c r="AD234" s="4">
        <v>0</v>
      </c>
      <c r="AE234" s="4">
        <f t="shared" si="948"/>
        <v>0</v>
      </c>
      <c r="AF234" s="4">
        <v>0</v>
      </c>
      <c r="AG234" s="4">
        <f t="shared" si="949"/>
        <v>0</v>
      </c>
      <c r="AH234" s="4">
        <v>0</v>
      </c>
      <c r="AI234" s="3">
        <f t="shared" si="844"/>
        <v>0</v>
      </c>
      <c r="AJ234" s="32">
        <v>0</v>
      </c>
      <c r="AK234" s="3">
        <f t="shared" si="950"/>
        <v>0</v>
      </c>
      <c r="AL234" s="27">
        <v>0</v>
      </c>
      <c r="AM234" s="3">
        <f t="shared" si="951"/>
        <v>0</v>
      </c>
      <c r="AN234" s="3">
        <v>0</v>
      </c>
      <c r="AO234" s="3">
        <v>0</v>
      </c>
      <c r="AP234" s="3">
        <f t="shared" si="613"/>
        <v>0</v>
      </c>
      <c r="AQ234" s="3">
        <v>0</v>
      </c>
      <c r="AR234" s="3">
        <f t="shared" si="952"/>
        <v>0</v>
      </c>
      <c r="AS234" s="3">
        <v>0</v>
      </c>
      <c r="AT234" s="3">
        <f t="shared" si="953"/>
        <v>0</v>
      </c>
      <c r="AU234" s="3">
        <v>0</v>
      </c>
      <c r="AV234" s="3">
        <f t="shared" si="954"/>
        <v>0</v>
      </c>
      <c r="AW234" s="3">
        <v>0</v>
      </c>
      <c r="AX234" s="3">
        <f t="shared" si="955"/>
        <v>0</v>
      </c>
      <c r="AY234" s="3">
        <v>0</v>
      </c>
      <c r="AZ234" s="3">
        <f t="shared" si="851"/>
        <v>0</v>
      </c>
      <c r="BA234" s="30">
        <v>0</v>
      </c>
      <c r="BB234" s="3">
        <f t="shared" si="956"/>
        <v>0</v>
      </c>
      <c r="BC234" s="65" t="s">
        <v>295</v>
      </c>
      <c r="BD234" s="65"/>
    </row>
    <row r="235" spans="1:58" ht="36" x14ac:dyDescent="0.35">
      <c r="A235" s="71" t="s">
        <v>230</v>
      </c>
      <c r="B235" s="72" t="s">
        <v>42</v>
      </c>
      <c r="C235" s="2" t="s">
        <v>96</v>
      </c>
      <c r="D235" s="4">
        <f>D237+D238</f>
        <v>55250.1</v>
      </c>
      <c r="E235" s="4">
        <f>E237+E238</f>
        <v>0</v>
      </c>
      <c r="F235" s="4">
        <f t="shared" si="611"/>
        <v>55250.1</v>
      </c>
      <c r="G235" s="4">
        <f>G237+G238</f>
        <v>0</v>
      </c>
      <c r="H235" s="4">
        <f t="shared" si="941"/>
        <v>55250.1</v>
      </c>
      <c r="I235" s="4">
        <f>I237+I238</f>
        <v>0</v>
      </c>
      <c r="J235" s="4">
        <f t="shared" si="942"/>
        <v>55250.1</v>
      </c>
      <c r="K235" s="4">
        <f>K237+K238</f>
        <v>0</v>
      </c>
      <c r="L235" s="4">
        <f t="shared" si="943"/>
        <v>55250.1</v>
      </c>
      <c r="M235" s="4">
        <f>M237+M238</f>
        <v>0</v>
      </c>
      <c r="N235" s="4">
        <f>L235+M235</f>
        <v>55250.1</v>
      </c>
      <c r="O235" s="4">
        <f>O237+O238</f>
        <v>0</v>
      </c>
      <c r="P235" s="4">
        <f>N235+O235</f>
        <v>55250.1</v>
      </c>
      <c r="Q235" s="4">
        <f>Q237+Q238</f>
        <v>0</v>
      </c>
      <c r="R235" s="3">
        <f t="shared" si="837"/>
        <v>55250.1</v>
      </c>
      <c r="S235" s="32">
        <f>S237+S238</f>
        <v>0</v>
      </c>
      <c r="T235" s="3">
        <f t="shared" si="944"/>
        <v>55250.1</v>
      </c>
      <c r="U235" s="27">
        <f>U237+U238</f>
        <v>0</v>
      </c>
      <c r="V235" s="3">
        <f t="shared" si="945"/>
        <v>55250.1</v>
      </c>
      <c r="W235" s="4">
        <f t="shared" ref="W235:AN235" si="957">W237+W238</f>
        <v>394108.19999999995</v>
      </c>
      <c r="X235" s="4">
        <f t="shared" ref="X235:Z235" si="958">X237+X238</f>
        <v>0</v>
      </c>
      <c r="Y235" s="4">
        <f t="shared" si="612"/>
        <v>394108.19999999995</v>
      </c>
      <c r="Z235" s="4">
        <f t="shared" si="958"/>
        <v>0</v>
      </c>
      <c r="AA235" s="4">
        <f t="shared" si="946"/>
        <v>394108.19999999995</v>
      </c>
      <c r="AB235" s="4">
        <f t="shared" ref="AB235" si="959">AB237+AB238</f>
        <v>0</v>
      </c>
      <c r="AC235" s="4">
        <f t="shared" si="947"/>
        <v>394108.19999999995</v>
      </c>
      <c r="AD235" s="4">
        <f t="shared" ref="AD235:AF235" si="960">AD237+AD238</f>
        <v>0</v>
      </c>
      <c r="AE235" s="4">
        <f t="shared" si="948"/>
        <v>394108.19999999995</v>
      </c>
      <c r="AF235" s="4">
        <f t="shared" si="960"/>
        <v>0</v>
      </c>
      <c r="AG235" s="4">
        <f t="shared" si="949"/>
        <v>394108.19999999995</v>
      </c>
      <c r="AH235" s="4">
        <f t="shared" ref="AH235:AJ235" si="961">AH237+AH238</f>
        <v>0</v>
      </c>
      <c r="AI235" s="3">
        <f t="shared" si="844"/>
        <v>394108.19999999995</v>
      </c>
      <c r="AJ235" s="32">
        <f t="shared" si="961"/>
        <v>0</v>
      </c>
      <c r="AK235" s="3">
        <f t="shared" si="950"/>
        <v>394108.19999999995</v>
      </c>
      <c r="AL235" s="27">
        <f t="shared" ref="AL235" si="962">AL237+AL238</f>
        <v>0</v>
      </c>
      <c r="AM235" s="3">
        <f t="shared" si="951"/>
        <v>394108.19999999995</v>
      </c>
      <c r="AN235" s="4">
        <f t="shared" si="957"/>
        <v>0</v>
      </c>
      <c r="AO235" s="3">
        <f t="shared" ref="AO235:AQ235" si="963">AO237+AO238</f>
        <v>0</v>
      </c>
      <c r="AP235" s="3">
        <f t="shared" si="613"/>
        <v>0</v>
      </c>
      <c r="AQ235" s="3">
        <f t="shared" si="963"/>
        <v>0</v>
      </c>
      <c r="AR235" s="3">
        <f t="shared" si="952"/>
        <v>0</v>
      </c>
      <c r="AS235" s="3">
        <f t="shared" ref="AS235:AU235" si="964">AS237+AS238</f>
        <v>0</v>
      </c>
      <c r="AT235" s="3">
        <f t="shared" si="953"/>
        <v>0</v>
      </c>
      <c r="AU235" s="3">
        <f t="shared" si="964"/>
        <v>0</v>
      </c>
      <c r="AV235" s="3">
        <f t="shared" si="954"/>
        <v>0</v>
      </c>
      <c r="AW235" s="3">
        <f t="shared" ref="AW235:AY235" si="965">AW237+AW238</f>
        <v>0</v>
      </c>
      <c r="AX235" s="3">
        <f t="shared" si="955"/>
        <v>0</v>
      </c>
      <c r="AY235" s="3">
        <f t="shared" si="965"/>
        <v>0</v>
      </c>
      <c r="AZ235" s="3">
        <f t="shared" si="851"/>
        <v>0</v>
      </c>
      <c r="BA235" s="30">
        <f t="shared" ref="BA235" si="966">BA237+BA238</f>
        <v>0</v>
      </c>
      <c r="BB235" s="3">
        <f t="shared" si="956"/>
        <v>0</v>
      </c>
      <c r="BC235" s="65"/>
      <c r="BD235" s="65"/>
    </row>
    <row r="236" spans="1:58" x14ac:dyDescent="0.35">
      <c r="A236" s="71"/>
      <c r="B236" s="72" t="s">
        <v>5</v>
      </c>
      <c r="C236" s="7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3"/>
      <c r="S236" s="32"/>
      <c r="T236" s="3"/>
      <c r="U236" s="27"/>
      <c r="V236" s="3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3"/>
      <c r="AJ236" s="32"/>
      <c r="AK236" s="3"/>
      <c r="AL236" s="27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0"/>
      <c r="BB236" s="3"/>
      <c r="BC236" s="65"/>
      <c r="BD236" s="65"/>
    </row>
    <row r="237" spans="1:58" hidden="1" x14ac:dyDescent="0.35">
      <c r="A237" s="12"/>
      <c r="B237" s="1" t="s">
        <v>6</v>
      </c>
      <c r="C237" s="1"/>
      <c r="D237" s="4">
        <v>13812.6</v>
      </c>
      <c r="E237" s="4"/>
      <c r="F237" s="4">
        <f t="shared" si="611"/>
        <v>13812.6</v>
      </c>
      <c r="G237" s="4"/>
      <c r="H237" s="4">
        <f t="shared" ref="H237:H239" si="967">F237+G237</f>
        <v>13812.6</v>
      </c>
      <c r="I237" s="4"/>
      <c r="J237" s="4">
        <f t="shared" ref="J237:J239" si="968">H237+I237</f>
        <v>13812.6</v>
      </c>
      <c r="K237" s="4"/>
      <c r="L237" s="4">
        <f t="shared" ref="L237:L239" si="969">J237+K237</f>
        <v>13812.6</v>
      </c>
      <c r="M237" s="4"/>
      <c r="N237" s="4">
        <f>L237+M237</f>
        <v>13812.6</v>
      </c>
      <c r="O237" s="4"/>
      <c r="P237" s="4">
        <f>N237+O237</f>
        <v>13812.6</v>
      </c>
      <c r="Q237" s="4"/>
      <c r="R237" s="4">
        <f t="shared" si="837"/>
        <v>13812.6</v>
      </c>
      <c r="S237" s="32"/>
      <c r="T237" s="4">
        <f t="shared" ref="T237:T239" si="970">R237+S237</f>
        <v>13812.6</v>
      </c>
      <c r="U237" s="27"/>
      <c r="V237" s="4">
        <f t="shared" ref="V237:V239" si="971">T237+U237</f>
        <v>13812.6</v>
      </c>
      <c r="W237" s="4">
        <v>98527.1</v>
      </c>
      <c r="X237" s="4"/>
      <c r="Y237" s="4">
        <f t="shared" si="612"/>
        <v>98527.1</v>
      </c>
      <c r="Z237" s="4"/>
      <c r="AA237" s="4">
        <f t="shared" ref="AA237:AA239" si="972">Y237+Z237</f>
        <v>98527.1</v>
      </c>
      <c r="AB237" s="4"/>
      <c r="AC237" s="4">
        <f t="shared" ref="AC237:AC239" si="973">AA237+AB237</f>
        <v>98527.1</v>
      </c>
      <c r="AD237" s="4"/>
      <c r="AE237" s="4">
        <f t="shared" ref="AE237:AE239" si="974">AC237+AD237</f>
        <v>98527.1</v>
      </c>
      <c r="AF237" s="4"/>
      <c r="AG237" s="4">
        <f t="shared" ref="AG237:AG239" si="975">AE237+AF237</f>
        <v>98527.1</v>
      </c>
      <c r="AH237" s="4"/>
      <c r="AI237" s="4">
        <f t="shared" si="844"/>
        <v>98527.1</v>
      </c>
      <c r="AJ237" s="32"/>
      <c r="AK237" s="4">
        <f t="shared" ref="AK237:AK239" si="976">AI237+AJ237</f>
        <v>98527.1</v>
      </c>
      <c r="AL237" s="27"/>
      <c r="AM237" s="4">
        <f t="shared" ref="AM237:AM239" si="977">AK237+AL237</f>
        <v>98527.1</v>
      </c>
      <c r="AN237" s="3">
        <v>0</v>
      </c>
      <c r="AO237" s="3">
        <v>0</v>
      </c>
      <c r="AP237" s="3">
        <f t="shared" si="613"/>
        <v>0</v>
      </c>
      <c r="AQ237" s="3">
        <v>0</v>
      </c>
      <c r="AR237" s="3">
        <f t="shared" ref="AR237:AR239" si="978">AP237+AQ237</f>
        <v>0</v>
      </c>
      <c r="AS237" s="3">
        <v>0</v>
      </c>
      <c r="AT237" s="3">
        <f t="shared" ref="AT237:AT239" si="979">AR237+AS237</f>
        <v>0</v>
      </c>
      <c r="AU237" s="3">
        <v>0</v>
      </c>
      <c r="AV237" s="3">
        <f t="shared" ref="AV237:AV239" si="980">AT237+AU237</f>
        <v>0</v>
      </c>
      <c r="AW237" s="3">
        <v>0</v>
      </c>
      <c r="AX237" s="3">
        <f t="shared" ref="AX237:AX239" si="981">AV237+AW237</f>
        <v>0</v>
      </c>
      <c r="AY237" s="3">
        <v>0</v>
      </c>
      <c r="AZ237" s="3">
        <f t="shared" si="851"/>
        <v>0</v>
      </c>
      <c r="BA237" s="30">
        <v>0</v>
      </c>
      <c r="BB237" s="3">
        <f t="shared" ref="BB237:BB239" si="982">AZ237+BA237</f>
        <v>0</v>
      </c>
      <c r="BC237" s="5" t="s">
        <v>286</v>
      </c>
      <c r="BD237" s="5">
        <v>0</v>
      </c>
      <c r="BE237" s="5"/>
      <c r="BF237" s="5"/>
    </row>
    <row r="238" spans="1:58" x14ac:dyDescent="0.35">
      <c r="A238" s="71"/>
      <c r="B238" s="72" t="s">
        <v>21</v>
      </c>
      <c r="C238" s="72"/>
      <c r="D238" s="4">
        <v>41437.5</v>
      </c>
      <c r="E238" s="4"/>
      <c r="F238" s="4">
        <f t="shared" si="611"/>
        <v>41437.5</v>
      </c>
      <c r="G238" s="4"/>
      <c r="H238" s="4">
        <f t="shared" si="967"/>
        <v>41437.5</v>
      </c>
      <c r="I238" s="4"/>
      <c r="J238" s="4">
        <f t="shared" si="968"/>
        <v>41437.5</v>
      </c>
      <c r="K238" s="4"/>
      <c r="L238" s="4">
        <f t="shared" si="969"/>
        <v>41437.5</v>
      </c>
      <c r="M238" s="4"/>
      <c r="N238" s="4">
        <f>L238+M238</f>
        <v>41437.5</v>
      </c>
      <c r="O238" s="4"/>
      <c r="P238" s="4">
        <f>N238+O238</f>
        <v>41437.5</v>
      </c>
      <c r="Q238" s="4"/>
      <c r="R238" s="3">
        <f t="shared" si="837"/>
        <v>41437.5</v>
      </c>
      <c r="S238" s="32"/>
      <c r="T238" s="3">
        <f t="shared" si="970"/>
        <v>41437.5</v>
      </c>
      <c r="U238" s="27"/>
      <c r="V238" s="3">
        <f t="shared" si="971"/>
        <v>41437.5</v>
      </c>
      <c r="W238" s="4">
        <v>295581.09999999998</v>
      </c>
      <c r="X238" s="4"/>
      <c r="Y238" s="4">
        <f t="shared" si="612"/>
        <v>295581.09999999998</v>
      </c>
      <c r="Z238" s="4"/>
      <c r="AA238" s="4">
        <f t="shared" si="972"/>
        <v>295581.09999999998</v>
      </c>
      <c r="AB238" s="4"/>
      <c r="AC238" s="4">
        <f t="shared" si="973"/>
        <v>295581.09999999998</v>
      </c>
      <c r="AD238" s="4"/>
      <c r="AE238" s="4">
        <f t="shared" si="974"/>
        <v>295581.09999999998</v>
      </c>
      <c r="AF238" s="4"/>
      <c r="AG238" s="4">
        <f t="shared" si="975"/>
        <v>295581.09999999998</v>
      </c>
      <c r="AH238" s="4"/>
      <c r="AI238" s="3">
        <f t="shared" si="844"/>
        <v>295581.09999999998</v>
      </c>
      <c r="AJ238" s="32"/>
      <c r="AK238" s="3">
        <f t="shared" si="976"/>
        <v>295581.09999999998</v>
      </c>
      <c r="AL238" s="27"/>
      <c r="AM238" s="3">
        <f t="shared" si="977"/>
        <v>295581.09999999998</v>
      </c>
      <c r="AN238" s="3">
        <v>0</v>
      </c>
      <c r="AO238" s="3">
        <v>0</v>
      </c>
      <c r="AP238" s="3">
        <f t="shared" si="613"/>
        <v>0</v>
      </c>
      <c r="AQ238" s="3">
        <v>0</v>
      </c>
      <c r="AR238" s="3">
        <f t="shared" si="978"/>
        <v>0</v>
      </c>
      <c r="AS238" s="3">
        <v>0</v>
      </c>
      <c r="AT238" s="3">
        <f t="shared" si="979"/>
        <v>0</v>
      </c>
      <c r="AU238" s="3">
        <v>0</v>
      </c>
      <c r="AV238" s="3">
        <f t="shared" si="980"/>
        <v>0</v>
      </c>
      <c r="AW238" s="3">
        <v>0</v>
      </c>
      <c r="AX238" s="3">
        <f t="shared" si="981"/>
        <v>0</v>
      </c>
      <c r="AY238" s="3">
        <v>0</v>
      </c>
      <c r="AZ238" s="3">
        <f t="shared" si="851"/>
        <v>0</v>
      </c>
      <c r="BA238" s="30">
        <v>0</v>
      </c>
      <c r="BB238" s="3">
        <f t="shared" si="982"/>
        <v>0</v>
      </c>
      <c r="BC238" s="65" t="s">
        <v>295</v>
      </c>
      <c r="BD238" s="65"/>
    </row>
    <row r="239" spans="1:58" ht="36" x14ac:dyDescent="0.35">
      <c r="A239" s="71" t="s">
        <v>231</v>
      </c>
      <c r="B239" s="72" t="s">
        <v>43</v>
      </c>
      <c r="C239" s="2" t="s">
        <v>247</v>
      </c>
      <c r="D239" s="4">
        <f>D241+D242</f>
        <v>283733.40000000002</v>
      </c>
      <c r="E239" s="4">
        <f>E241+E242</f>
        <v>0</v>
      </c>
      <c r="F239" s="4">
        <f t="shared" si="611"/>
        <v>283733.40000000002</v>
      </c>
      <c r="G239" s="4">
        <f>G241+G242</f>
        <v>0</v>
      </c>
      <c r="H239" s="4">
        <f t="shared" si="967"/>
        <v>283733.40000000002</v>
      </c>
      <c r="I239" s="4">
        <f>I241+I242</f>
        <v>0</v>
      </c>
      <c r="J239" s="4">
        <f t="shared" si="968"/>
        <v>283733.40000000002</v>
      </c>
      <c r="K239" s="4">
        <f>K241+K242</f>
        <v>25817.919999999998</v>
      </c>
      <c r="L239" s="4">
        <f t="shared" si="969"/>
        <v>309551.32</v>
      </c>
      <c r="M239" s="4">
        <f>M241+M242</f>
        <v>0</v>
      </c>
      <c r="N239" s="4">
        <f>L239+M239</f>
        <v>309551.32</v>
      </c>
      <c r="O239" s="4">
        <f>O241+O242</f>
        <v>0</v>
      </c>
      <c r="P239" s="4">
        <f>N239+O239</f>
        <v>309551.32</v>
      </c>
      <c r="Q239" s="4">
        <f>Q241+Q242</f>
        <v>0</v>
      </c>
      <c r="R239" s="3">
        <f t="shared" si="837"/>
        <v>309551.32</v>
      </c>
      <c r="S239" s="32">
        <f>S241+S242</f>
        <v>0</v>
      </c>
      <c r="T239" s="3">
        <f t="shared" si="970"/>
        <v>309551.32</v>
      </c>
      <c r="U239" s="27">
        <f>U241+U242</f>
        <v>0</v>
      </c>
      <c r="V239" s="3">
        <f t="shared" si="971"/>
        <v>309551.32</v>
      </c>
      <c r="W239" s="4">
        <f t="shared" ref="W239:AN239" si="983">W241+W242</f>
        <v>0</v>
      </c>
      <c r="X239" s="4">
        <f t="shared" ref="X239:Z239" si="984">X241+X242</f>
        <v>0</v>
      </c>
      <c r="Y239" s="4">
        <f t="shared" si="612"/>
        <v>0</v>
      </c>
      <c r="Z239" s="4">
        <f t="shared" si="984"/>
        <v>0</v>
      </c>
      <c r="AA239" s="4">
        <f t="shared" si="972"/>
        <v>0</v>
      </c>
      <c r="AB239" s="4">
        <f t="shared" ref="AB239" si="985">AB241+AB242</f>
        <v>0</v>
      </c>
      <c r="AC239" s="4">
        <f t="shared" si="973"/>
        <v>0</v>
      </c>
      <c r="AD239" s="4">
        <f t="shared" ref="AD239:AF239" si="986">AD241+AD242</f>
        <v>0</v>
      </c>
      <c r="AE239" s="4">
        <f t="shared" si="974"/>
        <v>0</v>
      </c>
      <c r="AF239" s="4">
        <f t="shared" si="986"/>
        <v>0</v>
      </c>
      <c r="AG239" s="4">
        <f t="shared" si="975"/>
        <v>0</v>
      </c>
      <c r="AH239" s="4">
        <f t="shared" ref="AH239:AJ239" si="987">AH241+AH242</f>
        <v>0</v>
      </c>
      <c r="AI239" s="3">
        <f t="shared" si="844"/>
        <v>0</v>
      </c>
      <c r="AJ239" s="32">
        <f t="shared" si="987"/>
        <v>0</v>
      </c>
      <c r="AK239" s="3">
        <f t="shared" si="976"/>
        <v>0</v>
      </c>
      <c r="AL239" s="27">
        <f t="shared" ref="AL239" si="988">AL241+AL242</f>
        <v>0</v>
      </c>
      <c r="AM239" s="3">
        <f t="shared" si="977"/>
        <v>0</v>
      </c>
      <c r="AN239" s="4">
        <f t="shared" si="983"/>
        <v>0</v>
      </c>
      <c r="AO239" s="3">
        <f t="shared" ref="AO239:AQ239" si="989">AO241+AO242</f>
        <v>0</v>
      </c>
      <c r="AP239" s="3">
        <f t="shared" si="613"/>
        <v>0</v>
      </c>
      <c r="AQ239" s="3">
        <f t="shared" si="989"/>
        <v>0</v>
      </c>
      <c r="AR239" s="3">
        <f t="shared" si="978"/>
        <v>0</v>
      </c>
      <c r="AS239" s="3">
        <f t="shared" ref="AS239:AU239" si="990">AS241+AS242</f>
        <v>0</v>
      </c>
      <c r="AT239" s="3">
        <f t="shared" si="979"/>
        <v>0</v>
      </c>
      <c r="AU239" s="3">
        <f t="shared" si="990"/>
        <v>0</v>
      </c>
      <c r="AV239" s="3">
        <f t="shared" si="980"/>
        <v>0</v>
      </c>
      <c r="AW239" s="3">
        <f t="shared" ref="AW239:AY239" si="991">AW241+AW242</f>
        <v>0</v>
      </c>
      <c r="AX239" s="3">
        <f t="shared" si="981"/>
        <v>0</v>
      </c>
      <c r="AY239" s="3">
        <f t="shared" si="991"/>
        <v>0</v>
      </c>
      <c r="AZ239" s="3">
        <f t="shared" si="851"/>
        <v>0</v>
      </c>
      <c r="BA239" s="30">
        <f t="shared" ref="BA239" si="992">BA241+BA242</f>
        <v>0</v>
      </c>
      <c r="BB239" s="3">
        <f t="shared" si="982"/>
        <v>0</v>
      </c>
      <c r="BC239" s="65"/>
      <c r="BD239" s="65"/>
    </row>
    <row r="240" spans="1:58" x14ac:dyDescent="0.35">
      <c r="A240" s="71"/>
      <c r="B240" s="72" t="s">
        <v>5</v>
      </c>
      <c r="C240" s="7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3"/>
      <c r="S240" s="32"/>
      <c r="T240" s="3"/>
      <c r="U240" s="27"/>
      <c r="V240" s="3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3"/>
      <c r="AJ240" s="32"/>
      <c r="AK240" s="3"/>
      <c r="AL240" s="27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0"/>
      <c r="BB240" s="3"/>
      <c r="BC240" s="65"/>
      <c r="BD240" s="65"/>
    </row>
    <row r="241" spans="1:58" hidden="1" x14ac:dyDescent="0.35">
      <c r="A241" s="12"/>
      <c r="B241" s="1" t="s">
        <v>6</v>
      </c>
      <c r="C241" s="1"/>
      <c r="D241" s="4">
        <v>70933.399999999994</v>
      </c>
      <c r="E241" s="4"/>
      <c r="F241" s="4">
        <f t="shared" si="611"/>
        <v>70933.399999999994</v>
      </c>
      <c r="G241" s="4"/>
      <c r="H241" s="4">
        <f t="shared" ref="H241:H247" si="993">F241+G241</f>
        <v>70933.399999999994</v>
      </c>
      <c r="I241" s="4"/>
      <c r="J241" s="4">
        <f t="shared" ref="J241:J247" si="994">H241+I241</f>
        <v>70933.399999999994</v>
      </c>
      <c r="K241" s="4">
        <v>25817.919999999998</v>
      </c>
      <c r="L241" s="4">
        <f t="shared" ref="L241:L247" si="995">J241+K241</f>
        <v>96751.319999999992</v>
      </c>
      <c r="M241" s="4"/>
      <c r="N241" s="4">
        <f t="shared" ref="N241:N247" si="996">L241+M241</f>
        <v>96751.319999999992</v>
      </c>
      <c r="O241" s="4"/>
      <c r="P241" s="4">
        <f t="shared" ref="P241:P247" si="997">N241+O241</f>
        <v>96751.319999999992</v>
      </c>
      <c r="Q241" s="4"/>
      <c r="R241" s="4">
        <f t="shared" si="837"/>
        <v>96751.319999999992</v>
      </c>
      <c r="S241" s="32"/>
      <c r="T241" s="4">
        <f t="shared" ref="T241:T247" si="998">R241+S241</f>
        <v>96751.319999999992</v>
      </c>
      <c r="U241" s="27"/>
      <c r="V241" s="4">
        <f t="shared" ref="V241:V247" si="999">T241+U241</f>
        <v>96751.319999999992</v>
      </c>
      <c r="W241" s="4">
        <v>0</v>
      </c>
      <c r="X241" s="4">
        <v>0</v>
      </c>
      <c r="Y241" s="4">
        <f t="shared" si="612"/>
        <v>0</v>
      </c>
      <c r="Z241" s="4">
        <v>0</v>
      </c>
      <c r="AA241" s="4">
        <f t="shared" ref="AA241:AA247" si="1000">Y241+Z241</f>
        <v>0</v>
      </c>
      <c r="AB241" s="4">
        <v>0</v>
      </c>
      <c r="AC241" s="4">
        <f t="shared" ref="AC241:AC247" si="1001">AA241+AB241</f>
        <v>0</v>
      </c>
      <c r="AD241" s="4">
        <v>0</v>
      </c>
      <c r="AE241" s="4">
        <f t="shared" ref="AE241:AE247" si="1002">AC241+AD241</f>
        <v>0</v>
      </c>
      <c r="AF241" s="4"/>
      <c r="AG241" s="4">
        <f t="shared" ref="AG241:AG247" si="1003">AE241+AF241</f>
        <v>0</v>
      </c>
      <c r="AH241" s="4"/>
      <c r="AI241" s="4">
        <f t="shared" si="844"/>
        <v>0</v>
      </c>
      <c r="AJ241" s="32"/>
      <c r="AK241" s="4">
        <f t="shared" ref="AK241:AK247" si="1004">AI241+AJ241</f>
        <v>0</v>
      </c>
      <c r="AL241" s="27"/>
      <c r="AM241" s="4">
        <f t="shared" ref="AM241:AM247" si="1005">AK241+AL241</f>
        <v>0</v>
      </c>
      <c r="AN241" s="3">
        <v>0</v>
      </c>
      <c r="AO241" s="3">
        <v>0</v>
      </c>
      <c r="AP241" s="3">
        <f t="shared" si="613"/>
        <v>0</v>
      </c>
      <c r="AQ241" s="3">
        <v>0</v>
      </c>
      <c r="AR241" s="3">
        <f t="shared" ref="AR241:AR247" si="1006">AP241+AQ241</f>
        <v>0</v>
      </c>
      <c r="AS241" s="3">
        <v>0</v>
      </c>
      <c r="AT241" s="3">
        <f t="shared" ref="AT241:AT247" si="1007">AR241+AS241</f>
        <v>0</v>
      </c>
      <c r="AU241" s="3">
        <v>0</v>
      </c>
      <c r="AV241" s="3">
        <f t="shared" ref="AV241:AV247" si="1008">AT241+AU241</f>
        <v>0</v>
      </c>
      <c r="AW241" s="3">
        <v>0</v>
      </c>
      <c r="AX241" s="3">
        <f t="shared" ref="AX241:AX247" si="1009">AV241+AW241</f>
        <v>0</v>
      </c>
      <c r="AY241" s="3">
        <v>0</v>
      </c>
      <c r="AZ241" s="3">
        <f t="shared" si="851"/>
        <v>0</v>
      </c>
      <c r="BA241" s="30">
        <v>0</v>
      </c>
      <c r="BB241" s="3">
        <f t="shared" ref="BB241:BB247" si="1010">AZ241+BA241</f>
        <v>0</v>
      </c>
      <c r="BC241" s="5" t="s">
        <v>276</v>
      </c>
      <c r="BD241" s="5">
        <v>0</v>
      </c>
      <c r="BE241" s="5"/>
      <c r="BF241" s="5"/>
    </row>
    <row r="242" spans="1:58" x14ac:dyDescent="0.35">
      <c r="A242" s="71"/>
      <c r="B242" s="72" t="s">
        <v>21</v>
      </c>
      <c r="C242" s="72"/>
      <c r="D242" s="4">
        <v>212800</v>
      </c>
      <c r="E242" s="4"/>
      <c r="F242" s="4">
        <f t="shared" si="611"/>
        <v>212800</v>
      </c>
      <c r="G242" s="4"/>
      <c r="H242" s="4">
        <f t="shared" si="993"/>
        <v>212800</v>
      </c>
      <c r="I242" s="4"/>
      <c r="J242" s="4">
        <f t="shared" si="994"/>
        <v>212800</v>
      </c>
      <c r="K242" s="4"/>
      <c r="L242" s="4">
        <f t="shared" si="995"/>
        <v>212800</v>
      </c>
      <c r="M242" s="4"/>
      <c r="N242" s="4">
        <f t="shared" si="996"/>
        <v>212800</v>
      </c>
      <c r="O242" s="4"/>
      <c r="P242" s="4">
        <f t="shared" si="997"/>
        <v>212800</v>
      </c>
      <c r="Q242" s="4"/>
      <c r="R242" s="3">
        <f t="shared" si="837"/>
        <v>212800</v>
      </c>
      <c r="S242" s="32"/>
      <c r="T242" s="3">
        <f t="shared" si="998"/>
        <v>212800</v>
      </c>
      <c r="U242" s="27"/>
      <c r="V242" s="3">
        <f t="shared" si="999"/>
        <v>212800</v>
      </c>
      <c r="W242" s="4">
        <v>0</v>
      </c>
      <c r="X242" s="4">
        <v>0</v>
      </c>
      <c r="Y242" s="4">
        <f t="shared" si="612"/>
        <v>0</v>
      </c>
      <c r="Z242" s="4">
        <v>0</v>
      </c>
      <c r="AA242" s="4">
        <f t="shared" si="1000"/>
        <v>0</v>
      </c>
      <c r="AB242" s="4">
        <v>0</v>
      </c>
      <c r="AC242" s="4">
        <f t="shared" si="1001"/>
        <v>0</v>
      </c>
      <c r="AD242" s="4">
        <v>0</v>
      </c>
      <c r="AE242" s="4">
        <f t="shared" si="1002"/>
        <v>0</v>
      </c>
      <c r="AF242" s="4"/>
      <c r="AG242" s="4">
        <f t="shared" si="1003"/>
        <v>0</v>
      </c>
      <c r="AH242" s="4"/>
      <c r="AI242" s="3">
        <f t="shared" si="844"/>
        <v>0</v>
      </c>
      <c r="AJ242" s="32"/>
      <c r="AK242" s="3">
        <f t="shared" si="1004"/>
        <v>0</v>
      </c>
      <c r="AL242" s="27"/>
      <c r="AM242" s="3">
        <f t="shared" si="1005"/>
        <v>0</v>
      </c>
      <c r="AN242" s="3">
        <v>0</v>
      </c>
      <c r="AO242" s="3">
        <v>0</v>
      </c>
      <c r="AP242" s="3">
        <f t="shared" si="613"/>
        <v>0</v>
      </c>
      <c r="AQ242" s="3">
        <v>0</v>
      </c>
      <c r="AR242" s="3">
        <f t="shared" si="1006"/>
        <v>0</v>
      </c>
      <c r="AS242" s="3">
        <v>0</v>
      </c>
      <c r="AT242" s="3">
        <f t="shared" si="1007"/>
        <v>0</v>
      </c>
      <c r="AU242" s="3">
        <v>0</v>
      </c>
      <c r="AV242" s="3">
        <f t="shared" si="1008"/>
        <v>0</v>
      </c>
      <c r="AW242" s="3">
        <v>0</v>
      </c>
      <c r="AX242" s="3">
        <f t="shared" si="1009"/>
        <v>0</v>
      </c>
      <c r="AY242" s="3">
        <v>0</v>
      </c>
      <c r="AZ242" s="3">
        <f t="shared" si="851"/>
        <v>0</v>
      </c>
      <c r="BA242" s="30">
        <v>0</v>
      </c>
      <c r="BB242" s="3">
        <f t="shared" si="1010"/>
        <v>0</v>
      </c>
      <c r="BC242" s="65" t="s">
        <v>276</v>
      </c>
      <c r="BD242" s="65"/>
    </row>
    <row r="243" spans="1:58" ht="36" x14ac:dyDescent="0.35">
      <c r="A243" s="71" t="s">
        <v>232</v>
      </c>
      <c r="B243" s="72" t="s">
        <v>251</v>
      </c>
      <c r="C243" s="2" t="s">
        <v>96</v>
      </c>
      <c r="D243" s="4">
        <v>8000</v>
      </c>
      <c r="E243" s="4"/>
      <c r="F243" s="4">
        <f t="shared" si="611"/>
        <v>8000</v>
      </c>
      <c r="G243" s="4">
        <v>3396.34</v>
      </c>
      <c r="H243" s="4">
        <f t="shared" si="993"/>
        <v>11396.34</v>
      </c>
      <c r="I243" s="4"/>
      <c r="J243" s="4">
        <f t="shared" si="994"/>
        <v>11396.34</v>
      </c>
      <c r="K243" s="4"/>
      <c r="L243" s="4">
        <f t="shared" si="995"/>
        <v>11396.34</v>
      </c>
      <c r="M243" s="4"/>
      <c r="N243" s="4">
        <f t="shared" si="996"/>
        <v>11396.34</v>
      </c>
      <c r="O243" s="4"/>
      <c r="P243" s="4">
        <f t="shared" si="997"/>
        <v>11396.34</v>
      </c>
      <c r="Q243" s="4"/>
      <c r="R243" s="3">
        <f t="shared" si="837"/>
        <v>11396.34</v>
      </c>
      <c r="S243" s="32"/>
      <c r="T243" s="30">
        <f t="shared" si="998"/>
        <v>11396.34</v>
      </c>
      <c r="U243" s="27">
        <f>-8000+8000</f>
        <v>0</v>
      </c>
      <c r="V243" s="3">
        <f t="shared" si="999"/>
        <v>11396.34</v>
      </c>
      <c r="W243" s="4">
        <v>39873.699999999997</v>
      </c>
      <c r="X243" s="4"/>
      <c r="Y243" s="4">
        <f t="shared" si="612"/>
        <v>39873.699999999997</v>
      </c>
      <c r="Z243" s="4"/>
      <c r="AA243" s="4">
        <f t="shared" si="1000"/>
        <v>39873.699999999997</v>
      </c>
      <c r="AB243" s="4"/>
      <c r="AC243" s="4">
        <f t="shared" si="1001"/>
        <v>39873.699999999997</v>
      </c>
      <c r="AD243" s="4"/>
      <c r="AE243" s="4">
        <f t="shared" si="1002"/>
        <v>39873.699999999997</v>
      </c>
      <c r="AF243" s="4"/>
      <c r="AG243" s="4">
        <f t="shared" si="1003"/>
        <v>39873.699999999997</v>
      </c>
      <c r="AH243" s="4"/>
      <c r="AI243" s="3">
        <f t="shared" si="844"/>
        <v>39873.699999999997</v>
      </c>
      <c r="AJ243" s="32"/>
      <c r="AK243" s="3">
        <f t="shared" si="1004"/>
        <v>39873.699999999997</v>
      </c>
      <c r="AL243" s="27"/>
      <c r="AM243" s="3">
        <f t="shared" si="1005"/>
        <v>39873.699999999997</v>
      </c>
      <c r="AN243" s="3">
        <v>0</v>
      </c>
      <c r="AO243" s="3">
        <v>0</v>
      </c>
      <c r="AP243" s="3">
        <f t="shared" si="613"/>
        <v>0</v>
      </c>
      <c r="AQ243" s="3">
        <v>0</v>
      </c>
      <c r="AR243" s="3">
        <f t="shared" si="1006"/>
        <v>0</v>
      </c>
      <c r="AS243" s="3">
        <v>0</v>
      </c>
      <c r="AT243" s="3">
        <f t="shared" si="1007"/>
        <v>0</v>
      </c>
      <c r="AU243" s="3">
        <v>0</v>
      </c>
      <c r="AV243" s="3">
        <f t="shared" si="1008"/>
        <v>0</v>
      </c>
      <c r="AW243" s="3">
        <v>0</v>
      </c>
      <c r="AX243" s="3">
        <f t="shared" si="1009"/>
        <v>0</v>
      </c>
      <c r="AY243" s="3">
        <v>0</v>
      </c>
      <c r="AZ243" s="3">
        <f t="shared" si="851"/>
        <v>0</v>
      </c>
      <c r="BA243" s="30">
        <v>0</v>
      </c>
      <c r="BB243" s="3">
        <f t="shared" si="1010"/>
        <v>0</v>
      </c>
      <c r="BC243" s="65" t="s">
        <v>280</v>
      </c>
      <c r="BD243" s="65"/>
    </row>
    <row r="244" spans="1:58" ht="36" x14ac:dyDescent="0.35">
      <c r="A244" s="71" t="s">
        <v>233</v>
      </c>
      <c r="B244" s="72" t="s">
        <v>51</v>
      </c>
      <c r="C244" s="2" t="s">
        <v>96</v>
      </c>
      <c r="D244" s="4">
        <v>21398.400000000001</v>
      </c>
      <c r="E244" s="4"/>
      <c r="F244" s="4">
        <f t="shared" si="611"/>
        <v>21398.400000000001</v>
      </c>
      <c r="G244" s="4"/>
      <c r="H244" s="4">
        <f t="shared" si="993"/>
        <v>21398.400000000001</v>
      </c>
      <c r="I244" s="4"/>
      <c r="J244" s="4">
        <f t="shared" si="994"/>
        <v>21398.400000000001</v>
      </c>
      <c r="K244" s="4"/>
      <c r="L244" s="4">
        <f t="shared" si="995"/>
        <v>21398.400000000001</v>
      </c>
      <c r="M244" s="4"/>
      <c r="N244" s="4">
        <f t="shared" si="996"/>
        <v>21398.400000000001</v>
      </c>
      <c r="O244" s="4"/>
      <c r="P244" s="4">
        <f t="shared" si="997"/>
        <v>21398.400000000001</v>
      </c>
      <c r="Q244" s="4">
        <v>-21398.400000000001</v>
      </c>
      <c r="R244" s="3">
        <f t="shared" si="837"/>
        <v>0</v>
      </c>
      <c r="S244" s="32"/>
      <c r="T244" s="3">
        <f t="shared" si="998"/>
        <v>0</v>
      </c>
      <c r="U244" s="27"/>
      <c r="V244" s="3">
        <f t="shared" si="999"/>
        <v>0</v>
      </c>
      <c r="W244" s="4">
        <v>0</v>
      </c>
      <c r="X244" s="4">
        <v>0</v>
      </c>
      <c r="Y244" s="4">
        <f t="shared" si="612"/>
        <v>0</v>
      </c>
      <c r="Z244" s="4">
        <v>0</v>
      </c>
      <c r="AA244" s="4">
        <f t="shared" si="1000"/>
        <v>0</v>
      </c>
      <c r="AB244" s="4">
        <v>0</v>
      </c>
      <c r="AC244" s="4">
        <f t="shared" si="1001"/>
        <v>0</v>
      </c>
      <c r="AD244" s="4">
        <v>0</v>
      </c>
      <c r="AE244" s="4">
        <f t="shared" si="1002"/>
        <v>0</v>
      </c>
      <c r="AF244" s="4"/>
      <c r="AG244" s="4">
        <f t="shared" si="1003"/>
        <v>0</v>
      </c>
      <c r="AH244" s="4">
        <v>21398.400000000001</v>
      </c>
      <c r="AI244" s="3">
        <f t="shared" si="844"/>
        <v>21398.400000000001</v>
      </c>
      <c r="AJ244" s="32"/>
      <c r="AK244" s="3">
        <f t="shared" si="1004"/>
        <v>21398.400000000001</v>
      </c>
      <c r="AL244" s="27"/>
      <c r="AM244" s="3">
        <f t="shared" si="1005"/>
        <v>21398.400000000001</v>
      </c>
      <c r="AN244" s="3">
        <v>0</v>
      </c>
      <c r="AO244" s="3">
        <v>0</v>
      </c>
      <c r="AP244" s="3">
        <f t="shared" si="613"/>
        <v>0</v>
      </c>
      <c r="AQ244" s="3">
        <v>0</v>
      </c>
      <c r="AR244" s="3">
        <f t="shared" si="1006"/>
        <v>0</v>
      </c>
      <c r="AS244" s="3">
        <v>0</v>
      </c>
      <c r="AT244" s="3">
        <f t="shared" si="1007"/>
        <v>0</v>
      </c>
      <c r="AU244" s="3">
        <v>0</v>
      </c>
      <c r="AV244" s="3">
        <f t="shared" si="1008"/>
        <v>0</v>
      </c>
      <c r="AW244" s="3">
        <v>0</v>
      </c>
      <c r="AX244" s="3">
        <f t="shared" si="1009"/>
        <v>0</v>
      </c>
      <c r="AY244" s="3">
        <v>0</v>
      </c>
      <c r="AZ244" s="3">
        <f t="shared" si="851"/>
        <v>0</v>
      </c>
      <c r="BA244" s="30">
        <v>0</v>
      </c>
      <c r="BB244" s="3">
        <f t="shared" si="1010"/>
        <v>0</v>
      </c>
      <c r="BC244" s="65" t="s">
        <v>281</v>
      </c>
      <c r="BD244" s="65"/>
    </row>
    <row r="245" spans="1:58" ht="36" x14ac:dyDescent="0.35">
      <c r="A245" s="71" t="s">
        <v>234</v>
      </c>
      <c r="B245" s="72" t="s">
        <v>52</v>
      </c>
      <c r="C245" s="2" t="s">
        <v>96</v>
      </c>
      <c r="D245" s="4">
        <v>12363.3</v>
      </c>
      <c r="E245" s="4"/>
      <c r="F245" s="4">
        <f t="shared" ref="F245:F340" si="1011">D245+E245</f>
        <v>12363.3</v>
      </c>
      <c r="G245" s="4"/>
      <c r="H245" s="4">
        <f t="shared" si="993"/>
        <v>12363.3</v>
      </c>
      <c r="I245" s="4"/>
      <c r="J245" s="4">
        <f t="shared" si="994"/>
        <v>12363.3</v>
      </c>
      <c r="K245" s="4"/>
      <c r="L245" s="4">
        <f t="shared" si="995"/>
        <v>12363.3</v>
      </c>
      <c r="M245" s="4"/>
      <c r="N245" s="4">
        <f t="shared" si="996"/>
        <v>12363.3</v>
      </c>
      <c r="O245" s="4"/>
      <c r="P245" s="4">
        <f t="shared" si="997"/>
        <v>12363.3</v>
      </c>
      <c r="Q245" s="4"/>
      <c r="R245" s="3">
        <f t="shared" si="837"/>
        <v>12363.3</v>
      </c>
      <c r="S245" s="32"/>
      <c r="T245" s="3">
        <f t="shared" si="998"/>
        <v>12363.3</v>
      </c>
      <c r="U245" s="27"/>
      <c r="V245" s="3">
        <f t="shared" si="999"/>
        <v>12363.3</v>
      </c>
      <c r="W245" s="4">
        <v>0</v>
      </c>
      <c r="X245" s="4">
        <v>0</v>
      </c>
      <c r="Y245" s="4">
        <f t="shared" ref="Y245:Y340" si="1012">W245+X245</f>
        <v>0</v>
      </c>
      <c r="Z245" s="4">
        <v>0</v>
      </c>
      <c r="AA245" s="4">
        <f t="shared" si="1000"/>
        <v>0</v>
      </c>
      <c r="AB245" s="4">
        <v>0</v>
      </c>
      <c r="AC245" s="4">
        <f t="shared" si="1001"/>
        <v>0</v>
      </c>
      <c r="AD245" s="4">
        <v>0</v>
      </c>
      <c r="AE245" s="4">
        <f t="shared" si="1002"/>
        <v>0</v>
      </c>
      <c r="AF245" s="4"/>
      <c r="AG245" s="4">
        <f t="shared" si="1003"/>
        <v>0</v>
      </c>
      <c r="AH245" s="4"/>
      <c r="AI245" s="3">
        <f t="shared" si="844"/>
        <v>0</v>
      </c>
      <c r="AJ245" s="32"/>
      <c r="AK245" s="3">
        <f t="shared" si="1004"/>
        <v>0</v>
      </c>
      <c r="AL245" s="27"/>
      <c r="AM245" s="3">
        <f t="shared" si="1005"/>
        <v>0</v>
      </c>
      <c r="AN245" s="3">
        <v>0</v>
      </c>
      <c r="AO245" s="3">
        <v>0</v>
      </c>
      <c r="AP245" s="3">
        <f t="shared" ref="AP245:AP340" si="1013">AN245+AO245</f>
        <v>0</v>
      </c>
      <c r="AQ245" s="3">
        <v>0</v>
      </c>
      <c r="AR245" s="3">
        <f t="shared" si="1006"/>
        <v>0</v>
      </c>
      <c r="AS245" s="3">
        <v>0</v>
      </c>
      <c r="AT245" s="3">
        <f t="shared" si="1007"/>
        <v>0</v>
      </c>
      <c r="AU245" s="3">
        <v>0</v>
      </c>
      <c r="AV245" s="3">
        <f t="shared" si="1008"/>
        <v>0</v>
      </c>
      <c r="AW245" s="3">
        <v>0</v>
      </c>
      <c r="AX245" s="3">
        <f t="shared" si="1009"/>
        <v>0</v>
      </c>
      <c r="AY245" s="3">
        <v>0</v>
      </c>
      <c r="AZ245" s="3">
        <f t="shared" si="851"/>
        <v>0</v>
      </c>
      <c r="BA245" s="30">
        <v>0</v>
      </c>
      <c r="BB245" s="3">
        <f t="shared" si="1010"/>
        <v>0</v>
      </c>
      <c r="BC245" s="65" t="s">
        <v>282</v>
      </c>
      <c r="BD245" s="65"/>
    </row>
    <row r="246" spans="1:58" ht="54" x14ac:dyDescent="0.35">
      <c r="A246" s="71" t="s">
        <v>235</v>
      </c>
      <c r="B246" s="72" t="s">
        <v>53</v>
      </c>
      <c r="C246" s="2" t="s">
        <v>96</v>
      </c>
      <c r="D246" s="4">
        <v>9666.2000000000007</v>
      </c>
      <c r="E246" s="4"/>
      <c r="F246" s="4">
        <f t="shared" si="1011"/>
        <v>9666.2000000000007</v>
      </c>
      <c r="G246" s="4"/>
      <c r="H246" s="4">
        <f t="shared" si="993"/>
        <v>9666.2000000000007</v>
      </c>
      <c r="I246" s="4"/>
      <c r="J246" s="4">
        <f t="shared" si="994"/>
        <v>9666.2000000000007</v>
      </c>
      <c r="K246" s="4"/>
      <c r="L246" s="4">
        <f t="shared" si="995"/>
        <v>9666.2000000000007</v>
      </c>
      <c r="M246" s="4"/>
      <c r="N246" s="4">
        <f t="shared" si="996"/>
        <v>9666.2000000000007</v>
      </c>
      <c r="O246" s="4"/>
      <c r="P246" s="4">
        <f t="shared" si="997"/>
        <v>9666.2000000000007</v>
      </c>
      <c r="Q246" s="4">
        <v>-9666.2000000000007</v>
      </c>
      <c r="R246" s="3">
        <f t="shared" si="837"/>
        <v>0</v>
      </c>
      <c r="S246" s="32"/>
      <c r="T246" s="3">
        <f t="shared" si="998"/>
        <v>0</v>
      </c>
      <c r="U246" s="27"/>
      <c r="V246" s="3">
        <f t="shared" si="999"/>
        <v>0</v>
      </c>
      <c r="W246" s="4">
        <v>0</v>
      </c>
      <c r="X246" s="4">
        <v>0</v>
      </c>
      <c r="Y246" s="4">
        <f t="shared" si="1012"/>
        <v>0</v>
      </c>
      <c r="Z246" s="4">
        <v>0</v>
      </c>
      <c r="AA246" s="4">
        <f t="shared" si="1000"/>
        <v>0</v>
      </c>
      <c r="AB246" s="4">
        <v>0</v>
      </c>
      <c r="AC246" s="4">
        <f t="shared" si="1001"/>
        <v>0</v>
      </c>
      <c r="AD246" s="4">
        <v>0</v>
      </c>
      <c r="AE246" s="4">
        <f t="shared" si="1002"/>
        <v>0</v>
      </c>
      <c r="AF246" s="4"/>
      <c r="AG246" s="4">
        <f t="shared" si="1003"/>
        <v>0</v>
      </c>
      <c r="AH246" s="4">
        <v>9666.2000000000007</v>
      </c>
      <c r="AI246" s="3">
        <f t="shared" si="844"/>
        <v>9666.2000000000007</v>
      </c>
      <c r="AJ246" s="32"/>
      <c r="AK246" s="3">
        <f t="shared" si="1004"/>
        <v>9666.2000000000007</v>
      </c>
      <c r="AL246" s="27"/>
      <c r="AM246" s="3">
        <f t="shared" si="1005"/>
        <v>9666.2000000000007</v>
      </c>
      <c r="AN246" s="3">
        <v>0</v>
      </c>
      <c r="AO246" s="3">
        <v>0</v>
      </c>
      <c r="AP246" s="3">
        <f t="shared" si="1013"/>
        <v>0</v>
      </c>
      <c r="AQ246" s="3">
        <v>0</v>
      </c>
      <c r="AR246" s="3">
        <f t="shared" si="1006"/>
        <v>0</v>
      </c>
      <c r="AS246" s="3">
        <v>0</v>
      </c>
      <c r="AT246" s="3">
        <f t="shared" si="1007"/>
        <v>0</v>
      </c>
      <c r="AU246" s="3">
        <v>0</v>
      </c>
      <c r="AV246" s="3">
        <f t="shared" si="1008"/>
        <v>0</v>
      </c>
      <c r="AW246" s="3">
        <v>0</v>
      </c>
      <c r="AX246" s="3">
        <f t="shared" si="1009"/>
        <v>0</v>
      </c>
      <c r="AY246" s="3">
        <v>0</v>
      </c>
      <c r="AZ246" s="3">
        <f t="shared" si="851"/>
        <v>0</v>
      </c>
      <c r="BA246" s="30">
        <v>0</v>
      </c>
      <c r="BB246" s="3">
        <f t="shared" si="1010"/>
        <v>0</v>
      </c>
      <c r="BC246" s="65" t="s">
        <v>283</v>
      </c>
      <c r="BD246" s="65"/>
    </row>
    <row r="247" spans="1:58" ht="36" x14ac:dyDescent="0.35">
      <c r="A247" s="71" t="s">
        <v>236</v>
      </c>
      <c r="B247" s="72" t="s">
        <v>54</v>
      </c>
      <c r="C247" s="2" t="s">
        <v>96</v>
      </c>
      <c r="D247" s="4">
        <f>D249+D250</f>
        <v>0</v>
      </c>
      <c r="E247" s="4">
        <f>E249+E250</f>
        <v>0</v>
      </c>
      <c r="F247" s="4">
        <f t="shared" si="1011"/>
        <v>0</v>
      </c>
      <c r="G247" s="4">
        <f>G249+G250</f>
        <v>0</v>
      </c>
      <c r="H247" s="4">
        <f t="shared" si="993"/>
        <v>0</v>
      </c>
      <c r="I247" s="4">
        <f>I249+I250</f>
        <v>0</v>
      </c>
      <c r="J247" s="4">
        <f t="shared" si="994"/>
        <v>0</v>
      </c>
      <c r="K247" s="4">
        <f>K249+K250</f>
        <v>0</v>
      </c>
      <c r="L247" s="4">
        <f t="shared" si="995"/>
        <v>0</v>
      </c>
      <c r="M247" s="4">
        <f>M249+M250</f>
        <v>0</v>
      </c>
      <c r="N247" s="4">
        <f t="shared" si="996"/>
        <v>0</v>
      </c>
      <c r="O247" s="4">
        <f>O249+O250</f>
        <v>0</v>
      </c>
      <c r="P247" s="4">
        <f t="shared" si="997"/>
        <v>0</v>
      </c>
      <c r="Q247" s="4">
        <f>Q249+Q250</f>
        <v>0</v>
      </c>
      <c r="R247" s="3">
        <f t="shared" si="837"/>
        <v>0</v>
      </c>
      <c r="S247" s="32">
        <f>S249+S250</f>
        <v>0</v>
      </c>
      <c r="T247" s="3">
        <f t="shared" si="998"/>
        <v>0</v>
      </c>
      <c r="U247" s="27">
        <f>U249+U250</f>
        <v>0</v>
      </c>
      <c r="V247" s="3">
        <f t="shared" si="999"/>
        <v>0</v>
      </c>
      <c r="W247" s="4">
        <f t="shared" ref="W247:AN247" si="1014">W249+W250</f>
        <v>33031.4</v>
      </c>
      <c r="X247" s="4">
        <f t="shared" ref="X247:Z247" si="1015">X249+X250</f>
        <v>0</v>
      </c>
      <c r="Y247" s="4">
        <f t="shared" si="1012"/>
        <v>33031.4</v>
      </c>
      <c r="Z247" s="4">
        <f t="shared" si="1015"/>
        <v>0</v>
      </c>
      <c r="AA247" s="4">
        <f t="shared" si="1000"/>
        <v>33031.4</v>
      </c>
      <c r="AB247" s="4">
        <f t="shared" ref="AB247" si="1016">AB249+AB250</f>
        <v>0</v>
      </c>
      <c r="AC247" s="4">
        <f t="shared" si="1001"/>
        <v>33031.4</v>
      </c>
      <c r="AD247" s="4">
        <f t="shared" ref="AD247:AF247" si="1017">AD249+AD250</f>
        <v>0</v>
      </c>
      <c r="AE247" s="4">
        <f t="shared" si="1002"/>
        <v>33031.4</v>
      </c>
      <c r="AF247" s="4">
        <f t="shared" si="1017"/>
        <v>0</v>
      </c>
      <c r="AG247" s="4">
        <f t="shared" si="1003"/>
        <v>33031.4</v>
      </c>
      <c r="AH247" s="4">
        <f t="shared" ref="AH247:AJ247" si="1018">AH249+AH250</f>
        <v>0</v>
      </c>
      <c r="AI247" s="3">
        <f t="shared" si="844"/>
        <v>33031.4</v>
      </c>
      <c r="AJ247" s="32">
        <f t="shared" si="1018"/>
        <v>0</v>
      </c>
      <c r="AK247" s="3">
        <f t="shared" si="1004"/>
        <v>33031.4</v>
      </c>
      <c r="AL247" s="27">
        <f t="shared" ref="AL247" si="1019">AL249+AL250</f>
        <v>0</v>
      </c>
      <c r="AM247" s="3">
        <f t="shared" si="1005"/>
        <v>33031.4</v>
      </c>
      <c r="AN247" s="4">
        <f t="shared" si="1014"/>
        <v>0</v>
      </c>
      <c r="AO247" s="3">
        <f t="shared" ref="AO247:AQ247" si="1020">AO249+AO250</f>
        <v>0</v>
      </c>
      <c r="AP247" s="3">
        <f t="shared" si="1013"/>
        <v>0</v>
      </c>
      <c r="AQ247" s="3">
        <f t="shared" si="1020"/>
        <v>0</v>
      </c>
      <c r="AR247" s="3">
        <f t="shared" si="1006"/>
        <v>0</v>
      </c>
      <c r="AS247" s="3">
        <f t="shared" ref="AS247:AU247" si="1021">AS249+AS250</f>
        <v>0</v>
      </c>
      <c r="AT247" s="3">
        <f t="shared" si="1007"/>
        <v>0</v>
      </c>
      <c r="AU247" s="3">
        <f t="shared" si="1021"/>
        <v>0</v>
      </c>
      <c r="AV247" s="3">
        <f t="shared" si="1008"/>
        <v>0</v>
      </c>
      <c r="AW247" s="3">
        <f t="shared" ref="AW247:AY247" si="1022">AW249+AW250</f>
        <v>0</v>
      </c>
      <c r="AX247" s="3">
        <f t="shared" si="1009"/>
        <v>0</v>
      </c>
      <c r="AY247" s="3">
        <f t="shared" si="1022"/>
        <v>0</v>
      </c>
      <c r="AZ247" s="3">
        <f t="shared" si="851"/>
        <v>0</v>
      </c>
      <c r="BA247" s="30">
        <f t="shared" ref="BA247" si="1023">BA249+BA250</f>
        <v>0</v>
      </c>
      <c r="BB247" s="3">
        <f t="shared" si="1010"/>
        <v>0</v>
      </c>
      <c r="BC247" s="65"/>
      <c r="BD247" s="65"/>
    </row>
    <row r="248" spans="1:58" x14ac:dyDescent="0.35">
      <c r="A248" s="71"/>
      <c r="B248" s="72" t="s">
        <v>5</v>
      </c>
      <c r="C248" s="7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3"/>
      <c r="S248" s="32"/>
      <c r="T248" s="3"/>
      <c r="U248" s="27"/>
      <c r="V248" s="3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3"/>
      <c r="AJ248" s="32"/>
      <c r="AK248" s="3"/>
      <c r="AL248" s="27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0"/>
      <c r="BB248" s="3"/>
      <c r="BC248" s="65"/>
      <c r="BD248" s="65"/>
    </row>
    <row r="249" spans="1:58" hidden="1" x14ac:dyDescent="0.35">
      <c r="A249" s="12"/>
      <c r="B249" s="1" t="s">
        <v>6</v>
      </c>
      <c r="C249" s="1"/>
      <c r="D249" s="4">
        <v>0</v>
      </c>
      <c r="E249" s="4">
        <v>0</v>
      </c>
      <c r="F249" s="4">
        <f t="shared" si="1011"/>
        <v>0</v>
      </c>
      <c r="G249" s="4">
        <v>0</v>
      </c>
      <c r="H249" s="4">
        <f t="shared" ref="H249:H251" si="1024">F249+G249</f>
        <v>0</v>
      </c>
      <c r="I249" s="4">
        <v>0</v>
      </c>
      <c r="J249" s="4">
        <f t="shared" ref="J249:J251" si="1025">H249+I249</f>
        <v>0</v>
      </c>
      <c r="K249" s="4">
        <v>0</v>
      </c>
      <c r="L249" s="4">
        <f t="shared" ref="L249:L251" si="1026">J249+K249</f>
        <v>0</v>
      </c>
      <c r="M249" s="4">
        <v>0</v>
      </c>
      <c r="N249" s="4">
        <f>L249+M249</f>
        <v>0</v>
      </c>
      <c r="O249" s="4">
        <v>0</v>
      </c>
      <c r="P249" s="4">
        <f>N249+O249</f>
        <v>0</v>
      </c>
      <c r="Q249" s="4">
        <v>0</v>
      </c>
      <c r="R249" s="4">
        <f t="shared" si="837"/>
        <v>0</v>
      </c>
      <c r="S249" s="32">
        <v>0</v>
      </c>
      <c r="T249" s="4">
        <f t="shared" ref="T249:T251" si="1027">R249+S249</f>
        <v>0</v>
      </c>
      <c r="U249" s="27">
        <v>0</v>
      </c>
      <c r="V249" s="4">
        <f t="shared" ref="V249:V251" si="1028">T249+U249</f>
        <v>0</v>
      </c>
      <c r="W249" s="4">
        <v>8257.9</v>
      </c>
      <c r="X249" s="4"/>
      <c r="Y249" s="4">
        <f t="shared" si="1012"/>
        <v>8257.9</v>
      </c>
      <c r="Z249" s="4"/>
      <c r="AA249" s="4">
        <f t="shared" ref="AA249:AA251" si="1029">Y249+Z249</f>
        <v>8257.9</v>
      </c>
      <c r="AB249" s="4"/>
      <c r="AC249" s="4">
        <f t="shared" ref="AC249:AC251" si="1030">AA249+AB249</f>
        <v>8257.9</v>
      </c>
      <c r="AD249" s="4"/>
      <c r="AE249" s="4">
        <f t="shared" ref="AE249:AE251" si="1031">AC249+AD249</f>
        <v>8257.9</v>
      </c>
      <c r="AF249" s="4">
        <v>-0.05</v>
      </c>
      <c r="AG249" s="4">
        <f t="shared" ref="AG249:AG251" si="1032">AE249+AF249</f>
        <v>8257.85</v>
      </c>
      <c r="AH249" s="4"/>
      <c r="AI249" s="4">
        <f t="shared" si="844"/>
        <v>8257.85</v>
      </c>
      <c r="AJ249" s="32"/>
      <c r="AK249" s="4">
        <f t="shared" ref="AK249:AK251" si="1033">AI249+AJ249</f>
        <v>8257.85</v>
      </c>
      <c r="AL249" s="27"/>
      <c r="AM249" s="4">
        <f t="shared" ref="AM249:AM251" si="1034">AK249+AL249</f>
        <v>8257.85</v>
      </c>
      <c r="AN249" s="3">
        <v>0</v>
      </c>
      <c r="AO249" s="3">
        <v>0</v>
      </c>
      <c r="AP249" s="3">
        <f t="shared" si="1013"/>
        <v>0</v>
      </c>
      <c r="AQ249" s="3">
        <v>0</v>
      </c>
      <c r="AR249" s="3">
        <f t="shared" ref="AR249:AR251" si="1035">AP249+AQ249</f>
        <v>0</v>
      </c>
      <c r="AS249" s="3">
        <v>0</v>
      </c>
      <c r="AT249" s="3">
        <f t="shared" ref="AT249:AT251" si="1036">AR249+AS249</f>
        <v>0</v>
      </c>
      <c r="AU249" s="3">
        <v>0</v>
      </c>
      <c r="AV249" s="3">
        <f t="shared" ref="AV249:AV251" si="1037">AT249+AU249</f>
        <v>0</v>
      </c>
      <c r="AW249" s="3">
        <v>0</v>
      </c>
      <c r="AX249" s="3">
        <f t="shared" ref="AX249:AX251" si="1038">AV249+AW249</f>
        <v>0</v>
      </c>
      <c r="AY249" s="3">
        <v>0</v>
      </c>
      <c r="AZ249" s="3">
        <f t="shared" si="851"/>
        <v>0</v>
      </c>
      <c r="BA249" s="30">
        <v>0</v>
      </c>
      <c r="BB249" s="3">
        <f t="shared" ref="BB249:BB251" si="1039">AZ249+BA249</f>
        <v>0</v>
      </c>
      <c r="BC249" s="5" t="s">
        <v>285</v>
      </c>
      <c r="BD249" s="5">
        <v>0</v>
      </c>
      <c r="BE249" s="5"/>
      <c r="BF249" s="5"/>
    </row>
    <row r="250" spans="1:58" x14ac:dyDescent="0.35">
      <c r="A250" s="71"/>
      <c r="B250" s="72" t="s">
        <v>21</v>
      </c>
      <c r="C250" s="72"/>
      <c r="D250" s="4">
        <v>0</v>
      </c>
      <c r="E250" s="4">
        <v>0</v>
      </c>
      <c r="F250" s="4">
        <f t="shared" si="1011"/>
        <v>0</v>
      </c>
      <c r="G250" s="4">
        <v>0</v>
      </c>
      <c r="H250" s="4">
        <f t="shared" si="1024"/>
        <v>0</v>
      </c>
      <c r="I250" s="4">
        <v>0</v>
      </c>
      <c r="J250" s="4">
        <f t="shared" si="1025"/>
        <v>0</v>
      </c>
      <c r="K250" s="4">
        <v>0</v>
      </c>
      <c r="L250" s="4">
        <f t="shared" si="1026"/>
        <v>0</v>
      </c>
      <c r="M250" s="4">
        <v>0</v>
      </c>
      <c r="N250" s="4">
        <f>L250+M250</f>
        <v>0</v>
      </c>
      <c r="O250" s="4">
        <v>0</v>
      </c>
      <c r="P250" s="4">
        <f>N250+O250</f>
        <v>0</v>
      </c>
      <c r="Q250" s="4">
        <v>0</v>
      </c>
      <c r="R250" s="3">
        <f t="shared" si="837"/>
        <v>0</v>
      </c>
      <c r="S250" s="32">
        <v>0</v>
      </c>
      <c r="T250" s="3">
        <f t="shared" si="1027"/>
        <v>0</v>
      </c>
      <c r="U250" s="27">
        <v>0</v>
      </c>
      <c r="V250" s="3">
        <f t="shared" si="1028"/>
        <v>0</v>
      </c>
      <c r="W250" s="4">
        <v>24773.5</v>
      </c>
      <c r="X250" s="4"/>
      <c r="Y250" s="4">
        <f t="shared" si="1012"/>
        <v>24773.5</v>
      </c>
      <c r="Z250" s="4"/>
      <c r="AA250" s="4">
        <f t="shared" si="1029"/>
        <v>24773.5</v>
      </c>
      <c r="AB250" s="4"/>
      <c r="AC250" s="4">
        <f t="shared" si="1030"/>
        <v>24773.5</v>
      </c>
      <c r="AD250" s="4"/>
      <c r="AE250" s="4">
        <f t="shared" si="1031"/>
        <v>24773.5</v>
      </c>
      <c r="AF250" s="4">
        <v>0.05</v>
      </c>
      <c r="AG250" s="4">
        <f t="shared" si="1032"/>
        <v>24773.55</v>
      </c>
      <c r="AH250" s="4"/>
      <c r="AI250" s="3">
        <f t="shared" si="844"/>
        <v>24773.55</v>
      </c>
      <c r="AJ250" s="32"/>
      <c r="AK250" s="3">
        <f t="shared" si="1033"/>
        <v>24773.55</v>
      </c>
      <c r="AL250" s="27"/>
      <c r="AM250" s="3">
        <f t="shared" si="1034"/>
        <v>24773.55</v>
      </c>
      <c r="AN250" s="3">
        <v>0</v>
      </c>
      <c r="AO250" s="3">
        <v>0</v>
      </c>
      <c r="AP250" s="3">
        <f t="shared" si="1013"/>
        <v>0</v>
      </c>
      <c r="AQ250" s="3">
        <v>0</v>
      </c>
      <c r="AR250" s="3">
        <f t="shared" si="1035"/>
        <v>0</v>
      </c>
      <c r="AS250" s="3">
        <v>0</v>
      </c>
      <c r="AT250" s="3">
        <f t="shared" si="1036"/>
        <v>0</v>
      </c>
      <c r="AU250" s="3">
        <v>0</v>
      </c>
      <c r="AV250" s="3">
        <f t="shared" si="1037"/>
        <v>0</v>
      </c>
      <c r="AW250" s="3">
        <v>0</v>
      </c>
      <c r="AX250" s="3">
        <f t="shared" si="1038"/>
        <v>0</v>
      </c>
      <c r="AY250" s="3">
        <v>0</v>
      </c>
      <c r="AZ250" s="3">
        <f t="shared" si="851"/>
        <v>0</v>
      </c>
      <c r="BA250" s="30">
        <v>0</v>
      </c>
      <c r="BB250" s="3">
        <f t="shared" si="1039"/>
        <v>0</v>
      </c>
      <c r="BC250" s="65" t="s">
        <v>295</v>
      </c>
      <c r="BD250" s="65"/>
    </row>
    <row r="251" spans="1:58" ht="36" x14ac:dyDescent="0.35">
      <c r="A251" s="71" t="s">
        <v>237</v>
      </c>
      <c r="B251" s="72" t="s">
        <v>55</v>
      </c>
      <c r="C251" s="2" t="s">
        <v>96</v>
      </c>
      <c r="D251" s="4">
        <f>D253+D254</f>
        <v>0</v>
      </c>
      <c r="E251" s="4">
        <f>E253+E254</f>
        <v>0</v>
      </c>
      <c r="F251" s="4">
        <f t="shared" si="1011"/>
        <v>0</v>
      </c>
      <c r="G251" s="4">
        <f>G253+G254</f>
        <v>0</v>
      </c>
      <c r="H251" s="4">
        <f t="shared" si="1024"/>
        <v>0</v>
      </c>
      <c r="I251" s="4">
        <f>I253+I254</f>
        <v>0</v>
      </c>
      <c r="J251" s="4">
        <f t="shared" si="1025"/>
        <v>0</v>
      </c>
      <c r="K251" s="4">
        <f>K253+K254</f>
        <v>0</v>
      </c>
      <c r="L251" s="4">
        <f t="shared" si="1026"/>
        <v>0</v>
      </c>
      <c r="M251" s="4">
        <f>M253+M254</f>
        <v>0</v>
      </c>
      <c r="N251" s="4">
        <f>L251+M251</f>
        <v>0</v>
      </c>
      <c r="O251" s="4">
        <f>O253+O254</f>
        <v>0</v>
      </c>
      <c r="P251" s="4">
        <f>N251+O251</f>
        <v>0</v>
      </c>
      <c r="Q251" s="4">
        <f>Q253+Q254</f>
        <v>0</v>
      </c>
      <c r="R251" s="3">
        <f t="shared" si="837"/>
        <v>0</v>
      </c>
      <c r="S251" s="32">
        <f>S253+S254</f>
        <v>0</v>
      </c>
      <c r="T251" s="3">
        <f t="shared" si="1027"/>
        <v>0</v>
      </c>
      <c r="U251" s="27">
        <f>U253+U254</f>
        <v>0</v>
      </c>
      <c r="V251" s="3">
        <f t="shared" si="1028"/>
        <v>0</v>
      </c>
      <c r="W251" s="4">
        <f t="shared" ref="W251:AN251" si="1040">W253+W254</f>
        <v>19415.8</v>
      </c>
      <c r="X251" s="4">
        <f t="shared" ref="X251:Z251" si="1041">X253+X254</f>
        <v>0</v>
      </c>
      <c r="Y251" s="4">
        <f t="shared" si="1012"/>
        <v>19415.8</v>
      </c>
      <c r="Z251" s="4">
        <f t="shared" si="1041"/>
        <v>0</v>
      </c>
      <c r="AA251" s="4">
        <f t="shared" si="1029"/>
        <v>19415.8</v>
      </c>
      <c r="AB251" s="4">
        <f t="shared" ref="AB251" si="1042">AB253+AB254</f>
        <v>0</v>
      </c>
      <c r="AC251" s="4">
        <f t="shared" si="1030"/>
        <v>19415.8</v>
      </c>
      <c r="AD251" s="4">
        <f t="shared" ref="AD251:AF251" si="1043">AD253+AD254</f>
        <v>0</v>
      </c>
      <c r="AE251" s="4">
        <f t="shared" si="1031"/>
        <v>19415.8</v>
      </c>
      <c r="AF251" s="4">
        <f t="shared" si="1043"/>
        <v>0</v>
      </c>
      <c r="AG251" s="4">
        <f t="shared" si="1032"/>
        <v>19415.8</v>
      </c>
      <c r="AH251" s="4">
        <f t="shared" ref="AH251:AJ251" si="1044">AH253+AH254</f>
        <v>0</v>
      </c>
      <c r="AI251" s="3">
        <f t="shared" si="844"/>
        <v>19415.8</v>
      </c>
      <c r="AJ251" s="32">
        <f t="shared" si="1044"/>
        <v>0</v>
      </c>
      <c r="AK251" s="3">
        <f t="shared" si="1033"/>
        <v>19415.8</v>
      </c>
      <c r="AL251" s="27">
        <f t="shared" ref="AL251" si="1045">AL253+AL254</f>
        <v>0</v>
      </c>
      <c r="AM251" s="3">
        <f t="shared" si="1034"/>
        <v>19415.8</v>
      </c>
      <c r="AN251" s="4">
        <f t="shared" si="1040"/>
        <v>0</v>
      </c>
      <c r="AO251" s="3">
        <f t="shared" ref="AO251:AQ251" si="1046">AO253+AO254</f>
        <v>0</v>
      </c>
      <c r="AP251" s="3">
        <f t="shared" si="1013"/>
        <v>0</v>
      </c>
      <c r="AQ251" s="3">
        <f t="shared" si="1046"/>
        <v>0</v>
      </c>
      <c r="AR251" s="3">
        <f t="shared" si="1035"/>
        <v>0</v>
      </c>
      <c r="AS251" s="3">
        <f t="shared" ref="AS251:AU251" si="1047">AS253+AS254</f>
        <v>0</v>
      </c>
      <c r="AT251" s="3">
        <f t="shared" si="1036"/>
        <v>0</v>
      </c>
      <c r="AU251" s="3">
        <f t="shared" si="1047"/>
        <v>0</v>
      </c>
      <c r="AV251" s="3">
        <f t="shared" si="1037"/>
        <v>0</v>
      </c>
      <c r="AW251" s="3">
        <f t="shared" ref="AW251:AY251" si="1048">AW253+AW254</f>
        <v>0</v>
      </c>
      <c r="AX251" s="3">
        <f t="shared" si="1038"/>
        <v>0</v>
      </c>
      <c r="AY251" s="3">
        <f t="shared" si="1048"/>
        <v>0</v>
      </c>
      <c r="AZ251" s="3">
        <f t="shared" si="851"/>
        <v>0</v>
      </c>
      <c r="BA251" s="30">
        <f t="shared" ref="BA251" si="1049">BA253+BA254</f>
        <v>0</v>
      </c>
      <c r="BB251" s="3">
        <f t="shared" si="1039"/>
        <v>0</v>
      </c>
      <c r="BC251" s="65"/>
      <c r="BD251" s="65"/>
    </row>
    <row r="252" spans="1:58" x14ac:dyDescent="0.35">
      <c r="A252" s="71"/>
      <c r="B252" s="72" t="s">
        <v>5</v>
      </c>
      <c r="C252" s="7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3"/>
      <c r="S252" s="32"/>
      <c r="T252" s="3"/>
      <c r="U252" s="27"/>
      <c r="V252" s="3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3"/>
      <c r="AJ252" s="32"/>
      <c r="AK252" s="3"/>
      <c r="AL252" s="27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0"/>
      <c r="BB252" s="3"/>
      <c r="BC252" s="65"/>
      <c r="BD252" s="65"/>
    </row>
    <row r="253" spans="1:58" hidden="1" x14ac:dyDescent="0.35">
      <c r="A253" s="12"/>
      <c r="B253" s="1" t="s">
        <v>6</v>
      </c>
      <c r="C253" s="1"/>
      <c r="D253" s="4">
        <v>0</v>
      </c>
      <c r="E253" s="4">
        <v>0</v>
      </c>
      <c r="F253" s="4">
        <f t="shared" si="1011"/>
        <v>0</v>
      </c>
      <c r="G253" s="4">
        <v>0</v>
      </c>
      <c r="H253" s="4">
        <f t="shared" ref="H253:H255" si="1050">F253+G253</f>
        <v>0</v>
      </c>
      <c r="I253" s="4">
        <v>0</v>
      </c>
      <c r="J253" s="4">
        <f t="shared" ref="J253:J255" si="1051">H253+I253</f>
        <v>0</v>
      </c>
      <c r="K253" s="4">
        <v>0</v>
      </c>
      <c r="L253" s="4">
        <f t="shared" ref="L253:L255" si="1052">J253+K253</f>
        <v>0</v>
      </c>
      <c r="M253" s="4">
        <v>0</v>
      </c>
      <c r="N253" s="4">
        <f>L253+M253</f>
        <v>0</v>
      </c>
      <c r="O253" s="4">
        <v>0</v>
      </c>
      <c r="P253" s="4">
        <f>N253+O253</f>
        <v>0</v>
      </c>
      <c r="Q253" s="4">
        <v>0</v>
      </c>
      <c r="R253" s="4">
        <f t="shared" si="837"/>
        <v>0</v>
      </c>
      <c r="S253" s="32">
        <v>0</v>
      </c>
      <c r="T253" s="4">
        <f t="shared" ref="T253:T255" si="1053">R253+S253</f>
        <v>0</v>
      </c>
      <c r="U253" s="27">
        <v>0</v>
      </c>
      <c r="V253" s="4">
        <f t="shared" ref="V253:V255" si="1054">T253+U253</f>
        <v>0</v>
      </c>
      <c r="W253" s="4">
        <v>4853.8999999999996</v>
      </c>
      <c r="X253" s="4"/>
      <c r="Y253" s="4">
        <f t="shared" si="1012"/>
        <v>4853.8999999999996</v>
      </c>
      <c r="Z253" s="4"/>
      <c r="AA253" s="4">
        <f t="shared" ref="AA253:AA255" si="1055">Y253+Z253</f>
        <v>4853.8999999999996</v>
      </c>
      <c r="AB253" s="4"/>
      <c r="AC253" s="4">
        <f t="shared" ref="AC253:AC255" si="1056">AA253+AB253</f>
        <v>4853.8999999999996</v>
      </c>
      <c r="AD253" s="4"/>
      <c r="AE253" s="4">
        <f t="shared" ref="AE253:AE255" si="1057">AC253+AD253</f>
        <v>4853.8999999999996</v>
      </c>
      <c r="AF253" s="4">
        <v>0.05</v>
      </c>
      <c r="AG253" s="4">
        <f t="shared" ref="AG253:AG255" si="1058">AE253+AF253</f>
        <v>4853.95</v>
      </c>
      <c r="AH253" s="4"/>
      <c r="AI253" s="4">
        <f t="shared" si="844"/>
        <v>4853.95</v>
      </c>
      <c r="AJ253" s="32"/>
      <c r="AK253" s="4">
        <f t="shared" ref="AK253:AK255" si="1059">AI253+AJ253</f>
        <v>4853.95</v>
      </c>
      <c r="AL253" s="27"/>
      <c r="AM253" s="4">
        <f t="shared" ref="AM253:AM255" si="1060">AK253+AL253</f>
        <v>4853.95</v>
      </c>
      <c r="AN253" s="3">
        <v>0</v>
      </c>
      <c r="AO253" s="3">
        <v>0</v>
      </c>
      <c r="AP253" s="3">
        <f t="shared" si="1013"/>
        <v>0</v>
      </c>
      <c r="AQ253" s="3">
        <v>0</v>
      </c>
      <c r="AR253" s="3">
        <f t="shared" ref="AR253:AR255" si="1061">AP253+AQ253</f>
        <v>0</v>
      </c>
      <c r="AS253" s="3">
        <v>0</v>
      </c>
      <c r="AT253" s="3">
        <f t="shared" ref="AT253:AT255" si="1062">AR253+AS253</f>
        <v>0</v>
      </c>
      <c r="AU253" s="3">
        <v>0</v>
      </c>
      <c r="AV253" s="3">
        <f t="shared" ref="AV253:AV255" si="1063">AT253+AU253</f>
        <v>0</v>
      </c>
      <c r="AW253" s="3">
        <v>0</v>
      </c>
      <c r="AX253" s="3">
        <f t="shared" ref="AX253:AX255" si="1064">AV253+AW253</f>
        <v>0</v>
      </c>
      <c r="AY253" s="3">
        <v>0</v>
      </c>
      <c r="AZ253" s="3">
        <f t="shared" si="851"/>
        <v>0</v>
      </c>
      <c r="BA253" s="30">
        <v>0</v>
      </c>
      <c r="BB253" s="3">
        <f t="shared" ref="BB253:BB255" si="1065">AZ253+BA253</f>
        <v>0</v>
      </c>
      <c r="BC253" s="5" t="s">
        <v>292</v>
      </c>
      <c r="BD253" s="5">
        <v>0</v>
      </c>
      <c r="BE253" s="5"/>
      <c r="BF253" s="5"/>
    </row>
    <row r="254" spans="1:58" x14ac:dyDescent="0.35">
      <c r="A254" s="71"/>
      <c r="B254" s="72" t="s">
        <v>21</v>
      </c>
      <c r="C254" s="72"/>
      <c r="D254" s="4">
        <v>0</v>
      </c>
      <c r="E254" s="4">
        <v>0</v>
      </c>
      <c r="F254" s="4">
        <f t="shared" si="1011"/>
        <v>0</v>
      </c>
      <c r="G254" s="4">
        <v>0</v>
      </c>
      <c r="H254" s="4">
        <f t="shared" si="1050"/>
        <v>0</v>
      </c>
      <c r="I254" s="4">
        <v>0</v>
      </c>
      <c r="J254" s="4">
        <f t="shared" si="1051"/>
        <v>0</v>
      </c>
      <c r="K254" s="4">
        <v>0</v>
      </c>
      <c r="L254" s="4">
        <f t="shared" si="1052"/>
        <v>0</v>
      </c>
      <c r="M254" s="4">
        <v>0</v>
      </c>
      <c r="N254" s="4">
        <f>L254+M254</f>
        <v>0</v>
      </c>
      <c r="O254" s="4">
        <v>0</v>
      </c>
      <c r="P254" s="4">
        <f>N254+O254</f>
        <v>0</v>
      </c>
      <c r="Q254" s="4">
        <v>0</v>
      </c>
      <c r="R254" s="3">
        <f t="shared" si="837"/>
        <v>0</v>
      </c>
      <c r="S254" s="32">
        <v>0</v>
      </c>
      <c r="T254" s="3">
        <f t="shared" si="1053"/>
        <v>0</v>
      </c>
      <c r="U254" s="27">
        <v>0</v>
      </c>
      <c r="V254" s="3">
        <f t="shared" si="1054"/>
        <v>0</v>
      </c>
      <c r="W254" s="4">
        <v>14561.9</v>
      </c>
      <c r="X254" s="4"/>
      <c r="Y254" s="4">
        <f t="shared" si="1012"/>
        <v>14561.9</v>
      </c>
      <c r="Z254" s="4"/>
      <c r="AA254" s="4">
        <f t="shared" si="1055"/>
        <v>14561.9</v>
      </c>
      <c r="AB254" s="4"/>
      <c r="AC254" s="4">
        <f t="shared" si="1056"/>
        <v>14561.9</v>
      </c>
      <c r="AD254" s="4"/>
      <c r="AE254" s="4">
        <f t="shared" si="1057"/>
        <v>14561.9</v>
      </c>
      <c r="AF254" s="4">
        <v>-0.05</v>
      </c>
      <c r="AG254" s="4">
        <f t="shared" si="1058"/>
        <v>14561.85</v>
      </c>
      <c r="AH254" s="4"/>
      <c r="AI254" s="3">
        <f t="shared" si="844"/>
        <v>14561.85</v>
      </c>
      <c r="AJ254" s="32"/>
      <c r="AK254" s="3">
        <f t="shared" si="1059"/>
        <v>14561.85</v>
      </c>
      <c r="AL254" s="27"/>
      <c r="AM254" s="3">
        <f t="shared" si="1060"/>
        <v>14561.85</v>
      </c>
      <c r="AN254" s="3">
        <v>0</v>
      </c>
      <c r="AO254" s="3">
        <v>0</v>
      </c>
      <c r="AP254" s="3">
        <f t="shared" si="1013"/>
        <v>0</v>
      </c>
      <c r="AQ254" s="3">
        <v>0</v>
      </c>
      <c r="AR254" s="3">
        <f t="shared" si="1061"/>
        <v>0</v>
      </c>
      <c r="AS254" s="3">
        <v>0</v>
      </c>
      <c r="AT254" s="3">
        <f t="shared" si="1062"/>
        <v>0</v>
      </c>
      <c r="AU254" s="3">
        <v>0</v>
      </c>
      <c r="AV254" s="3">
        <f t="shared" si="1063"/>
        <v>0</v>
      </c>
      <c r="AW254" s="3">
        <v>0</v>
      </c>
      <c r="AX254" s="3">
        <f t="shared" si="1064"/>
        <v>0</v>
      </c>
      <c r="AY254" s="3">
        <v>0</v>
      </c>
      <c r="AZ254" s="3">
        <f t="shared" si="851"/>
        <v>0</v>
      </c>
      <c r="BA254" s="30">
        <v>0</v>
      </c>
      <c r="BB254" s="3">
        <f t="shared" si="1065"/>
        <v>0</v>
      </c>
      <c r="BC254" s="65" t="s">
        <v>295</v>
      </c>
      <c r="BD254" s="65"/>
    </row>
    <row r="255" spans="1:58" ht="36" x14ac:dyDescent="0.35">
      <c r="A255" s="71" t="s">
        <v>238</v>
      </c>
      <c r="B255" s="72" t="s">
        <v>97</v>
      </c>
      <c r="C255" s="2" t="s">
        <v>96</v>
      </c>
      <c r="D255" s="4">
        <f>D257+D258</f>
        <v>0</v>
      </c>
      <c r="E255" s="4">
        <f>E257+E258</f>
        <v>0</v>
      </c>
      <c r="F255" s="4">
        <f t="shared" si="1011"/>
        <v>0</v>
      </c>
      <c r="G255" s="4">
        <f>G257+G258</f>
        <v>0</v>
      </c>
      <c r="H255" s="4">
        <f t="shared" si="1050"/>
        <v>0</v>
      </c>
      <c r="I255" s="4">
        <f>I257+I258</f>
        <v>0</v>
      </c>
      <c r="J255" s="4">
        <f t="shared" si="1051"/>
        <v>0</v>
      </c>
      <c r="K255" s="4">
        <f>K257+K258</f>
        <v>0</v>
      </c>
      <c r="L255" s="4">
        <f t="shared" si="1052"/>
        <v>0</v>
      </c>
      <c r="M255" s="4">
        <f>M257+M258</f>
        <v>0</v>
      </c>
      <c r="N255" s="4">
        <f>L255+M255</f>
        <v>0</v>
      </c>
      <c r="O255" s="4">
        <f>O257+O258</f>
        <v>0</v>
      </c>
      <c r="P255" s="4">
        <f>N255+O255</f>
        <v>0</v>
      </c>
      <c r="Q255" s="4">
        <f>Q257+Q258</f>
        <v>0</v>
      </c>
      <c r="R255" s="3">
        <f t="shared" si="837"/>
        <v>0</v>
      </c>
      <c r="S255" s="32">
        <f>S257+S258</f>
        <v>0</v>
      </c>
      <c r="T255" s="3">
        <f t="shared" si="1053"/>
        <v>0</v>
      </c>
      <c r="U255" s="27">
        <f>U257+U258</f>
        <v>0</v>
      </c>
      <c r="V255" s="3">
        <f t="shared" si="1054"/>
        <v>0</v>
      </c>
      <c r="W255" s="4">
        <f t="shared" ref="W255:AN255" si="1066">W257+W258</f>
        <v>100000</v>
      </c>
      <c r="X255" s="4">
        <f t="shared" ref="X255:Z255" si="1067">X257+X258</f>
        <v>0</v>
      </c>
      <c r="Y255" s="4">
        <f t="shared" si="1012"/>
        <v>100000</v>
      </c>
      <c r="Z255" s="4">
        <f t="shared" si="1067"/>
        <v>0</v>
      </c>
      <c r="AA255" s="4">
        <f t="shared" si="1055"/>
        <v>100000</v>
      </c>
      <c r="AB255" s="4">
        <f t="shared" ref="AB255" si="1068">AB257+AB258</f>
        <v>0</v>
      </c>
      <c r="AC255" s="4">
        <f t="shared" si="1056"/>
        <v>100000</v>
      </c>
      <c r="AD255" s="4">
        <f t="shared" ref="AD255:AF255" si="1069">AD257+AD258</f>
        <v>0</v>
      </c>
      <c r="AE255" s="4">
        <f t="shared" si="1057"/>
        <v>100000</v>
      </c>
      <c r="AF255" s="4">
        <f t="shared" si="1069"/>
        <v>0</v>
      </c>
      <c r="AG255" s="4">
        <f t="shared" si="1058"/>
        <v>100000</v>
      </c>
      <c r="AH255" s="4">
        <f t="shared" ref="AH255:AJ255" si="1070">AH257+AH258</f>
        <v>0</v>
      </c>
      <c r="AI255" s="3">
        <f t="shared" si="844"/>
        <v>100000</v>
      </c>
      <c r="AJ255" s="32">
        <f t="shared" si="1070"/>
        <v>0</v>
      </c>
      <c r="AK255" s="3">
        <f t="shared" si="1059"/>
        <v>100000</v>
      </c>
      <c r="AL255" s="27">
        <f t="shared" ref="AL255" si="1071">AL257+AL258</f>
        <v>0</v>
      </c>
      <c r="AM255" s="3">
        <f t="shared" si="1060"/>
        <v>100000</v>
      </c>
      <c r="AN255" s="4">
        <f t="shared" si="1066"/>
        <v>999358.3</v>
      </c>
      <c r="AO255" s="3">
        <f t="shared" ref="AO255:AQ255" si="1072">AO257+AO258</f>
        <v>0</v>
      </c>
      <c r="AP255" s="3">
        <f t="shared" si="1013"/>
        <v>999358.3</v>
      </c>
      <c r="AQ255" s="3">
        <f t="shared" si="1072"/>
        <v>0</v>
      </c>
      <c r="AR255" s="3">
        <f t="shared" si="1061"/>
        <v>999358.3</v>
      </c>
      <c r="AS255" s="3">
        <f t="shared" ref="AS255:AU255" si="1073">AS257+AS258</f>
        <v>0</v>
      </c>
      <c r="AT255" s="3">
        <f t="shared" si="1062"/>
        <v>999358.3</v>
      </c>
      <c r="AU255" s="3">
        <f t="shared" si="1073"/>
        <v>0</v>
      </c>
      <c r="AV255" s="3">
        <f t="shared" si="1063"/>
        <v>999358.3</v>
      </c>
      <c r="AW255" s="3">
        <f t="shared" ref="AW255:AY255" si="1074">AW257+AW258</f>
        <v>0</v>
      </c>
      <c r="AX255" s="3">
        <f t="shared" si="1064"/>
        <v>999358.3</v>
      </c>
      <c r="AY255" s="3">
        <f t="shared" si="1074"/>
        <v>0</v>
      </c>
      <c r="AZ255" s="3">
        <f t="shared" si="851"/>
        <v>999358.3</v>
      </c>
      <c r="BA255" s="30">
        <f t="shared" ref="BA255" si="1075">BA257+BA258</f>
        <v>0</v>
      </c>
      <c r="BB255" s="3">
        <f t="shared" si="1065"/>
        <v>999358.3</v>
      </c>
      <c r="BC255" s="65"/>
      <c r="BD255" s="65"/>
    </row>
    <row r="256" spans="1:58" x14ac:dyDescent="0.35">
      <c r="A256" s="71"/>
      <c r="B256" s="72" t="s">
        <v>5</v>
      </c>
      <c r="C256" s="7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3"/>
      <c r="S256" s="32"/>
      <c r="T256" s="3"/>
      <c r="U256" s="27"/>
      <c r="V256" s="3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3"/>
      <c r="AJ256" s="32"/>
      <c r="AK256" s="3"/>
      <c r="AL256" s="27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0"/>
      <c r="BB256" s="3"/>
      <c r="BC256" s="65"/>
      <c r="BD256" s="65"/>
    </row>
    <row r="257" spans="1:58" hidden="1" x14ac:dyDescent="0.35">
      <c r="A257" s="12"/>
      <c r="B257" s="1" t="s">
        <v>6</v>
      </c>
      <c r="C257" s="1"/>
      <c r="D257" s="4">
        <v>0</v>
      </c>
      <c r="E257" s="4">
        <v>0</v>
      </c>
      <c r="F257" s="4">
        <f t="shared" si="1011"/>
        <v>0</v>
      </c>
      <c r="G257" s="4">
        <v>0</v>
      </c>
      <c r="H257" s="4">
        <f t="shared" ref="H257:H281" si="1076">F257+G257</f>
        <v>0</v>
      </c>
      <c r="I257" s="4">
        <v>0</v>
      </c>
      <c r="J257" s="4">
        <f t="shared" ref="J257:J259" si="1077">H257+I257</f>
        <v>0</v>
      </c>
      <c r="K257" s="4">
        <v>0</v>
      </c>
      <c r="L257" s="4">
        <f t="shared" ref="L257:L259" si="1078">J257+K257</f>
        <v>0</v>
      </c>
      <c r="M257" s="4">
        <v>0</v>
      </c>
      <c r="N257" s="4">
        <f>L257+M257</f>
        <v>0</v>
      </c>
      <c r="O257" s="4">
        <v>0</v>
      </c>
      <c r="P257" s="4">
        <f>N257+O257</f>
        <v>0</v>
      </c>
      <c r="Q257" s="4">
        <v>0</v>
      </c>
      <c r="R257" s="4">
        <f t="shared" si="837"/>
        <v>0</v>
      </c>
      <c r="S257" s="32">
        <v>0</v>
      </c>
      <c r="T257" s="4">
        <f t="shared" ref="T257:T259" si="1079">R257+S257</f>
        <v>0</v>
      </c>
      <c r="U257" s="27">
        <v>0</v>
      </c>
      <c r="V257" s="4">
        <f t="shared" ref="V257:V259" si="1080">T257+U257</f>
        <v>0</v>
      </c>
      <c r="W257" s="4">
        <v>25000</v>
      </c>
      <c r="X257" s="4"/>
      <c r="Y257" s="4">
        <f t="shared" si="1012"/>
        <v>25000</v>
      </c>
      <c r="Z257" s="4"/>
      <c r="AA257" s="4">
        <f t="shared" ref="AA257:AA281" si="1081">Y257+Z257</f>
        <v>25000</v>
      </c>
      <c r="AB257" s="4"/>
      <c r="AC257" s="4">
        <f t="shared" ref="AC257:AC259" si="1082">AA257+AB257</f>
        <v>25000</v>
      </c>
      <c r="AD257" s="4"/>
      <c r="AE257" s="4">
        <f t="shared" ref="AE257:AE259" si="1083">AC257+AD257</f>
        <v>25000</v>
      </c>
      <c r="AF257" s="4"/>
      <c r="AG257" s="4">
        <f t="shared" ref="AG257:AG259" si="1084">AE257+AF257</f>
        <v>25000</v>
      </c>
      <c r="AH257" s="4"/>
      <c r="AI257" s="4">
        <f t="shared" si="844"/>
        <v>25000</v>
      </c>
      <c r="AJ257" s="32"/>
      <c r="AK257" s="4">
        <f t="shared" ref="AK257:AK259" si="1085">AI257+AJ257</f>
        <v>25000</v>
      </c>
      <c r="AL257" s="27"/>
      <c r="AM257" s="4">
        <f t="shared" ref="AM257:AM259" si="1086">AK257+AL257</f>
        <v>25000</v>
      </c>
      <c r="AN257" s="3">
        <v>284496.90000000002</v>
      </c>
      <c r="AO257" s="3"/>
      <c r="AP257" s="3">
        <f t="shared" si="1013"/>
        <v>284496.90000000002</v>
      </c>
      <c r="AQ257" s="3"/>
      <c r="AR257" s="3">
        <f t="shared" ref="AR257:AR281" si="1087">AP257+AQ257</f>
        <v>284496.90000000002</v>
      </c>
      <c r="AS257" s="3"/>
      <c r="AT257" s="3">
        <f t="shared" ref="AT257:AT259" si="1088">AR257+AS257</f>
        <v>284496.90000000002</v>
      </c>
      <c r="AU257" s="3"/>
      <c r="AV257" s="3">
        <f t="shared" ref="AV257:AV259" si="1089">AT257+AU257</f>
        <v>284496.90000000002</v>
      </c>
      <c r="AW257" s="3"/>
      <c r="AX257" s="3">
        <f t="shared" ref="AX257:AX259" si="1090">AV257+AW257</f>
        <v>284496.90000000002</v>
      </c>
      <c r="AY257" s="3"/>
      <c r="AZ257" s="3">
        <f t="shared" si="851"/>
        <v>284496.90000000002</v>
      </c>
      <c r="BA257" s="30"/>
      <c r="BB257" s="3">
        <f t="shared" ref="BB257:BB259" si="1091">AZ257+BA257</f>
        <v>284496.90000000002</v>
      </c>
      <c r="BC257" s="5" t="s">
        <v>293</v>
      </c>
      <c r="BD257" s="5">
        <v>0</v>
      </c>
      <c r="BE257" s="5"/>
      <c r="BF257" s="5"/>
    </row>
    <row r="258" spans="1:58" x14ac:dyDescent="0.35">
      <c r="A258" s="71"/>
      <c r="B258" s="72" t="s">
        <v>21</v>
      </c>
      <c r="C258" s="72"/>
      <c r="D258" s="4">
        <v>0</v>
      </c>
      <c r="E258" s="4">
        <v>0</v>
      </c>
      <c r="F258" s="4">
        <f t="shared" si="1011"/>
        <v>0</v>
      </c>
      <c r="G258" s="4">
        <v>0</v>
      </c>
      <c r="H258" s="4">
        <f t="shared" si="1076"/>
        <v>0</v>
      </c>
      <c r="I258" s="4">
        <v>0</v>
      </c>
      <c r="J258" s="4">
        <f t="shared" si="1077"/>
        <v>0</v>
      </c>
      <c r="K258" s="4">
        <v>0</v>
      </c>
      <c r="L258" s="4">
        <f t="shared" si="1078"/>
        <v>0</v>
      </c>
      <c r="M258" s="4">
        <v>0</v>
      </c>
      <c r="N258" s="4">
        <f>L258+M258</f>
        <v>0</v>
      </c>
      <c r="O258" s="4">
        <v>0</v>
      </c>
      <c r="P258" s="4">
        <f>N258+O258</f>
        <v>0</v>
      </c>
      <c r="Q258" s="4">
        <v>0</v>
      </c>
      <c r="R258" s="3">
        <f t="shared" si="837"/>
        <v>0</v>
      </c>
      <c r="S258" s="32">
        <v>0</v>
      </c>
      <c r="T258" s="3">
        <f t="shared" si="1079"/>
        <v>0</v>
      </c>
      <c r="U258" s="27">
        <v>0</v>
      </c>
      <c r="V258" s="3">
        <f t="shared" si="1080"/>
        <v>0</v>
      </c>
      <c r="W258" s="4">
        <v>75000</v>
      </c>
      <c r="X258" s="4"/>
      <c r="Y258" s="4">
        <f t="shared" si="1012"/>
        <v>75000</v>
      </c>
      <c r="Z258" s="4"/>
      <c r="AA258" s="4">
        <f t="shared" si="1081"/>
        <v>75000</v>
      </c>
      <c r="AB258" s="4"/>
      <c r="AC258" s="4">
        <f t="shared" si="1082"/>
        <v>75000</v>
      </c>
      <c r="AD258" s="4"/>
      <c r="AE258" s="4">
        <f t="shared" si="1083"/>
        <v>75000</v>
      </c>
      <c r="AF258" s="4"/>
      <c r="AG258" s="4">
        <f t="shared" si="1084"/>
        <v>75000</v>
      </c>
      <c r="AH258" s="4"/>
      <c r="AI258" s="3">
        <f t="shared" si="844"/>
        <v>75000</v>
      </c>
      <c r="AJ258" s="32"/>
      <c r="AK258" s="3">
        <f t="shared" si="1085"/>
        <v>75000</v>
      </c>
      <c r="AL258" s="27"/>
      <c r="AM258" s="3">
        <f t="shared" si="1086"/>
        <v>75000</v>
      </c>
      <c r="AN258" s="3">
        <v>714861.4</v>
      </c>
      <c r="AO258" s="3"/>
      <c r="AP258" s="3">
        <f t="shared" si="1013"/>
        <v>714861.4</v>
      </c>
      <c r="AQ258" s="3"/>
      <c r="AR258" s="3">
        <f t="shared" si="1087"/>
        <v>714861.4</v>
      </c>
      <c r="AS258" s="3"/>
      <c r="AT258" s="3">
        <f t="shared" si="1088"/>
        <v>714861.4</v>
      </c>
      <c r="AU258" s="3"/>
      <c r="AV258" s="3">
        <f t="shared" si="1089"/>
        <v>714861.4</v>
      </c>
      <c r="AW258" s="3"/>
      <c r="AX258" s="3">
        <f t="shared" si="1090"/>
        <v>714861.4</v>
      </c>
      <c r="AY258" s="3"/>
      <c r="AZ258" s="3">
        <f t="shared" si="851"/>
        <v>714861.4</v>
      </c>
      <c r="BA258" s="30"/>
      <c r="BB258" s="3">
        <f t="shared" si="1091"/>
        <v>714861.4</v>
      </c>
      <c r="BC258" s="65" t="s">
        <v>295</v>
      </c>
      <c r="BD258" s="65"/>
    </row>
    <row r="259" spans="1:58" ht="45" customHeight="1" x14ac:dyDescent="0.35">
      <c r="A259" s="71" t="s">
        <v>239</v>
      </c>
      <c r="B259" s="72" t="s">
        <v>318</v>
      </c>
      <c r="C259" s="2" t="s">
        <v>96</v>
      </c>
      <c r="D259" s="4"/>
      <c r="E259" s="4"/>
      <c r="F259" s="4"/>
      <c r="G259" s="4">
        <f>G261+G262+G263</f>
        <v>94805.5</v>
      </c>
      <c r="H259" s="4">
        <f t="shared" si="1076"/>
        <v>94805.5</v>
      </c>
      <c r="I259" s="4">
        <f>I261+I262+I263</f>
        <v>0</v>
      </c>
      <c r="J259" s="4">
        <f t="shared" si="1077"/>
        <v>94805.5</v>
      </c>
      <c r="K259" s="4">
        <f>K261+K262+K263</f>
        <v>0</v>
      </c>
      <c r="L259" s="4">
        <f t="shared" si="1078"/>
        <v>94805.5</v>
      </c>
      <c r="M259" s="4">
        <f>M261+M262+M263</f>
        <v>0</v>
      </c>
      <c r="N259" s="4">
        <f>L259+M259</f>
        <v>94805.5</v>
      </c>
      <c r="O259" s="4">
        <f>O261+O262+O263</f>
        <v>0</v>
      </c>
      <c r="P259" s="4">
        <f>N259+O259</f>
        <v>94805.5</v>
      </c>
      <c r="Q259" s="4">
        <f>Q261+Q262+Q263</f>
        <v>0</v>
      </c>
      <c r="R259" s="3">
        <f t="shared" si="837"/>
        <v>94805.5</v>
      </c>
      <c r="S259" s="32">
        <f>S261+S262+S263</f>
        <v>0</v>
      </c>
      <c r="T259" s="3">
        <f t="shared" si="1079"/>
        <v>94805.5</v>
      </c>
      <c r="U259" s="27">
        <f>U261+U262+U263</f>
        <v>0</v>
      </c>
      <c r="V259" s="3">
        <f t="shared" si="1080"/>
        <v>94805.5</v>
      </c>
      <c r="W259" s="4"/>
      <c r="X259" s="4"/>
      <c r="Y259" s="4"/>
      <c r="Z259" s="4">
        <f>Z261+Z262+Z263</f>
        <v>0</v>
      </c>
      <c r="AA259" s="4">
        <f t="shared" si="1081"/>
        <v>0</v>
      </c>
      <c r="AB259" s="4">
        <f>AB261+AB262+AB263</f>
        <v>0</v>
      </c>
      <c r="AC259" s="4">
        <f t="shared" si="1082"/>
        <v>0</v>
      </c>
      <c r="AD259" s="4">
        <f>AD261+AD262+AD263</f>
        <v>0</v>
      </c>
      <c r="AE259" s="4">
        <f t="shared" si="1083"/>
        <v>0</v>
      </c>
      <c r="AF259" s="4">
        <f>AF261+AF262+AF263</f>
        <v>0</v>
      </c>
      <c r="AG259" s="4">
        <f t="shared" si="1084"/>
        <v>0</v>
      </c>
      <c r="AH259" s="4">
        <f>AH261+AH262+AH263</f>
        <v>0</v>
      </c>
      <c r="AI259" s="3">
        <f t="shared" si="844"/>
        <v>0</v>
      </c>
      <c r="AJ259" s="32">
        <f>AJ261+AJ262+AJ263</f>
        <v>0</v>
      </c>
      <c r="AK259" s="3">
        <f t="shared" si="1085"/>
        <v>0</v>
      </c>
      <c r="AL259" s="27">
        <f>AL261+AL262+AL263</f>
        <v>0</v>
      </c>
      <c r="AM259" s="3">
        <f t="shared" si="1086"/>
        <v>0</v>
      </c>
      <c r="AN259" s="4"/>
      <c r="AO259" s="3"/>
      <c r="AP259" s="3"/>
      <c r="AQ259" s="3">
        <f>AQ261+AQ262+AQ263</f>
        <v>0</v>
      </c>
      <c r="AR259" s="3">
        <f t="shared" si="1087"/>
        <v>0</v>
      </c>
      <c r="AS259" s="3">
        <f>AS261+AS262+AS263</f>
        <v>0</v>
      </c>
      <c r="AT259" s="3">
        <f t="shared" si="1088"/>
        <v>0</v>
      </c>
      <c r="AU259" s="3">
        <f>AU261+AU262+AU263</f>
        <v>0</v>
      </c>
      <c r="AV259" s="3">
        <f t="shared" si="1089"/>
        <v>0</v>
      </c>
      <c r="AW259" s="3">
        <f>AW261+AW262+AW263</f>
        <v>0</v>
      </c>
      <c r="AX259" s="3">
        <f t="shared" si="1090"/>
        <v>0</v>
      </c>
      <c r="AY259" s="3">
        <f t="shared" ref="AY259:BA259" si="1092">AY261+AY262+AY263</f>
        <v>0</v>
      </c>
      <c r="AZ259" s="3">
        <f t="shared" si="851"/>
        <v>0</v>
      </c>
      <c r="BA259" s="30">
        <f t="shared" si="1092"/>
        <v>0</v>
      </c>
      <c r="BB259" s="3">
        <f t="shared" si="1091"/>
        <v>0</v>
      </c>
      <c r="BC259" s="65"/>
      <c r="BD259" s="65"/>
    </row>
    <row r="260" spans="1:58" x14ac:dyDescent="0.35">
      <c r="A260" s="71"/>
      <c r="B260" s="72" t="s">
        <v>5</v>
      </c>
      <c r="C260" s="7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3"/>
      <c r="S260" s="32"/>
      <c r="T260" s="3"/>
      <c r="U260" s="27"/>
      <c r="V260" s="3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3"/>
      <c r="AJ260" s="32"/>
      <c r="AK260" s="3"/>
      <c r="AL260" s="27"/>
      <c r="AM260" s="3"/>
      <c r="AN260" s="4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0"/>
      <c r="BB260" s="3"/>
      <c r="BC260" s="65"/>
      <c r="BD260" s="65"/>
    </row>
    <row r="261" spans="1:58" hidden="1" x14ac:dyDescent="0.35">
      <c r="A261" s="12"/>
      <c r="B261" s="1" t="s">
        <v>6</v>
      </c>
      <c r="C261" s="1"/>
      <c r="D261" s="4"/>
      <c r="E261" s="4"/>
      <c r="F261" s="4"/>
      <c r="G261" s="4">
        <v>1185.0999999999999</v>
      </c>
      <c r="H261" s="4">
        <f t="shared" si="1076"/>
        <v>1185.0999999999999</v>
      </c>
      <c r="I261" s="4"/>
      <c r="J261" s="4">
        <f t="shared" ref="J261:J264" si="1093">H261+I261</f>
        <v>1185.0999999999999</v>
      </c>
      <c r="K261" s="4"/>
      <c r="L261" s="4">
        <f t="shared" ref="L261:L264" si="1094">J261+K261</f>
        <v>1185.0999999999999</v>
      </c>
      <c r="M261" s="4"/>
      <c r="N261" s="4">
        <f>L261+M261</f>
        <v>1185.0999999999999</v>
      </c>
      <c r="O261" s="4"/>
      <c r="P261" s="4">
        <f>N261+O261</f>
        <v>1185.0999999999999</v>
      </c>
      <c r="Q261" s="4"/>
      <c r="R261" s="4">
        <f t="shared" si="837"/>
        <v>1185.0999999999999</v>
      </c>
      <c r="S261" s="32"/>
      <c r="T261" s="4">
        <f t="shared" ref="T261:T264" si="1095">R261+S261</f>
        <v>1185.0999999999999</v>
      </c>
      <c r="U261" s="27"/>
      <c r="V261" s="4">
        <f t="shared" ref="V261:V264" si="1096">T261+U261</f>
        <v>1185.0999999999999</v>
      </c>
      <c r="W261" s="4"/>
      <c r="X261" s="4"/>
      <c r="Y261" s="4"/>
      <c r="Z261" s="4"/>
      <c r="AA261" s="4">
        <f t="shared" si="1081"/>
        <v>0</v>
      </c>
      <c r="AB261" s="4"/>
      <c r="AC261" s="4">
        <f t="shared" ref="AC261:AC264" si="1097">AA261+AB261</f>
        <v>0</v>
      </c>
      <c r="AD261" s="4"/>
      <c r="AE261" s="4">
        <f t="shared" ref="AE261:AE264" si="1098">AC261+AD261</f>
        <v>0</v>
      </c>
      <c r="AF261" s="4"/>
      <c r="AG261" s="4">
        <f t="shared" ref="AG261:AG264" si="1099">AE261+AF261</f>
        <v>0</v>
      </c>
      <c r="AH261" s="4"/>
      <c r="AI261" s="4">
        <f t="shared" si="844"/>
        <v>0</v>
      </c>
      <c r="AJ261" s="32"/>
      <c r="AK261" s="4">
        <f t="shared" ref="AK261:AK264" si="1100">AI261+AJ261</f>
        <v>0</v>
      </c>
      <c r="AL261" s="27"/>
      <c r="AM261" s="4">
        <f t="shared" ref="AM261:AM264" si="1101">AK261+AL261</f>
        <v>0</v>
      </c>
      <c r="AN261" s="4"/>
      <c r="AO261" s="3"/>
      <c r="AP261" s="3"/>
      <c r="AQ261" s="3"/>
      <c r="AR261" s="3">
        <f t="shared" si="1087"/>
        <v>0</v>
      </c>
      <c r="AS261" s="3"/>
      <c r="AT261" s="3">
        <f t="shared" ref="AT261:AT264" si="1102">AR261+AS261</f>
        <v>0</v>
      </c>
      <c r="AU261" s="3"/>
      <c r="AV261" s="3">
        <f t="shared" ref="AV261:AV264" si="1103">AT261+AU261</f>
        <v>0</v>
      </c>
      <c r="AW261" s="3"/>
      <c r="AX261" s="3">
        <f t="shared" ref="AX261:AX264" si="1104">AV261+AW261</f>
        <v>0</v>
      </c>
      <c r="AY261" s="3"/>
      <c r="AZ261" s="3">
        <f t="shared" si="851"/>
        <v>0</v>
      </c>
      <c r="BA261" s="30"/>
      <c r="BB261" s="3">
        <f t="shared" ref="BB261:BB264" si="1105">AZ261+BA261</f>
        <v>0</v>
      </c>
      <c r="BC261" s="5" t="s">
        <v>320</v>
      </c>
      <c r="BD261" s="5">
        <v>0</v>
      </c>
      <c r="BE261" s="5"/>
      <c r="BF261" s="5"/>
    </row>
    <row r="262" spans="1:58" x14ac:dyDescent="0.35">
      <c r="A262" s="71"/>
      <c r="B262" s="72" t="s">
        <v>21</v>
      </c>
      <c r="C262" s="72"/>
      <c r="D262" s="4"/>
      <c r="E262" s="4"/>
      <c r="F262" s="4"/>
      <c r="G262" s="4">
        <v>3555.2</v>
      </c>
      <c r="H262" s="4">
        <f t="shared" si="1076"/>
        <v>3555.2</v>
      </c>
      <c r="I262" s="4"/>
      <c r="J262" s="4">
        <f t="shared" si="1093"/>
        <v>3555.2</v>
      </c>
      <c r="K262" s="4"/>
      <c r="L262" s="4">
        <f t="shared" si="1094"/>
        <v>3555.2</v>
      </c>
      <c r="M262" s="4"/>
      <c r="N262" s="4">
        <f>L262+M262</f>
        <v>3555.2</v>
      </c>
      <c r="O262" s="4"/>
      <c r="P262" s="4">
        <f>N262+O262</f>
        <v>3555.2</v>
      </c>
      <c r="Q262" s="4"/>
      <c r="R262" s="3">
        <f t="shared" si="837"/>
        <v>3555.2</v>
      </c>
      <c r="S262" s="32"/>
      <c r="T262" s="3">
        <f t="shared" si="1095"/>
        <v>3555.2</v>
      </c>
      <c r="U262" s="27"/>
      <c r="V262" s="3">
        <f t="shared" si="1096"/>
        <v>3555.2</v>
      </c>
      <c r="W262" s="4"/>
      <c r="X262" s="4"/>
      <c r="Y262" s="4"/>
      <c r="Z262" s="4"/>
      <c r="AA262" s="4">
        <f t="shared" si="1081"/>
        <v>0</v>
      </c>
      <c r="AB262" s="4"/>
      <c r="AC262" s="4">
        <f t="shared" si="1097"/>
        <v>0</v>
      </c>
      <c r="AD262" s="4"/>
      <c r="AE262" s="4">
        <f t="shared" si="1098"/>
        <v>0</v>
      </c>
      <c r="AF262" s="4"/>
      <c r="AG262" s="4">
        <f t="shared" si="1099"/>
        <v>0</v>
      </c>
      <c r="AH262" s="4"/>
      <c r="AI262" s="3">
        <f t="shared" si="844"/>
        <v>0</v>
      </c>
      <c r="AJ262" s="32"/>
      <c r="AK262" s="3">
        <f t="shared" si="1100"/>
        <v>0</v>
      </c>
      <c r="AL262" s="27"/>
      <c r="AM262" s="3">
        <f t="shared" si="1101"/>
        <v>0</v>
      </c>
      <c r="AN262" s="4"/>
      <c r="AO262" s="3"/>
      <c r="AP262" s="3"/>
      <c r="AQ262" s="3"/>
      <c r="AR262" s="3">
        <f t="shared" si="1087"/>
        <v>0</v>
      </c>
      <c r="AS262" s="3"/>
      <c r="AT262" s="3">
        <f t="shared" si="1102"/>
        <v>0</v>
      </c>
      <c r="AU262" s="3"/>
      <c r="AV262" s="3">
        <f t="shared" si="1103"/>
        <v>0</v>
      </c>
      <c r="AW262" s="3"/>
      <c r="AX262" s="3">
        <f t="shared" si="1104"/>
        <v>0</v>
      </c>
      <c r="AY262" s="3"/>
      <c r="AZ262" s="3">
        <f t="shared" si="851"/>
        <v>0</v>
      </c>
      <c r="BA262" s="30"/>
      <c r="BB262" s="3">
        <f t="shared" si="1105"/>
        <v>0</v>
      </c>
      <c r="BC262" s="65" t="s">
        <v>320</v>
      </c>
      <c r="BD262" s="65"/>
    </row>
    <row r="263" spans="1:58" x14ac:dyDescent="0.35">
      <c r="A263" s="71"/>
      <c r="B263" s="72" t="s">
        <v>20</v>
      </c>
      <c r="C263" s="72"/>
      <c r="D263" s="4"/>
      <c r="E263" s="4"/>
      <c r="F263" s="4"/>
      <c r="G263" s="4">
        <v>90065.2</v>
      </c>
      <c r="H263" s="4">
        <f t="shared" si="1076"/>
        <v>90065.2</v>
      </c>
      <c r="I263" s="4"/>
      <c r="J263" s="4">
        <f t="shared" si="1093"/>
        <v>90065.2</v>
      </c>
      <c r="K263" s="4"/>
      <c r="L263" s="4">
        <f t="shared" si="1094"/>
        <v>90065.2</v>
      </c>
      <c r="M263" s="4"/>
      <c r="N263" s="4">
        <f>L263+M263</f>
        <v>90065.2</v>
      </c>
      <c r="O263" s="4"/>
      <c r="P263" s="4">
        <f>N263+O263</f>
        <v>90065.2</v>
      </c>
      <c r="Q263" s="4"/>
      <c r="R263" s="3">
        <f t="shared" si="837"/>
        <v>90065.2</v>
      </c>
      <c r="S263" s="32"/>
      <c r="T263" s="3">
        <f t="shared" si="1095"/>
        <v>90065.2</v>
      </c>
      <c r="U263" s="27"/>
      <c r="V263" s="3">
        <f t="shared" si="1096"/>
        <v>90065.2</v>
      </c>
      <c r="W263" s="4"/>
      <c r="X263" s="4"/>
      <c r="Y263" s="4"/>
      <c r="Z263" s="4"/>
      <c r="AA263" s="4">
        <f t="shared" si="1081"/>
        <v>0</v>
      </c>
      <c r="AB263" s="4"/>
      <c r="AC263" s="4">
        <f t="shared" si="1097"/>
        <v>0</v>
      </c>
      <c r="AD263" s="4"/>
      <c r="AE263" s="4">
        <f t="shared" si="1098"/>
        <v>0</v>
      </c>
      <c r="AF263" s="4"/>
      <c r="AG263" s="4">
        <f t="shared" si="1099"/>
        <v>0</v>
      </c>
      <c r="AH263" s="4"/>
      <c r="AI263" s="3">
        <f t="shared" si="844"/>
        <v>0</v>
      </c>
      <c r="AJ263" s="32"/>
      <c r="AK263" s="3">
        <f t="shared" si="1100"/>
        <v>0</v>
      </c>
      <c r="AL263" s="27"/>
      <c r="AM263" s="3">
        <f t="shared" si="1101"/>
        <v>0</v>
      </c>
      <c r="AN263" s="4"/>
      <c r="AO263" s="3"/>
      <c r="AP263" s="3"/>
      <c r="AQ263" s="3"/>
      <c r="AR263" s="3">
        <f t="shared" si="1087"/>
        <v>0</v>
      </c>
      <c r="AS263" s="3"/>
      <c r="AT263" s="3">
        <f t="shared" si="1102"/>
        <v>0</v>
      </c>
      <c r="AU263" s="3"/>
      <c r="AV263" s="3">
        <f t="shared" si="1103"/>
        <v>0</v>
      </c>
      <c r="AW263" s="3"/>
      <c r="AX263" s="3">
        <f t="shared" si="1104"/>
        <v>0</v>
      </c>
      <c r="AY263" s="3"/>
      <c r="AZ263" s="3">
        <f t="shared" si="851"/>
        <v>0</v>
      </c>
      <c r="BA263" s="30"/>
      <c r="BB263" s="3">
        <f t="shared" si="1105"/>
        <v>0</v>
      </c>
      <c r="BC263" s="65" t="s">
        <v>320</v>
      </c>
      <c r="BD263" s="65"/>
    </row>
    <row r="264" spans="1:58" ht="60.75" customHeight="1" x14ac:dyDescent="0.35">
      <c r="A264" s="71" t="s">
        <v>240</v>
      </c>
      <c r="B264" s="72" t="s">
        <v>319</v>
      </c>
      <c r="C264" s="2" t="s">
        <v>96</v>
      </c>
      <c r="D264" s="4"/>
      <c r="E264" s="4"/>
      <c r="F264" s="4"/>
      <c r="G264" s="4">
        <f>G266+G267+G268</f>
        <v>99267.5</v>
      </c>
      <c r="H264" s="4">
        <f t="shared" si="1076"/>
        <v>99267.5</v>
      </c>
      <c r="I264" s="4">
        <f>I266+I267+I268</f>
        <v>0</v>
      </c>
      <c r="J264" s="4">
        <f t="shared" si="1093"/>
        <v>99267.5</v>
      </c>
      <c r="K264" s="4">
        <f>K266+K267+K268</f>
        <v>0</v>
      </c>
      <c r="L264" s="4">
        <f t="shared" si="1094"/>
        <v>99267.5</v>
      </c>
      <c r="M264" s="4">
        <f>M266+M267+M268</f>
        <v>0</v>
      </c>
      <c r="N264" s="4">
        <f>L264+M264</f>
        <v>99267.5</v>
      </c>
      <c r="O264" s="4">
        <f>O266+O267+O268</f>
        <v>0</v>
      </c>
      <c r="P264" s="4">
        <f>N264+O264</f>
        <v>99267.5</v>
      </c>
      <c r="Q264" s="4">
        <f>Q266+Q267+Q268</f>
        <v>0</v>
      </c>
      <c r="R264" s="3">
        <f t="shared" si="837"/>
        <v>99267.5</v>
      </c>
      <c r="S264" s="32">
        <f>S266+S267+S268</f>
        <v>0</v>
      </c>
      <c r="T264" s="3">
        <f t="shared" si="1095"/>
        <v>99267.5</v>
      </c>
      <c r="U264" s="27">
        <f>U266+U267+U268</f>
        <v>0</v>
      </c>
      <c r="V264" s="3">
        <f t="shared" si="1096"/>
        <v>99267.5</v>
      </c>
      <c r="W264" s="4"/>
      <c r="X264" s="4"/>
      <c r="Y264" s="4"/>
      <c r="Z264" s="4">
        <f>Z266+Z267+Z268</f>
        <v>0</v>
      </c>
      <c r="AA264" s="4">
        <f t="shared" si="1081"/>
        <v>0</v>
      </c>
      <c r="AB264" s="4">
        <f>AB266+AB267+AB268</f>
        <v>0</v>
      </c>
      <c r="AC264" s="4">
        <f t="shared" si="1097"/>
        <v>0</v>
      </c>
      <c r="AD264" s="4">
        <f>AD266+AD267+AD268</f>
        <v>0</v>
      </c>
      <c r="AE264" s="4">
        <f t="shared" si="1098"/>
        <v>0</v>
      </c>
      <c r="AF264" s="4">
        <f>AF266+AF267+AF268</f>
        <v>0</v>
      </c>
      <c r="AG264" s="4">
        <f t="shared" si="1099"/>
        <v>0</v>
      </c>
      <c r="AH264" s="4">
        <f>AH266+AH267+AH268</f>
        <v>0</v>
      </c>
      <c r="AI264" s="3">
        <f t="shared" si="844"/>
        <v>0</v>
      </c>
      <c r="AJ264" s="32">
        <f>AJ266+AJ267+AJ268</f>
        <v>0</v>
      </c>
      <c r="AK264" s="3">
        <f t="shared" si="1100"/>
        <v>0</v>
      </c>
      <c r="AL264" s="27">
        <f>AL266+AL267+AL268</f>
        <v>0</v>
      </c>
      <c r="AM264" s="3">
        <f t="shared" si="1101"/>
        <v>0</v>
      </c>
      <c r="AN264" s="4"/>
      <c r="AO264" s="3"/>
      <c r="AP264" s="3"/>
      <c r="AQ264" s="3">
        <f>AQ266+AQ267+AQ268</f>
        <v>0</v>
      </c>
      <c r="AR264" s="3">
        <f t="shared" si="1087"/>
        <v>0</v>
      </c>
      <c r="AS264" s="3">
        <f>AS266+AS267+AS268</f>
        <v>0</v>
      </c>
      <c r="AT264" s="3">
        <f t="shared" si="1102"/>
        <v>0</v>
      </c>
      <c r="AU264" s="3">
        <f>AU266+AU267+AU268</f>
        <v>0</v>
      </c>
      <c r="AV264" s="3">
        <f t="shared" si="1103"/>
        <v>0</v>
      </c>
      <c r="AW264" s="3">
        <f>AW266+AW267+AW268</f>
        <v>0</v>
      </c>
      <c r="AX264" s="3">
        <f t="shared" si="1104"/>
        <v>0</v>
      </c>
      <c r="AY264" s="3">
        <f t="shared" ref="AY264:BA264" si="1106">AY266+AY267+AY268</f>
        <v>0</v>
      </c>
      <c r="AZ264" s="3">
        <f t="shared" si="851"/>
        <v>0</v>
      </c>
      <c r="BA264" s="30">
        <f t="shared" si="1106"/>
        <v>0</v>
      </c>
      <c r="BB264" s="3">
        <f t="shared" si="1105"/>
        <v>0</v>
      </c>
      <c r="BC264" s="65"/>
      <c r="BD264" s="65"/>
    </row>
    <row r="265" spans="1:58" x14ac:dyDescent="0.35">
      <c r="A265" s="71"/>
      <c r="B265" s="72" t="s">
        <v>5</v>
      </c>
      <c r="C265" s="7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3"/>
      <c r="S265" s="32"/>
      <c r="T265" s="3"/>
      <c r="U265" s="27"/>
      <c r="V265" s="3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3"/>
      <c r="AJ265" s="32"/>
      <c r="AK265" s="3"/>
      <c r="AL265" s="27"/>
      <c r="AM265" s="3"/>
      <c r="AN265" s="4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0"/>
      <c r="BB265" s="3"/>
      <c r="BC265" s="65"/>
      <c r="BD265" s="65"/>
    </row>
    <row r="266" spans="1:58" hidden="1" x14ac:dyDescent="0.35">
      <c r="A266" s="12"/>
      <c r="B266" s="1" t="s">
        <v>6</v>
      </c>
      <c r="C266" s="1"/>
      <c r="D266" s="4"/>
      <c r="E266" s="4"/>
      <c r="F266" s="4"/>
      <c r="G266" s="4">
        <v>1240.9000000000001</v>
      </c>
      <c r="H266" s="4">
        <f t="shared" si="1076"/>
        <v>1240.9000000000001</v>
      </c>
      <c r="I266" s="4"/>
      <c r="J266" s="4">
        <f t="shared" ref="J266:J278" si="1107">H266+I266</f>
        <v>1240.9000000000001</v>
      </c>
      <c r="K266" s="4"/>
      <c r="L266" s="4">
        <f t="shared" ref="L266:L278" si="1108">J266+K266</f>
        <v>1240.9000000000001</v>
      </c>
      <c r="M266" s="4"/>
      <c r="N266" s="4">
        <f>L266+M266</f>
        <v>1240.9000000000001</v>
      </c>
      <c r="O266" s="4"/>
      <c r="P266" s="4">
        <f>N266+O266</f>
        <v>1240.9000000000001</v>
      </c>
      <c r="Q266" s="4"/>
      <c r="R266" s="4">
        <f t="shared" si="837"/>
        <v>1240.9000000000001</v>
      </c>
      <c r="S266" s="32"/>
      <c r="T266" s="4">
        <f t="shared" ref="T266:T269" si="1109">R266+S266</f>
        <v>1240.9000000000001</v>
      </c>
      <c r="U266" s="27"/>
      <c r="V266" s="4">
        <f t="shared" ref="V266:V269" si="1110">T266+U266</f>
        <v>1240.9000000000001</v>
      </c>
      <c r="W266" s="4"/>
      <c r="X266" s="4"/>
      <c r="Y266" s="4"/>
      <c r="Z266" s="4"/>
      <c r="AA266" s="4">
        <f t="shared" si="1081"/>
        <v>0</v>
      </c>
      <c r="AB266" s="4"/>
      <c r="AC266" s="4">
        <f t="shared" ref="AC266:AC278" si="1111">AA266+AB266</f>
        <v>0</v>
      </c>
      <c r="AD266" s="4"/>
      <c r="AE266" s="4">
        <f t="shared" ref="AE266:AE278" si="1112">AC266+AD266</f>
        <v>0</v>
      </c>
      <c r="AF266" s="4"/>
      <c r="AG266" s="4">
        <f t="shared" ref="AG266:AG278" si="1113">AE266+AF266</f>
        <v>0</v>
      </c>
      <c r="AH266" s="4"/>
      <c r="AI266" s="4">
        <f t="shared" si="844"/>
        <v>0</v>
      </c>
      <c r="AJ266" s="32"/>
      <c r="AK266" s="4">
        <f t="shared" ref="AK266:AK269" si="1114">AI266+AJ266</f>
        <v>0</v>
      </c>
      <c r="AL266" s="27"/>
      <c r="AM266" s="4">
        <f t="shared" ref="AM266:AM269" si="1115">AK266+AL266</f>
        <v>0</v>
      </c>
      <c r="AN266" s="4"/>
      <c r="AO266" s="3"/>
      <c r="AP266" s="3"/>
      <c r="AQ266" s="3"/>
      <c r="AR266" s="3">
        <f t="shared" si="1087"/>
        <v>0</v>
      </c>
      <c r="AS266" s="3"/>
      <c r="AT266" s="3">
        <f t="shared" ref="AT266:AT278" si="1116">AR266+AS266</f>
        <v>0</v>
      </c>
      <c r="AU266" s="3"/>
      <c r="AV266" s="3">
        <f t="shared" ref="AV266:AV278" si="1117">AT266+AU266</f>
        <v>0</v>
      </c>
      <c r="AW266" s="3"/>
      <c r="AX266" s="3">
        <f t="shared" ref="AX266:AX278" si="1118">AV266+AW266</f>
        <v>0</v>
      </c>
      <c r="AY266" s="3"/>
      <c r="AZ266" s="3">
        <f t="shared" si="851"/>
        <v>0</v>
      </c>
      <c r="BA266" s="30"/>
      <c r="BB266" s="3">
        <f t="shared" ref="BB266:BB269" si="1119">AZ266+BA266</f>
        <v>0</v>
      </c>
      <c r="BC266" s="5" t="s">
        <v>320</v>
      </c>
      <c r="BD266" s="5">
        <v>0</v>
      </c>
      <c r="BE266" s="5"/>
      <c r="BF266" s="5"/>
    </row>
    <row r="267" spans="1:58" x14ac:dyDescent="0.35">
      <c r="A267" s="71"/>
      <c r="B267" s="72" t="s">
        <v>21</v>
      </c>
      <c r="C267" s="72"/>
      <c r="D267" s="4"/>
      <c r="E267" s="4"/>
      <c r="F267" s="4"/>
      <c r="G267" s="4">
        <v>3722.5</v>
      </c>
      <c r="H267" s="4">
        <f t="shared" si="1076"/>
        <v>3722.5</v>
      </c>
      <c r="I267" s="4"/>
      <c r="J267" s="4">
        <f t="shared" si="1107"/>
        <v>3722.5</v>
      </c>
      <c r="K267" s="4"/>
      <c r="L267" s="4">
        <f t="shared" si="1108"/>
        <v>3722.5</v>
      </c>
      <c r="M267" s="4"/>
      <c r="N267" s="4">
        <f>L267+M267</f>
        <v>3722.5</v>
      </c>
      <c r="O267" s="4"/>
      <c r="P267" s="4">
        <f>N267+O267</f>
        <v>3722.5</v>
      </c>
      <c r="Q267" s="4"/>
      <c r="R267" s="3">
        <f t="shared" si="837"/>
        <v>3722.5</v>
      </c>
      <c r="S267" s="32"/>
      <c r="T267" s="3">
        <f t="shared" si="1109"/>
        <v>3722.5</v>
      </c>
      <c r="U267" s="27"/>
      <c r="V267" s="3">
        <f t="shared" si="1110"/>
        <v>3722.5</v>
      </c>
      <c r="W267" s="4"/>
      <c r="X267" s="4"/>
      <c r="Y267" s="4"/>
      <c r="Z267" s="4"/>
      <c r="AA267" s="4">
        <f t="shared" si="1081"/>
        <v>0</v>
      </c>
      <c r="AB267" s="4"/>
      <c r="AC267" s="4">
        <f t="shared" si="1111"/>
        <v>0</v>
      </c>
      <c r="AD267" s="4"/>
      <c r="AE267" s="4">
        <f t="shared" si="1112"/>
        <v>0</v>
      </c>
      <c r="AF267" s="4"/>
      <c r="AG267" s="4">
        <f t="shared" si="1113"/>
        <v>0</v>
      </c>
      <c r="AH267" s="4"/>
      <c r="AI267" s="3">
        <f t="shared" si="844"/>
        <v>0</v>
      </c>
      <c r="AJ267" s="32"/>
      <c r="AK267" s="3">
        <f t="shared" si="1114"/>
        <v>0</v>
      </c>
      <c r="AL267" s="27"/>
      <c r="AM267" s="3">
        <f t="shared" si="1115"/>
        <v>0</v>
      </c>
      <c r="AN267" s="4"/>
      <c r="AO267" s="3"/>
      <c r="AP267" s="3"/>
      <c r="AQ267" s="3"/>
      <c r="AR267" s="3">
        <f t="shared" si="1087"/>
        <v>0</v>
      </c>
      <c r="AS267" s="3"/>
      <c r="AT267" s="3">
        <f t="shared" si="1116"/>
        <v>0</v>
      </c>
      <c r="AU267" s="3"/>
      <c r="AV267" s="3">
        <f t="shared" si="1117"/>
        <v>0</v>
      </c>
      <c r="AW267" s="3"/>
      <c r="AX267" s="3">
        <f t="shared" si="1118"/>
        <v>0</v>
      </c>
      <c r="AY267" s="3"/>
      <c r="AZ267" s="3">
        <f t="shared" si="851"/>
        <v>0</v>
      </c>
      <c r="BA267" s="30"/>
      <c r="BB267" s="3">
        <f t="shared" si="1119"/>
        <v>0</v>
      </c>
      <c r="BC267" s="65" t="s">
        <v>320</v>
      </c>
      <c r="BD267" s="65"/>
    </row>
    <row r="268" spans="1:58" x14ac:dyDescent="0.35">
      <c r="A268" s="71"/>
      <c r="B268" s="72" t="s">
        <v>20</v>
      </c>
      <c r="C268" s="72"/>
      <c r="D268" s="4"/>
      <c r="E268" s="4"/>
      <c r="F268" s="4"/>
      <c r="G268" s="4">
        <v>94304.1</v>
      </c>
      <c r="H268" s="4">
        <f t="shared" si="1076"/>
        <v>94304.1</v>
      </c>
      <c r="I268" s="4"/>
      <c r="J268" s="4">
        <f t="shared" si="1107"/>
        <v>94304.1</v>
      </c>
      <c r="K268" s="4"/>
      <c r="L268" s="4">
        <f>J268+K268</f>
        <v>94304.1</v>
      </c>
      <c r="M268" s="4"/>
      <c r="N268" s="4">
        <f>L268+M268</f>
        <v>94304.1</v>
      </c>
      <c r="O268" s="4"/>
      <c r="P268" s="4">
        <f>N268+O268</f>
        <v>94304.1</v>
      </c>
      <c r="Q268" s="4"/>
      <c r="R268" s="3">
        <f t="shared" si="837"/>
        <v>94304.1</v>
      </c>
      <c r="S268" s="32"/>
      <c r="T268" s="3">
        <f t="shared" si="1109"/>
        <v>94304.1</v>
      </c>
      <c r="U268" s="27"/>
      <c r="V268" s="3">
        <f t="shared" si="1110"/>
        <v>94304.1</v>
      </c>
      <c r="W268" s="4"/>
      <c r="X268" s="4"/>
      <c r="Y268" s="4"/>
      <c r="Z268" s="4"/>
      <c r="AA268" s="4">
        <f t="shared" si="1081"/>
        <v>0</v>
      </c>
      <c r="AB268" s="4"/>
      <c r="AC268" s="4">
        <f t="shared" si="1111"/>
        <v>0</v>
      </c>
      <c r="AD268" s="4"/>
      <c r="AE268" s="4">
        <f t="shared" si="1112"/>
        <v>0</v>
      </c>
      <c r="AF268" s="4"/>
      <c r="AG268" s="4">
        <f t="shared" si="1113"/>
        <v>0</v>
      </c>
      <c r="AH268" s="4"/>
      <c r="AI268" s="3">
        <f t="shared" si="844"/>
        <v>0</v>
      </c>
      <c r="AJ268" s="32"/>
      <c r="AK268" s="3">
        <f t="shared" si="1114"/>
        <v>0</v>
      </c>
      <c r="AL268" s="27"/>
      <c r="AM268" s="3">
        <f t="shared" si="1115"/>
        <v>0</v>
      </c>
      <c r="AN268" s="4"/>
      <c r="AO268" s="3"/>
      <c r="AP268" s="3"/>
      <c r="AQ268" s="3"/>
      <c r="AR268" s="3">
        <f t="shared" si="1087"/>
        <v>0</v>
      </c>
      <c r="AS268" s="3"/>
      <c r="AT268" s="3">
        <f t="shared" si="1116"/>
        <v>0</v>
      </c>
      <c r="AU268" s="3"/>
      <c r="AV268" s="3">
        <f t="shared" si="1117"/>
        <v>0</v>
      </c>
      <c r="AW268" s="3"/>
      <c r="AX268" s="3">
        <f t="shared" si="1118"/>
        <v>0</v>
      </c>
      <c r="AY268" s="3"/>
      <c r="AZ268" s="3">
        <f t="shared" si="851"/>
        <v>0</v>
      </c>
      <c r="BA268" s="30"/>
      <c r="BB268" s="3">
        <f t="shared" si="1119"/>
        <v>0</v>
      </c>
      <c r="BC268" s="65" t="s">
        <v>320</v>
      </c>
      <c r="BD268" s="65"/>
    </row>
    <row r="269" spans="1:58" ht="36" x14ac:dyDescent="0.35">
      <c r="A269" s="71" t="s">
        <v>241</v>
      </c>
      <c r="B269" s="72" t="s">
        <v>31</v>
      </c>
      <c r="C269" s="2" t="s">
        <v>96</v>
      </c>
      <c r="D269" s="4"/>
      <c r="E269" s="4"/>
      <c r="F269" s="4"/>
      <c r="G269" s="4"/>
      <c r="H269" s="4"/>
      <c r="I269" s="4"/>
      <c r="J269" s="4"/>
      <c r="K269" s="4">
        <v>10087</v>
      </c>
      <c r="L269" s="4">
        <f>J269+K269</f>
        <v>10087</v>
      </c>
      <c r="M269" s="4"/>
      <c r="N269" s="4">
        <f>L269+M269</f>
        <v>10087</v>
      </c>
      <c r="O269" s="4">
        <f>O271+O272</f>
        <v>94025</v>
      </c>
      <c r="P269" s="4">
        <f>N269+O269</f>
        <v>104112</v>
      </c>
      <c r="Q269" s="4">
        <f>Q271+Q272</f>
        <v>0</v>
      </c>
      <c r="R269" s="3">
        <f t="shared" si="837"/>
        <v>104112</v>
      </c>
      <c r="S269" s="32">
        <f>S271+S272</f>
        <v>0</v>
      </c>
      <c r="T269" s="3">
        <f t="shared" si="1109"/>
        <v>104112</v>
      </c>
      <c r="U269" s="27">
        <f>U271+U272</f>
        <v>0</v>
      </c>
      <c r="V269" s="3">
        <f t="shared" si="1110"/>
        <v>104112</v>
      </c>
      <c r="W269" s="4"/>
      <c r="X269" s="4"/>
      <c r="Y269" s="4"/>
      <c r="Z269" s="4"/>
      <c r="AA269" s="4"/>
      <c r="AB269" s="4"/>
      <c r="AC269" s="4">
        <f t="shared" si="1111"/>
        <v>0</v>
      </c>
      <c r="AD269" s="4"/>
      <c r="AE269" s="4">
        <f t="shared" si="1112"/>
        <v>0</v>
      </c>
      <c r="AF269" s="4"/>
      <c r="AG269" s="4">
        <f t="shared" si="1113"/>
        <v>0</v>
      </c>
      <c r="AH269" s="4"/>
      <c r="AI269" s="3">
        <f t="shared" si="844"/>
        <v>0</v>
      </c>
      <c r="AJ269" s="32"/>
      <c r="AK269" s="3">
        <f t="shared" si="1114"/>
        <v>0</v>
      </c>
      <c r="AL269" s="27"/>
      <c r="AM269" s="3">
        <f t="shared" si="1115"/>
        <v>0</v>
      </c>
      <c r="AN269" s="4"/>
      <c r="AO269" s="3"/>
      <c r="AP269" s="3"/>
      <c r="AQ269" s="3"/>
      <c r="AR269" s="3"/>
      <c r="AS269" s="3"/>
      <c r="AT269" s="3">
        <f t="shared" si="1116"/>
        <v>0</v>
      </c>
      <c r="AU269" s="3"/>
      <c r="AV269" s="3">
        <f t="shared" si="1117"/>
        <v>0</v>
      </c>
      <c r="AW269" s="3"/>
      <c r="AX269" s="3">
        <f t="shared" si="1118"/>
        <v>0</v>
      </c>
      <c r="AY269" s="3"/>
      <c r="AZ269" s="3">
        <f t="shared" si="851"/>
        <v>0</v>
      </c>
      <c r="BA269" s="30"/>
      <c r="BB269" s="3">
        <f t="shared" si="1119"/>
        <v>0</v>
      </c>
      <c r="BC269" s="65" t="s">
        <v>359</v>
      </c>
      <c r="BD269" s="65"/>
    </row>
    <row r="270" spans="1:58" x14ac:dyDescent="0.35">
      <c r="A270" s="71"/>
      <c r="B270" s="72" t="s">
        <v>5</v>
      </c>
      <c r="C270" s="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3"/>
      <c r="S270" s="32"/>
      <c r="T270" s="3"/>
      <c r="U270" s="27"/>
      <c r="V270" s="3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3"/>
      <c r="AJ270" s="32"/>
      <c r="AK270" s="3"/>
      <c r="AL270" s="27"/>
      <c r="AM270" s="3"/>
      <c r="AN270" s="4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0"/>
      <c r="BB270" s="3"/>
      <c r="BC270" s="65"/>
      <c r="BD270" s="65"/>
    </row>
    <row r="271" spans="1:58" hidden="1" x14ac:dyDescent="0.35">
      <c r="A271" s="12"/>
      <c r="B271" s="1" t="s">
        <v>6</v>
      </c>
      <c r="C271" s="2"/>
      <c r="D271" s="4"/>
      <c r="E271" s="4"/>
      <c r="F271" s="4"/>
      <c r="G271" s="4"/>
      <c r="H271" s="4"/>
      <c r="I271" s="4"/>
      <c r="J271" s="4"/>
      <c r="K271" s="4">
        <v>10087</v>
      </c>
      <c r="L271" s="4">
        <f t="shared" ref="L271:L272" si="1120">J271+K271</f>
        <v>10087</v>
      </c>
      <c r="M271" s="4"/>
      <c r="N271" s="4">
        <f t="shared" ref="N271:N272" si="1121">L271+M271</f>
        <v>10087</v>
      </c>
      <c r="O271" s="4">
        <v>23416.2</v>
      </c>
      <c r="P271" s="4">
        <f t="shared" ref="P271:P276" si="1122">N271+O271</f>
        <v>33503.199999999997</v>
      </c>
      <c r="Q271" s="4"/>
      <c r="R271" s="4">
        <f t="shared" si="837"/>
        <v>33503.199999999997</v>
      </c>
      <c r="S271" s="32"/>
      <c r="T271" s="4">
        <f t="shared" ref="T271:T273" si="1123">R271+S271</f>
        <v>33503.199999999997</v>
      </c>
      <c r="U271" s="27"/>
      <c r="V271" s="4">
        <f t="shared" ref="V271:V273" si="1124">T271+U271</f>
        <v>33503.199999999997</v>
      </c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>
        <f t="shared" si="1113"/>
        <v>0</v>
      </c>
      <c r="AH271" s="4"/>
      <c r="AI271" s="4">
        <f t="shared" si="844"/>
        <v>0</v>
      </c>
      <c r="AJ271" s="32"/>
      <c r="AK271" s="4">
        <f t="shared" ref="AK271:AK273" si="1125">AI271+AJ271</f>
        <v>0</v>
      </c>
      <c r="AL271" s="27"/>
      <c r="AM271" s="4">
        <f t="shared" ref="AM271:AM273" si="1126">AK271+AL271</f>
        <v>0</v>
      </c>
      <c r="AN271" s="4"/>
      <c r="AO271" s="3"/>
      <c r="AP271" s="3"/>
      <c r="AQ271" s="3"/>
      <c r="AR271" s="3"/>
      <c r="AS271" s="3"/>
      <c r="AT271" s="3"/>
      <c r="AU271" s="3"/>
      <c r="AV271" s="3"/>
      <c r="AW271" s="3"/>
      <c r="AX271" s="3">
        <f t="shared" si="1118"/>
        <v>0</v>
      </c>
      <c r="AY271" s="3"/>
      <c r="AZ271" s="3">
        <f t="shared" si="851"/>
        <v>0</v>
      </c>
      <c r="BA271" s="30"/>
      <c r="BB271" s="3">
        <f t="shared" ref="BB271:BB273" si="1127">AZ271+BA271</f>
        <v>0</v>
      </c>
      <c r="BC271" s="5" t="s">
        <v>284</v>
      </c>
      <c r="BD271" s="5">
        <v>0</v>
      </c>
      <c r="BE271" s="5"/>
      <c r="BF271" s="5"/>
    </row>
    <row r="272" spans="1:58" x14ac:dyDescent="0.35">
      <c r="A272" s="71"/>
      <c r="B272" s="72" t="s">
        <v>21</v>
      </c>
      <c r="C272" s="2"/>
      <c r="D272" s="4"/>
      <c r="E272" s="4"/>
      <c r="F272" s="4"/>
      <c r="G272" s="4"/>
      <c r="H272" s="4"/>
      <c r="I272" s="4"/>
      <c r="J272" s="4"/>
      <c r="K272" s="4"/>
      <c r="L272" s="4">
        <f t="shared" si="1120"/>
        <v>0</v>
      </c>
      <c r="M272" s="4"/>
      <c r="N272" s="4">
        <f t="shared" si="1121"/>
        <v>0</v>
      </c>
      <c r="O272" s="4">
        <v>70608.800000000003</v>
      </c>
      <c r="P272" s="4">
        <f t="shared" si="1122"/>
        <v>70608.800000000003</v>
      </c>
      <c r="Q272" s="4"/>
      <c r="R272" s="3">
        <f t="shared" si="837"/>
        <v>70608.800000000003</v>
      </c>
      <c r="S272" s="32"/>
      <c r="T272" s="3">
        <f t="shared" si="1123"/>
        <v>70608.800000000003</v>
      </c>
      <c r="U272" s="27"/>
      <c r="V272" s="3">
        <f t="shared" si="1124"/>
        <v>70608.800000000003</v>
      </c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>
        <f t="shared" si="1113"/>
        <v>0</v>
      </c>
      <c r="AH272" s="4"/>
      <c r="AI272" s="3">
        <f t="shared" si="844"/>
        <v>0</v>
      </c>
      <c r="AJ272" s="32"/>
      <c r="AK272" s="3">
        <f t="shared" si="1125"/>
        <v>0</v>
      </c>
      <c r="AL272" s="27"/>
      <c r="AM272" s="3">
        <f t="shared" si="1126"/>
        <v>0</v>
      </c>
      <c r="AN272" s="4"/>
      <c r="AO272" s="3"/>
      <c r="AP272" s="3"/>
      <c r="AQ272" s="3"/>
      <c r="AR272" s="3"/>
      <c r="AS272" s="3"/>
      <c r="AT272" s="3"/>
      <c r="AU272" s="3"/>
      <c r="AV272" s="3"/>
      <c r="AW272" s="3"/>
      <c r="AX272" s="3">
        <f t="shared" si="1118"/>
        <v>0</v>
      </c>
      <c r="AY272" s="3"/>
      <c r="AZ272" s="3">
        <f t="shared" si="851"/>
        <v>0</v>
      </c>
      <c r="BA272" s="30"/>
      <c r="BB272" s="3">
        <f t="shared" si="1127"/>
        <v>0</v>
      </c>
      <c r="BC272" s="65" t="s">
        <v>295</v>
      </c>
      <c r="BD272" s="65"/>
    </row>
    <row r="273" spans="1:58" ht="36" x14ac:dyDescent="0.35">
      <c r="A273" s="71" t="s">
        <v>242</v>
      </c>
      <c r="B273" s="72" t="s">
        <v>381</v>
      </c>
      <c r="C273" s="2" t="s">
        <v>96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>
        <f t="shared" si="1122"/>
        <v>0</v>
      </c>
      <c r="Q273" s="4"/>
      <c r="R273" s="3">
        <f t="shared" si="837"/>
        <v>0</v>
      </c>
      <c r="S273" s="32"/>
      <c r="T273" s="3">
        <f t="shared" si="1123"/>
        <v>0</v>
      </c>
      <c r="U273" s="27"/>
      <c r="V273" s="3">
        <f t="shared" si="1124"/>
        <v>0</v>
      </c>
      <c r="W273" s="4"/>
      <c r="X273" s="4"/>
      <c r="Y273" s="4"/>
      <c r="Z273" s="4"/>
      <c r="AA273" s="4"/>
      <c r="AB273" s="4"/>
      <c r="AC273" s="4"/>
      <c r="AD273" s="4"/>
      <c r="AE273" s="4"/>
      <c r="AF273" s="4">
        <f>AF275+AF276</f>
        <v>35000</v>
      </c>
      <c r="AG273" s="4">
        <f t="shared" si="1113"/>
        <v>35000</v>
      </c>
      <c r="AH273" s="4">
        <f>AH275+AH276</f>
        <v>0</v>
      </c>
      <c r="AI273" s="3">
        <f t="shared" si="844"/>
        <v>35000</v>
      </c>
      <c r="AJ273" s="32">
        <f>AJ275+AJ276</f>
        <v>0</v>
      </c>
      <c r="AK273" s="3">
        <f t="shared" si="1125"/>
        <v>35000</v>
      </c>
      <c r="AL273" s="27">
        <f>AL275+AL276</f>
        <v>0</v>
      </c>
      <c r="AM273" s="3">
        <f t="shared" si="1126"/>
        <v>35000</v>
      </c>
      <c r="AN273" s="4"/>
      <c r="AO273" s="3"/>
      <c r="AP273" s="3"/>
      <c r="AQ273" s="3"/>
      <c r="AR273" s="3"/>
      <c r="AS273" s="3"/>
      <c r="AT273" s="3"/>
      <c r="AU273" s="3"/>
      <c r="AV273" s="3"/>
      <c r="AW273" s="3"/>
      <c r="AX273" s="3">
        <f>AV273+AW273</f>
        <v>0</v>
      </c>
      <c r="AY273" s="3"/>
      <c r="AZ273" s="3">
        <f t="shared" si="851"/>
        <v>0</v>
      </c>
      <c r="BA273" s="30"/>
      <c r="BB273" s="3">
        <f t="shared" si="1127"/>
        <v>0</v>
      </c>
      <c r="BC273" s="65"/>
      <c r="BD273" s="65"/>
    </row>
    <row r="274" spans="1:58" x14ac:dyDescent="0.35">
      <c r="A274" s="71"/>
      <c r="B274" s="72" t="s">
        <v>5</v>
      </c>
      <c r="C274" s="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3"/>
      <c r="S274" s="32"/>
      <c r="T274" s="3"/>
      <c r="U274" s="27"/>
      <c r="V274" s="3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3"/>
      <c r="AJ274" s="32"/>
      <c r="AK274" s="3"/>
      <c r="AL274" s="27"/>
      <c r="AM274" s="3"/>
      <c r="AN274" s="4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0"/>
      <c r="BB274" s="3"/>
      <c r="BC274" s="65"/>
      <c r="BD274" s="65"/>
    </row>
    <row r="275" spans="1:58" hidden="1" x14ac:dyDescent="0.35">
      <c r="A275" s="12"/>
      <c r="B275" s="1" t="s">
        <v>6</v>
      </c>
      <c r="C275" s="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>
        <f t="shared" si="1122"/>
        <v>0</v>
      </c>
      <c r="Q275" s="4"/>
      <c r="R275" s="4">
        <f t="shared" si="837"/>
        <v>0</v>
      </c>
      <c r="S275" s="32"/>
      <c r="T275" s="4">
        <f t="shared" ref="T275:T278" si="1128">R275+S275</f>
        <v>0</v>
      </c>
      <c r="U275" s="27"/>
      <c r="V275" s="4">
        <f t="shared" ref="V275:V278" si="1129">T275+U275</f>
        <v>0</v>
      </c>
      <c r="W275" s="4"/>
      <c r="X275" s="4"/>
      <c r="Y275" s="4"/>
      <c r="Z275" s="4"/>
      <c r="AA275" s="4"/>
      <c r="AB275" s="4"/>
      <c r="AC275" s="4"/>
      <c r="AD275" s="4"/>
      <c r="AE275" s="4"/>
      <c r="AF275" s="4">
        <v>26250</v>
      </c>
      <c r="AG275" s="4">
        <f t="shared" si="1113"/>
        <v>26250</v>
      </c>
      <c r="AH275" s="4"/>
      <c r="AI275" s="4">
        <f t="shared" si="844"/>
        <v>26250</v>
      </c>
      <c r="AJ275" s="32"/>
      <c r="AK275" s="4">
        <f t="shared" ref="AK275:AK278" si="1130">AI275+AJ275</f>
        <v>26250</v>
      </c>
      <c r="AL275" s="27"/>
      <c r="AM275" s="4">
        <f t="shared" ref="AM275:AM278" si="1131">AK275+AL275</f>
        <v>26250</v>
      </c>
      <c r="AN275" s="4"/>
      <c r="AO275" s="3"/>
      <c r="AP275" s="3"/>
      <c r="AQ275" s="3"/>
      <c r="AR275" s="3"/>
      <c r="AS275" s="3"/>
      <c r="AT275" s="3"/>
      <c r="AU275" s="3"/>
      <c r="AV275" s="3"/>
      <c r="AW275" s="3"/>
      <c r="AX275" s="3">
        <f t="shared" ref="AX275" si="1132">AV275+AW275</f>
        <v>0</v>
      </c>
      <c r="AY275" s="3"/>
      <c r="AZ275" s="3">
        <f t="shared" si="851"/>
        <v>0</v>
      </c>
      <c r="BA275" s="30"/>
      <c r="BB275" s="3">
        <f t="shared" ref="BB275:BB278" si="1133">AZ275+BA275</f>
        <v>0</v>
      </c>
      <c r="BC275" s="5" t="s">
        <v>385</v>
      </c>
      <c r="BD275" s="5">
        <v>0</v>
      </c>
      <c r="BE275" s="5"/>
      <c r="BF275" s="5"/>
    </row>
    <row r="276" spans="1:58" x14ac:dyDescent="0.35">
      <c r="A276" s="71"/>
      <c r="B276" s="72" t="s">
        <v>21</v>
      </c>
      <c r="C276" s="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>
        <f t="shared" si="1122"/>
        <v>0</v>
      </c>
      <c r="Q276" s="4"/>
      <c r="R276" s="3">
        <f t="shared" si="837"/>
        <v>0</v>
      </c>
      <c r="S276" s="32"/>
      <c r="T276" s="3">
        <f t="shared" si="1128"/>
        <v>0</v>
      </c>
      <c r="U276" s="27"/>
      <c r="V276" s="3">
        <f t="shared" si="1129"/>
        <v>0</v>
      </c>
      <c r="W276" s="4"/>
      <c r="X276" s="4"/>
      <c r="Y276" s="4"/>
      <c r="Z276" s="4"/>
      <c r="AA276" s="4"/>
      <c r="AB276" s="4"/>
      <c r="AC276" s="4"/>
      <c r="AD276" s="4"/>
      <c r="AE276" s="4"/>
      <c r="AF276" s="4">
        <v>8750</v>
      </c>
      <c r="AG276" s="4">
        <f t="shared" si="1113"/>
        <v>8750</v>
      </c>
      <c r="AH276" s="4"/>
      <c r="AI276" s="3">
        <f t="shared" si="844"/>
        <v>8750</v>
      </c>
      <c r="AJ276" s="32"/>
      <c r="AK276" s="3">
        <f t="shared" si="1130"/>
        <v>8750</v>
      </c>
      <c r="AL276" s="27"/>
      <c r="AM276" s="3">
        <f t="shared" si="1131"/>
        <v>8750</v>
      </c>
      <c r="AN276" s="4"/>
      <c r="AO276" s="3"/>
      <c r="AP276" s="3"/>
      <c r="AQ276" s="3"/>
      <c r="AR276" s="3"/>
      <c r="AS276" s="3"/>
      <c r="AT276" s="3"/>
      <c r="AU276" s="3"/>
      <c r="AV276" s="3"/>
      <c r="AW276" s="3"/>
      <c r="AX276" s="3">
        <f t="shared" si="1118"/>
        <v>0</v>
      </c>
      <c r="AY276" s="3"/>
      <c r="AZ276" s="3">
        <f t="shared" si="851"/>
        <v>0</v>
      </c>
      <c r="BA276" s="30"/>
      <c r="BB276" s="3">
        <f t="shared" si="1133"/>
        <v>0</v>
      </c>
      <c r="BC276" s="65"/>
      <c r="BD276" s="65"/>
    </row>
    <row r="277" spans="1:58" ht="36" x14ac:dyDescent="0.35">
      <c r="A277" s="71" t="s">
        <v>162</v>
      </c>
      <c r="B277" s="72" t="s">
        <v>389</v>
      </c>
      <c r="C277" s="2" t="s">
        <v>299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>
        <v>128</v>
      </c>
      <c r="R277" s="3">
        <f t="shared" si="837"/>
        <v>128</v>
      </c>
      <c r="S277" s="32"/>
      <c r="T277" s="3">
        <f t="shared" si="1128"/>
        <v>128</v>
      </c>
      <c r="U277" s="27"/>
      <c r="V277" s="3">
        <f t="shared" si="1129"/>
        <v>128</v>
      </c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3">
        <f t="shared" si="844"/>
        <v>0</v>
      </c>
      <c r="AJ277" s="32"/>
      <c r="AK277" s="3">
        <f t="shared" si="1130"/>
        <v>0</v>
      </c>
      <c r="AL277" s="27"/>
      <c r="AM277" s="3">
        <f t="shared" si="1131"/>
        <v>0</v>
      </c>
      <c r="AN277" s="4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>
        <f t="shared" si="851"/>
        <v>0</v>
      </c>
      <c r="BA277" s="30"/>
      <c r="BB277" s="3">
        <f t="shared" si="1133"/>
        <v>0</v>
      </c>
      <c r="BC277" s="65">
        <v>1020141890</v>
      </c>
      <c r="BD277" s="65"/>
    </row>
    <row r="278" spans="1:58" x14ac:dyDescent="0.35">
      <c r="A278" s="71"/>
      <c r="B278" s="72" t="s">
        <v>98</v>
      </c>
      <c r="C278" s="72"/>
      <c r="D278" s="39">
        <f>D281</f>
        <v>2259263.7999999998</v>
      </c>
      <c r="E278" s="39">
        <f>E281</f>
        <v>0</v>
      </c>
      <c r="F278" s="39">
        <f t="shared" si="1011"/>
        <v>2259263.7999999998</v>
      </c>
      <c r="G278" s="39">
        <f>G281+G280</f>
        <v>182641.4</v>
      </c>
      <c r="H278" s="39">
        <f t="shared" si="1076"/>
        <v>2441905.1999999997</v>
      </c>
      <c r="I278" s="39">
        <f>I281+I280</f>
        <v>0</v>
      </c>
      <c r="J278" s="39">
        <f t="shared" si="1107"/>
        <v>2441905.1999999997</v>
      </c>
      <c r="K278" s="39">
        <f>K281+K280</f>
        <v>0</v>
      </c>
      <c r="L278" s="39">
        <f t="shared" si="1108"/>
        <v>2441905.1999999997</v>
      </c>
      <c r="M278" s="39">
        <f>M281+M280</f>
        <v>0</v>
      </c>
      <c r="N278" s="39">
        <f>L278+M278</f>
        <v>2441905.1999999997</v>
      </c>
      <c r="O278" s="39">
        <f>O281+O280</f>
        <v>15.446</v>
      </c>
      <c r="P278" s="39">
        <f>N278+O278</f>
        <v>2441920.6459999997</v>
      </c>
      <c r="Q278" s="39">
        <f>Q281+Q280</f>
        <v>0</v>
      </c>
      <c r="R278" s="40">
        <f t="shared" si="837"/>
        <v>2441920.6459999997</v>
      </c>
      <c r="S278" s="39">
        <f>S281+S280</f>
        <v>0</v>
      </c>
      <c r="T278" s="40">
        <f t="shared" si="1128"/>
        <v>2441920.6459999997</v>
      </c>
      <c r="U278" s="39">
        <f>U281+U280</f>
        <v>-2259263.7999999998</v>
      </c>
      <c r="V278" s="3">
        <f t="shared" si="1129"/>
        <v>182656.8459999999</v>
      </c>
      <c r="W278" s="39">
        <f t="shared" ref="W278:AN278" si="1134">W281</f>
        <v>936232.6</v>
      </c>
      <c r="X278" s="39">
        <f t="shared" ref="X278" si="1135">X281</f>
        <v>0</v>
      </c>
      <c r="Y278" s="39">
        <f t="shared" si="1012"/>
        <v>936232.6</v>
      </c>
      <c r="Z278" s="39">
        <f>Z281+Z280</f>
        <v>0</v>
      </c>
      <c r="AA278" s="39">
        <f t="shared" si="1081"/>
        <v>936232.6</v>
      </c>
      <c r="AB278" s="39">
        <f>AB281+AB280</f>
        <v>500000</v>
      </c>
      <c r="AC278" s="39">
        <f t="shared" si="1111"/>
        <v>1436232.6</v>
      </c>
      <c r="AD278" s="39">
        <f>AD281+AD280</f>
        <v>-500000</v>
      </c>
      <c r="AE278" s="39">
        <f t="shared" si="1112"/>
        <v>936232.60000000009</v>
      </c>
      <c r="AF278" s="39">
        <f>AF281+AF280</f>
        <v>0</v>
      </c>
      <c r="AG278" s="39">
        <f t="shared" si="1113"/>
        <v>936232.60000000009</v>
      </c>
      <c r="AH278" s="39">
        <f>AH281+AH280</f>
        <v>0</v>
      </c>
      <c r="AI278" s="40">
        <f t="shared" si="844"/>
        <v>936232.60000000009</v>
      </c>
      <c r="AJ278" s="39">
        <f>AJ281+AJ280</f>
        <v>0</v>
      </c>
      <c r="AK278" s="40">
        <f t="shared" si="1130"/>
        <v>936232.60000000009</v>
      </c>
      <c r="AL278" s="39">
        <f>AL281+AL280</f>
        <v>1426263.8</v>
      </c>
      <c r="AM278" s="3">
        <f t="shared" si="1131"/>
        <v>2362496.4000000004</v>
      </c>
      <c r="AN278" s="39">
        <f t="shared" si="1134"/>
        <v>0</v>
      </c>
      <c r="AO278" s="40">
        <f t="shared" ref="AO278" si="1136">AO281</f>
        <v>0</v>
      </c>
      <c r="AP278" s="40">
        <f t="shared" si="1013"/>
        <v>0</v>
      </c>
      <c r="AQ278" s="40">
        <f>AQ281+AQ280</f>
        <v>0</v>
      </c>
      <c r="AR278" s="40">
        <f t="shared" si="1087"/>
        <v>0</v>
      </c>
      <c r="AS278" s="40">
        <f>AS281+AS280</f>
        <v>0</v>
      </c>
      <c r="AT278" s="40">
        <f t="shared" si="1116"/>
        <v>0</v>
      </c>
      <c r="AU278" s="40">
        <f>AU281+AU280</f>
        <v>0</v>
      </c>
      <c r="AV278" s="40">
        <f t="shared" si="1117"/>
        <v>0</v>
      </c>
      <c r="AW278" s="40">
        <f>AW281+AW280</f>
        <v>0</v>
      </c>
      <c r="AX278" s="40">
        <f t="shared" si="1118"/>
        <v>0</v>
      </c>
      <c r="AY278" s="40">
        <f t="shared" ref="AY278:BA278" si="1137">AY281+AY280</f>
        <v>0</v>
      </c>
      <c r="AZ278" s="40">
        <f t="shared" si="851"/>
        <v>0</v>
      </c>
      <c r="BA278" s="40">
        <f t="shared" si="1137"/>
        <v>800000</v>
      </c>
      <c r="BB278" s="3">
        <f t="shared" si="1133"/>
        <v>800000</v>
      </c>
      <c r="BC278" s="65"/>
      <c r="BD278" s="65"/>
    </row>
    <row r="279" spans="1:58" x14ac:dyDescent="0.35">
      <c r="A279" s="71"/>
      <c r="B279" s="13" t="s">
        <v>5</v>
      </c>
      <c r="C279" s="7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3"/>
      <c r="S279" s="32"/>
      <c r="T279" s="3"/>
      <c r="U279" s="27"/>
      <c r="V279" s="3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3"/>
      <c r="AJ279" s="32"/>
      <c r="AK279" s="3"/>
      <c r="AL279" s="27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0"/>
      <c r="BB279" s="3"/>
      <c r="BC279" s="65"/>
      <c r="BD279" s="65"/>
    </row>
    <row r="280" spans="1:58" s="42" customFormat="1" hidden="1" x14ac:dyDescent="0.35">
      <c r="A280" s="43"/>
      <c r="B280" s="50" t="s">
        <v>6</v>
      </c>
      <c r="C280" s="50"/>
      <c r="D280" s="47"/>
      <c r="E280" s="47"/>
      <c r="F280" s="47"/>
      <c r="G280" s="47">
        <f>G290</f>
        <v>35136.400000000001</v>
      </c>
      <c r="H280" s="47">
        <f t="shared" si="1076"/>
        <v>35136.400000000001</v>
      </c>
      <c r="I280" s="47">
        <f>I290</f>
        <v>0</v>
      </c>
      <c r="J280" s="47">
        <f t="shared" ref="J280:J282" si="1138">H280+I280</f>
        <v>35136.400000000001</v>
      </c>
      <c r="K280" s="47">
        <f>K290</f>
        <v>0</v>
      </c>
      <c r="L280" s="47">
        <f t="shared" ref="L280:L282" si="1139">J280+K280</f>
        <v>35136.400000000001</v>
      </c>
      <c r="M280" s="47">
        <f>M290</f>
        <v>0</v>
      </c>
      <c r="N280" s="47">
        <f>L280+M280</f>
        <v>35136.400000000001</v>
      </c>
      <c r="O280" s="47">
        <f>O290</f>
        <v>15.446</v>
      </c>
      <c r="P280" s="47">
        <f>N280+O280</f>
        <v>35151.846000000005</v>
      </c>
      <c r="Q280" s="47">
        <f>Q290</f>
        <v>0</v>
      </c>
      <c r="R280" s="47">
        <f t="shared" si="837"/>
        <v>35151.846000000005</v>
      </c>
      <c r="S280" s="47">
        <f>S290</f>
        <v>0</v>
      </c>
      <c r="T280" s="47">
        <f t="shared" ref="T280:T282" si="1140">R280+S280</f>
        <v>35151.846000000005</v>
      </c>
      <c r="U280" s="47">
        <f>U290</f>
        <v>0</v>
      </c>
      <c r="V280" s="47">
        <f t="shared" ref="V280:V282" si="1141">T280+U280</f>
        <v>35151.846000000005</v>
      </c>
      <c r="W280" s="47"/>
      <c r="X280" s="47"/>
      <c r="Y280" s="47"/>
      <c r="Z280" s="47">
        <f>Z290</f>
        <v>0</v>
      </c>
      <c r="AA280" s="47">
        <f t="shared" si="1081"/>
        <v>0</v>
      </c>
      <c r="AB280" s="47">
        <f>AB290</f>
        <v>0</v>
      </c>
      <c r="AC280" s="47">
        <f t="shared" ref="AC280:AC281" si="1142">AA280+AB280</f>
        <v>0</v>
      </c>
      <c r="AD280" s="47">
        <f>AD290</f>
        <v>0</v>
      </c>
      <c r="AE280" s="47">
        <f t="shared" ref="AE280:AE281" si="1143">AC280+AD280</f>
        <v>0</v>
      </c>
      <c r="AF280" s="47">
        <f>AF290</f>
        <v>0</v>
      </c>
      <c r="AG280" s="47">
        <f t="shared" ref="AG280:AG281" si="1144">AE280+AF280</f>
        <v>0</v>
      </c>
      <c r="AH280" s="47">
        <f>AH290</f>
        <v>0</v>
      </c>
      <c r="AI280" s="47">
        <f t="shared" si="844"/>
        <v>0</v>
      </c>
      <c r="AJ280" s="47">
        <f>AJ290</f>
        <v>0</v>
      </c>
      <c r="AK280" s="47">
        <f t="shared" ref="AK280:AK282" si="1145">AI280+AJ280</f>
        <v>0</v>
      </c>
      <c r="AL280" s="47">
        <f>AL290</f>
        <v>0</v>
      </c>
      <c r="AM280" s="47">
        <f t="shared" ref="AM280:AM282" si="1146">AK280+AL280</f>
        <v>0</v>
      </c>
      <c r="AN280" s="47"/>
      <c r="AO280" s="41"/>
      <c r="AP280" s="41"/>
      <c r="AQ280" s="41">
        <f>AQ290</f>
        <v>0</v>
      </c>
      <c r="AR280" s="41">
        <f t="shared" si="1087"/>
        <v>0</v>
      </c>
      <c r="AS280" s="41">
        <f>AS290</f>
        <v>0</v>
      </c>
      <c r="AT280" s="41">
        <f t="shared" ref="AT280:AT282" si="1147">AR280+AS280</f>
        <v>0</v>
      </c>
      <c r="AU280" s="41">
        <f>AU290</f>
        <v>0</v>
      </c>
      <c r="AV280" s="41">
        <f t="shared" ref="AV280:AV282" si="1148">AT280+AU280</f>
        <v>0</v>
      </c>
      <c r="AW280" s="41">
        <f>AW290</f>
        <v>0</v>
      </c>
      <c r="AX280" s="41">
        <f t="shared" ref="AX280:AX282" si="1149">AV280+AW280</f>
        <v>0</v>
      </c>
      <c r="AY280" s="41">
        <f t="shared" ref="AY280:BA280" si="1150">AY290</f>
        <v>0</v>
      </c>
      <c r="AZ280" s="41">
        <f t="shared" si="851"/>
        <v>0</v>
      </c>
      <c r="BA280" s="41">
        <f t="shared" si="1150"/>
        <v>0</v>
      </c>
      <c r="BB280" s="41">
        <f t="shared" ref="BB280:BB282" si="1151">AZ280+BA280</f>
        <v>0</v>
      </c>
      <c r="BD280" s="42">
        <v>0</v>
      </c>
    </row>
    <row r="281" spans="1:58" x14ac:dyDescent="0.35">
      <c r="A281" s="71"/>
      <c r="B281" s="13" t="s">
        <v>12</v>
      </c>
      <c r="C281" s="72"/>
      <c r="D281" s="54">
        <f>D284+D287</f>
        <v>2259263.7999999998</v>
      </c>
      <c r="E281" s="54">
        <f>E284+E287</f>
        <v>0</v>
      </c>
      <c r="F281" s="54">
        <f t="shared" si="1011"/>
        <v>2259263.7999999998</v>
      </c>
      <c r="G281" s="54">
        <f>G284+G287+G291</f>
        <v>147505</v>
      </c>
      <c r="H281" s="54">
        <f t="shared" si="1076"/>
        <v>2406768.7999999998</v>
      </c>
      <c r="I281" s="54">
        <f>I284+I287+I291</f>
        <v>0</v>
      </c>
      <c r="J281" s="54">
        <f t="shared" si="1138"/>
        <v>2406768.7999999998</v>
      </c>
      <c r="K281" s="54">
        <f>K284+K287+K291+K294</f>
        <v>0</v>
      </c>
      <c r="L281" s="54">
        <f t="shared" si="1139"/>
        <v>2406768.7999999998</v>
      </c>
      <c r="M281" s="54">
        <f>M284+M287+M291+M294</f>
        <v>0</v>
      </c>
      <c r="N281" s="54">
        <f>L281+M281</f>
        <v>2406768.7999999998</v>
      </c>
      <c r="O281" s="54">
        <f>O284+O287+O291+O294</f>
        <v>0</v>
      </c>
      <c r="P281" s="54">
        <f>N281+O281</f>
        <v>2406768.7999999998</v>
      </c>
      <c r="Q281" s="54">
        <f>Q284+Q287+Q291+Q294</f>
        <v>0</v>
      </c>
      <c r="R281" s="55">
        <f t="shared" si="837"/>
        <v>2406768.7999999998</v>
      </c>
      <c r="S281" s="54">
        <f>S284+S287+S291+S294</f>
        <v>0</v>
      </c>
      <c r="T281" s="55">
        <f t="shared" si="1140"/>
        <v>2406768.7999999998</v>
      </c>
      <c r="U281" s="54">
        <f>U284+U287+U291+U294</f>
        <v>-2259263.7999999998</v>
      </c>
      <c r="V281" s="3">
        <f t="shared" si="1141"/>
        <v>147505</v>
      </c>
      <c r="W281" s="54">
        <f t="shared" ref="W281:AN281" si="1152">W284+W287</f>
        <v>936232.6</v>
      </c>
      <c r="X281" s="54">
        <f t="shared" ref="X281" si="1153">X284+X287</f>
        <v>0</v>
      </c>
      <c r="Y281" s="54">
        <f t="shared" si="1012"/>
        <v>936232.6</v>
      </c>
      <c r="Z281" s="54">
        <f>Z284+Z287+Z291</f>
        <v>0</v>
      </c>
      <c r="AA281" s="54">
        <f t="shared" si="1081"/>
        <v>936232.6</v>
      </c>
      <c r="AB281" s="54">
        <f>AB284+AB287+AB291+AB294</f>
        <v>500000</v>
      </c>
      <c r="AC281" s="54">
        <f t="shared" si="1142"/>
        <v>1436232.6</v>
      </c>
      <c r="AD281" s="54">
        <f>AD284+AD287+AD291+AD294</f>
        <v>-500000</v>
      </c>
      <c r="AE281" s="54">
        <f t="shared" si="1143"/>
        <v>936232.60000000009</v>
      </c>
      <c r="AF281" s="54">
        <f>AF284+AF287+AF291+AF294</f>
        <v>0</v>
      </c>
      <c r="AG281" s="54">
        <f t="shared" si="1144"/>
        <v>936232.60000000009</v>
      </c>
      <c r="AH281" s="54">
        <f>AH284+AH287+AH291+AH294</f>
        <v>0</v>
      </c>
      <c r="AI281" s="55">
        <f t="shared" si="844"/>
        <v>936232.60000000009</v>
      </c>
      <c r="AJ281" s="54">
        <f>AJ284+AJ287+AJ291+AJ294</f>
        <v>0</v>
      </c>
      <c r="AK281" s="55">
        <f t="shared" si="1145"/>
        <v>936232.60000000009</v>
      </c>
      <c r="AL281" s="54">
        <f>AL284+AL287+AL291+AL294</f>
        <v>1426263.8</v>
      </c>
      <c r="AM281" s="3">
        <f t="shared" si="1146"/>
        <v>2362496.4000000004</v>
      </c>
      <c r="AN281" s="54">
        <f t="shared" si="1152"/>
        <v>0</v>
      </c>
      <c r="AO281" s="55">
        <f t="shared" ref="AO281" si="1154">AO284+AO287</f>
        <v>0</v>
      </c>
      <c r="AP281" s="55">
        <f t="shared" si="1013"/>
        <v>0</v>
      </c>
      <c r="AQ281" s="55">
        <f>AQ284+AQ287+AQ291</f>
        <v>0</v>
      </c>
      <c r="AR281" s="55">
        <f t="shared" si="1087"/>
        <v>0</v>
      </c>
      <c r="AS281" s="55">
        <f>AS284+AS287+AS291+AS294</f>
        <v>0</v>
      </c>
      <c r="AT281" s="55">
        <f t="shared" si="1147"/>
        <v>0</v>
      </c>
      <c r="AU281" s="55">
        <f>AU284+AU287+AU291+AU294</f>
        <v>0</v>
      </c>
      <c r="AV281" s="55">
        <f t="shared" si="1148"/>
        <v>0</v>
      </c>
      <c r="AW281" s="55">
        <f>AW284+AW287+AW291+AW294</f>
        <v>0</v>
      </c>
      <c r="AX281" s="55">
        <f t="shared" si="1149"/>
        <v>0</v>
      </c>
      <c r="AY281" s="55">
        <f t="shared" ref="AY281:BA281" si="1155">AY284+AY287+AY291+AY294</f>
        <v>0</v>
      </c>
      <c r="AZ281" s="55">
        <f t="shared" si="851"/>
        <v>0</v>
      </c>
      <c r="BA281" s="55">
        <f t="shared" si="1155"/>
        <v>800000</v>
      </c>
      <c r="BB281" s="3">
        <f t="shared" si="1151"/>
        <v>800000</v>
      </c>
      <c r="BC281" s="65"/>
      <c r="BD281" s="65"/>
    </row>
    <row r="282" spans="1:58" ht="36" x14ac:dyDescent="0.35">
      <c r="A282" s="71" t="s">
        <v>243</v>
      </c>
      <c r="B282" s="72" t="s">
        <v>99</v>
      </c>
      <c r="C282" s="2" t="s">
        <v>96</v>
      </c>
      <c r="D282" s="4">
        <f>D284</f>
        <v>2259263.7999999998</v>
      </c>
      <c r="E282" s="4">
        <f>E284</f>
        <v>0</v>
      </c>
      <c r="F282" s="4">
        <f t="shared" si="1011"/>
        <v>2259263.7999999998</v>
      </c>
      <c r="G282" s="4">
        <f>G284</f>
        <v>0</v>
      </c>
      <c r="H282" s="4">
        <f t="shared" ref="H282" si="1156">F282+G282</f>
        <v>2259263.7999999998</v>
      </c>
      <c r="I282" s="4">
        <f>I284</f>
        <v>0</v>
      </c>
      <c r="J282" s="4">
        <f t="shared" si="1138"/>
        <v>2259263.7999999998</v>
      </c>
      <c r="K282" s="4">
        <f>K284</f>
        <v>0</v>
      </c>
      <c r="L282" s="4">
        <f t="shared" si="1139"/>
        <v>2259263.7999999998</v>
      </c>
      <c r="M282" s="4">
        <f>M284</f>
        <v>0</v>
      </c>
      <c r="N282" s="4">
        <f>L282+M282</f>
        <v>2259263.7999999998</v>
      </c>
      <c r="O282" s="4">
        <f>O284</f>
        <v>0</v>
      </c>
      <c r="P282" s="4">
        <f>N282+O282</f>
        <v>2259263.7999999998</v>
      </c>
      <c r="Q282" s="4">
        <f>Q284</f>
        <v>0</v>
      </c>
      <c r="R282" s="3">
        <f t="shared" ref="R282:R341" si="1157">P282+Q282</f>
        <v>2259263.7999999998</v>
      </c>
      <c r="S282" s="32">
        <f>S284</f>
        <v>0</v>
      </c>
      <c r="T282" s="3">
        <f t="shared" si="1140"/>
        <v>2259263.7999999998</v>
      </c>
      <c r="U282" s="27">
        <f>U284</f>
        <v>-2259263.7999999998</v>
      </c>
      <c r="V282" s="3">
        <f t="shared" si="1141"/>
        <v>0</v>
      </c>
      <c r="W282" s="4">
        <f t="shared" ref="W282:AN282" si="1158">W284</f>
        <v>669232.6</v>
      </c>
      <c r="X282" s="4">
        <f t="shared" ref="X282:Z282" si="1159">X284</f>
        <v>0</v>
      </c>
      <c r="Y282" s="4">
        <f t="shared" si="1012"/>
        <v>669232.6</v>
      </c>
      <c r="Z282" s="4">
        <f t="shared" si="1159"/>
        <v>0</v>
      </c>
      <c r="AA282" s="4">
        <f t="shared" ref="AA282" si="1160">Y282+Z282</f>
        <v>669232.6</v>
      </c>
      <c r="AB282" s="4">
        <f t="shared" ref="AB282" si="1161">AB284</f>
        <v>0</v>
      </c>
      <c r="AC282" s="4">
        <f>AA282+AB282</f>
        <v>669232.6</v>
      </c>
      <c r="AD282" s="4">
        <f t="shared" ref="AD282:AF282" si="1162">AD284</f>
        <v>0</v>
      </c>
      <c r="AE282" s="4">
        <f>AC282+AD282</f>
        <v>669232.6</v>
      </c>
      <c r="AF282" s="4">
        <f t="shared" si="1162"/>
        <v>0</v>
      </c>
      <c r="AG282" s="4">
        <f>AE282+AF282</f>
        <v>669232.6</v>
      </c>
      <c r="AH282" s="4">
        <f t="shared" ref="AH282:AJ282" si="1163">AH284</f>
        <v>0</v>
      </c>
      <c r="AI282" s="3">
        <f t="shared" ref="AI282:AI341" si="1164">AG282+AH282</f>
        <v>669232.6</v>
      </c>
      <c r="AJ282" s="32">
        <f t="shared" si="1163"/>
        <v>0</v>
      </c>
      <c r="AK282" s="3">
        <f t="shared" si="1145"/>
        <v>669232.6</v>
      </c>
      <c r="AL282" s="27">
        <f t="shared" ref="AL282" si="1165">AL284</f>
        <v>1426263.8</v>
      </c>
      <c r="AM282" s="3">
        <f t="shared" si="1146"/>
        <v>2095496.4</v>
      </c>
      <c r="AN282" s="4">
        <f t="shared" si="1158"/>
        <v>0</v>
      </c>
      <c r="AO282" s="3">
        <f t="shared" ref="AO282:AQ282" si="1166">AO284</f>
        <v>0</v>
      </c>
      <c r="AP282" s="3">
        <f t="shared" si="1013"/>
        <v>0</v>
      </c>
      <c r="AQ282" s="3">
        <f t="shared" si="1166"/>
        <v>0</v>
      </c>
      <c r="AR282" s="3">
        <f t="shared" ref="AR282" si="1167">AP282+AQ282</f>
        <v>0</v>
      </c>
      <c r="AS282" s="3">
        <f t="shared" ref="AS282:AU282" si="1168">AS284</f>
        <v>0</v>
      </c>
      <c r="AT282" s="3">
        <f t="shared" si="1147"/>
        <v>0</v>
      </c>
      <c r="AU282" s="3">
        <f t="shared" si="1168"/>
        <v>0</v>
      </c>
      <c r="AV282" s="3">
        <f t="shared" si="1148"/>
        <v>0</v>
      </c>
      <c r="AW282" s="3">
        <f t="shared" ref="AW282:AY282" si="1169">AW284</f>
        <v>0</v>
      </c>
      <c r="AX282" s="3">
        <f t="shared" si="1149"/>
        <v>0</v>
      </c>
      <c r="AY282" s="3">
        <f t="shared" si="1169"/>
        <v>0</v>
      </c>
      <c r="AZ282" s="3">
        <f t="shared" ref="AZ282:AZ341" si="1170">AX282+AY282</f>
        <v>0</v>
      </c>
      <c r="BA282" s="30">
        <f t="shared" ref="BA282" si="1171">BA284</f>
        <v>800000</v>
      </c>
      <c r="BB282" s="3">
        <f t="shared" si="1151"/>
        <v>800000</v>
      </c>
      <c r="BC282" s="65"/>
      <c r="BD282" s="65"/>
    </row>
    <row r="283" spans="1:58" x14ac:dyDescent="0.35">
      <c r="A283" s="71"/>
      <c r="B283" s="72" t="s">
        <v>5</v>
      </c>
      <c r="C283" s="7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3"/>
      <c r="S283" s="32"/>
      <c r="T283" s="3"/>
      <c r="U283" s="27"/>
      <c r="V283" s="3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3"/>
      <c r="AJ283" s="32"/>
      <c r="AK283" s="3"/>
      <c r="AL283" s="27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0"/>
      <c r="BB283" s="3"/>
      <c r="BC283" s="65"/>
      <c r="BD283" s="65"/>
    </row>
    <row r="284" spans="1:58" x14ac:dyDescent="0.35">
      <c r="A284" s="71"/>
      <c r="B284" s="13" t="s">
        <v>12</v>
      </c>
      <c r="C284" s="72"/>
      <c r="D284" s="4">
        <v>2259263.7999999998</v>
      </c>
      <c r="E284" s="4"/>
      <c r="F284" s="4">
        <f t="shared" si="1011"/>
        <v>2259263.7999999998</v>
      </c>
      <c r="G284" s="4"/>
      <c r="H284" s="4">
        <f t="shared" ref="H284:H285" si="1172">F284+G284</f>
        <v>2259263.7999999998</v>
      </c>
      <c r="I284" s="4"/>
      <c r="J284" s="4">
        <f t="shared" ref="J284:J285" si="1173">H284+I284</f>
        <v>2259263.7999999998</v>
      </c>
      <c r="K284" s="4"/>
      <c r="L284" s="4">
        <f t="shared" ref="L284:L285" si="1174">J284+K284</f>
        <v>2259263.7999999998</v>
      </c>
      <c r="M284" s="4"/>
      <c r="N284" s="4">
        <f>L284+M284</f>
        <v>2259263.7999999998</v>
      </c>
      <c r="O284" s="4"/>
      <c r="P284" s="4">
        <f>N284+O284</f>
        <v>2259263.7999999998</v>
      </c>
      <c r="Q284" s="4"/>
      <c r="R284" s="3">
        <f t="shared" si="1157"/>
        <v>2259263.7999999998</v>
      </c>
      <c r="S284" s="32"/>
      <c r="T284" s="3">
        <f t="shared" ref="T284:T285" si="1175">R284+S284</f>
        <v>2259263.7999999998</v>
      </c>
      <c r="U284" s="27">
        <v>-2259263.7999999998</v>
      </c>
      <c r="V284" s="3">
        <f t="shared" ref="V284:V285" si="1176">T284+U284</f>
        <v>0</v>
      </c>
      <c r="W284" s="4">
        <v>669232.6</v>
      </c>
      <c r="X284" s="4"/>
      <c r="Y284" s="4">
        <f t="shared" si="1012"/>
        <v>669232.6</v>
      </c>
      <c r="Z284" s="4"/>
      <c r="AA284" s="4">
        <f t="shared" ref="AA284:AA285" si="1177">Y284+Z284</f>
        <v>669232.6</v>
      </c>
      <c r="AB284" s="4"/>
      <c r="AC284" s="4">
        <f t="shared" ref="AC284:AC285" si="1178">AA284+AB284</f>
        <v>669232.6</v>
      </c>
      <c r="AD284" s="4"/>
      <c r="AE284" s="4">
        <f t="shared" ref="AE284:AE285" si="1179">AC284+AD284</f>
        <v>669232.6</v>
      </c>
      <c r="AF284" s="4"/>
      <c r="AG284" s="4">
        <f t="shared" ref="AG284:AG285" si="1180">AE284+AF284</f>
        <v>669232.6</v>
      </c>
      <c r="AH284" s="4"/>
      <c r="AI284" s="3">
        <f t="shared" si="1164"/>
        <v>669232.6</v>
      </c>
      <c r="AJ284" s="32"/>
      <c r="AK284" s="3">
        <f t="shared" ref="AK284:AK285" si="1181">AI284+AJ284</f>
        <v>669232.6</v>
      </c>
      <c r="AL284" s="27">
        <v>1426263.8</v>
      </c>
      <c r="AM284" s="3">
        <f t="shared" ref="AM284:AM285" si="1182">AK284+AL284</f>
        <v>2095496.4</v>
      </c>
      <c r="AN284" s="3">
        <v>0</v>
      </c>
      <c r="AO284" s="3">
        <v>0</v>
      </c>
      <c r="AP284" s="3">
        <f t="shared" si="1013"/>
        <v>0</v>
      </c>
      <c r="AQ284" s="3">
        <v>0</v>
      </c>
      <c r="AR284" s="3">
        <f t="shared" ref="AR284:AR285" si="1183">AP284+AQ284</f>
        <v>0</v>
      </c>
      <c r="AS284" s="3">
        <v>0</v>
      </c>
      <c r="AT284" s="3">
        <f t="shared" ref="AT284:AT285" si="1184">AR284+AS284</f>
        <v>0</v>
      </c>
      <c r="AU284" s="3">
        <v>0</v>
      </c>
      <c r="AV284" s="3">
        <f t="shared" ref="AV284:AV285" si="1185">AT284+AU284</f>
        <v>0</v>
      </c>
      <c r="AW284" s="3">
        <v>0</v>
      </c>
      <c r="AX284" s="3">
        <f t="shared" ref="AX284:AX285" si="1186">AV284+AW284</f>
        <v>0</v>
      </c>
      <c r="AY284" s="3">
        <v>0</v>
      </c>
      <c r="AZ284" s="3">
        <f t="shared" si="1170"/>
        <v>0</v>
      </c>
      <c r="BA284" s="30">
        <v>800000</v>
      </c>
      <c r="BB284" s="3">
        <f t="shared" ref="BB284:BB285" si="1187">AZ284+BA284</f>
        <v>800000</v>
      </c>
      <c r="BC284" s="65" t="s">
        <v>147</v>
      </c>
      <c r="BD284" s="65"/>
    </row>
    <row r="285" spans="1:58" ht="36" x14ac:dyDescent="0.35">
      <c r="A285" s="71" t="s">
        <v>244</v>
      </c>
      <c r="B285" s="72" t="s">
        <v>100</v>
      </c>
      <c r="C285" s="2" t="s">
        <v>96</v>
      </c>
      <c r="D285" s="4">
        <f>D287</f>
        <v>0</v>
      </c>
      <c r="E285" s="4">
        <f>E287</f>
        <v>0</v>
      </c>
      <c r="F285" s="4">
        <f t="shared" si="1011"/>
        <v>0</v>
      </c>
      <c r="G285" s="4">
        <f>G287</f>
        <v>0</v>
      </c>
      <c r="H285" s="4">
        <f t="shared" si="1172"/>
        <v>0</v>
      </c>
      <c r="I285" s="4">
        <f>I287</f>
        <v>0</v>
      </c>
      <c r="J285" s="4">
        <f t="shared" si="1173"/>
        <v>0</v>
      </c>
      <c r="K285" s="4">
        <f>K287</f>
        <v>0</v>
      </c>
      <c r="L285" s="4">
        <f t="shared" si="1174"/>
        <v>0</v>
      </c>
      <c r="M285" s="4">
        <f>M287</f>
        <v>0</v>
      </c>
      <c r="N285" s="4">
        <f>L285+M285</f>
        <v>0</v>
      </c>
      <c r="O285" s="4">
        <f>O287</f>
        <v>0</v>
      </c>
      <c r="P285" s="4">
        <f>N285+O285</f>
        <v>0</v>
      </c>
      <c r="Q285" s="4">
        <f>Q287</f>
        <v>0</v>
      </c>
      <c r="R285" s="3">
        <f t="shared" si="1157"/>
        <v>0</v>
      </c>
      <c r="S285" s="32">
        <f>S287</f>
        <v>0</v>
      </c>
      <c r="T285" s="3">
        <f t="shared" si="1175"/>
        <v>0</v>
      </c>
      <c r="U285" s="27">
        <f>U287</f>
        <v>0</v>
      </c>
      <c r="V285" s="3">
        <f t="shared" si="1176"/>
        <v>0</v>
      </c>
      <c r="W285" s="4">
        <f t="shared" ref="W285:AN285" si="1188">W287</f>
        <v>267000</v>
      </c>
      <c r="X285" s="4">
        <f t="shared" ref="X285:Z285" si="1189">X287</f>
        <v>0</v>
      </c>
      <c r="Y285" s="4">
        <f t="shared" si="1012"/>
        <v>267000</v>
      </c>
      <c r="Z285" s="4">
        <f t="shared" si="1189"/>
        <v>0</v>
      </c>
      <c r="AA285" s="4">
        <f t="shared" si="1177"/>
        <v>267000</v>
      </c>
      <c r="AB285" s="4">
        <f t="shared" ref="AB285" si="1190">AB287</f>
        <v>0</v>
      </c>
      <c r="AC285" s="4">
        <f t="shared" si="1178"/>
        <v>267000</v>
      </c>
      <c r="AD285" s="4">
        <f t="shared" ref="AD285:AF285" si="1191">AD287</f>
        <v>0</v>
      </c>
      <c r="AE285" s="4">
        <f t="shared" si="1179"/>
        <v>267000</v>
      </c>
      <c r="AF285" s="4">
        <f t="shared" si="1191"/>
        <v>0</v>
      </c>
      <c r="AG285" s="4">
        <f t="shared" si="1180"/>
        <v>267000</v>
      </c>
      <c r="AH285" s="4">
        <f t="shared" ref="AH285:AJ285" si="1192">AH287</f>
        <v>0</v>
      </c>
      <c r="AI285" s="3">
        <f t="shared" si="1164"/>
        <v>267000</v>
      </c>
      <c r="AJ285" s="32">
        <f t="shared" si="1192"/>
        <v>0</v>
      </c>
      <c r="AK285" s="3">
        <f t="shared" si="1181"/>
        <v>267000</v>
      </c>
      <c r="AL285" s="27">
        <f t="shared" ref="AL285" si="1193">AL287</f>
        <v>0</v>
      </c>
      <c r="AM285" s="3">
        <f t="shared" si="1182"/>
        <v>267000</v>
      </c>
      <c r="AN285" s="4">
        <f t="shared" si="1188"/>
        <v>0</v>
      </c>
      <c r="AO285" s="3">
        <f t="shared" ref="AO285:AQ285" si="1194">AO287</f>
        <v>0</v>
      </c>
      <c r="AP285" s="3">
        <f t="shared" si="1013"/>
        <v>0</v>
      </c>
      <c r="AQ285" s="3">
        <f t="shared" si="1194"/>
        <v>0</v>
      </c>
      <c r="AR285" s="3">
        <f t="shared" si="1183"/>
        <v>0</v>
      </c>
      <c r="AS285" s="3">
        <f t="shared" ref="AS285:AU285" si="1195">AS287</f>
        <v>0</v>
      </c>
      <c r="AT285" s="3">
        <f t="shared" si="1184"/>
        <v>0</v>
      </c>
      <c r="AU285" s="3">
        <f t="shared" si="1195"/>
        <v>0</v>
      </c>
      <c r="AV285" s="3">
        <f t="shared" si="1185"/>
        <v>0</v>
      </c>
      <c r="AW285" s="3">
        <f t="shared" ref="AW285:AY285" si="1196">AW287</f>
        <v>0</v>
      </c>
      <c r="AX285" s="3">
        <f t="shared" si="1186"/>
        <v>0</v>
      </c>
      <c r="AY285" s="3">
        <f t="shared" si="1196"/>
        <v>0</v>
      </c>
      <c r="AZ285" s="3">
        <f t="shared" si="1170"/>
        <v>0</v>
      </c>
      <c r="BA285" s="30">
        <f t="shared" ref="BA285" si="1197">BA287</f>
        <v>0</v>
      </c>
      <c r="BB285" s="3">
        <f t="shared" si="1187"/>
        <v>0</v>
      </c>
      <c r="BC285" s="65"/>
      <c r="BD285" s="65"/>
    </row>
    <row r="286" spans="1:58" x14ac:dyDescent="0.35">
      <c r="A286" s="71"/>
      <c r="B286" s="72" t="s">
        <v>5</v>
      </c>
      <c r="C286" s="7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3"/>
      <c r="S286" s="32"/>
      <c r="T286" s="3"/>
      <c r="U286" s="27"/>
      <c r="V286" s="3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3"/>
      <c r="AJ286" s="32"/>
      <c r="AK286" s="3"/>
      <c r="AL286" s="27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0"/>
      <c r="BB286" s="3"/>
      <c r="BC286" s="65"/>
      <c r="BD286" s="65"/>
    </row>
    <row r="287" spans="1:58" x14ac:dyDescent="0.35">
      <c r="A287" s="71"/>
      <c r="B287" s="13" t="s">
        <v>12</v>
      </c>
      <c r="C287" s="72"/>
      <c r="D287" s="4">
        <v>0</v>
      </c>
      <c r="E287" s="4">
        <v>0</v>
      </c>
      <c r="F287" s="4">
        <f t="shared" si="1011"/>
        <v>0</v>
      </c>
      <c r="G287" s="4">
        <v>0</v>
      </c>
      <c r="H287" s="4">
        <f>F287+G287</f>
        <v>0</v>
      </c>
      <c r="I287" s="4">
        <v>0</v>
      </c>
      <c r="J287" s="4">
        <f>H287+I287</f>
        <v>0</v>
      </c>
      <c r="K287" s="4">
        <v>0</v>
      </c>
      <c r="L287" s="4">
        <f>J287+K287</f>
        <v>0</v>
      </c>
      <c r="M287" s="4">
        <v>0</v>
      </c>
      <c r="N287" s="4">
        <f>L287+M287</f>
        <v>0</v>
      </c>
      <c r="O287" s="4">
        <v>0</v>
      </c>
      <c r="P287" s="4">
        <f>N287+O287</f>
        <v>0</v>
      </c>
      <c r="Q287" s="4">
        <v>0</v>
      </c>
      <c r="R287" s="3">
        <f t="shared" si="1157"/>
        <v>0</v>
      </c>
      <c r="S287" s="32">
        <v>0</v>
      </c>
      <c r="T287" s="3">
        <f t="shared" ref="T287:T288" si="1198">R287+S287</f>
        <v>0</v>
      </c>
      <c r="U287" s="27">
        <v>0</v>
      </c>
      <c r="V287" s="3">
        <f t="shared" ref="V287:V288" si="1199">T287+U287</f>
        <v>0</v>
      </c>
      <c r="W287" s="4">
        <v>267000</v>
      </c>
      <c r="X287" s="4"/>
      <c r="Y287" s="4">
        <f t="shared" si="1012"/>
        <v>267000</v>
      </c>
      <c r="Z287" s="4"/>
      <c r="AA287" s="4">
        <f t="shared" ref="AA287:AA327" si="1200">Y287+Z287</f>
        <v>267000</v>
      </c>
      <c r="AB287" s="4"/>
      <c r="AC287" s="4">
        <f t="shared" ref="AC287:AC288" si="1201">AA287+AB287</f>
        <v>267000</v>
      </c>
      <c r="AD287" s="4"/>
      <c r="AE287" s="4">
        <f t="shared" ref="AE287:AE288" si="1202">AC287+AD287</f>
        <v>267000</v>
      </c>
      <c r="AF287" s="4"/>
      <c r="AG287" s="4">
        <f t="shared" ref="AG287:AG288" si="1203">AE287+AF287</f>
        <v>267000</v>
      </c>
      <c r="AH287" s="4"/>
      <c r="AI287" s="3">
        <f t="shared" si="1164"/>
        <v>267000</v>
      </c>
      <c r="AJ287" s="32"/>
      <c r="AK287" s="3">
        <f t="shared" ref="AK287:AK288" si="1204">AI287+AJ287</f>
        <v>267000</v>
      </c>
      <c r="AL287" s="27"/>
      <c r="AM287" s="3">
        <f t="shared" ref="AM287:AM288" si="1205">AK287+AL287</f>
        <v>267000</v>
      </c>
      <c r="AN287" s="3">
        <v>0</v>
      </c>
      <c r="AO287" s="3">
        <v>0</v>
      </c>
      <c r="AP287" s="3">
        <f t="shared" si="1013"/>
        <v>0</v>
      </c>
      <c r="AQ287" s="3">
        <v>0</v>
      </c>
      <c r="AR287" s="3">
        <f t="shared" ref="AR287:AR327" si="1206">AP287+AQ287</f>
        <v>0</v>
      </c>
      <c r="AS287" s="3">
        <v>0</v>
      </c>
      <c r="AT287" s="3">
        <f t="shared" ref="AT287:AT288" si="1207">AR287+AS287</f>
        <v>0</v>
      </c>
      <c r="AU287" s="3">
        <v>0</v>
      </c>
      <c r="AV287" s="3">
        <f t="shared" ref="AV287:AV288" si="1208">AT287+AU287</f>
        <v>0</v>
      </c>
      <c r="AW287" s="3">
        <v>0</v>
      </c>
      <c r="AX287" s="3">
        <f t="shared" ref="AX287:AX288" si="1209">AV287+AW287</f>
        <v>0</v>
      </c>
      <c r="AY287" s="3">
        <v>0</v>
      </c>
      <c r="AZ287" s="3">
        <f t="shared" si="1170"/>
        <v>0</v>
      </c>
      <c r="BA287" s="30">
        <v>0</v>
      </c>
      <c r="BB287" s="3">
        <f t="shared" ref="BB287:BB288" si="1210">AZ287+BA287</f>
        <v>0</v>
      </c>
      <c r="BC287" s="65" t="s">
        <v>147</v>
      </c>
      <c r="BD287" s="65"/>
    </row>
    <row r="288" spans="1:58" ht="36" x14ac:dyDescent="0.35">
      <c r="A288" s="71" t="s">
        <v>245</v>
      </c>
      <c r="B288" s="72" t="s">
        <v>31</v>
      </c>
      <c r="C288" s="2" t="s">
        <v>96</v>
      </c>
      <c r="D288" s="4"/>
      <c r="E288" s="4"/>
      <c r="F288" s="4"/>
      <c r="G288" s="4">
        <f>G290+G291</f>
        <v>182641.4</v>
      </c>
      <c r="H288" s="4">
        <f t="shared" ref="H288:H291" si="1211">F288+G288</f>
        <v>182641.4</v>
      </c>
      <c r="I288" s="4">
        <f>I290+I291</f>
        <v>0</v>
      </c>
      <c r="J288" s="4">
        <f t="shared" ref="J288" si="1212">H288+I288</f>
        <v>182641.4</v>
      </c>
      <c r="K288" s="4">
        <f>K290+K291</f>
        <v>0</v>
      </c>
      <c r="L288" s="4">
        <f t="shared" ref="L288" si="1213">J288+K288</f>
        <v>182641.4</v>
      </c>
      <c r="M288" s="4">
        <f>M290+M291</f>
        <v>0</v>
      </c>
      <c r="N288" s="4">
        <f>L288+M288</f>
        <v>182641.4</v>
      </c>
      <c r="O288" s="4">
        <f>O290+O291</f>
        <v>15.446</v>
      </c>
      <c r="P288" s="4">
        <f>N288+O288</f>
        <v>182656.84599999999</v>
      </c>
      <c r="Q288" s="4">
        <f>Q290+Q291</f>
        <v>0</v>
      </c>
      <c r="R288" s="3">
        <f t="shared" si="1157"/>
        <v>182656.84599999999</v>
      </c>
      <c r="S288" s="32">
        <f>S290+S291</f>
        <v>0</v>
      </c>
      <c r="T288" s="3">
        <f t="shared" si="1198"/>
        <v>182656.84599999999</v>
      </c>
      <c r="U288" s="27">
        <f>U290+U291</f>
        <v>0</v>
      </c>
      <c r="V288" s="3">
        <f t="shared" si="1199"/>
        <v>182656.84599999999</v>
      </c>
      <c r="W288" s="4"/>
      <c r="X288" s="4"/>
      <c r="Y288" s="4"/>
      <c r="Z288" s="4"/>
      <c r="AA288" s="4">
        <f t="shared" si="1200"/>
        <v>0</v>
      </c>
      <c r="AB288" s="4"/>
      <c r="AC288" s="4">
        <f t="shared" si="1201"/>
        <v>0</v>
      </c>
      <c r="AD288" s="4"/>
      <c r="AE288" s="4">
        <f t="shared" si="1202"/>
        <v>0</v>
      </c>
      <c r="AF288" s="4"/>
      <c r="AG288" s="4">
        <f t="shared" si="1203"/>
        <v>0</v>
      </c>
      <c r="AH288" s="4"/>
      <c r="AI288" s="3">
        <f t="shared" si="1164"/>
        <v>0</v>
      </c>
      <c r="AJ288" s="32"/>
      <c r="AK288" s="3">
        <f t="shared" si="1204"/>
        <v>0</v>
      </c>
      <c r="AL288" s="27"/>
      <c r="AM288" s="3">
        <f t="shared" si="1205"/>
        <v>0</v>
      </c>
      <c r="AN288" s="3"/>
      <c r="AO288" s="3"/>
      <c r="AP288" s="3"/>
      <c r="AQ288" s="3"/>
      <c r="AR288" s="3">
        <f t="shared" si="1206"/>
        <v>0</v>
      </c>
      <c r="AS288" s="3"/>
      <c r="AT288" s="3">
        <f t="shared" si="1207"/>
        <v>0</v>
      </c>
      <c r="AU288" s="3"/>
      <c r="AV288" s="3">
        <f t="shared" si="1208"/>
        <v>0</v>
      </c>
      <c r="AW288" s="3"/>
      <c r="AX288" s="3">
        <f t="shared" si="1209"/>
        <v>0</v>
      </c>
      <c r="AY288" s="3"/>
      <c r="AZ288" s="3">
        <f t="shared" si="1170"/>
        <v>0</v>
      </c>
      <c r="BA288" s="30"/>
      <c r="BB288" s="3">
        <f t="shared" si="1210"/>
        <v>0</v>
      </c>
      <c r="BC288" s="65"/>
      <c r="BD288" s="65"/>
    </row>
    <row r="289" spans="1:58" x14ac:dyDescent="0.35">
      <c r="A289" s="71"/>
      <c r="B289" s="72" t="s">
        <v>5</v>
      </c>
      <c r="C289" s="7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3"/>
      <c r="S289" s="32"/>
      <c r="T289" s="3"/>
      <c r="U289" s="27"/>
      <c r="V289" s="3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3"/>
      <c r="AJ289" s="32"/>
      <c r="AK289" s="3"/>
      <c r="AL289" s="27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0"/>
      <c r="BB289" s="3"/>
      <c r="BC289" s="65"/>
      <c r="BD289" s="65"/>
    </row>
    <row r="290" spans="1:58" hidden="1" x14ac:dyDescent="0.35">
      <c r="A290" s="12"/>
      <c r="B290" s="1" t="s">
        <v>6</v>
      </c>
      <c r="C290" s="1"/>
      <c r="D290" s="4"/>
      <c r="E290" s="4"/>
      <c r="F290" s="4"/>
      <c r="G290" s="4">
        <v>35136.400000000001</v>
      </c>
      <c r="H290" s="4">
        <f t="shared" si="1211"/>
        <v>35136.400000000001</v>
      </c>
      <c r="I290" s="4"/>
      <c r="J290" s="4">
        <f t="shared" ref="J290:J327" si="1214">H290+I290</f>
        <v>35136.400000000001</v>
      </c>
      <c r="K290" s="4"/>
      <c r="L290" s="4">
        <f t="shared" ref="L290:L327" si="1215">J290+K290</f>
        <v>35136.400000000001</v>
      </c>
      <c r="M290" s="4"/>
      <c r="N290" s="4">
        <f>L290+M290</f>
        <v>35136.400000000001</v>
      </c>
      <c r="O290" s="4">
        <v>15.446</v>
      </c>
      <c r="P290" s="4">
        <f>N290+O290</f>
        <v>35151.846000000005</v>
      </c>
      <c r="Q290" s="4"/>
      <c r="R290" s="4">
        <f t="shared" si="1157"/>
        <v>35151.846000000005</v>
      </c>
      <c r="S290" s="32"/>
      <c r="T290" s="4">
        <f t="shared" ref="T290:T292" si="1216">R290+S290</f>
        <v>35151.846000000005</v>
      </c>
      <c r="U290" s="27"/>
      <c r="V290" s="4">
        <f t="shared" ref="V290:V292" si="1217">T290+U290</f>
        <v>35151.846000000005</v>
      </c>
      <c r="W290" s="4"/>
      <c r="X290" s="4"/>
      <c r="Y290" s="4"/>
      <c r="Z290" s="4"/>
      <c r="AA290" s="4">
        <f t="shared" si="1200"/>
        <v>0</v>
      </c>
      <c r="AB290" s="4"/>
      <c r="AC290" s="4">
        <f t="shared" ref="AC290:AC327" si="1218">AA290+AB290</f>
        <v>0</v>
      </c>
      <c r="AD290" s="4"/>
      <c r="AE290" s="4">
        <f t="shared" ref="AE290:AE292" si="1219">AC290+AD290</f>
        <v>0</v>
      </c>
      <c r="AF290" s="4"/>
      <c r="AG290" s="4">
        <f t="shared" ref="AG290:AG292" si="1220">AE290+AF290</f>
        <v>0</v>
      </c>
      <c r="AH290" s="4"/>
      <c r="AI290" s="4">
        <f t="shared" si="1164"/>
        <v>0</v>
      </c>
      <c r="AJ290" s="32"/>
      <c r="AK290" s="4">
        <f t="shared" ref="AK290:AK292" si="1221">AI290+AJ290</f>
        <v>0</v>
      </c>
      <c r="AL290" s="27"/>
      <c r="AM290" s="4">
        <f t="shared" ref="AM290:AM292" si="1222">AK290+AL290</f>
        <v>0</v>
      </c>
      <c r="AN290" s="3"/>
      <c r="AO290" s="3"/>
      <c r="AP290" s="3"/>
      <c r="AQ290" s="3"/>
      <c r="AR290" s="3">
        <f t="shared" si="1206"/>
        <v>0</v>
      </c>
      <c r="AS290" s="3"/>
      <c r="AT290" s="3">
        <f t="shared" ref="AT290:AT327" si="1223">AR290+AS290</f>
        <v>0</v>
      </c>
      <c r="AU290" s="3"/>
      <c r="AV290" s="3">
        <f t="shared" ref="AV290" si="1224">AT290+AU290</f>
        <v>0</v>
      </c>
      <c r="AW290" s="3"/>
      <c r="AX290" s="3">
        <f t="shared" ref="AX290" si="1225">AV290+AW290</f>
        <v>0</v>
      </c>
      <c r="AY290" s="3"/>
      <c r="AZ290" s="3">
        <f t="shared" si="1170"/>
        <v>0</v>
      </c>
      <c r="BA290" s="30"/>
      <c r="BB290" s="3">
        <f t="shared" ref="BB290:BB292" si="1226">AZ290+BA290</f>
        <v>0</v>
      </c>
      <c r="BC290" s="5" t="s">
        <v>339</v>
      </c>
      <c r="BD290" s="5">
        <v>0</v>
      </c>
      <c r="BE290" s="5"/>
      <c r="BF290" s="5"/>
    </row>
    <row r="291" spans="1:58" x14ac:dyDescent="0.35">
      <c r="A291" s="71"/>
      <c r="B291" s="13" t="s">
        <v>12</v>
      </c>
      <c r="C291" s="72"/>
      <c r="D291" s="4"/>
      <c r="E291" s="4"/>
      <c r="F291" s="4"/>
      <c r="G291" s="4">
        <v>147505</v>
      </c>
      <c r="H291" s="4">
        <f t="shared" si="1211"/>
        <v>147505</v>
      </c>
      <c r="I291" s="4"/>
      <c r="J291" s="4">
        <f t="shared" si="1214"/>
        <v>147505</v>
      </c>
      <c r="K291" s="4"/>
      <c r="L291" s="4">
        <f t="shared" si="1215"/>
        <v>147505</v>
      </c>
      <c r="M291" s="4"/>
      <c r="N291" s="4">
        <f>L291+M291</f>
        <v>147505</v>
      </c>
      <c r="O291" s="4"/>
      <c r="P291" s="4">
        <f>N291+O291</f>
        <v>147505</v>
      </c>
      <c r="Q291" s="4"/>
      <c r="R291" s="3">
        <f t="shared" si="1157"/>
        <v>147505</v>
      </c>
      <c r="S291" s="32"/>
      <c r="T291" s="3">
        <f t="shared" si="1216"/>
        <v>147505</v>
      </c>
      <c r="U291" s="27"/>
      <c r="V291" s="3">
        <f t="shared" si="1217"/>
        <v>147505</v>
      </c>
      <c r="W291" s="4"/>
      <c r="X291" s="4"/>
      <c r="Y291" s="4"/>
      <c r="Z291" s="4"/>
      <c r="AA291" s="4">
        <f t="shared" si="1200"/>
        <v>0</v>
      </c>
      <c r="AB291" s="4"/>
      <c r="AC291" s="4">
        <f t="shared" si="1218"/>
        <v>0</v>
      </c>
      <c r="AD291" s="4"/>
      <c r="AE291" s="4">
        <f t="shared" si="1219"/>
        <v>0</v>
      </c>
      <c r="AF291" s="4"/>
      <c r="AG291" s="4">
        <f t="shared" si="1220"/>
        <v>0</v>
      </c>
      <c r="AH291" s="4"/>
      <c r="AI291" s="3">
        <f t="shared" si="1164"/>
        <v>0</v>
      </c>
      <c r="AJ291" s="32"/>
      <c r="AK291" s="3">
        <f t="shared" si="1221"/>
        <v>0</v>
      </c>
      <c r="AL291" s="27"/>
      <c r="AM291" s="3">
        <f t="shared" si="1222"/>
        <v>0</v>
      </c>
      <c r="AN291" s="3"/>
      <c r="AO291" s="3"/>
      <c r="AP291" s="3"/>
      <c r="AQ291" s="3"/>
      <c r="AR291" s="3">
        <f t="shared" si="1206"/>
        <v>0</v>
      </c>
      <c r="AS291" s="3"/>
      <c r="AT291" s="3">
        <f>AR291+AS291</f>
        <v>0</v>
      </c>
      <c r="AU291" s="3"/>
      <c r="AV291" s="3">
        <f>AT291+AU291</f>
        <v>0</v>
      </c>
      <c r="AW291" s="3"/>
      <c r="AX291" s="3">
        <f>AV291+AW291</f>
        <v>0</v>
      </c>
      <c r="AY291" s="3"/>
      <c r="AZ291" s="3">
        <f t="shared" si="1170"/>
        <v>0</v>
      </c>
      <c r="BA291" s="30"/>
      <c r="BB291" s="3">
        <f t="shared" si="1226"/>
        <v>0</v>
      </c>
      <c r="BC291" s="65" t="s">
        <v>340</v>
      </c>
      <c r="BD291" s="65"/>
    </row>
    <row r="292" spans="1:58" ht="54" hidden="1" x14ac:dyDescent="0.35">
      <c r="A292" s="12" t="s">
        <v>245</v>
      </c>
      <c r="B292" s="1" t="s">
        <v>358</v>
      </c>
      <c r="C292" s="2" t="s">
        <v>299</v>
      </c>
      <c r="D292" s="4"/>
      <c r="E292" s="4"/>
      <c r="F292" s="4"/>
      <c r="G292" s="4"/>
      <c r="H292" s="4"/>
      <c r="I292" s="4"/>
      <c r="J292" s="4"/>
      <c r="K292" s="4"/>
      <c r="L292" s="4">
        <f t="shared" si="1215"/>
        <v>0</v>
      </c>
      <c r="M292" s="4"/>
      <c r="N292" s="4">
        <f>L292+M292</f>
        <v>0</v>
      </c>
      <c r="O292" s="4"/>
      <c r="P292" s="4">
        <f>N292+O292</f>
        <v>0</v>
      </c>
      <c r="Q292" s="4"/>
      <c r="R292" s="4">
        <f t="shared" si="1157"/>
        <v>0</v>
      </c>
      <c r="S292" s="32"/>
      <c r="T292" s="4">
        <f t="shared" si="1216"/>
        <v>0</v>
      </c>
      <c r="U292" s="27"/>
      <c r="V292" s="4">
        <f t="shared" si="1217"/>
        <v>0</v>
      </c>
      <c r="W292" s="4"/>
      <c r="X292" s="4"/>
      <c r="Y292" s="4"/>
      <c r="Z292" s="4"/>
      <c r="AA292" s="4"/>
      <c r="AB292" s="4">
        <f>AB294</f>
        <v>500000</v>
      </c>
      <c r="AC292" s="4">
        <f t="shared" si="1218"/>
        <v>500000</v>
      </c>
      <c r="AD292" s="4">
        <f>AD294</f>
        <v>-500000</v>
      </c>
      <c r="AE292" s="4">
        <f t="shared" si="1219"/>
        <v>0</v>
      </c>
      <c r="AF292" s="4">
        <f>AF294</f>
        <v>0</v>
      </c>
      <c r="AG292" s="4">
        <f t="shared" si="1220"/>
        <v>0</v>
      </c>
      <c r="AH292" s="4">
        <f>AH294</f>
        <v>0</v>
      </c>
      <c r="AI292" s="4">
        <f t="shared" si="1164"/>
        <v>0</v>
      </c>
      <c r="AJ292" s="32">
        <f>AJ294</f>
        <v>0</v>
      </c>
      <c r="AK292" s="4">
        <f t="shared" si="1221"/>
        <v>0</v>
      </c>
      <c r="AL292" s="27">
        <f>AL294</f>
        <v>0</v>
      </c>
      <c r="AM292" s="4">
        <f t="shared" si="1222"/>
        <v>0</v>
      </c>
      <c r="AN292" s="3"/>
      <c r="AO292" s="3"/>
      <c r="AP292" s="3"/>
      <c r="AQ292" s="3"/>
      <c r="AR292" s="3"/>
      <c r="AS292" s="3"/>
      <c r="AT292" s="3">
        <f t="shared" ref="AT292:AT294" si="1227">AR292+AS292</f>
        <v>0</v>
      </c>
      <c r="AU292" s="3"/>
      <c r="AV292" s="3">
        <f t="shared" ref="AV292" si="1228">AT292+AU292</f>
        <v>0</v>
      </c>
      <c r="AW292" s="3"/>
      <c r="AX292" s="3">
        <f t="shared" ref="AX292" si="1229">AV292+AW292</f>
        <v>0</v>
      </c>
      <c r="AY292" s="3"/>
      <c r="AZ292" s="3">
        <f t="shared" si="1170"/>
        <v>0</v>
      </c>
      <c r="BA292" s="30"/>
      <c r="BB292" s="3">
        <f t="shared" si="1226"/>
        <v>0</v>
      </c>
      <c r="BC292" s="5"/>
      <c r="BD292" s="5">
        <v>0</v>
      </c>
      <c r="BE292" s="5"/>
      <c r="BF292" s="5"/>
    </row>
    <row r="293" spans="1:58" hidden="1" x14ac:dyDescent="0.35">
      <c r="A293" s="12"/>
      <c r="B293" s="1" t="s">
        <v>5</v>
      </c>
      <c r="C293" s="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32"/>
      <c r="T293" s="4"/>
      <c r="U293" s="27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32"/>
      <c r="AK293" s="4"/>
      <c r="AL293" s="27"/>
      <c r="AM293" s="4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0"/>
      <c r="BB293" s="3"/>
      <c r="BC293" s="5"/>
      <c r="BD293" s="5">
        <v>0</v>
      </c>
      <c r="BE293" s="5"/>
      <c r="BF293" s="5"/>
    </row>
    <row r="294" spans="1:58" hidden="1" x14ac:dyDescent="0.35">
      <c r="A294" s="12"/>
      <c r="B294" s="13" t="s">
        <v>12</v>
      </c>
      <c r="C294" s="1"/>
      <c r="D294" s="4"/>
      <c r="E294" s="4"/>
      <c r="F294" s="4"/>
      <c r="G294" s="4"/>
      <c r="H294" s="4"/>
      <c r="I294" s="4"/>
      <c r="J294" s="4"/>
      <c r="K294" s="4"/>
      <c r="L294" s="4">
        <f t="shared" si="1215"/>
        <v>0</v>
      </c>
      <c r="M294" s="4"/>
      <c r="N294" s="4">
        <f t="shared" ref="N294:N315" si="1230">L294+M294</f>
        <v>0</v>
      </c>
      <c r="O294" s="4"/>
      <c r="P294" s="4">
        <f t="shared" ref="P294:P315" si="1231">N294+O294</f>
        <v>0</v>
      </c>
      <c r="Q294" s="4"/>
      <c r="R294" s="4">
        <f t="shared" si="1157"/>
        <v>0</v>
      </c>
      <c r="S294" s="32"/>
      <c r="T294" s="4">
        <f t="shared" ref="T294:T315" si="1232">R294+S294</f>
        <v>0</v>
      </c>
      <c r="U294" s="27"/>
      <c r="V294" s="4">
        <f t="shared" ref="V294:V315" si="1233">T294+U294</f>
        <v>0</v>
      </c>
      <c r="W294" s="4"/>
      <c r="X294" s="4"/>
      <c r="Y294" s="4"/>
      <c r="Z294" s="4"/>
      <c r="AA294" s="4"/>
      <c r="AB294" s="4">
        <v>500000</v>
      </c>
      <c r="AC294" s="4">
        <f t="shared" si="1218"/>
        <v>500000</v>
      </c>
      <c r="AD294" s="4">
        <v>-500000</v>
      </c>
      <c r="AE294" s="4">
        <f t="shared" ref="AE294:AE313" si="1234">AC294+AD294</f>
        <v>0</v>
      </c>
      <c r="AF294" s="4"/>
      <c r="AG294" s="4">
        <f t="shared" ref="AG294:AG313" si="1235">AE294+AF294</f>
        <v>0</v>
      </c>
      <c r="AH294" s="4"/>
      <c r="AI294" s="4">
        <f t="shared" si="1164"/>
        <v>0</v>
      </c>
      <c r="AJ294" s="32"/>
      <c r="AK294" s="4">
        <f t="shared" ref="AK294:AK315" si="1236">AI294+AJ294</f>
        <v>0</v>
      </c>
      <c r="AL294" s="27"/>
      <c r="AM294" s="4">
        <f t="shared" ref="AM294:AM315" si="1237">AK294+AL294</f>
        <v>0</v>
      </c>
      <c r="AN294" s="3"/>
      <c r="AO294" s="3"/>
      <c r="AP294" s="3"/>
      <c r="AQ294" s="3"/>
      <c r="AR294" s="3"/>
      <c r="AS294" s="3"/>
      <c r="AT294" s="3">
        <f t="shared" si="1227"/>
        <v>0</v>
      </c>
      <c r="AU294" s="3"/>
      <c r="AV294" s="3">
        <f t="shared" ref="AV294:AV313" si="1238">AT294+AU294</f>
        <v>0</v>
      </c>
      <c r="AW294" s="3"/>
      <c r="AX294" s="3">
        <f t="shared" ref="AX294:AX313" si="1239">AV294+AW294</f>
        <v>0</v>
      </c>
      <c r="AY294" s="3"/>
      <c r="AZ294" s="3">
        <f t="shared" si="1170"/>
        <v>0</v>
      </c>
      <c r="BA294" s="30"/>
      <c r="BB294" s="3">
        <f t="shared" ref="BB294:BB315" si="1240">AZ294+BA294</f>
        <v>0</v>
      </c>
      <c r="BC294" s="5" t="s">
        <v>147</v>
      </c>
      <c r="BD294" s="5">
        <v>0</v>
      </c>
      <c r="BE294" s="5"/>
      <c r="BF294" s="5"/>
    </row>
    <row r="295" spans="1:58" x14ac:dyDescent="0.35">
      <c r="A295" s="71"/>
      <c r="B295" s="72" t="s">
        <v>23</v>
      </c>
      <c r="C295" s="18"/>
      <c r="D295" s="40">
        <f>D296</f>
        <v>152441.9</v>
      </c>
      <c r="E295" s="40">
        <f>E296</f>
        <v>-56569.932999999997</v>
      </c>
      <c r="F295" s="39">
        <f t="shared" si="1011"/>
        <v>95871.967000000004</v>
      </c>
      <c r="G295" s="40">
        <f>G296</f>
        <v>0</v>
      </c>
      <c r="H295" s="39">
        <f t="shared" ref="H295:H327" si="1241">F295+G295</f>
        <v>95871.967000000004</v>
      </c>
      <c r="I295" s="40">
        <f>I296</f>
        <v>0</v>
      </c>
      <c r="J295" s="39">
        <f t="shared" si="1214"/>
        <v>95871.967000000004</v>
      </c>
      <c r="K295" s="40">
        <f>K296</f>
        <v>0</v>
      </c>
      <c r="L295" s="39">
        <f t="shared" si="1215"/>
        <v>95871.967000000004</v>
      </c>
      <c r="M295" s="40">
        <f>M296</f>
        <v>0</v>
      </c>
      <c r="N295" s="39">
        <f t="shared" si="1230"/>
        <v>95871.967000000004</v>
      </c>
      <c r="O295" s="40">
        <f>O296</f>
        <v>0</v>
      </c>
      <c r="P295" s="39">
        <f t="shared" si="1231"/>
        <v>95871.967000000004</v>
      </c>
      <c r="Q295" s="40">
        <f>Q296+Q297</f>
        <v>0</v>
      </c>
      <c r="R295" s="40">
        <f t="shared" si="1157"/>
        <v>95871.967000000004</v>
      </c>
      <c r="S295" s="40">
        <f>S296+S297</f>
        <v>0</v>
      </c>
      <c r="T295" s="40">
        <f t="shared" si="1232"/>
        <v>95871.967000000004</v>
      </c>
      <c r="U295" s="40">
        <f>U296+U297</f>
        <v>0</v>
      </c>
      <c r="V295" s="3">
        <f t="shared" si="1233"/>
        <v>95871.967000000004</v>
      </c>
      <c r="W295" s="40">
        <f t="shared" ref="W295:AW295" si="1242">W296</f>
        <v>168660</v>
      </c>
      <c r="X295" s="40">
        <f t="shared" si="1242"/>
        <v>0</v>
      </c>
      <c r="Y295" s="39">
        <f t="shared" si="1012"/>
        <v>168660</v>
      </c>
      <c r="Z295" s="40">
        <f t="shared" si="1242"/>
        <v>0</v>
      </c>
      <c r="AA295" s="39">
        <f t="shared" si="1200"/>
        <v>168660</v>
      </c>
      <c r="AB295" s="40">
        <f t="shared" si="1242"/>
        <v>0</v>
      </c>
      <c r="AC295" s="39">
        <f t="shared" si="1218"/>
        <v>168660</v>
      </c>
      <c r="AD295" s="40">
        <f t="shared" si="1242"/>
        <v>0</v>
      </c>
      <c r="AE295" s="39">
        <f t="shared" si="1234"/>
        <v>168660</v>
      </c>
      <c r="AF295" s="40">
        <f t="shared" si="1242"/>
        <v>0</v>
      </c>
      <c r="AG295" s="39">
        <f t="shared" si="1235"/>
        <v>168660</v>
      </c>
      <c r="AH295" s="40">
        <f>AH296+AH297</f>
        <v>11500</v>
      </c>
      <c r="AI295" s="40">
        <f t="shared" si="1164"/>
        <v>180160</v>
      </c>
      <c r="AJ295" s="40">
        <f>AJ296+AJ297</f>
        <v>-1575.8</v>
      </c>
      <c r="AK295" s="40">
        <f t="shared" si="1236"/>
        <v>178584.2</v>
      </c>
      <c r="AL295" s="40">
        <f>AL296+AL297</f>
        <v>0</v>
      </c>
      <c r="AM295" s="3">
        <f t="shared" si="1237"/>
        <v>178584.2</v>
      </c>
      <c r="AN295" s="40">
        <f t="shared" si="1242"/>
        <v>260000</v>
      </c>
      <c r="AO295" s="40">
        <f t="shared" si="1242"/>
        <v>0</v>
      </c>
      <c r="AP295" s="40">
        <f t="shared" si="1013"/>
        <v>260000</v>
      </c>
      <c r="AQ295" s="40">
        <f t="shared" si="1242"/>
        <v>0</v>
      </c>
      <c r="AR295" s="40">
        <f t="shared" si="1206"/>
        <v>260000</v>
      </c>
      <c r="AS295" s="40">
        <f t="shared" si="1242"/>
        <v>0</v>
      </c>
      <c r="AT295" s="40">
        <f t="shared" si="1223"/>
        <v>260000</v>
      </c>
      <c r="AU295" s="40">
        <f t="shared" si="1242"/>
        <v>0</v>
      </c>
      <c r="AV295" s="40">
        <f t="shared" si="1238"/>
        <v>260000</v>
      </c>
      <c r="AW295" s="40">
        <f t="shared" si="1242"/>
        <v>0</v>
      </c>
      <c r="AX295" s="40">
        <f t="shared" si="1239"/>
        <v>260000</v>
      </c>
      <c r="AY295" s="40">
        <f>AY296+AY297</f>
        <v>0</v>
      </c>
      <c r="AZ295" s="40">
        <f t="shared" si="1170"/>
        <v>260000</v>
      </c>
      <c r="BA295" s="40">
        <f>BA296+BA297</f>
        <v>0</v>
      </c>
      <c r="BB295" s="3">
        <f t="shared" si="1240"/>
        <v>260000</v>
      </c>
      <c r="BC295" s="65"/>
      <c r="BD295" s="65"/>
    </row>
    <row r="296" spans="1:58" ht="54" x14ac:dyDescent="0.35">
      <c r="A296" s="71" t="s">
        <v>246</v>
      </c>
      <c r="B296" s="72" t="s">
        <v>252</v>
      </c>
      <c r="C296" s="2" t="s">
        <v>58</v>
      </c>
      <c r="D296" s="3">
        <v>152441.9</v>
      </c>
      <c r="E296" s="3">
        <v>-56569.932999999997</v>
      </c>
      <c r="F296" s="4">
        <f t="shared" si="1011"/>
        <v>95871.967000000004</v>
      </c>
      <c r="G296" s="3"/>
      <c r="H296" s="4">
        <f t="shared" si="1241"/>
        <v>95871.967000000004</v>
      </c>
      <c r="I296" s="3"/>
      <c r="J296" s="4">
        <f t="shared" si="1214"/>
        <v>95871.967000000004</v>
      </c>
      <c r="K296" s="3"/>
      <c r="L296" s="4">
        <f t="shared" si="1215"/>
        <v>95871.967000000004</v>
      </c>
      <c r="M296" s="3"/>
      <c r="N296" s="4">
        <f t="shared" si="1230"/>
        <v>95871.967000000004</v>
      </c>
      <c r="O296" s="3"/>
      <c r="P296" s="4">
        <f t="shared" si="1231"/>
        <v>95871.967000000004</v>
      </c>
      <c r="Q296" s="3"/>
      <c r="R296" s="3">
        <f t="shared" si="1157"/>
        <v>95871.967000000004</v>
      </c>
      <c r="S296" s="35"/>
      <c r="T296" s="3">
        <f t="shared" si="1232"/>
        <v>95871.967000000004</v>
      </c>
      <c r="U296" s="30"/>
      <c r="V296" s="3">
        <f t="shared" si="1233"/>
        <v>95871.967000000004</v>
      </c>
      <c r="W296" s="3">
        <v>168660</v>
      </c>
      <c r="X296" s="3"/>
      <c r="Y296" s="4">
        <f t="shared" si="1012"/>
        <v>168660</v>
      </c>
      <c r="Z296" s="3"/>
      <c r="AA296" s="4">
        <f t="shared" si="1200"/>
        <v>168660</v>
      </c>
      <c r="AB296" s="3"/>
      <c r="AC296" s="4">
        <f t="shared" si="1218"/>
        <v>168660</v>
      </c>
      <c r="AD296" s="3"/>
      <c r="AE296" s="4">
        <f t="shared" si="1234"/>
        <v>168660</v>
      </c>
      <c r="AF296" s="3"/>
      <c r="AG296" s="4">
        <f t="shared" si="1235"/>
        <v>168660</v>
      </c>
      <c r="AH296" s="3"/>
      <c r="AI296" s="3">
        <f t="shared" si="1164"/>
        <v>168660</v>
      </c>
      <c r="AJ296" s="35"/>
      <c r="AK296" s="3">
        <f t="shared" si="1236"/>
        <v>168660</v>
      </c>
      <c r="AL296" s="30"/>
      <c r="AM296" s="3">
        <f t="shared" si="1237"/>
        <v>168660</v>
      </c>
      <c r="AN296" s="3">
        <v>260000</v>
      </c>
      <c r="AO296" s="3"/>
      <c r="AP296" s="3">
        <f t="shared" si="1013"/>
        <v>260000</v>
      </c>
      <c r="AQ296" s="3"/>
      <c r="AR296" s="3">
        <f t="shared" si="1206"/>
        <v>260000</v>
      </c>
      <c r="AS296" s="3"/>
      <c r="AT296" s="3">
        <f t="shared" si="1223"/>
        <v>260000</v>
      </c>
      <c r="AU296" s="3"/>
      <c r="AV296" s="3">
        <f t="shared" si="1238"/>
        <v>260000</v>
      </c>
      <c r="AW296" s="3"/>
      <c r="AX296" s="3">
        <f t="shared" si="1239"/>
        <v>260000</v>
      </c>
      <c r="AY296" s="3"/>
      <c r="AZ296" s="3">
        <f t="shared" si="1170"/>
        <v>260000</v>
      </c>
      <c r="BA296" s="30"/>
      <c r="BB296" s="3">
        <f t="shared" si="1240"/>
        <v>260000</v>
      </c>
      <c r="BC296" s="65" t="s">
        <v>101</v>
      </c>
      <c r="BD296" s="65"/>
    </row>
    <row r="297" spans="1:58" ht="54" x14ac:dyDescent="0.35">
      <c r="A297" s="71" t="s">
        <v>332</v>
      </c>
      <c r="B297" s="72" t="s">
        <v>394</v>
      </c>
      <c r="C297" s="2" t="s">
        <v>58</v>
      </c>
      <c r="D297" s="3"/>
      <c r="E297" s="3"/>
      <c r="F297" s="4"/>
      <c r="G297" s="3"/>
      <c r="H297" s="4"/>
      <c r="I297" s="3"/>
      <c r="J297" s="4"/>
      <c r="K297" s="3"/>
      <c r="L297" s="4"/>
      <c r="M297" s="3"/>
      <c r="N297" s="4"/>
      <c r="O297" s="3"/>
      <c r="P297" s="4"/>
      <c r="Q297" s="3"/>
      <c r="R297" s="3">
        <f t="shared" si="1157"/>
        <v>0</v>
      </c>
      <c r="S297" s="35"/>
      <c r="T297" s="3">
        <f t="shared" si="1232"/>
        <v>0</v>
      </c>
      <c r="U297" s="30"/>
      <c r="V297" s="3">
        <f t="shared" si="1233"/>
        <v>0</v>
      </c>
      <c r="W297" s="3"/>
      <c r="X297" s="3"/>
      <c r="Y297" s="4"/>
      <c r="Z297" s="3"/>
      <c r="AA297" s="4"/>
      <c r="AB297" s="3"/>
      <c r="AC297" s="4"/>
      <c r="AD297" s="3"/>
      <c r="AE297" s="4"/>
      <c r="AF297" s="3"/>
      <c r="AG297" s="4"/>
      <c r="AH297" s="3">
        <v>11500</v>
      </c>
      <c r="AI297" s="3">
        <f t="shared" si="1164"/>
        <v>11500</v>
      </c>
      <c r="AJ297" s="35">
        <v>-1575.8</v>
      </c>
      <c r="AK297" s="3">
        <f t="shared" si="1236"/>
        <v>9924.2000000000007</v>
      </c>
      <c r="AL297" s="30"/>
      <c r="AM297" s="3">
        <f t="shared" si="1237"/>
        <v>9924.2000000000007</v>
      </c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>
        <f t="shared" si="1170"/>
        <v>0</v>
      </c>
      <c r="BA297" s="30"/>
      <c r="BB297" s="3">
        <f t="shared" si="1240"/>
        <v>0</v>
      </c>
      <c r="BC297" s="65">
        <v>330242500</v>
      </c>
      <c r="BD297" s="65"/>
    </row>
    <row r="298" spans="1:58" x14ac:dyDescent="0.35">
      <c r="A298" s="71"/>
      <c r="B298" s="78" t="s">
        <v>7</v>
      </c>
      <c r="C298" s="78"/>
      <c r="D298" s="40">
        <f>D302+D299+D300+D301+D303+D304+D305</f>
        <v>442565.6</v>
      </c>
      <c r="E298" s="40">
        <f>E302+E299+E300+E301+E303+E304+E305</f>
        <v>-565.25599999999997</v>
      </c>
      <c r="F298" s="39">
        <f t="shared" si="1011"/>
        <v>442000.34399999998</v>
      </c>
      <c r="G298" s="40">
        <f>G302+G299+G300+G301+G303+G304+G305+G306</f>
        <v>44338.101999999999</v>
      </c>
      <c r="H298" s="39">
        <f t="shared" si="1241"/>
        <v>486338.446</v>
      </c>
      <c r="I298" s="40">
        <f>I302+I299+I300+I301+I303+I304+I305+I306</f>
        <v>0</v>
      </c>
      <c r="J298" s="39">
        <f t="shared" si="1214"/>
        <v>486338.446</v>
      </c>
      <c r="K298" s="40">
        <f>K302+K299+K300+K301+K303+K304+K305+K306</f>
        <v>33286.375999999997</v>
      </c>
      <c r="L298" s="39">
        <f t="shared" si="1215"/>
        <v>519624.82199999999</v>
      </c>
      <c r="M298" s="40">
        <f>M302+M299+M300+M301+M303+M304+M305+M306</f>
        <v>0</v>
      </c>
      <c r="N298" s="39">
        <f t="shared" si="1230"/>
        <v>519624.82199999999</v>
      </c>
      <c r="O298" s="40">
        <f>O302+O299+O300+O301+O303+O304+O305+O306</f>
        <v>-22676.884999999998</v>
      </c>
      <c r="P298" s="39">
        <f t="shared" si="1231"/>
        <v>496947.93699999998</v>
      </c>
      <c r="Q298" s="40">
        <f>Q302+Q299+Q300+Q301+Q303+Q304+Q305+Q306</f>
        <v>-248832.98300000001</v>
      </c>
      <c r="R298" s="40">
        <f t="shared" si="1157"/>
        <v>248114.95399999997</v>
      </c>
      <c r="S298" s="40">
        <f>S302+S299+S300+S301+S303+S304+S305+S306</f>
        <v>0</v>
      </c>
      <c r="T298" s="40">
        <f t="shared" si="1232"/>
        <v>248114.95399999997</v>
      </c>
      <c r="U298" s="40">
        <f>U302+U299+U300+U301+U303+U304+U305+U306</f>
        <v>0</v>
      </c>
      <c r="V298" s="3">
        <f t="shared" si="1233"/>
        <v>248114.95399999997</v>
      </c>
      <c r="W298" s="40">
        <f t="shared" ref="W298:AN298" si="1243">W302+W299+W300+W301+W303+W304+W305</f>
        <v>303460.59999999998</v>
      </c>
      <c r="X298" s="40">
        <f t="shared" ref="X298" si="1244">X302+X299+X300+X301+X303+X304+X305</f>
        <v>0</v>
      </c>
      <c r="Y298" s="39">
        <f t="shared" si="1012"/>
        <v>303460.59999999998</v>
      </c>
      <c r="Z298" s="40">
        <f>Z302+Z299+Z300+Z301+Z303+Z304+Z305+Z306</f>
        <v>0</v>
      </c>
      <c r="AA298" s="39">
        <f t="shared" si="1200"/>
        <v>303460.59999999998</v>
      </c>
      <c r="AB298" s="40">
        <f>AB302+AB299+AB300+AB301+AB303+AB304+AB305+AB306</f>
        <v>0</v>
      </c>
      <c r="AC298" s="39">
        <f t="shared" si="1218"/>
        <v>303460.59999999998</v>
      </c>
      <c r="AD298" s="40">
        <f>AD302+AD299+AD300+AD301+AD303+AD304+AD305+AD306</f>
        <v>0</v>
      </c>
      <c r="AE298" s="39">
        <f t="shared" si="1234"/>
        <v>303460.59999999998</v>
      </c>
      <c r="AF298" s="40">
        <f>AF302+AF299+AF300+AF301+AF303+AF304+AF305+AF306</f>
        <v>22287.462</v>
      </c>
      <c r="AG298" s="39">
        <f t="shared" si="1235"/>
        <v>325748.06199999998</v>
      </c>
      <c r="AH298" s="40">
        <f>AH302+AH299+AH300+AH301+AH303+AH304+AH305+AH306</f>
        <v>123286.329</v>
      </c>
      <c r="AI298" s="40">
        <f t="shared" si="1164"/>
        <v>449034.39099999995</v>
      </c>
      <c r="AJ298" s="40">
        <f>AJ302+AJ299+AJ300+AJ301+AJ303+AJ304+AJ305+AJ306</f>
        <v>0</v>
      </c>
      <c r="AK298" s="40">
        <f t="shared" si="1236"/>
        <v>449034.39099999995</v>
      </c>
      <c r="AL298" s="40">
        <f>AL302+AL299+AL300+AL301+AL303+AL304+AL305+AL306</f>
        <v>0</v>
      </c>
      <c r="AM298" s="3">
        <f t="shared" si="1237"/>
        <v>449034.39099999995</v>
      </c>
      <c r="AN298" s="40">
        <f t="shared" si="1243"/>
        <v>163030.6</v>
      </c>
      <c r="AO298" s="40">
        <f t="shared" ref="AO298" si="1245">AO302+AO299+AO300+AO301+AO303+AO304+AO305</f>
        <v>0</v>
      </c>
      <c r="AP298" s="40">
        <f t="shared" si="1013"/>
        <v>163030.6</v>
      </c>
      <c r="AQ298" s="40">
        <f>AQ302+AQ299+AQ300+AQ301+AQ303+AQ304+AQ305+AQ306</f>
        <v>0</v>
      </c>
      <c r="AR298" s="40">
        <f t="shared" si="1206"/>
        <v>163030.6</v>
      </c>
      <c r="AS298" s="40">
        <f>AS302+AS299+AS300+AS301+AS303+AS304+AS305+AS306</f>
        <v>0</v>
      </c>
      <c r="AT298" s="40">
        <f t="shared" si="1223"/>
        <v>163030.6</v>
      </c>
      <c r="AU298" s="40">
        <f>AU302+AU299+AU300+AU301+AU303+AU304+AU305+AU306</f>
        <v>0</v>
      </c>
      <c r="AV298" s="40">
        <f t="shared" si="1238"/>
        <v>163030.6</v>
      </c>
      <c r="AW298" s="40">
        <f>AW302+AW299+AW300+AW301+AW303+AW304+AW305+AW306</f>
        <v>0</v>
      </c>
      <c r="AX298" s="40">
        <f t="shared" si="1239"/>
        <v>163030.6</v>
      </c>
      <c r="AY298" s="40">
        <f t="shared" ref="AY298:BA298" si="1246">AY302+AY299+AY300+AY301+AY303+AY304+AY305+AY306</f>
        <v>125546.65399999999</v>
      </c>
      <c r="AZ298" s="40">
        <f t="shared" si="1170"/>
        <v>288577.25400000002</v>
      </c>
      <c r="BA298" s="40">
        <f t="shared" si="1246"/>
        <v>0</v>
      </c>
      <c r="BB298" s="3">
        <f t="shared" si="1240"/>
        <v>288577.25400000002</v>
      </c>
      <c r="BC298" s="65"/>
      <c r="BD298" s="65"/>
    </row>
    <row r="299" spans="1:58" ht="54" x14ac:dyDescent="0.35">
      <c r="A299" s="71" t="s">
        <v>333</v>
      </c>
      <c r="B299" s="72" t="s">
        <v>102</v>
      </c>
      <c r="C299" s="2" t="s">
        <v>58</v>
      </c>
      <c r="D299" s="3">
        <v>43115.199999999997</v>
      </c>
      <c r="E299" s="3"/>
      <c r="F299" s="4">
        <f t="shared" si="1011"/>
        <v>43115.199999999997</v>
      </c>
      <c r="G299" s="3">
        <v>13992.19</v>
      </c>
      <c r="H299" s="4">
        <f t="shared" si="1241"/>
        <v>57107.39</v>
      </c>
      <c r="I299" s="3"/>
      <c r="J299" s="4">
        <f t="shared" si="1214"/>
        <v>57107.39</v>
      </c>
      <c r="K299" s="3"/>
      <c r="L299" s="4">
        <f t="shared" si="1215"/>
        <v>57107.39</v>
      </c>
      <c r="M299" s="3"/>
      <c r="N299" s="4">
        <f t="shared" si="1230"/>
        <v>57107.39</v>
      </c>
      <c r="O299" s="3">
        <v>323.33300000000003</v>
      </c>
      <c r="P299" s="4">
        <f t="shared" si="1231"/>
        <v>57430.722999999998</v>
      </c>
      <c r="Q299" s="3"/>
      <c r="R299" s="3">
        <f t="shared" si="1157"/>
        <v>57430.722999999998</v>
      </c>
      <c r="S299" s="35"/>
      <c r="T299" s="3">
        <f t="shared" si="1232"/>
        <v>57430.722999999998</v>
      </c>
      <c r="U299" s="30"/>
      <c r="V299" s="3">
        <f t="shared" si="1233"/>
        <v>57430.722999999998</v>
      </c>
      <c r="W299" s="3">
        <v>0</v>
      </c>
      <c r="X299" s="3">
        <v>0</v>
      </c>
      <c r="Y299" s="4">
        <f t="shared" si="1012"/>
        <v>0</v>
      </c>
      <c r="Z299" s="3">
        <v>0</v>
      </c>
      <c r="AA299" s="4">
        <f t="shared" si="1200"/>
        <v>0</v>
      </c>
      <c r="AB299" s="3">
        <v>0</v>
      </c>
      <c r="AC299" s="4">
        <f t="shared" si="1218"/>
        <v>0</v>
      </c>
      <c r="AD299" s="3">
        <v>0</v>
      </c>
      <c r="AE299" s="4">
        <f t="shared" si="1234"/>
        <v>0</v>
      </c>
      <c r="AF299" s="3">
        <v>0</v>
      </c>
      <c r="AG299" s="4">
        <f t="shared" si="1235"/>
        <v>0</v>
      </c>
      <c r="AH299" s="3">
        <v>0</v>
      </c>
      <c r="AI299" s="3">
        <f t="shared" si="1164"/>
        <v>0</v>
      </c>
      <c r="AJ299" s="35">
        <v>0</v>
      </c>
      <c r="AK299" s="3">
        <f t="shared" si="1236"/>
        <v>0</v>
      </c>
      <c r="AL299" s="30">
        <v>0</v>
      </c>
      <c r="AM299" s="3">
        <f t="shared" si="1237"/>
        <v>0</v>
      </c>
      <c r="AN299" s="3">
        <v>0</v>
      </c>
      <c r="AO299" s="3">
        <v>0</v>
      </c>
      <c r="AP299" s="3">
        <f t="shared" si="1013"/>
        <v>0</v>
      </c>
      <c r="AQ299" s="3">
        <v>0</v>
      </c>
      <c r="AR299" s="3">
        <f t="shared" si="1206"/>
        <v>0</v>
      </c>
      <c r="AS299" s="3">
        <v>0</v>
      </c>
      <c r="AT299" s="3">
        <f t="shared" si="1223"/>
        <v>0</v>
      </c>
      <c r="AU299" s="3">
        <v>0</v>
      </c>
      <c r="AV299" s="3">
        <f t="shared" si="1238"/>
        <v>0</v>
      </c>
      <c r="AW299" s="3">
        <v>0</v>
      </c>
      <c r="AX299" s="3">
        <f t="shared" si="1239"/>
        <v>0</v>
      </c>
      <c r="AY299" s="3">
        <v>0</v>
      </c>
      <c r="AZ299" s="3">
        <f t="shared" si="1170"/>
        <v>0</v>
      </c>
      <c r="BA299" s="30">
        <v>0</v>
      </c>
      <c r="BB299" s="3">
        <f t="shared" si="1240"/>
        <v>0</v>
      </c>
      <c r="BC299" s="65" t="s">
        <v>105</v>
      </c>
      <c r="BD299" s="65"/>
    </row>
    <row r="300" spans="1:58" ht="54" x14ac:dyDescent="0.35">
      <c r="A300" s="71" t="s">
        <v>334</v>
      </c>
      <c r="B300" s="72" t="s">
        <v>301</v>
      </c>
      <c r="C300" s="2" t="s">
        <v>58</v>
      </c>
      <c r="D300" s="3">
        <v>95000</v>
      </c>
      <c r="E300" s="3"/>
      <c r="F300" s="4">
        <f t="shared" si="1011"/>
        <v>95000</v>
      </c>
      <c r="G300" s="3">
        <v>4341.2950000000001</v>
      </c>
      <c r="H300" s="4">
        <f t="shared" si="1241"/>
        <v>99341.294999999998</v>
      </c>
      <c r="I300" s="3"/>
      <c r="J300" s="4">
        <f t="shared" si="1214"/>
        <v>99341.294999999998</v>
      </c>
      <c r="K300" s="3">
        <v>33286.375999999997</v>
      </c>
      <c r="L300" s="4">
        <f t="shared" si="1215"/>
        <v>132627.671</v>
      </c>
      <c r="M300" s="3"/>
      <c r="N300" s="4">
        <f t="shared" si="1230"/>
        <v>132627.671</v>
      </c>
      <c r="O300" s="3"/>
      <c r="P300" s="4">
        <f t="shared" si="1231"/>
        <v>132627.671</v>
      </c>
      <c r="Q300" s="3">
        <v>-94000</v>
      </c>
      <c r="R300" s="3">
        <f t="shared" si="1157"/>
        <v>38627.671000000002</v>
      </c>
      <c r="S300" s="35"/>
      <c r="T300" s="3">
        <f t="shared" si="1232"/>
        <v>38627.671000000002</v>
      </c>
      <c r="U300" s="30"/>
      <c r="V300" s="3">
        <f t="shared" si="1233"/>
        <v>38627.671000000002</v>
      </c>
      <c r="W300" s="3">
        <v>97642.5</v>
      </c>
      <c r="X300" s="3"/>
      <c r="Y300" s="4">
        <f t="shared" si="1012"/>
        <v>97642.5</v>
      </c>
      <c r="Z300" s="3"/>
      <c r="AA300" s="4">
        <f t="shared" si="1200"/>
        <v>97642.5</v>
      </c>
      <c r="AB300" s="3"/>
      <c r="AC300" s="4">
        <f t="shared" si="1218"/>
        <v>97642.5</v>
      </c>
      <c r="AD300" s="3"/>
      <c r="AE300" s="4">
        <f t="shared" si="1234"/>
        <v>97642.5</v>
      </c>
      <c r="AF300" s="3"/>
      <c r="AG300" s="4">
        <f t="shared" si="1235"/>
        <v>97642.5</v>
      </c>
      <c r="AH300" s="3">
        <v>94000</v>
      </c>
      <c r="AI300" s="3">
        <f t="shared" si="1164"/>
        <v>191642.5</v>
      </c>
      <c r="AJ300" s="35"/>
      <c r="AK300" s="3">
        <f t="shared" si="1236"/>
        <v>191642.5</v>
      </c>
      <c r="AL300" s="30"/>
      <c r="AM300" s="3">
        <f t="shared" si="1237"/>
        <v>191642.5</v>
      </c>
      <c r="AN300" s="3">
        <v>0</v>
      </c>
      <c r="AO300" s="3">
        <v>0</v>
      </c>
      <c r="AP300" s="3">
        <f t="shared" si="1013"/>
        <v>0</v>
      </c>
      <c r="AQ300" s="3">
        <v>0</v>
      </c>
      <c r="AR300" s="3">
        <f t="shared" si="1206"/>
        <v>0</v>
      </c>
      <c r="AS300" s="3">
        <v>0</v>
      </c>
      <c r="AT300" s="3">
        <f t="shared" si="1223"/>
        <v>0</v>
      </c>
      <c r="AU300" s="3">
        <v>0</v>
      </c>
      <c r="AV300" s="3">
        <f t="shared" si="1238"/>
        <v>0</v>
      </c>
      <c r="AW300" s="3">
        <v>0</v>
      </c>
      <c r="AX300" s="3">
        <f t="shared" si="1239"/>
        <v>0</v>
      </c>
      <c r="AY300" s="3">
        <v>0</v>
      </c>
      <c r="AZ300" s="3">
        <f t="shared" si="1170"/>
        <v>0</v>
      </c>
      <c r="BA300" s="30">
        <v>0</v>
      </c>
      <c r="BB300" s="3">
        <f t="shared" si="1240"/>
        <v>0</v>
      </c>
      <c r="BC300" s="65" t="s">
        <v>106</v>
      </c>
      <c r="BD300" s="65"/>
    </row>
    <row r="301" spans="1:58" ht="54" x14ac:dyDescent="0.35">
      <c r="A301" s="71" t="s">
        <v>335</v>
      </c>
      <c r="B301" s="72" t="s">
        <v>103</v>
      </c>
      <c r="C301" s="2" t="s">
        <v>58</v>
      </c>
      <c r="D301" s="3">
        <v>123313</v>
      </c>
      <c r="E301" s="3"/>
      <c r="F301" s="4">
        <f t="shared" si="1011"/>
        <v>123313</v>
      </c>
      <c r="G301" s="3"/>
      <c r="H301" s="4">
        <f t="shared" si="1241"/>
        <v>123313</v>
      </c>
      <c r="I301" s="3"/>
      <c r="J301" s="4">
        <f t="shared" si="1214"/>
        <v>123313</v>
      </c>
      <c r="K301" s="3"/>
      <c r="L301" s="4">
        <f t="shared" si="1215"/>
        <v>123313</v>
      </c>
      <c r="M301" s="3"/>
      <c r="N301" s="4">
        <f t="shared" si="1230"/>
        <v>123313</v>
      </c>
      <c r="O301" s="3">
        <f>-575.56-137.196</f>
        <v>-712.75599999999997</v>
      </c>
      <c r="P301" s="4">
        <f t="shared" si="1231"/>
        <v>122600.24400000001</v>
      </c>
      <c r="Q301" s="3">
        <v>-29286.329000000002</v>
      </c>
      <c r="R301" s="3">
        <f t="shared" si="1157"/>
        <v>93313.915000000008</v>
      </c>
      <c r="S301" s="35"/>
      <c r="T301" s="3">
        <f t="shared" si="1232"/>
        <v>93313.915000000008</v>
      </c>
      <c r="U301" s="30"/>
      <c r="V301" s="3">
        <f t="shared" si="1233"/>
        <v>93313.915000000008</v>
      </c>
      <c r="W301" s="3">
        <v>0</v>
      </c>
      <c r="X301" s="3">
        <v>0</v>
      </c>
      <c r="Y301" s="4">
        <f t="shared" si="1012"/>
        <v>0</v>
      </c>
      <c r="Z301" s="3">
        <v>0</v>
      </c>
      <c r="AA301" s="4">
        <f t="shared" si="1200"/>
        <v>0</v>
      </c>
      <c r="AB301" s="3">
        <v>0</v>
      </c>
      <c r="AC301" s="4">
        <f t="shared" si="1218"/>
        <v>0</v>
      </c>
      <c r="AD301" s="3">
        <v>0</v>
      </c>
      <c r="AE301" s="4">
        <f t="shared" si="1234"/>
        <v>0</v>
      </c>
      <c r="AF301" s="3"/>
      <c r="AG301" s="4">
        <f t="shared" si="1235"/>
        <v>0</v>
      </c>
      <c r="AH301" s="3">
        <v>29286.329000000002</v>
      </c>
      <c r="AI301" s="3">
        <f t="shared" si="1164"/>
        <v>29286.329000000002</v>
      </c>
      <c r="AJ301" s="35"/>
      <c r="AK301" s="3">
        <f t="shared" si="1236"/>
        <v>29286.329000000002</v>
      </c>
      <c r="AL301" s="30"/>
      <c r="AM301" s="3">
        <f t="shared" si="1237"/>
        <v>29286.329000000002</v>
      </c>
      <c r="AN301" s="3">
        <v>0</v>
      </c>
      <c r="AO301" s="3">
        <v>0</v>
      </c>
      <c r="AP301" s="3">
        <f t="shared" si="1013"/>
        <v>0</v>
      </c>
      <c r="AQ301" s="3">
        <v>0</v>
      </c>
      <c r="AR301" s="3">
        <f t="shared" si="1206"/>
        <v>0</v>
      </c>
      <c r="AS301" s="3">
        <v>0</v>
      </c>
      <c r="AT301" s="3">
        <f t="shared" si="1223"/>
        <v>0</v>
      </c>
      <c r="AU301" s="3">
        <v>0</v>
      </c>
      <c r="AV301" s="3">
        <f t="shared" si="1238"/>
        <v>0</v>
      </c>
      <c r="AW301" s="3">
        <v>0</v>
      </c>
      <c r="AX301" s="3">
        <f t="shared" si="1239"/>
        <v>0</v>
      </c>
      <c r="AY301" s="3">
        <v>0</v>
      </c>
      <c r="AZ301" s="3">
        <f t="shared" si="1170"/>
        <v>0</v>
      </c>
      <c r="BA301" s="30">
        <v>0</v>
      </c>
      <c r="BB301" s="3">
        <f t="shared" si="1240"/>
        <v>0</v>
      </c>
      <c r="BC301" s="65" t="s">
        <v>107</v>
      </c>
      <c r="BD301" s="65"/>
    </row>
    <row r="302" spans="1:58" ht="54" x14ac:dyDescent="0.35">
      <c r="A302" s="71" t="s">
        <v>336</v>
      </c>
      <c r="B302" s="72" t="s">
        <v>304</v>
      </c>
      <c r="C302" s="2" t="s">
        <v>58</v>
      </c>
      <c r="D302" s="3">
        <v>0</v>
      </c>
      <c r="E302" s="3">
        <v>0</v>
      </c>
      <c r="F302" s="4">
        <f t="shared" si="1011"/>
        <v>0</v>
      </c>
      <c r="G302" s="3">
        <v>0</v>
      </c>
      <c r="H302" s="4">
        <f t="shared" si="1241"/>
        <v>0</v>
      </c>
      <c r="I302" s="3">
        <v>0</v>
      </c>
      <c r="J302" s="4">
        <f t="shared" si="1214"/>
        <v>0</v>
      </c>
      <c r="K302" s="3">
        <v>0</v>
      </c>
      <c r="L302" s="4">
        <f t="shared" si="1215"/>
        <v>0</v>
      </c>
      <c r="M302" s="3">
        <v>0</v>
      </c>
      <c r="N302" s="4">
        <f t="shared" si="1230"/>
        <v>0</v>
      </c>
      <c r="O302" s="3">
        <v>0</v>
      </c>
      <c r="P302" s="4">
        <f t="shared" si="1231"/>
        <v>0</v>
      </c>
      <c r="Q302" s="3">
        <v>0</v>
      </c>
      <c r="R302" s="3">
        <f t="shared" si="1157"/>
        <v>0</v>
      </c>
      <c r="S302" s="35">
        <v>0</v>
      </c>
      <c r="T302" s="3">
        <f t="shared" si="1232"/>
        <v>0</v>
      </c>
      <c r="U302" s="30">
        <v>0</v>
      </c>
      <c r="V302" s="3">
        <f t="shared" si="1233"/>
        <v>0</v>
      </c>
      <c r="W302" s="3">
        <v>0</v>
      </c>
      <c r="X302" s="3">
        <v>0</v>
      </c>
      <c r="Y302" s="4">
        <f t="shared" si="1012"/>
        <v>0</v>
      </c>
      <c r="Z302" s="3">
        <v>0</v>
      </c>
      <c r="AA302" s="4">
        <f t="shared" si="1200"/>
        <v>0</v>
      </c>
      <c r="AB302" s="3">
        <v>0</v>
      </c>
      <c r="AC302" s="4">
        <f t="shared" si="1218"/>
        <v>0</v>
      </c>
      <c r="AD302" s="3">
        <v>0</v>
      </c>
      <c r="AE302" s="4">
        <f t="shared" si="1234"/>
        <v>0</v>
      </c>
      <c r="AF302" s="3">
        <v>0</v>
      </c>
      <c r="AG302" s="4">
        <f t="shared" si="1235"/>
        <v>0</v>
      </c>
      <c r="AH302" s="3">
        <v>0</v>
      </c>
      <c r="AI302" s="3">
        <f t="shared" si="1164"/>
        <v>0</v>
      </c>
      <c r="AJ302" s="35">
        <v>0</v>
      </c>
      <c r="AK302" s="3">
        <f t="shared" si="1236"/>
        <v>0</v>
      </c>
      <c r="AL302" s="30">
        <v>0</v>
      </c>
      <c r="AM302" s="3">
        <f t="shared" si="1237"/>
        <v>0</v>
      </c>
      <c r="AN302" s="3">
        <v>68921.600000000006</v>
      </c>
      <c r="AO302" s="3"/>
      <c r="AP302" s="3">
        <f t="shared" si="1013"/>
        <v>68921.600000000006</v>
      </c>
      <c r="AQ302" s="3"/>
      <c r="AR302" s="3">
        <f t="shared" si="1206"/>
        <v>68921.600000000006</v>
      </c>
      <c r="AS302" s="3"/>
      <c r="AT302" s="3">
        <f t="shared" si="1223"/>
        <v>68921.600000000006</v>
      </c>
      <c r="AU302" s="3"/>
      <c r="AV302" s="3">
        <f t="shared" si="1238"/>
        <v>68921.600000000006</v>
      </c>
      <c r="AW302" s="3"/>
      <c r="AX302" s="3">
        <f t="shared" si="1239"/>
        <v>68921.600000000006</v>
      </c>
      <c r="AY302" s="3"/>
      <c r="AZ302" s="3">
        <f t="shared" si="1170"/>
        <v>68921.600000000006</v>
      </c>
      <c r="BA302" s="30"/>
      <c r="BB302" s="3">
        <f t="shared" si="1240"/>
        <v>68921.600000000006</v>
      </c>
      <c r="BC302" s="65" t="s">
        <v>110</v>
      </c>
      <c r="BD302" s="65"/>
    </row>
    <row r="303" spans="1:58" ht="54" x14ac:dyDescent="0.35">
      <c r="A303" s="71" t="s">
        <v>337</v>
      </c>
      <c r="B303" s="72" t="s">
        <v>104</v>
      </c>
      <c r="C303" s="2" t="s">
        <v>58</v>
      </c>
      <c r="D303" s="3">
        <v>167337.4</v>
      </c>
      <c r="E303" s="3"/>
      <c r="F303" s="4">
        <f t="shared" si="1011"/>
        <v>167337.4</v>
      </c>
      <c r="G303" s="3"/>
      <c r="H303" s="4">
        <f t="shared" si="1241"/>
        <v>167337.4</v>
      </c>
      <c r="I303" s="3"/>
      <c r="J303" s="4">
        <f t="shared" si="1214"/>
        <v>167337.4</v>
      </c>
      <c r="K303" s="3"/>
      <c r="L303" s="4">
        <f t="shared" si="1215"/>
        <v>167337.4</v>
      </c>
      <c r="M303" s="3"/>
      <c r="N303" s="4">
        <f t="shared" si="1230"/>
        <v>167337.4</v>
      </c>
      <c r="O303" s="3">
        <f>-22287.462</f>
        <v>-22287.462</v>
      </c>
      <c r="P303" s="4">
        <f t="shared" si="1231"/>
        <v>145049.93799999999</v>
      </c>
      <c r="Q303" s="3">
        <v>-125546.65399999999</v>
      </c>
      <c r="R303" s="3">
        <f t="shared" si="1157"/>
        <v>19503.284</v>
      </c>
      <c r="S303" s="35"/>
      <c r="T303" s="3">
        <f t="shared" si="1232"/>
        <v>19503.284</v>
      </c>
      <c r="U303" s="30"/>
      <c r="V303" s="3">
        <f t="shared" si="1233"/>
        <v>19503.284</v>
      </c>
      <c r="W303" s="3">
        <v>102061.5</v>
      </c>
      <c r="X303" s="3"/>
      <c r="Y303" s="4">
        <f t="shared" si="1012"/>
        <v>102061.5</v>
      </c>
      <c r="Z303" s="3"/>
      <c r="AA303" s="4">
        <f t="shared" si="1200"/>
        <v>102061.5</v>
      </c>
      <c r="AB303" s="3"/>
      <c r="AC303" s="4">
        <f t="shared" si="1218"/>
        <v>102061.5</v>
      </c>
      <c r="AD303" s="3"/>
      <c r="AE303" s="4">
        <f t="shared" si="1234"/>
        <v>102061.5</v>
      </c>
      <c r="AF303" s="3">
        <f>22287.462</f>
        <v>22287.462</v>
      </c>
      <c r="AG303" s="4">
        <f t="shared" si="1235"/>
        <v>124348.962</v>
      </c>
      <c r="AH303" s="3"/>
      <c r="AI303" s="3">
        <f t="shared" si="1164"/>
        <v>124348.962</v>
      </c>
      <c r="AJ303" s="35"/>
      <c r="AK303" s="3">
        <f t="shared" si="1236"/>
        <v>124348.962</v>
      </c>
      <c r="AL303" s="30"/>
      <c r="AM303" s="3">
        <f t="shared" si="1237"/>
        <v>124348.962</v>
      </c>
      <c r="AN303" s="3">
        <v>0</v>
      </c>
      <c r="AO303" s="3">
        <v>0</v>
      </c>
      <c r="AP303" s="3">
        <f t="shared" si="1013"/>
        <v>0</v>
      </c>
      <c r="AQ303" s="3">
        <v>0</v>
      </c>
      <c r="AR303" s="3">
        <f t="shared" si="1206"/>
        <v>0</v>
      </c>
      <c r="AS303" s="3">
        <v>0</v>
      </c>
      <c r="AT303" s="3">
        <f t="shared" si="1223"/>
        <v>0</v>
      </c>
      <c r="AU303" s="3">
        <v>0</v>
      </c>
      <c r="AV303" s="3">
        <f t="shared" si="1238"/>
        <v>0</v>
      </c>
      <c r="AW303" s="3">
        <v>0</v>
      </c>
      <c r="AX303" s="3">
        <f t="shared" si="1239"/>
        <v>0</v>
      </c>
      <c r="AY303" s="3">
        <v>125546.65399999999</v>
      </c>
      <c r="AZ303" s="3">
        <f t="shared" si="1170"/>
        <v>125546.65399999999</v>
      </c>
      <c r="BA303" s="30"/>
      <c r="BB303" s="3">
        <f t="shared" si="1240"/>
        <v>125546.65399999999</v>
      </c>
      <c r="BC303" s="65" t="s">
        <v>108</v>
      </c>
      <c r="BD303" s="65"/>
    </row>
    <row r="304" spans="1:58" ht="54" x14ac:dyDescent="0.35">
      <c r="A304" s="71" t="s">
        <v>338</v>
      </c>
      <c r="B304" s="72" t="s">
        <v>306</v>
      </c>
      <c r="C304" s="2" t="s">
        <v>58</v>
      </c>
      <c r="D304" s="3">
        <v>13800</v>
      </c>
      <c r="E304" s="3">
        <v>-565.25599999999997</v>
      </c>
      <c r="F304" s="4">
        <f t="shared" si="1011"/>
        <v>13234.744000000001</v>
      </c>
      <c r="G304" s="3"/>
      <c r="H304" s="4">
        <f t="shared" si="1241"/>
        <v>13234.744000000001</v>
      </c>
      <c r="I304" s="3"/>
      <c r="J304" s="4">
        <f t="shared" si="1214"/>
        <v>13234.744000000001</v>
      </c>
      <c r="K304" s="3"/>
      <c r="L304" s="4">
        <f t="shared" si="1215"/>
        <v>13234.744000000001</v>
      </c>
      <c r="M304" s="3"/>
      <c r="N304" s="4">
        <f t="shared" si="1230"/>
        <v>13234.744000000001</v>
      </c>
      <c r="O304" s="3"/>
      <c r="P304" s="4">
        <f t="shared" si="1231"/>
        <v>13234.744000000001</v>
      </c>
      <c r="Q304" s="3"/>
      <c r="R304" s="3">
        <f t="shared" si="1157"/>
        <v>13234.744000000001</v>
      </c>
      <c r="S304" s="35"/>
      <c r="T304" s="3">
        <f t="shared" si="1232"/>
        <v>13234.744000000001</v>
      </c>
      <c r="U304" s="30"/>
      <c r="V304" s="3">
        <f t="shared" si="1233"/>
        <v>13234.744000000001</v>
      </c>
      <c r="W304" s="3">
        <v>103756.6</v>
      </c>
      <c r="X304" s="3"/>
      <c r="Y304" s="4">
        <f t="shared" si="1012"/>
        <v>103756.6</v>
      </c>
      <c r="Z304" s="3"/>
      <c r="AA304" s="4">
        <f t="shared" si="1200"/>
        <v>103756.6</v>
      </c>
      <c r="AB304" s="3"/>
      <c r="AC304" s="4">
        <f t="shared" si="1218"/>
        <v>103756.6</v>
      </c>
      <c r="AD304" s="3"/>
      <c r="AE304" s="4">
        <f t="shared" si="1234"/>
        <v>103756.6</v>
      </c>
      <c r="AF304" s="3"/>
      <c r="AG304" s="4">
        <f t="shared" si="1235"/>
        <v>103756.6</v>
      </c>
      <c r="AH304" s="3"/>
      <c r="AI304" s="3">
        <f t="shared" si="1164"/>
        <v>103756.6</v>
      </c>
      <c r="AJ304" s="35"/>
      <c r="AK304" s="3">
        <f t="shared" si="1236"/>
        <v>103756.6</v>
      </c>
      <c r="AL304" s="30"/>
      <c r="AM304" s="3">
        <f t="shared" si="1237"/>
        <v>103756.6</v>
      </c>
      <c r="AN304" s="3">
        <v>90000</v>
      </c>
      <c r="AO304" s="3"/>
      <c r="AP304" s="3">
        <f t="shared" si="1013"/>
        <v>90000</v>
      </c>
      <c r="AQ304" s="3"/>
      <c r="AR304" s="3">
        <f t="shared" si="1206"/>
        <v>90000</v>
      </c>
      <c r="AS304" s="3"/>
      <c r="AT304" s="3">
        <f t="shared" si="1223"/>
        <v>90000</v>
      </c>
      <c r="AU304" s="3"/>
      <c r="AV304" s="3">
        <f t="shared" si="1238"/>
        <v>90000</v>
      </c>
      <c r="AW304" s="3"/>
      <c r="AX304" s="3">
        <f t="shared" si="1239"/>
        <v>90000</v>
      </c>
      <c r="AY304" s="3"/>
      <c r="AZ304" s="3">
        <f t="shared" si="1170"/>
        <v>90000</v>
      </c>
      <c r="BA304" s="30"/>
      <c r="BB304" s="3">
        <f t="shared" si="1240"/>
        <v>90000</v>
      </c>
      <c r="BC304" s="65" t="s">
        <v>109</v>
      </c>
      <c r="BD304" s="65"/>
    </row>
    <row r="305" spans="1:58" ht="54" x14ac:dyDescent="0.35">
      <c r="A305" s="71" t="s">
        <v>343</v>
      </c>
      <c r="B305" s="72" t="s">
        <v>305</v>
      </c>
      <c r="C305" s="2" t="s">
        <v>58</v>
      </c>
      <c r="D305" s="3">
        <v>0</v>
      </c>
      <c r="E305" s="3">
        <v>0</v>
      </c>
      <c r="F305" s="4">
        <f t="shared" si="1011"/>
        <v>0</v>
      </c>
      <c r="G305" s="3">
        <v>0</v>
      </c>
      <c r="H305" s="4">
        <f t="shared" si="1241"/>
        <v>0</v>
      </c>
      <c r="I305" s="3">
        <v>0</v>
      </c>
      <c r="J305" s="4">
        <f t="shared" si="1214"/>
        <v>0</v>
      </c>
      <c r="K305" s="3">
        <v>0</v>
      </c>
      <c r="L305" s="4">
        <f t="shared" si="1215"/>
        <v>0</v>
      </c>
      <c r="M305" s="3">
        <v>0</v>
      </c>
      <c r="N305" s="4">
        <f t="shared" si="1230"/>
        <v>0</v>
      </c>
      <c r="O305" s="3">
        <v>0</v>
      </c>
      <c r="P305" s="4">
        <f t="shared" si="1231"/>
        <v>0</v>
      </c>
      <c r="Q305" s="3">
        <v>0</v>
      </c>
      <c r="R305" s="3">
        <f t="shared" si="1157"/>
        <v>0</v>
      </c>
      <c r="S305" s="35">
        <v>0</v>
      </c>
      <c r="T305" s="3">
        <f t="shared" si="1232"/>
        <v>0</v>
      </c>
      <c r="U305" s="30">
        <v>0</v>
      </c>
      <c r="V305" s="3">
        <f t="shared" si="1233"/>
        <v>0</v>
      </c>
      <c r="W305" s="3">
        <v>0</v>
      </c>
      <c r="X305" s="3">
        <v>0</v>
      </c>
      <c r="Y305" s="4">
        <f t="shared" si="1012"/>
        <v>0</v>
      </c>
      <c r="Z305" s="3">
        <v>0</v>
      </c>
      <c r="AA305" s="4">
        <f t="shared" si="1200"/>
        <v>0</v>
      </c>
      <c r="AB305" s="3">
        <v>0</v>
      </c>
      <c r="AC305" s="4">
        <f t="shared" si="1218"/>
        <v>0</v>
      </c>
      <c r="AD305" s="3">
        <v>0</v>
      </c>
      <c r="AE305" s="4">
        <f t="shared" si="1234"/>
        <v>0</v>
      </c>
      <c r="AF305" s="3">
        <v>0</v>
      </c>
      <c r="AG305" s="4">
        <f t="shared" si="1235"/>
        <v>0</v>
      </c>
      <c r="AH305" s="3">
        <v>0</v>
      </c>
      <c r="AI305" s="3">
        <f t="shared" si="1164"/>
        <v>0</v>
      </c>
      <c r="AJ305" s="35">
        <v>0</v>
      </c>
      <c r="AK305" s="3">
        <f t="shared" si="1236"/>
        <v>0</v>
      </c>
      <c r="AL305" s="30">
        <v>0</v>
      </c>
      <c r="AM305" s="3">
        <f t="shared" si="1237"/>
        <v>0</v>
      </c>
      <c r="AN305" s="3">
        <v>4109</v>
      </c>
      <c r="AO305" s="3"/>
      <c r="AP305" s="3">
        <f t="shared" si="1013"/>
        <v>4109</v>
      </c>
      <c r="AQ305" s="3"/>
      <c r="AR305" s="3">
        <f t="shared" si="1206"/>
        <v>4109</v>
      </c>
      <c r="AS305" s="3"/>
      <c r="AT305" s="3">
        <f t="shared" si="1223"/>
        <v>4109</v>
      </c>
      <c r="AU305" s="3"/>
      <c r="AV305" s="3">
        <f t="shared" si="1238"/>
        <v>4109</v>
      </c>
      <c r="AW305" s="3"/>
      <c r="AX305" s="3">
        <f t="shared" si="1239"/>
        <v>4109</v>
      </c>
      <c r="AY305" s="3"/>
      <c r="AZ305" s="3">
        <f t="shared" si="1170"/>
        <v>4109</v>
      </c>
      <c r="BA305" s="30"/>
      <c r="BB305" s="3">
        <f t="shared" si="1240"/>
        <v>4109</v>
      </c>
      <c r="BC305" s="65" t="s">
        <v>111</v>
      </c>
      <c r="BD305" s="65"/>
    </row>
    <row r="306" spans="1:58" ht="54" x14ac:dyDescent="0.35">
      <c r="A306" s="71" t="s">
        <v>349</v>
      </c>
      <c r="B306" s="72" t="s">
        <v>350</v>
      </c>
      <c r="C306" s="2" t="s">
        <v>58</v>
      </c>
      <c r="D306" s="3"/>
      <c r="E306" s="3"/>
      <c r="F306" s="4"/>
      <c r="G306" s="3">
        <v>26004.616999999998</v>
      </c>
      <c r="H306" s="4">
        <f t="shared" si="1241"/>
        <v>26004.616999999998</v>
      </c>
      <c r="I306" s="3"/>
      <c r="J306" s="4">
        <f t="shared" si="1214"/>
        <v>26004.616999999998</v>
      </c>
      <c r="K306" s="3"/>
      <c r="L306" s="4">
        <f t="shared" si="1215"/>
        <v>26004.616999999998</v>
      </c>
      <c r="M306" s="3"/>
      <c r="N306" s="4">
        <f t="shared" si="1230"/>
        <v>26004.616999999998</v>
      </c>
      <c r="O306" s="3"/>
      <c r="P306" s="4">
        <f t="shared" si="1231"/>
        <v>26004.616999999998</v>
      </c>
      <c r="Q306" s="3"/>
      <c r="R306" s="3">
        <f t="shared" si="1157"/>
        <v>26004.616999999998</v>
      </c>
      <c r="S306" s="35"/>
      <c r="T306" s="3">
        <f t="shared" si="1232"/>
        <v>26004.616999999998</v>
      </c>
      <c r="U306" s="30"/>
      <c r="V306" s="3">
        <f t="shared" si="1233"/>
        <v>26004.616999999998</v>
      </c>
      <c r="W306" s="3"/>
      <c r="X306" s="3"/>
      <c r="Y306" s="4"/>
      <c r="Z306" s="3"/>
      <c r="AA306" s="4">
        <f t="shared" si="1200"/>
        <v>0</v>
      </c>
      <c r="AB306" s="3"/>
      <c r="AC306" s="4">
        <f t="shared" si="1218"/>
        <v>0</v>
      </c>
      <c r="AD306" s="3"/>
      <c r="AE306" s="4">
        <f t="shared" si="1234"/>
        <v>0</v>
      </c>
      <c r="AF306" s="3"/>
      <c r="AG306" s="4">
        <f t="shared" si="1235"/>
        <v>0</v>
      </c>
      <c r="AH306" s="3"/>
      <c r="AI306" s="3">
        <f t="shared" si="1164"/>
        <v>0</v>
      </c>
      <c r="AJ306" s="35"/>
      <c r="AK306" s="3">
        <f t="shared" si="1236"/>
        <v>0</v>
      </c>
      <c r="AL306" s="30"/>
      <c r="AM306" s="3">
        <f t="shared" si="1237"/>
        <v>0</v>
      </c>
      <c r="AN306" s="3"/>
      <c r="AO306" s="3"/>
      <c r="AP306" s="3"/>
      <c r="AQ306" s="3"/>
      <c r="AR306" s="3">
        <f t="shared" si="1206"/>
        <v>0</v>
      </c>
      <c r="AS306" s="3"/>
      <c r="AT306" s="3">
        <f t="shared" si="1223"/>
        <v>0</v>
      </c>
      <c r="AU306" s="3"/>
      <c r="AV306" s="3">
        <f t="shared" si="1238"/>
        <v>0</v>
      </c>
      <c r="AW306" s="3"/>
      <c r="AX306" s="3">
        <f t="shared" si="1239"/>
        <v>0</v>
      </c>
      <c r="AY306" s="3"/>
      <c r="AZ306" s="3">
        <f t="shared" si="1170"/>
        <v>0</v>
      </c>
      <c r="BA306" s="30"/>
      <c r="BB306" s="3">
        <f t="shared" si="1240"/>
        <v>0</v>
      </c>
      <c r="BC306" s="65" t="s">
        <v>329</v>
      </c>
      <c r="BD306" s="65"/>
    </row>
    <row r="307" spans="1:58" x14ac:dyDescent="0.35">
      <c r="A307" s="71"/>
      <c r="B307" s="72" t="s">
        <v>15</v>
      </c>
      <c r="C307" s="18"/>
      <c r="D307" s="40">
        <f>D308+D309+D310</f>
        <v>88629.499999999985</v>
      </c>
      <c r="E307" s="40">
        <f>E308+E309+E310+E311</f>
        <v>3426.3</v>
      </c>
      <c r="F307" s="39">
        <f t="shared" si="1011"/>
        <v>92055.799999999988</v>
      </c>
      <c r="G307" s="40">
        <f>G308+G309+G310+G311</f>
        <v>16183.850999999999</v>
      </c>
      <c r="H307" s="39">
        <f t="shared" si="1241"/>
        <v>108239.65099999998</v>
      </c>
      <c r="I307" s="40">
        <f>I308+I309+I310+I311</f>
        <v>0</v>
      </c>
      <c r="J307" s="39">
        <f t="shared" si="1214"/>
        <v>108239.65099999998</v>
      </c>
      <c r="K307" s="40">
        <f>K308+K309+K310+K311</f>
        <v>244.03</v>
      </c>
      <c r="L307" s="39">
        <f t="shared" si="1215"/>
        <v>108483.68099999998</v>
      </c>
      <c r="M307" s="40">
        <f>M308+M309+M310+M311</f>
        <v>0</v>
      </c>
      <c r="N307" s="39">
        <f t="shared" si="1230"/>
        <v>108483.68099999998</v>
      </c>
      <c r="O307" s="40">
        <f>O308+O309+O310+O311</f>
        <v>0</v>
      </c>
      <c r="P307" s="39">
        <f t="shared" si="1231"/>
        <v>108483.68099999998</v>
      </c>
      <c r="Q307" s="40">
        <f>Q308+Q309+Q310+Q311</f>
        <v>-17305.546000000002</v>
      </c>
      <c r="R307" s="40">
        <f t="shared" si="1157"/>
        <v>91178.13499999998</v>
      </c>
      <c r="S307" s="40">
        <f>S308+S309+S310+S311</f>
        <v>-2386.38</v>
      </c>
      <c r="T307" s="40">
        <f t="shared" si="1232"/>
        <v>88791.754999999976</v>
      </c>
      <c r="U307" s="40">
        <f>U308+U309+U310+U311</f>
        <v>30300.056</v>
      </c>
      <c r="V307" s="3">
        <f t="shared" si="1233"/>
        <v>119091.81099999997</v>
      </c>
      <c r="W307" s="40">
        <f t="shared" ref="W307:AN307" si="1247">W308+W309+W310</f>
        <v>45508.7</v>
      </c>
      <c r="X307" s="40">
        <f>X308+X309+X310+X311</f>
        <v>0</v>
      </c>
      <c r="Y307" s="39">
        <f t="shared" si="1012"/>
        <v>45508.7</v>
      </c>
      <c r="Z307" s="40">
        <f>Z308+Z309+Z310+Z311</f>
        <v>0</v>
      </c>
      <c r="AA307" s="39">
        <f t="shared" si="1200"/>
        <v>45508.7</v>
      </c>
      <c r="AB307" s="40">
        <f>AB308+AB309+AB310+AB311</f>
        <v>0</v>
      </c>
      <c r="AC307" s="39">
        <f t="shared" si="1218"/>
        <v>45508.7</v>
      </c>
      <c r="AD307" s="40">
        <f>AD308+AD309+AD310+AD311</f>
        <v>0</v>
      </c>
      <c r="AE307" s="39">
        <f t="shared" si="1234"/>
        <v>45508.7</v>
      </c>
      <c r="AF307" s="40">
        <f>AF308+AF309+AF310+AF311</f>
        <v>0</v>
      </c>
      <c r="AG307" s="39">
        <f t="shared" si="1235"/>
        <v>45508.7</v>
      </c>
      <c r="AH307" s="40">
        <f>AH308+AH309+AH310+AH311</f>
        <v>62983.002</v>
      </c>
      <c r="AI307" s="40">
        <f t="shared" si="1164"/>
        <v>108491.70199999999</v>
      </c>
      <c r="AJ307" s="40">
        <f>AJ308+AJ309+AJ310+AJ311</f>
        <v>0</v>
      </c>
      <c r="AK307" s="40">
        <f t="shared" si="1236"/>
        <v>108491.70199999999</v>
      </c>
      <c r="AL307" s="40">
        <f>AL308+AL309+AL310+AL311</f>
        <v>0</v>
      </c>
      <c r="AM307" s="3">
        <f t="shared" si="1237"/>
        <v>108491.70199999999</v>
      </c>
      <c r="AN307" s="40">
        <f t="shared" si="1247"/>
        <v>12285.5</v>
      </c>
      <c r="AO307" s="40">
        <f>AO308+AO309+AO310+AO311</f>
        <v>0</v>
      </c>
      <c r="AP307" s="40">
        <f t="shared" si="1013"/>
        <v>12285.5</v>
      </c>
      <c r="AQ307" s="40">
        <f>AQ308+AQ309+AQ310+AQ311</f>
        <v>0</v>
      </c>
      <c r="AR307" s="40">
        <f t="shared" si="1206"/>
        <v>12285.5</v>
      </c>
      <c r="AS307" s="40">
        <f>AS308+AS309+AS310+AS311</f>
        <v>0</v>
      </c>
      <c r="AT307" s="40">
        <f t="shared" si="1223"/>
        <v>12285.5</v>
      </c>
      <c r="AU307" s="40">
        <f>AU308+AU309+AU310+AU311</f>
        <v>0</v>
      </c>
      <c r="AV307" s="40">
        <f t="shared" si="1238"/>
        <v>12285.5</v>
      </c>
      <c r="AW307" s="40">
        <f>AW308+AW309+AW310+AW311</f>
        <v>0</v>
      </c>
      <c r="AX307" s="40">
        <f t="shared" si="1239"/>
        <v>12285.5</v>
      </c>
      <c r="AY307" s="40">
        <f t="shared" ref="AY307:BA307" si="1248">AY308+AY309+AY310+AY311</f>
        <v>55416.644</v>
      </c>
      <c r="AZ307" s="40">
        <f t="shared" si="1170"/>
        <v>67702.144</v>
      </c>
      <c r="BA307" s="40">
        <f t="shared" si="1248"/>
        <v>-30482.682000000001</v>
      </c>
      <c r="BB307" s="3">
        <f t="shared" si="1240"/>
        <v>37219.462</v>
      </c>
      <c r="BC307" s="65"/>
      <c r="BD307" s="65"/>
    </row>
    <row r="308" spans="1:58" ht="54" x14ac:dyDescent="0.35">
      <c r="A308" s="71" t="s">
        <v>362</v>
      </c>
      <c r="B308" s="72" t="s">
        <v>302</v>
      </c>
      <c r="C308" s="2" t="s">
        <v>58</v>
      </c>
      <c r="D308" s="3">
        <v>43992.2</v>
      </c>
      <c r="E308" s="3"/>
      <c r="F308" s="4">
        <f t="shared" si="1011"/>
        <v>43992.2</v>
      </c>
      <c r="G308" s="3">
        <v>11424.444</v>
      </c>
      <c r="H308" s="4">
        <f t="shared" si="1241"/>
        <v>55416.644</v>
      </c>
      <c r="I308" s="3"/>
      <c r="J308" s="4">
        <f t="shared" si="1214"/>
        <v>55416.644</v>
      </c>
      <c r="K308" s="3"/>
      <c r="L308" s="4">
        <f t="shared" si="1215"/>
        <v>55416.644</v>
      </c>
      <c r="M308" s="3"/>
      <c r="N308" s="4">
        <f t="shared" si="1230"/>
        <v>55416.644</v>
      </c>
      <c r="O308" s="3"/>
      <c r="P308" s="4">
        <f t="shared" si="1231"/>
        <v>55416.644</v>
      </c>
      <c r="Q308" s="3">
        <v>-55416.644</v>
      </c>
      <c r="R308" s="3">
        <f t="shared" si="1157"/>
        <v>0</v>
      </c>
      <c r="S308" s="35"/>
      <c r="T308" s="3">
        <f t="shared" si="1232"/>
        <v>0</v>
      </c>
      <c r="U308" s="30">
        <v>30482.682000000001</v>
      </c>
      <c r="V308" s="3">
        <f t="shared" si="1233"/>
        <v>30482.682000000001</v>
      </c>
      <c r="W308" s="3">
        <v>0</v>
      </c>
      <c r="X308" s="3">
        <v>0</v>
      </c>
      <c r="Y308" s="4">
        <f t="shared" si="1012"/>
        <v>0</v>
      </c>
      <c r="Z308" s="3">
        <v>0</v>
      </c>
      <c r="AA308" s="4">
        <f t="shared" si="1200"/>
        <v>0</v>
      </c>
      <c r="AB308" s="3">
        <v>0</v>
      </c>
      <c r="AC308" s="4">
        <f t="shared" si="1218"/>
        <v>0</v>
      </c>
      <c r="AD308" s="3">
        <v>0</v>
      </c>
      <c r="AE308" s="4">
        <f t="shared" si="1234"/>
        <v>0</v>
      </c>
      <c r="AF308" s="3"/>
      <c r="AG308" s="4">
        <f t="shared" si="1235"/>
        <v>0</v>
      </c>
      <c r="AH308" s="3"/>
      <c r="AI308" s="3">
        <f t="shared" si="1164"/>
        <v>0</v>
      </c>
      <c r="AJ308" s="35"/>
      <c r="AK308" s="3">
        <f t="shared" si="1236"/>
        <v>0</v>
      </c>
      <c r="AL308" s="30"/>
      <c r="AM308" s="3">
        <f t="shared" si="1237"/>
        <v>0</v>
      </c>
      <c r="AN308" s="3">
        <v>0</v>
      </c>
      <c r="AO308" s="3">
        <v>0</v>
      </c>
      <c r="AP308" s="3">
        <f t="shared" si="1013"/>
        <v>0</v>
      </c>
      <c r="AQ308" s="3">
        <v>0</v>
      </c>
      <c r="AR308" s="3">
        <f t="shared" si="1206"/>
        <v>0</v>
      </c>
      <c r="AS308" s="3">
        <v>0</v>
      </c>
      <c r="AT308" s="3">
        <f t="shared" si="1223"/>
        <v>0</v>
      </c>
      <c r="AU308" s="3">
        <v>0</v>
      </c>
      <c r="AV308" s="3">
        <f t="shared" si="1238"/>
        <v>0</v>
      </c>
      <c r="AW308" s="3">
        <v>0</v>
      </c>
      <c r="AX308" s="3">
        <f t="shared" si="1239"/>
        <v>0</v>
      </c>
      <c r="AY308" s="3">
        <v>55416.644</v>
      </c>
      <c r="AZ308" s="3">
        <f t="shared" si="1170"/>
        <v>55416.644</v>
      </c>
      <c r="BA308" s="30">
        <v>-30482.682000000001</v>
      </c>
      <c r="BB308" s="3">
        <f t="shared" si="1240"/>
        <v>24933.962</v>
      </c>
      <c r="BC308" s="65" t="s">
        <v>137</v>
      </c>
      <c r="BD308" s="65"/>
    </row>
    <row r="309" spans="1:58" ht="54" x14ac:dyDescent="0.35">
      <c r="A309" s="71" t="s">
        <v>363</v>
      </c>
      <c r="B309" s="72" t="s">
        <v>313</v>
      </c>
      <c r="C309" s="2" t="s">
        <v>58</v>
      </c>
      <c r="D309" s="3">
        <v>32456.6</v>
      </c>
      <c r="E309" s="3"/>
      <c r="F309" s="4">
        <f t="shared" si="1011"/>
        <v>32456.6</v>
      </c>
      <c r="G309" s="3"/>
      <c r="H309" s="4">
        <f t="shared" si="1241"/>
        <v>32456.6</v>
      </c>
      <c r="I309" s="3"/>
      <c r="J309" s="4">
        <f t="shared" si="1214"/>
        <v>32456.6</v>
      </c>
      <c r="K309" s="3"/>
      <c r="L309" s="4">
        <f t="shared" si="1215"/>
        <v>32456.6</v>
      </c>
      <c r="M309" s="3"/>
      <c r="N309" s="4">
        <f t="shared" si="1230"/>
        <v>32456.6</v>
      </c>
      <c r="O309" s="3"/>
      <c r="P309" s="4">
        <f t="shared" si="1231"/>
        <v>32456.6</v>
      </c>
      <c r="Q309" s="3">
        <v>38111.097999999998</v>
      </c>
      <c r="R309" s="3">
        <f t="shared" si="1157"/>
        <v>70567.698000000004</v>
      </c>
      <c r="S309" s="35">
        <v>-2386.38</v>
      </c>
      <c r="T309" s="3">
        <f t="shared" si="1232"/>
        <v>68181.317999999999</v>
      </c>
      <c r="U309" s="30"/>
      <c r="V309" s="3">
        <f t="shared" si="1233"/>
        <v>68181.317999999999</v>
      </c>
      <c r="W309" s="3">
        <v>29500</v>
      </c>
      <c r="X309" s="3"/>
      <c r="Y309" s="4">
        <f t="shared" si="1012"/>
        <v>29500</v>
      </c>
      <c r="Z309" s="3"/>
      <c r="AA309" s="4">
        <f t="shared" si="1200"/>
        <v>29500</v>
      </c>
      <c r="AB309" s="3"/>
      <c r="AC309" s="4">
        <f t="shared" si="1218"/>
        <v>29500</v>
      </c>
      <c r="AD309" s="3"/>
      <c r="AE309" s="4">
        <f t="shared" si="1234"/>
        <v>29500</v>
      </c>
      <c r="AF309" s="3"/>
      <c r="AG309" s="4">
        <f t="shared" si="1235"/>
        <v>29500</v>
      </c>
      <c r="AH309" s="3">
        <v>62983.002</v>
      </c>
      <c r="AI309" s="3">
        <f t="shared" si="1164"/>
        <v>92483.002000000008</v>
      </c>
      <c r="AJ309" s="35"/>
      <c r="AK309" s="3">
        <f t="shared" si="1236"/>
        <v>92483.002000000008</v>
      </c>
      <c r="AL309" s="30"/>
      <c r="AM309" s="3">
        <f t="shared" si="1237"/>
        <v>92483.002000000008</v>
      </c>
      <c r="AN309" s="3">
        <v>0</v>
      </c>
      <c r="AO309" s="3">
        <v>0</v>
      </c>
      <c r="AP309" s="3">
        <f t="shared" si="1013"/>
        <v>0</v>
      </c>
      <c r="AQ309" s="3">
        <v>0</v>
      </c>
      <c r="AR309" s="3">
        <f t="shared" si="1206"/>
        <v>0</v>
      </c>
      <c r="AS309" s="3">
        <v>0</v>
      </c>
      <c r="AT309" s="3">
        <f t="shared" si="1223"/>
        <v>0</v>
      </c>
      <c r="AU309" s="3">
        <v>0</v>
      </c>
      <c r="AV309" s="3">
        <f t="shared" si="1238"/>
        <v>0</v>
      </c>
      <c r="AW309" s="3">
        <v>0</v>
      </c>
      <c r="AX309" s="3">
        <f t="shared" si="1239"/>
        <v>0</v>
      </c>
      <c r="AY309" s="3">
        <v>0</v>
      </c>
      <c r="AZ309" s="3">
        <f t="shared" si="1170"/>
        <v>0</v>
      </c>
      <c r="BA309" s="30">
        <v>0</v>
      </c>
      <c r="BB309" s="3">
        <f t="shared" si="1240"/>
        <v>0</v>
      </c>
      <c r="BC309" s="65" t="s">
        <v>136</v>
      </c>
      <c r="BD309" s="65"/>
    </row>
    <row r="310" spans="1:58" ht="54" x14ac:dyDescent="0.35">
      <c r="A310" s="71" t="s">
        <v>364</v>
      </c>
      <c r="B310" s="72" t="s">
        <v>134</v>
      </c>
      <c r="C310" s="2" t="s">
        <v>58</v>
      </c>
      <c r="D310" s="3">
        <v>12180.7</v>
      </c>
      <c r="E310" s="3"/>
      <c r="F310" s="4">
        <f t="shared" si="1011"/>
        <v>12180.7</v>
      </c>
      <c r="G310" s="3">
        <v>4759.4070000000002</v>
      </c>
      <c r="H310" s="4">
        <f t="shared" si="1241"/>
        <v>16940.107</v>
      </c>
      <c r="I310" s="3"/>
      <c r="J310" s="4">
        <f t="shared" si="1214"/>
        <v>16940.107</v>
      </c>
      <c r="K310" s="3">
        <v>244.03</v>
      </c>
      <c r="L310" s="4">
        <f t="shared" si="1215"/>
        <v>17184.136999999999</v>
      </c>
      <c r="M310" s="3"/>
      <c r="N310" s="4">
        <f t="shared" si="1230"/>
        <v>17184.136999999999</v>
      </c>
      <c r="O310" s="3"/>
      <c r="P310" s="4">
        <f t="shared" si="1231"/>
        <v>17184.136999999999</v>
      </c>
      <c r="Q310" s="3"/>
      <c r="R310" s="3">
        <f t="shared" si="1157"/>
        <v>17184.136999999999</v>
      </c>
      <c r="S310" s="35"/>
      <c r="T310" s="3">
        <f t="shared" si="1232"/>
        <v>17184.136999999999</v>
      </c>
      <c r="U310" s="30">
        <v>-182.626</v>
      </c>
      <c r="V310" s="3">
        <f t="shared" si="1233"/>
        <v>17001.510999999999</v>
      </c>
      <c r="W310" s="3">
        <v>16008.7</v>
      </c>
      <c r="X310" s="3"/>
      <c r="Y310" s="4">
        <f t="shared" si="1012"/>
        <v>16008.7</v>
      </c>
      <c r="Z310" s="3"/>
      <c r="AA310" s="4">
        <f t="shared" si="1200"/>
        <v>16008.7</v>
      </c>
      <c r="AB310" s="3"/>
      <c r="AC310" s="4">
        <f t="shared" si="1218"/>
        <v>16008.7</v>
      </c>
      <c r="AD310" s="3"/>
      <c r="AE310" s="4">
        <f t="shared" si="1234"/>
        <v>16008.7</v>
      </c>
      <c r="AF310" s="3"/>
      <c r="AG310" s="4">
        <f t="shared" si="1235"/>
        <v>16008.7</v>
      </c>
      <c r="AH310" s="3"/>
      <c r="AI310" s="3">
        <f t="shared" si="1164"/>
        <v>16008.7</v>
      </c>
      <c r="AJ310" s="35"/>
      <c r="AK310" s="3">
        <f t="shared" si="1236"/>
        <v>16008.7</v>
      </c>
      <c r="AL310" s="30"/>
      <c r="AM310" s="3">
        <f t="shared" si="1237"/>
        <v>16008.7</v>
      </c>
      <c r="AN310" s="3">
        <v>12285.5</v>
      </c>
      <c r="AO310" s="3"/>
      <c r="AP310" s="3">
        <f t="shared" si="1013"/>
        <v>12285.5</v>
      </c>
      <c r="AQ310" s="3"/>
      <c r="AR310" s="3">
        <f t="shared" si="1206"/>
        <v>12285.5</v>
      </c>
      <c r="AS310" s="3"/>
      <c r="AT310" s="3">
        <f t="shared" si="1223"/>
        <v>12285.5</v>
      </c>
      <c r="AU310" s="3"/>
      <c r="AV310" s="3">
        <f t="shared" si="1238"/>
        <v>12285.5</v>
      </c>
      <c r="AW310" s="3"/>
      <c r="AX310" s="3">
        <f t="shared" si="1239"/>
        <v>12285.5</v>
      </c>
      <c r="AY310" s="3"/>
      <c r="AZ310" s="3">
        <f t="shared" si="1170"/>
        <v>12285.5</v>
      </c>
      <c r="BA310" s="30"/>
      <c r="BB310" s="3">
        <f t="shared" si="1240"/>
        <v>12285.5</v>
      </c>
      <c r="BC310" s="65" t="s">
        <v>135</v>
      </c>
      <c r="BD310" s="65"/>
    </row>
    <row r="311" spans="1:58" ht="54" x14ac:dyDescent="0.35">
      <c r="A311" s="71" t="s">
        <v>365</v>
      </c>
      <c r="B311" s="72" t="s">
        <v>311</v>
      </c>
      <c r="C311" s="2" t="s">
        <v>58</v>
      </c>
      <c r="D311" s="3"/>
      <c r="E311" s="3">
        <v>3426.3</v>
      </c>
      <c r="F311" s="4">
        <f t="shared" si="1011"/>
        <v>3426.3</v>
      </c>
      <c r="G311" s="3"/>
      <c r="H311" s="4">
        <f t="shared" si="1241"/>
        <v>3426.3</v>
      </c>
      <c r="I311" s="3"/>
      <c r="J311" s="4">
        <f t="shared" si="1214"/>
        <v>3426.3</v>
      </c>
      <c r="K311" s="3"/>
      <c r="L311" s="4">
        <f t="shared" si="1215"/>
        <v>3426.3</v>
      </c>
      <c r="M311" s="3"/>
      <c r="N311" s="4">
        <f t="shared" si="1230"/>
        <v>3426.3</v>
      </c>
      <c r="O311" s="3"/>
      <c r="P311" s="4">
        <f t="shared" si="1231"/>
        <v>3426.3</v>
      </c>
      <c r="Q311" s="3"/>
      <c r="R311" s="3">
        <f t="shared" si="1157"/>
        <v>3426.3</v>
      </c>
      <c r="S311" s="35"/>
      <c r="T311" s="3">
        <f t="shared" si="1232"/>
        <v>3426.3</v>
      </c>
      <c r="U311" s="30"/>
      <c r="V311" s="3">
        <f t="shared" si="1233"/>
        <v>3426.3</v>
      </c>
      <c r="W311" s="3"/>
      <c r="X311" s="3"/>
      <c r="Y311" s="4">
        <f t="shared" si="1012"/>
        <v>0</v>
      </c>
      <c r="Z311" s="3"/>
      <c r="AA311" s="4">
        <f t="shared" si="1200"/>
        <v>0</v>
      </c>
      <c r="AB311" s="3"/>
      <c r="AC311" s="4">
        <f t="shared" si="1218"/>
        <v>0</v>
      </c>
      <c r="AD311" s="3"/>
      <c r="AE311" s="4">
        <f t="shared" si="1234"/>
        <v>0</v>
      </c>
      <c r="AF311" s="3"/>
      <c r="AG311" s="4">
        <f t="shared" si="1235"/>
        <v>0</v>
      </c>
      <c r="AH311" s="3"/>
      <c r="AI311" s="3">
        <f t="shared" si="1164"/>
        <v>0</v>
      </c>
      <c r="AJ311" s="35"/>
      <c r="AK311" s="3">
        <f t="shared" si="1236"/>
        <v>0</v>
      </c>
      <c r="AL311" s="30"/>
      <c r="AM311" s="3">
        <f t="shared" si="1237"/>
        <v>0</v>
      </c>
      <c r="AN311" s="3"/>
      <c r="AO311" s="3"/>
      <c r="AP311" s="3">
        <f t="shared" si="1013"/>
        <v>0</v>
      </c>
      <c r="AQ311" s="3"/>
      <c r="AR311" s="3">
        <f t="shared" si="1206"/>
        <v>0</v>
      </c>
      <c r="AS311" s="3"/>
      <c r="AT311" s="3">
        <f t="shared" si="1223"/>
        <v>0</v>
      </c>
      <c r="AU311" s="3"/>
      <c r="AV311" s="3">
        <f t="shared" si="1238"/>
        <v>0</v>
      </c>
      <c r="AW311" s="3"/>
      <c r="AX311" s="3">
        <f t="shared" si="1239"/>
        <v>0</v>
      </c>
      <c r="AY311" s="3"/>
      <c r="AZ311" s="3">
        <f t="shared" si="1170"/>
        <v>0</v>
      </c>
      <c r="BA311" s="30"/>
      <c r="BB311" s="3">
        <f t="shared" si="1240"/>
        <v>0</v>
      </c>
      <c r="BC311" s="65" t="s">
        <v>312</v>
      </c>
      <c r="BD311" s="65"/>
    </row>
    <row r="312" spans="1:58" x14ac:dyDescent="0.35">
      <c r="A312" s="71"/>
      <c r="B312" s="72" t="s">
        <v>22</v>
      </c>
      <c r="C312" s="18"/>
      <c r="D312" s="40">
        <f>D313</f>
        <v>10964.3</v>
      </c>
      <c r="E312" s="40">
        <f>E313+E314</f>
        <v>0</v>
      </c>
      <c r="F312" s="39">
        <f t="shared" si="1011"/>
        <v>10964.3</v>
      </c>
      <c r="G312" s="40">
        <f>G313+G314</f>
        <v>8910.5519999999997</v>
      </c>
      <c r="H312" s="39">
        <f t="shared" si="1241"/>
        <v>19874.851999999999</v>
      </c>
      <c r="I312" s="40">
        <f>I313+I314</f>
        <v>0</v>
      </c>
      <c r="J312" s="39">
        <f t="shared" si="1214"/>
        <v>19874.851999999999</v>
      </c>
      <c r="K312" s="40">
        <f>K313+K314</f>
        <v>0</v>
      </c>
      <c r="L312" s="39">
        <f t="shared" si="1215"/>
        <v>19874.851999999999</v>
      </c>
      <c r="M312" s="40">
        <f>M313+M314</f>
        <v>0</v>
      </c>
      <c r="N312" s="39">
        <f t="shared" si="1230"/>
        <v>19874.851999999999</v>
      </c>
      <c r="O312" s="40">
        <f>O313+O314</f>
        <v>0</v>
      </c>
      <c r="P312" s="39">
        <f t="shared" si="1231"/>
        <v>19874.851999999999</v>
      </c>
      <c r="Q312" s="40">
        <f>Q313+Q314</f>
        <v>0</v>
      </c>
      <c r="R312" s="40">
        <f t="shared" si="1157"/>
        <v>19874.851999999999</v>
      </c>
      <c r="S312" s="40">
        <f>S313+S314</f>
        <v>0</v>
      </c>
      <c r="T312" s="40">
        <f t="shared" si="1232"/>
        <v>19874.851999999999</v>
      </c>
      <c r="U312" s="40">
        <f>U313+U314</f>
        <v>-32.304000000000002</v>
      </c>
      <c r="V312" s="3">
        <f t="shared" si="1233"/>
        <v>19842.547999999999</v>
      </c>
      <c r="W312" s="40">
        <f t="shared" ref="W312:AN312" si="1249">W313</f>
        <v>0</v>
      </c>
      <c r="X312" s="40">
        <f>X313+X314</f>
        <v>0</v>
      </c>
      <c r="Y312" s="39">
        <f t="shared" si="1012"/>
        <v>0</v>
      </c>
      <c r="Z312" s="40">
        <f>Z313+Z314</f>
        <v>0</v>
      </c>
      <c r="AA312" s="39">
        <f t="shared" si="1200"/>
        <v>0</v>
      </c>
      <c r="AB312" s="40">
        <f>AB313+AB314</f>
        <v>0</v>
      </c>
      <c r="AC312" s="39">
        <f t="shared" si="1218"/>
        <v>0</v>
      </c>
      <c r="AD312" s="40">
        <f>AD313+AD314</f>
        <v>0</v>
      </c>
      <c r="AE312" s="39">
        <f t="shared" si="1234"/>
        <v>0</v>
      </c>
      <c r="AF312" s="40">
        <f>AF313+AF314</f>
        <v>0</v>
      </c>
      <c r="AG312" s="39">
        <f t="shared" si="1235"/>
        <v>0</v>
      </c>
      <c r="AH312" s="40">
        <f>AH313+AH314</f>
        <v>0</v>
      </c>
      <c r="AI312" s="40">
        <f t="shared" si="1164"/>
        <v>0</v>
      </c>
      <c r="AJ312" s="40">
        <f>AJ313+AJ314</f>
        <v>0</v>
      </c>
      <c r="AK312" s="40">
        <f t="shared" si="1236"/>
        <v>0</v>
      </c>
      <c r="AL312" s="40">
        <f>AL313+AL314</f>
        <v>0</v>
      </c>
      <c r="AM312" s="3">
        <f t="shared" si="1237"/>
        <v>0</v>
      </c>
      <c r="AN312" s="40">
        <f t="shared" si="1249"/>
        <v>0</v>
      </c>
      <c r="AO312" s="40">
        <f>AO313+AO314</f>
        <v>0</v>
      </c>
      <c r="AP312" s="40">
        <f t="shared" si="1013"/>
        <v>0</v>
      </c>
      <c r="AQ312" s="40">
        <f>AQ313+AQ314</f>
        <v>0</v>
      </c>
      <c r="AR312" s="40">
        <f t="shared" si="1206"/>
        <v>0</v>
      </c>
      <c r="AS312" s="40">
        <f>AS313+AS314</f>
        <v>0</v>
      </c>
      <c r="AT312" s="40">
        <f t="shared" si="1223"/>
        <v>0</v>
      </c>
      <c r="AU312" s="40">
        <f>AU313+AU314</f>
        <v>0</v>
      </c>
      <c r="AV312" s="40">
        <f t="shared" si="1238"/>
        <v>0</v>
      </c>
      <c r="AW312" s="40">
        <f>AW313+AW314</f>
        <v>0</v>
      </c>
      <c r="AX312" s="40">
        <f t="shared" si="1239"/>
        <v>0</v>
      </c>
      <c r="AY312" s="40">
        <f t="shared" ref="AY312:BA312" si="1250">AY313+AY314</f>
        <v>0</v>
      </c>
      <c r="AZ312" s="40">
        <f t="shared" si="1170"/>
        <v>0</v>
      </c>
      <c r="BA312" s="40">
        <f t="shared" si="1250"/>
        <v>0</v>
      </c>
      <c r="BB312" s="3">
        <f t="shared" si="1240"/>
        <v>0</v>
      </c>
      <c r="BC312" s="65"/>
      <c r="BD312" s="65"/>
    </row>
    <row r="313" spans="1:58" ht="54" x14ac:dyDescent="0.35">
      <c r="A313" s="97" t="s">
        <v>376</v>
      </c>
      <c r="B313" s="94" t="s">
        <v>57</v>
      </c>
      <c r="C313" s="2" t="s">
        <v>58</v>
      </c>
      <c r="D313" s="3">
        <v>10964.3</v>
      </c>
      <c r="E313" s="3">
        <v>-637.66300000000001</v>
      </c>
      <c r="F313" s="4">
        <f t="shared" si="1011"/>
        <v>10326.636999999999</v>
      </c>
      <c r="G313" s="3">
        <v>8910.5519999999997</v>
      </c>
      <c r="H313" s="4">
        <f t="shared" si="1241"/>
        <v>19237.188999999998</v>
      </c>
      <c r="I313" s="3"/>
      <c r="J313" s="4">
        <f t="shared" si="1214"/>
        <v>19237.188999999998</v>
      </c>
      <c r="K313" s="3"/>
      <c r="L313" s="4">
        <f t="shared" si="1215"/>
        <v>19237.188999999998</v>
      </c>
      <c r="M313" s="3"/>
      <c r="N313" s="4">
        <f t="shared" si="1230"/>
        <v>19237.188999999998</v>
      </c>
      <c r="O313" s="3"/>
      <c r="P313" s="4">
        <f t="shared" si="1231"/>
        <v>19237.188999999998</v>
      </c>
      <c r="Q313" s="3"/>
      <c r="R313" s="3">
        <f t="shared" si="1157"/>
        <v>19237.188999999998</v>
      </c>
      <c r="S313" s="35"/>
      <c r="T313" s="3">
        <f t="shared" si="1232"/>
        <v>19237.188999999998</v>
      </c>
      <c r="U313" s="30"/>
      <c r="V313" s="3">
        <f t="shared" si="1233"/>
        <v>19237.188999999998</v>
      </c>
      <c r="W313" s="3">
        <v>0</v>
      </c>
      <c r="X313" s="3">
        <v>0</v>
      </c>
      <c r="Y313" s="4">
        <f t="shared" si="1012"/>
        <v>0</v>
      </c>
      <c r="Z313" s="3">
        <v>0</v>
      </c>
      <c r="AA313" s="4">
        <f t="shared" si="1200"/>
        <v>0</v>
      </c>
      <c r="AB313" s="3">
        <v>0</v>
      </c>
      <c r="AC313" s="4">
        <f t="shared" si="1218"/>
        <v>0</v>
      </c>
      <c r="AD313" s="3">
        <v>0</v>
      </c>
      <c r="AE313" s="4">
        <f t="shared" si="1234"/>
        <v>0</v>
      </c>
      <c r="AF313" s="3">
        <v>0</v>
      </c>
      <c r="AG313" s="4">
        <f t="shared" si="1235"/>
        <v>0</v>
      </c>
      <c r="AH313" s="3">
        <v>0</v>
      </c>
      <c r="AI313" s="3">
        <f t="shared" si="1164"/>
        <v>0</v>
      </c>
      <c r="AJ313" s="35">
        <v>0</v>
      </c>
      <c r="AK313" s="3">
        <f t="shared" si="1236"/>
        <v>0</v>
      </c>
      <c r="AL313" s="30">
        <v>0</v>
      </c>
      <c r="AM313" s="3">
        <f t="shared" si="1237"/>
        <v>0</v>
      </c>
      <c r="AN313" s="3">
        <v>0</v>
      </c>
      <c r="AO313" s="3">
        <v>0</v>
      </c>
      <c r="AP313" s="3">
        <f t="shared" si="1013"/>
        <v>0</v>
      </c>
      <c r="AQ313" s="3">
        <v>0</v>
      </c>
      <c r="AR313" s="3">
        <f t="shared" si="1206"/>
        <v>0</v>
      </c>
      <c r="AS313" s="3">
        <v>0</v>
      </c>
      <c r="AT313" s="3">
        <f t="shared" si="1223"/>
        <v>0</v>
      </c>
      <c r="AU313" s="3">
        <v>0</v>
      </c>
      <c r="AV313" s="3">
        <f t="shared" si="1238"/>
        <v>0</v>
      </c>
      <c r="AW313" s="3">
        <v>0</v>
      </c>
      <c r="AX313" s="3">
        <f t="shared" si="1239"/>
        <v>0</v>
      </c>
      <c r="AY313" s="3">
        <v>0</v>
      </c>
      <c r="AZ313" s="3">
        <f t="shared" si="1170"/>
        <v>0</v>
      </c>
      <c r="BA313" s="30">
        <v>0</v>
      </c>
      <c r="BB313" s="3">
        <f t="shared" si="1240"/>
        <v>0</v>
      </c>
      <c r="BC313" s="65" t="s">
        <v>56</v>
      </c>
      <c r="BD313" s="65"/>
    </row>
    <row r="314" spans="1:58" ht="54" x14ac:dyDescent="0.35">
      <c r="A314" s="98"/>
      <c r="B314" s="96"/>
      <c r="C314" s="2" t="s">
        <v>310</v>
      </c>
      <c r="D314" s="3"/>
      <c r="E314" s="3">
        <v>637.66300000000001</v>
      </c>
      <c r="F314" s="4">
        <f t="shared" si="1011"/>
        <v>637.66300000000001</v>
      </c>
      <c r="G314" s="3"/>
      <c r="H314" s="4">
        <f t="shared" si="1241"/>
        <v>637.66300000000001</v>
      </c>
      <c r="I314" s="3"/>
      <c r="J314" s="4">
        <f t="shared" si="1214"/>
        <v>637.66300000000001</v>
      </c>
      <c r="K314" s="3"/>
      <c r="L314" s="4">
        <f t="shared" si="1215"/>
        <v>637.66300000000001</v>
      </c>
      <c r="M314" s="3"/>
      <c r="N314" s="4">
        <f t="shared" si="1230"/>
        <v>637.66300000000001</v>
      </c>
      <c r="O314" s="3"/>
      <c r="P314" s="4">
        <f t="shared" si="1231"/>
        <v>637.66300000000001</v>
      </c>
      <c r="Q314" s="3"/>
      <c r="R314" s="3">
        <f t="shared" si="1157"/>
        <v>637.66300000000001</v>
      </c>
      <c r="S314" s="35"/>
      <c r="T314" s="3">
        <f t="shared" si="1232"/>
        <v>637.66300000000001</v>
      </c>
      <c r="U314" s="30">
        <v>-32.304000000000002</v>
      </c>
      <c r="V314" s="3">
        <f t="shared" si="1233"/>
        <v>605.35900000000004</v>
      </c>
      <c r="W314" s="3"/>
      <c r="X314" s="3"/>
      <c r="Y314" s="4">
        <f t="shared" si="1012"/>
        <v>0</v>
      </c>
      <c r="Z314" s="3"/>
      <c r="AA314" s="4">
        <f t="shared" si="1200"/>
        <v>0</v>
      </c>
      <c r="AB314" s="3"/>
      <c r="AC314" s="4">
        <f>AA314+AB314</f>
        <v>0</v>
      </c>
      <c r="AD314" s="3"/>
      <c r="AE314" s="4">
        <f>AC314+AD314</f>
        <v>0</v>
      </c>
      <c r="AF314" s="3"/>
      <c r="AG314" s="4">
        <f>AE314+AF314</f>
        <v>0</v>
      </c>
      <c r="AH314" s="3"/>
      <c r="AI314" s="3">
        <f t="shared" si="1164"/>
        <v>0</v>
      </c>
      <c r="AJ314" s="35"/>
      <c r="AK314" s="3">
        <f t="shared" si="1236"/>
        <v>0</v>
      </c>
      <c r="AL314" s="30"/>
      <c r="AM314" s="3">
        <f t="shared" si="1237"/>
        <v>0</v>
      </c>
      <c r="AN314" s="3"/>
      <c r="AO314" s="3"/>
      <c r="AP314" s="3">
        <f t="shared" si="1013"/>
        <v>0</v>
      </c>
      <c r="AQ314" s="3"/>
      <c r="AR314" s="3">
        <f>AP314+AQ314</f>
        <v>0</v>
      </c>
      <c r="AS314" s="3"/>
      <c r="AT314" s="3">
        <f>AR314+AS314</f>
        <v>0</v>
      </c>
      <c r="AU314" s="3"/>
      <c r="AV314" s="3">
        <f>AT314+AU314</f>
        <v>0</v>
      </c>
      <c r="AW314" s="3"/>
      <c r="AX314" s="3">
        <f>AV314+AW314</f>
        <v>0</v>
      </c>
      <c r="AY314" s="3"/>
      <c r="AZ314" s="3">
        <f t="shared" si="1170"/>
        <v>0</v>
      </c>
      <c r="BA314" s="30"/>
      <c r="BB314" s="3">
        <f t="shared" si="1240"/>
        <v>0</v>
      </c>
      <c r="BC314" s="65" t="s">
        <v>56</v>
      </c>
      <c r="BD314" s="65"/>
    </row>
    <row r="315" spans="1:58" x14ac:dyDescent="0.35">
      <c r="A315" s="62"/>
      <c r="B315" s="72" t="s">
        <v>354</v>
      </c>
      <c r="C315" s="2"/>
      <c r="D315" s="40"/>
      <c r="E315" s="40"/>
      <c r="F315" s="39"/>
      <c r="G315" s="40"/>
      <c r="H315" s="39"/>
      <c r="I315" s="40"/>
      <c r="J315" s="39"/>
      <c r="K315" s="40">
        <f>K317+K318</f>
        <v>300000</v>
      </c>
      <c r="L315" s="39">
        <f t="shared" si="1215"/>
        <v>300000</v>
      </c>
      <c r="M315" s="40">
        <f>M317+M318</f>
        <v>0</v>
      </c>
      <c r="N315" s="39">
        <f t="shared" si="1230"/>
        <v>300000</v>
      </c>
      <c r="O315" s="40">
        <f>O317+O318</f>
        <v>0</v>
      </c>
      <c r="P315" s="39">
        <f t="shared" si="1231"/>
        <v>300000</v>
      </c>
      <c r="Q315" s="40">
        <f>Q317+Q318</f>
        <v>0</v>
      </c>
      <c r="R315" s="40">
        <f t="shared" si="1157"/>
        <v>300000</v>
      </c>
      <c r="S315" s="40">
        <f>S317+S318</f>
        <v>0</v>
      </c>
      <c r="T315" s="40">
        <f t="shared" si="1232"/>
        <v>300000</v>
      </c>
      <c r="U315" s="40">
        <f>U317+U318</f>
        <v>-300000</v>
      </c>
      <c r="V315" s="3">
        <f t="shared" si="1233"/>
        <v>0</v>
      </c>
      <c r="W315" s="40"/>
      <c r="X315" s="40"/>
      <c r="Y315" s="39"/>
      <c r="Z315" s="40"/>
      <c r="AA315" s="39"/>
      <c r="AB315" s="40">
        <f>AB317+AB318</f>
        <v>0</v>
      </c>
      <c r="AC315" s="39">
        <f t="shared" ref="AC315:AC322" si="1251">AA315+AB315</f>
        <v>0</v>
      </c>
      <c r="AD315" s="40">
        <f>AD317+AD318</f>
        <v>0</v>
      </c>
      <c r="AE315" s="39">
        <f t="shared" ref="AE315" si="1252">AC315+AD315</f>
        <v>0</v>
      </c>
      <c r="AF315" s="40">
        <f>AF317+AF318</f>
        <v>0</v>
      </c>
      <c r="AG315" s="39">
        <f t="shared" ref="AG315" si="1253">AE315+AF315</f>
        <v>0</v>
      </c>
      <c r="AH315" s="40">
        <f>AH317+AH318</f>
        <v>0</v>
      </c>
      <c r="AI315" s="40">
        <f t="shared" si="1164"/>
        <v>0</v>
      </c>
      <c r="AJ315" s="40">
        <f>AJ317+AJ318</f>
        <v>0</v>
      </c>
      <c r="AK315" s="40">
        <f t="shared" si="1236"/>
        <v>0</v>
      </c>
      <c r="AL315" s="40">
        <f>AL317+AL318</f>
        <v>285000</v>
      </c>
      <c r="AM315" s="3">
        <f t="shared" si="1237"/>
        <v>285000</v>
      </c>
      <c r="AN315" s="40"/>
      <c r="AO315" s="40"/>
      <c r="AP315" s="40"/>
      <c r="AQ315" s="40"/>
      <c r="AR315" s="40"/>
      <c r="AS315" s="40">
        <f>AS317+AS318</f>
        <v>0</v>
      </c>
      <c r="AT315" s="40">
        <f t="shared" ref="AT315:AT322" si="1254">AR315+AS315</f>
        <v>0</v>
      </c>
      <c r="AU315" s="40">
        <f>AU317+AU318</f>
        <v>0</v>
      </c>
      <c r="AV315" s="40">
        <f t="shared" ref="AV315" si="1255">AT315+AU315</f>
        <v>0</v>
      </c>
      <c r="AW315" s="40">
        <f>AW317+AW318</f>
        <v>0</v>
      </c>
      <c r="AX315" s="40">
        <f t="shared" ref="AX315" si="1256">AV315+AW315</f>
        <v>0</v>
      </c>
      <c r="AY315" s="40">
        <f t="shared" ref="AY315:BA315" si="1257">AY317+AY318</f>
        <v>0</v>
      </c>
      <c r="AZ315" s="40">
        <f t="shared" si="1170"/>
        <v>0</v>
      </c>
      <c r="BA315" s="40">
        <f t="shared" si="1257"/>
        <v>0</v>
      </c>
      <c r="BB315" s="3">
        <f t="shared" si="1240"/>
        <v>0</v>
      </c>
      <c r="BC315" s="65"/>
      <c r="BD315" s="65"/>
    </row>
    <row r="316" spans="1:58" x14ac:dyDescent="0.35">
      <c r="A316" s="62"/>
      <c r="B316" s="72" t="s">
        <v>5</v>
      </c>
      <c r="C316" s="2"/>
      <c r="D316" s="3"/>
      <c r="E316" s="3"/>
      <c r="F316" s="4"/>
      <c r="G316" s="3"/>
      <c r="H316" s="4"/>
      <c r="I316" s="3"/>
      <c r="J316" s="4"/>
      <c r="K316" s="3"/>
      <c r="L316" s="4"/>
      <c r="M316" s="3"/>
      <c r="N316" s="4"/>
      <c r="O316" s="3"/>
      <c r="P316" s="4"/>
      <c r="Q316" s="3"/>
      <c r="R316" s="3"/>
      <c r="S316" s="35"/>
      <c r="T316" s="3"/>
      <c r="U316" s="30"/>
      <c r="V316" s="3"/>
      <c r="W316" s="3"/>
      <c r="X316" s="3"/>
      <c r="Y316" s="4"/>
      <c r="Z316" s="3"/>
      <c r="AA316" s="4"/>
      <c r="AB316" s="3"/>
      <c r="AC316" s="4"/>
      <c r="AD316" s="3"/>
      <c r="AE316" s="4"/>
      <c r="AF316" s="3"/>
      <c r="AG316" s="4"/>
      <c r="AH316" s="3"/>
      <c r="AI316" s="3"/>
      <c r="AJ316" s="35"/>
      <c r="AK316" s="3"/>
      <c r="AL316" s="30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0"/>
      <c r="BB316" s="3"/>
      <c r="BC316" s="65"/>
      <c r="BD316" s="65"/>
    </row>
    <row r="317" spans="1:58" hidden="1" x14ac:dyDescent="0.35">
      <c r="A317" s="23"/>
      <c r="B317" s="1" t="s">
        <v>6</v>
      </c>
      <c r="C317" s="2"/>
      <c r="D317" s="3"/>
      <c r="E317" s="3"/>
      <c r="F317" s="4"/>
      <c r="G317" s="3"/>
      <c r="H317" s="4"/>
      <c r="I317" s="3"/>
      <c r="J317" s="4"/>
      <c r="K317" s="3">
        <f>K321</f>
        <v>15000</v>
      </c>
      <c r="L317" s="4">
        <f t="shared" si="1215"/>
        <v>15000</v>
      </c>
      <c r="M317" s="3">
        <f>M321</f>
        <v>0</v>
      </c>
      <c r="N317" s="4">
        <f>L317+M317</f>
        <v>15000</v>
      </c>
      <c r="O317" s="3">
        <f>O321</f>
        <v>0</v>
      </c>
      <c r="P317" s="4">
        <f>N317+O317</f>
        <v>15000</v>
      </c>
      <c r="Q317" s="3">
        <f>Q321</f>
        <v>0</v>
      </c>
      <c r="R317" s="4">
        <f t="shared" si="1157"/>
        <v>15000</v>
      </c>
      <c r="S317" s="35">
        <f>S321</f>
        <v>0</v>
      </c>
      <c r="T317" s="4">
        <f t="shared" ref="T317:T319" si="1258">R317+S317</f>
        <v>15000</v>
      </c>
      <c r="U317" s="30">
        <f>U321+U325</f>
        <v>-15000</v>
      </c>
      <c r="V317" s="4">
        <f t="shared" ref="V317:V319" si="1259">T317+U317</f>
        <v>0</v>
      </c>
      <c r="W317" s="3"/>
      <c r="X317" s="3"/>
      <c r="Y317" s="4"/>
      <c r="Z317" s="3"/>
      <c r="AA317" s="4"/>
      <c r="AB317" s="3">
        <f>AB321</f>
        <v>0</v>
      </c>
      <c r="AC317" s="4">
        <f t="shared" si="1251"/>
        <v>0</v>
      </c>
      <c r="AD317" s="3">
        <f>AD321</f>
        <v>0</v>
      </c>
      <c r="AE317" s="4">
        <f t="shared" ref="AE317:AE319" si="1260">AC317+AD317</f>
        <v>0</v>
      </c>
      <c r="AF317" s="3">
        <f>AF321</f>
        <v>0</v>
      </c>
      <c r="AG317" s="4">
        <f t="shared" ref="AG317:AG319" si="1261">AE317+AF317</f>
        <v>0</v>
      </c>
      <c r="AH317" s="3">
        <f>AH321</f>
        <v>0</v>
      </c>
      <c r="AI317" s="4">
        <f t="shared" si="1164"/>
        <v>0</v>
      </c>
      <c r="AJ317" s="35">
        <f>AJ321</f>
        <v>0</v>
      </c>
      <c r="AK317" s="4">
        <f t="shared" ref="AK317:AK319" si="1262">AI317+AJ317</f>
        <v>0</v>
      </c>
      <c r="AL317" s="30">
        <f>AL321+AL325</f>
        <v>0</v>
      </c>
      <c r="AM317" s="4">
        <f t="shared" ref="AM317:AM319" si="1263">AK317+AL317</f>
        <v>0</v>
      </c>
      <c r="AN317" s="3"/>
      <c r="AO317" s="3"/>
      <c r="AP317" s="3"/>
      <c r="AQ317" s="3"/>
      <c r="AR317" s="3"/>
      <c r="AS317" s="3">
        <f>AS321</f>
        <v>0</v>
      </c>
      <c r="AT317" s="3">
        <f t="shared" si="1254"/>
        <v>0</v>
      </c>
      <c r="AU317" s="3">
        <f>AU321</f>
        <v>0</v>
      </c>
      <c r="AV317" s="3">
        <f t="shared" ref="AV317:AV319" si="1264">AT317+AU317</f>
        <v>0</v>
      </c>
      <c r="AW317" s="3">
        <f>AW321</f>
        <v>0</v>
      </c>
      <c r="AX317" s="3">
        <f t="shared" ref="AX317:AX319" si="1265">AV317+AW317</f>
        <v>0</v>
      </c>
      <c r="AY317" s="3">
        <f t="shared" ref="AY317" si="1266">AY321</f>
        <v>0</v>
      </c>
      <c r="AZ317" s="3">
        <f t="shared" si="1170"/>
        <v>0</v>
      </c>
      <c r="BA317" s="30">
        <f>BA321+BA325</f>
        <v>0</v>
      </c>
      <c r="BB317" s="3">
        <f t="shared" ref="BB317:BB319" si="1267">AZ317+BA317</f>
        <v>0</v>
      </c>
      <c r="BC317" s="5"/>
      <c r="BD317" s="65">
        <v>0</v>
      </c>
      <c r="BE317" s="5"/>
      <c r="BF317" s="5"/>
    </row>
    <row r="318" spans="1:58" x14ac:dyDescent="0.35">
      <c r="A318" s="62"/>
      <c r="B318" s="72" t="s">
        <v>12</v>
      </c>
      <c r="C318" s="72"/>
      <c r="D318" s="55"/>
      <c r="E318" s="55"/>
      <c r="F318" s="54"/>
      <c r="G318" s="55"/>
      <c r="H318" s="54"/>
      <c r="I318" s="55"/>
      <c r="J318" s="54"/>
      <c r="K318" s="55">
        <f>K322</f>
        <v>285000</v>
      </c>
      <c r="L318" s="54">
        <f t="shared" si="1215"/>
        <v>285000</v>
      </c>
      <c r="M318" s="55">
        <f>M322</f>
        <v>0</v>
      </c>
      <c r="N318" s="54">
        <f>L318+M318</f>
        <v>285000</v>
      </c>
      <c r="O318" s="55">
        <f>O322</f>
        <v>0</v>
      </c>
      <c r="P318" s="54">
        <f>N318+O318</f>
        <v>285000</v>
      </c>
      <c r="Q318" s="55">
        <f>Q322</f>
        <v>0</v>
      </c>
      <c r="R318" s="55">
        <f t="shared" si="1157"/>
        <v>285000</v>
      </c>
      <c r="S318" s="55">
        <f>S322</f>
        <v>0</v>
      </c>
      <c r="T318" s="55">
        <f t="shared" si="1258"/>
        <v>285000</v>
      </c>
      <c r="U318" s="55">
        <f>U322+U326</f>
        <v>-285000</v>
      </c>
      <c r="V318" s="3">
        <f t="shared" si="1259"/>
        <v>0</v>
      </c>
      <c r="W318" s="55"/>
      <c r="X318" s="55"/>
      <c r="Y318" s="54"/>
      <c r="Z318" s="55"/>
      <c r="AA318" s="54"/>
      <c r="AB318" s="55">
        <f>AB322</f>
        <v>0</v>
      </c>
      <c r="AC318" s="54">
        <f t="shared" si="1251"/>
        <v>0</v>
      </c>
      <c r="AD318" s="55">
        <f>AD322</f>
        <v>0</v>
      </c>
      <c r="AE318" s="54">
        <f t="shared" si="1260"/>
        <v>0</v>
      </c>
      <c r="AF318" s="55">
        <f>AF322</f>
        <v>0</v>
      </c>
      <c r="AG318" s="54">
        <f t="shared" si="1261"/>
        <v>0</v>
      </c>
      <c r="AH318" s="55">
        <f>AH322</f>
        <v>0</v>
      </c>
      <c r="AI318" s="55">
        <f t="shared" si="1164"/>
        <v>0</v>
      </c>
      <c r="AJ318" s="55">
        <f>AJ322</f>
        <v>0</v>
      </c>
      <c r="AK318" s="55">
        <f t="shared" si="1262"/>
        <v>0</v>
      </c>
      <c r="AL318" s="55">
        <f>AL322+AL326</f>
        <v>285000</v>
      </c>
      <c r="AM318" s="3">
        <f t="shared" si="1263"/>
        <v>285000</v>
      </c>
      <c r="AN318" s="55"/>
      <c r="AO318" s="55"/>
      <c r="AP318" s="55"/>
      <c r="AQ318" s="55"/>
      <c r="AR318" s="55"/>
      <c r="AS318" s="55">
        <f>AS322</f>
        <v>0</v>
      </c>
      <c r="AT318" s="55">
        <f t="shared" si="1254"/>
        <v>0</v>
      </c>
      <c r="AU318" s="55">
        <f>AU322</f>
        <v>0</v>
      </c>
      <c r="AV318" s="55">
        <f t="shared" si="1264"/>
        <v>0</v>
      </c>
      <c r="AW318" s="55">
        <f>AW322</f>
        <v>0</v>
      </c>
      <c r="AX318" s="55">
        <f t="shared" si="1265"/>
        <v>0</v>
      </c>
      <c r="AY318" s="55">
        <f t="shared" ref="AY318" si="1268">AY322</f>
        <v>0</v>
      </c>
      <c r="AZ318" s="55">
        <f t="shared" si="1170"/>
        <v>0</v>
      </c>
      <c r="BA318" s="55">
        <f>BA322+BA326</f>
        <v>0</v>
      </c>
      <c r="BB318" s="3">
        <f t="shared" si="1267"/>
        <v>0</v>
      </c>
      <c r="BC318" s="65"/>
      <c r="BD318" s="65"/>
    </row>
    <row r="319" spans="1:58" ht="60" hidden="1" customHeight="1" x14ac:dyDescent="0.35">
      <c r="A319" s="24" t="s">
        <v>392</v>
      </c>
      <c r="B319" s="38" t="s">
        <v>355</v>
      </c>
      <c r="C319" s="2" t="s">
        <v>356</v>
      </c>
      <c r="D319" s="3"/>
      <c r="E319" s="3"/>
      <c r="F319" s="4"/>
      <c r="G319" s="3"/>
      <c r="H319" s="4"/>
      <c r="I319" s="3"/>
      <c r="J319" s="4"/>
      <c r="K319" s="3">
        <f>K321+K322</f>
        <v>300000</v>
      </c>
      <c r="L319" s="4">
        <f t="shared" si="1215"/>
        <v>300000</v>
      </c>
      <c r="M319" s="3">
        <f>M321+M322</f>
        <v>0</v>
      </c>
      <c r="N319" s="4">
        <f>L319+M319</f>
        <v>300000</v>
      </c>
      <c r="O319" s="3">
        <f>O321+O322</f>
        <v>0</v>
      </c>
      <c r="P319" s="4">
        <f>N319+O319</f>
        <v>300000</v>
      </c>
      <c r="Q319" s="3">
        <f>Q321+Q322</f>
        <v>0</v>
      </c>
      <c r="R319" s="3">
        <f t="shared" si="1157"/>
        <v>300000</v>
      </c>
      <c r="S319" s="35">
        <f>S321+S322</f>
        <v>0</v>
      </c>
      <c r="T319" s="3">
        <f t="shared" si="1258"/>
        <v>300000</v>
      </c>
      <c r="U319" s="30">
        <f>U321+U322</f>
        <v>-300000</v>
      </c>
      <c r="V319" s="3">
        <f t="shared" si="1259"/>
        <v>0</v>
      </c>
      <c r="W319" s="3"/>
      <c r="X319" s="3"/>
      <c r="Y319" s="4"/>
      <c r="Z319" s="3"/>
      <c r="AA319" s="4"/>
      <c r="AB319" s="3"/>
      <c r="AC319" s="4">
        <f t="shared" si="1251"/>
        <v>0</v>
      </c>
      <c r="AD319" s="3"/>
      <c r="AE319" s="4">
        <f t="shared" si="1260"/>
        <v>0</v>
      </c>
      <c r="AF319" s="3"/>
      <c r="AG319" s="4">
        <f t="shared" si="1261"/>
        <v>0</v>
      </c>
      <c r="AH319" s="3"/>
      <c r="AI319" s="3">
        <f t="shared" si="1164"/>
        <v>0</v>
      </c>
      <c r="AJ319" s="35"/>
      <c r="AK319" s="3">
        <f t="shared" si="1262"/>
        <v>0</v>
      </c>
      <c r="AL319" s="30">
        <f>AL321+AL322</f>
        <v>0</v>
      </c>
      <c r="AM319" s="3">
        <f t="shared" si="1263"/>
        <v>0</v>
      </c>
      <c r="AN319" s="3"/>
      <c r="AO319" s="3"/>
      <c r="AP319" s="3"/>
      <c r="AQ319" s="3"/>
      <c r="AR319" s="3"/>
      <c r="AS319" s="3"/>
      <c r="AT319" s="3">
        <f t="shared" si="1254"/>
        <v>0</v>
      </c>
      <c r="AU319" s="3"/>
      <c r="AV319" s="3">
        <f t="shared" si="1264"/>
        <v>0</v>
      </c>
      <c r="AW319" s="3"/>
      <c r="AX319" s="3">
        <f t="shared" si="1265"/>
        <v>0</v>
      </c>
      <c r="AY319" s="3"/>
      <c r="AZ319" s="3">
        <f t="shared" si="1170"/>
        <v>0</v>
      </c>
      <c r="BA319" s="30"/>
      <c r="BB319" s="3">
        <f t="shared" si="1267"/>
        <v>0</v>
      </c>
      <c r="BC319" s="5"/>
      <c r="BD319" s="65">
        <v>0</v>
      </c>
      <c r="BE319" s="5"/>
      <c r="BF319" s="5"/>
    </row>
    <row r="320" spans="1:58" hidden="1" x14ac:dyDescent="0.35">
      <c r="A320" s="25"/>
      <c r="B320" s="38" t="s">
        <v>5</v>
      </c>
      <c r="C320" s="2"/>
      <c r="D320" s="3"/>
      <c r="E320" s="3"/>
      <c r="F320" s="4"/>
      <c r="G320" s="3"/>
      <c r="H320" s="4"/>
      <c r="I320" s="3"/>
      <c r="J320" s="4"/>
      <c r="K320" s="3"/>
      <c r="L320" s="4"/>
      <c r="M320" s="3"/>
      <c r="N320" s="4"/>
      <c r="O320" s="3"/>
      <c r="P320" s="4"/>
      <c r="Q320" s="3"/>
      <c r="R320" s="3"/>
      <c r="S320" s="35"/>
      <c r="T320" s="3"/>
      <c r="U320" s="30"/>
      <c r="V320" s="3"/>
      <c r="W320" s="3"/>
      <c r="X320" s="3"/>
      <c r="Y320" s="4"/>
      <c r="Z320" s="3"/>
      <c r="AA320" s="4"/>
      <c r="AB320" s="3"/>
      <c r="AC320" s="4"/>
      <c r="AD320" s="3"/>
      <c r="AE320" s="4"/>
      <c r="AF320" s="3"/>
      <c r="AG320" s="4"/>
      <c r="AH320" s="3"/>
      <c r="AI320" s="3"/>
      <c r="AJ320" s="35"/>
      <c r="AK320" s="3"/>
      <c r="AL320" s="30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0"/>
      <c r="BB320" s="3"/>
      <c r="BC320" s="5"/>
      <c r="BD320" s="65">
        <v>0</v>
      </c>
      <c r="BE320" s="5"/>
      <c r="BF320" s="5"/>
    </row>
    <row r="321" spans="1:58" hidden="1" x14ac:dyDescent="0.35">
      <c r="A321" s="23"/>
      <c r="B321" s="1" t="s">
        <v>6</v>
      </c>
      <c r="C321" s="2"/>
      <c r="D321" s="3"/>
      <c r="E321" s="3"/>
      <c r="F321" s="4"/>
      <c r="G321" s="3"/>
      <c r="H321" s="4"/>
      <c r="I321" s="3"/>
      <c r="J321" s="4"/>
      <c r="K321" s="3">
        <v>15000</v>
      </c>
      <c r="L321" s="4">
        <f t="shared" si="1215"/>
        <v>15000</v>
      </c>
      <c r="M321" s="3"/>
      <c r="N321" s="4">
        <f>L321+M321</f>
        <v>15000</v>
      </c>
      <c r="O321" s="3"/>
      <c r="P321" s="4">
        <f>N321+O321</f>
        <v>15000</v>
      </c>
      <c r="Q321" s="3"/>
      <c r="R321" s="4">
        <f t="shared" si="1157"/>
        <v>15000</v>
      </c>
      <c r="S321" s="35"/>
      <c r="T321" s="4">
        <f t="shared" ref="T321:T327" si="1269">R321+S321</f>
        <v>15000</v>
      </c>
      <c r="U321" s="30">
        <v>-15000</v>
      </c>
      <c r="V321" s="4">
        <f t="shared" ref="V321:V327" si="1270">T321+U321</f>
        <v>0</v>
      </c>
      <c r="W321" s="3"/>
      <c r="X321" s="3"/>
      <c r="Y321" s="4"/>
      <c r="Z321" s="3"/>
      <c r="AA321" s="4"/>
      <c r="AB321" s="3"/>
      <c r="AC321" s="4">
        <f t="shared" si="1251"/>
        <v>0</v>
      </c>
      <c r="AD321" s="3"/>
      <c r="AE321" s="4">
        <f t="shared" ref="AE321:AE327" si="1271">AC321+AD321</f>
        <v>0</v>
      </c>
      <c r="AF321" s="3"/>
      <c r="AG321" s="4">
        <f t="shared" ref="AG321:AG327" si="1272">AE321+AF321</f>
        <v>0</v>
      </c>
      <c r="AH321" s="3"/>
      <c r="AI321" s="4">
        <f t="shared" si="1164"/>
        <v>0</v>
      </c>
      <c r="AJ321" s="35"/>
      <c r="AK321" s="4">
        <f t="shared" ref="AK321:AK327" si="1273">AI321+AJ321</f>
        <v>0</v>
      </c>
      <c r="AL321" s="30"/>
      <c r="AM321" s="4">
        <f t="shared" ref="AM321:AM327" si="1274">AK321+AL321</f>
        <v>0</v>
      </c>
      <c r="AN321" s="3"/>
      <c r="AO321" s="3"/>
      <c r="AP321" s="3"/>
      <c r="AQ321" s="3"/>
      <c r="AR321" s="3"/>
      <c r="AS321" s="3"/>
      <c r="AT321" s="3">
        <f t="shared" si="1254"/>
        <v>0</v>
      </c>
      <c r="AU321" s="3"/>
      <c r="AV321" s="3">
        <f t="shared" ref="AV321:AV327" si="1275">AT321+AU321</f>
        <v>0</v>
      </c>
      <c r="AW321" s="3"/>
      <c r="AX321" s="3">
        <f t="shared" ref="AX321:AX327" si="1276">AV321+AW321</f>
        <v>0</v>
      </c>
      <c r="AY321" s="3"/>
      <c r="AZ321" s="3">
        <f t="shared" si="1170"/>
        <v>0</v>
      </c>
      <c r="BA321" s="30"/>
      <c r="BB321" s="3">
        <f t="shared" ref="BB321:BB327" si="1277">AZ321+BA321</f>
        <v>0</v>
      </c>
      <c r="BC321" s="5" t="s">
        <v>372</v>
      </c>
      <c r="BD321" s="65">
        <v>0</v>
      </c>
      <c r="BE321" s="5"/>
      <c r="BF321" s="5"/>
    </row>
    <row r="322" spans="1:58" hidden="1" x14ac:dyDescent="0.35">
      <c r="A322" s="25"/>
      <c r="B322" s="13" t="s">
        <v>12</v>
      </c>
      <c r="C322" s="2"/>
      <c r="D322" s="3"/>
      <c r="E322" s="3"/>
      <c r="F322" s="4"/>
      <c r="G322" s="3"/>
      <c r="H322" s="4"/>
      <c r="I322" s="3"/>
      <c r="J322" s="4"/>
      <c r="K322" s="3">
        <v>285000</v>
      </c>
      <c r="L322" s="4">
        <f t="shared" si="1215"/>
        <v>285000</v>
      </c>
      <c r="M322" s="3"/>
      <c r="N322" s="4">
        <f>L322+M322</f>
        <v>285000</v>
      </c>
      <c r="O322" s="3"/>
      <c r="P322" s="4">
        <f>N322+O322</f>
        <v>285000</v>
      </c>
      <c r="Q322" s="3"/>
      <c r="R322" s="3">
        <f t="shared" si="1157"/>
        <v>285000</v>
      </c>
      <c r="S322" s="35"/>
      <c r="T322" s="3">
        <f t="shared" si="1269"/>
        <v>285000</v>
      </c>
      <c r="U322" s="30">
        <v>-285000</v>
      </c>
      <c r="V322" s="3">
        <f t="shared" si="1270"/>
        <v>0</v>
      </c>
      <c r="W322" s="3"/>
      <c r="X322" s="3"/>
      <c r="Y322" s="59"/>
      <c r="Z322" s="3"/>
      <c r="AA322" s="4"/>
      <c r="AB322" s="3"/>
      <c r="AC322" s="4">
        <f t="shared" si="1251"/>
        <v>0</v>
      </c>
      <c r="AD322" s="3"/>
      <c r="AE322" s="4">
        <f t="shared" si="1271"/>
        <v>0</v>
      </c>
      <c r="AF322" s="3"/>
      <c r="AG322" s="4">
        <f t="shared" si="1272"/>
        <v>0</v>
      </c>
      <c r="AH322" s="3"/>
      <c r="AI322" s="3">
        <f t="shared" si="1164"/>
        <v>0</v>
      </c>
      <c r="AJ322" s="35"/>
      <c r="AK322" s="3">
        <f t="shared" si="1273"/>
        <v>0</v>
      </c>
      <c r="AL322" s="30"/>
      <c r="AM322" s="3">
        <f t="shared" si="1274"/>
        <v>0</v>
      </c>
      <c r="AN322" s="3"/>
      <c r="AO322" s="3"/>
      <c r="AP322" s="3"/>
      <c r="AQ322" s="3"/>
      <c r="AR322" s="3"/>
      <c r="AS322" s="3"/>
      <c r="AT322" s="3">
        <f t="shared" si="1254"/>
        <v>0</v>
      </c>
      <c r="AU322" s="3"/>
      <c r="AV322" s="3">
        <f t="shared" si="1275"/>
        <v>0</v>
      </c>
      <c r="AW322" s="3"/>
      <c r="AX322" s="3">
        <f t="shared" si="1276"/>
        <v>0</v>
      </c>
      <c r="AY322" s="3"/>
      <c r="AZ322" s="3">
        <f t="shared" si="1170"/>
        <v>0</v>
      </c>
      <c r="BA322" s="30"/>
      <c r="BB322" s="3">
        <f t="shared" si="1277"/>
        <v>0</v>
      </c>
      <c r="BC322" s="5" t="s">
        <v>372</v>
      </c>
      <c r="BD322" s="65">
        <v>0</v>
      </c>
      <c r="BE322" s="5"/>
      <c r="BF322" s="5"/>
    </row>
    <row r="323" spans="1:58" ht="54" x14ac:dyDescent="0.35">
      <c r="A323" s="71" t="s">
        <v>404</v>
      </c>
      <c r="B323" s="72" t="s">
        <v>402</v>
      </c>
      <c r="C323" s="2" t="s">
        <v>248</v>
      </c>
      <c r="D323" s="3"/>
      <c r="E323" s="3"/>
      <c r="F323" s="4"/>
      <c r="G323" s="3"/>
      <c r="H323" s="4"/>
      <c r="I323" s="3"/>
      <c r="J323" s="4"/>
      <c r="K323" s="3"/>
      <c r="L323" s="4"/>
      <c r="M323" s="3"/>
      <c r="N323" s="4"/>
      <c r="O323" s="3"/>
      <c r="P323" s="4"/>
      <c r="Q323" s="3"/>
      <c r="R323" s="3"/>
      <c r="S323" s="35"/>
      <c r="T323" s="3"/>
      <c r="U323" s="30">
        <f>U325+U326</f>
        <v>0</v>
      </c>
      <c r="V323" s="3">
        <f t="shared" si="1270"/>
        <v>0</v>
      </c>
      <c r="W323" s="3"/>
      <c r="X323" s="3"/>
      <c r="Y323" s="59"/>
      <c r="Z323" s="3"/>
      <c r="AA323" s="4"/>
      <c r="AB323" s="3"/>
      <c r="AC323" s="4"/>
      <c r="AD323" s="3"/>
      <c r="AE323" s="4"/>
      <c r="AF323" s="3"/>
      <c r="AG323" s="4"/>
      <c r="AH323" s="3"/>
      <c r="AI323" s="3"/>
      <c r="AJ323" s="35"/>
      <c r="AK323" s="3"/>
      <c r="AL323" s="30">
        <f>AL325+AL326</f>
        <v>285000</v>
      </c>
      <c r="AM323" s="3">
        <f t="shared" si="1274"/>
        <v>285000</v>
      </c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0">
        <f>BA325+BA326</f>
        <v>0</v>
      </c>
      <c r="BB323" s="3">
        <f t="shared" si="1277"/>
        <v>0</v>
      </c>
      <c r="BC323" s="65"/>
      <c r="BD323" s="65"/>
    </row>
    <row r="324" spans="1:58" x14ac:dyDescent="0.35">
      <c r="A324" s="62"/>
      <c r="B324" s="72" t="s">
        <v>5</v>
      </c>
      <c r="C324" s="2"/>
      <c r="D324" s="3"/>
      <c r="E324" s="3"/>
      <c r="F324" s="4"/>
      <c r="G324" s="3"/>
      <c r="H324" s="4"/>
      <c r="I324" s="3"/>
      <c r="J324" s="4"/>
      <c r="K324" s="3"/>
      <c r="L324" s="4"/>
      <c r="M324" s="3"/>
      <c r="N324" s="4"/>
      <c r="O324" s="3"/>
      <c r="P324" s="4"/>
      <c r="Q324" s="3"/>
      <c r="R324" s="3"/>
      <c r="S324" s="35"/>
      <c r="T324" s="3"/>
      <c r="U324" s="30"/>
      <c r="V324" s="3"/>
      <c r="W324" s="3"/>
      <c r="X324" s="3"/>
      <c r="Y324" s="59"/>
      <c r="Z324" s="3"/>
      <c r="AA324" s="4"/>
      <c r="AB324" s="3"/>
      <c r="AC324" s="4"/>
      <c r="AD324" s="3"/>
      <c r="AE324" s="4"/>
      <c r="AF324" s="3"/>
      <c r="AG324" s="4"/>
      <c r="AH324" s="3"/>
      <c r="AI324" s="3"/>
      <c r="AJ324" s="35"/>
      <c r="AK324" s="3"/>
      <c r="AL324" s="30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0"/>
      <c r="BB324" s="3"/>
      <c r="BC324" s="65"/>
      <c r="BD324" s="65"/>
    </row>
    <row r="325" spans="1:58" hidden="1" x14ac:dyDescent="0.35">
      <c r="A325" s="62"/>
      <c r="B325" s="63" t="s">
        <v>6</v>
      </c>
      <c r="C325" s="2"/>
      <c r="D325" s="3"/>
      <c r="E325" s="3"/>
      <c r="F325" s="4"/>
      <c r="G325" s="3"/>
      <c r="H325" s="4"/>
      <c r="I325" s="3"/>
      <c r="J325" s="4"/>
      <c r="K325" s="3"/>
      <c r="L325" s="4"/>
      <c r="M325" s="3"/>
      <c r="N325" s="4"/>
      <c r="O325" s="3"/>
      <c r="P325" s="4"/>
      <c r="Q325" s="3"/>
      <c r="R325" s="3"/>
      <c r="S325" s="35"/>
      <c r="T325" s="3"/>
      <c r="U325" s="30"/>
      <c r="V325" s="3">
        <f t="shared" si="1270"/>
        <v>0</v>
      </c>
      <c r="W325" s="3"/>
      <c r="X325" s="3"/>
      <c r="Y325" s="59"/>
      <c r="Z325" s="3"/>
      <c r="AA325" s="4"/>
      <c r="AB325" s="3"/>
      <c r="AC325" s="4"/>
      <c r="AD325" s="3"/>
      <c r="AE325" s="4"/>
      <c r="AF325" s="3"/>
      <c r="AG325" s="4"/>
      <c r="AH325" s="3"/>
      <c r="AI325" s="3"/>
      <c r="AJ325" s="35"/>
      <c r="AK325" s="3"/>
      <c r="AL325" s="30"/>
      <c r="AM325" s="3">
        <f t="shared" si="1274"/>
        <v>0</v>
      </c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0"/>
      <c r="BB325" s="3">
        <f t="shared" si="1277"/>
        <v>0</v>
      </c>
      <c r="BC325" s="5"/>
      <c r="BD325" s="65">
        <v>0</v>
      </c>
      <c r="BE325" s="5"/>
      <c r="BF325" s="5"/>
    </row>
    <row r="326" spans="1:58" x14ac:dyDescent="0.35">
      <c r="A326" s="62"/>
      <c r="B326" s="13" t="s">
        <v>12</v>
      </c>
      <c r="C326" s="2"/>
      <c r="D326" s="3"/>
      <c r="E326" s="3"/>
      <c r="F326" s="4"/>
      <c r="G326" s="3"/>
      <c r="H326" s="4"/>
      <c r="I326" s="3"/>
      <c r="J326" s="4"/>
      <c r="K326" s="3"/>
      <c r="L326" s="4"/>
      <c r="M326" s="3"/>
      <c r="N326" s="4"/>
      <c r="O326" s="3"/>
      <c r="P326" s="4"/>
      <c r="Q326" s="3"/>
      <c r="R326" s="3"/>
      <c r="S326" s="35"/>
      <c r="T326" s="3"/>
      <c r="U326" s="30"/>
      <c r="V326" s="3">
        <f t="shared" si="1270"/>
        <v>0</v>
      </c>
      <c r="W326" s="3"/>
      <c r="X326" s="3"/>
      <c r="Y326" s="59"/>
      <c r="Z326" s="3"/>
      <c r="AA326" s="4"/>
      <c r="AB326" s="3"/>
      <c r="AC326" s="4"/>
      <c r="AD326" s="3"/>
      <c r="AE326" s="4"/>
      <c r="AF326" s="3"/>
      <c r="AG326" s="4"/>
      <c r="AH326" s="3"/>
      <c r="AI326" s="3"/>
      <c r="AJ326" s="35"/>
      <c r="AK326" s="3"/>
      <c r="AL326" s="30">
        <v>285000</v>
      </c>
      <c r="AM326" s="3">
        <f t="shared" si="1274"/>
        <v>285000</v>
      </c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0"/>
      <c r="BB326" s="3">
        <f t="shared" si="1277"/>
        <v>0</v>
      </c>
      <c r="BC326" s="65" t="s">
        <v>403</v>
      </c>
      <c r="BD326" s="65"/>
    </row>
    <row r="327" spans="1:58" x14ac:dyDescent="0.35">
      <c r="A327" s="79"/>
      <c r="B327" s="94" t="s">
        <v>8</v>
      </c>
      <c r="C327" s="94"/>
      <c r="D327" s="41">
        <f>D18+D105+D147+D177+D278+D295+D298+D307+D312</f>
        <v>9327615.6000000015</v>
      </c>
      <c r="E327" s="41">
        <f>E18+E105+E147+E177+E278+E295+E298+E307+E312</f>
        <v>-109687.58099999999</v>
      </c>
      <c r="F327" s="41">
        <f t="shared" si="1011"/>
        <v>9217928.0190000013</v>
      </c>
      <c r="G327" s="41">
        <f>G18+G105+G147+G177+G278+G295+G298+G307+G312</f>
        <v>867731.41299999994</v>
      </c>
      <c r="H327" s="41">
        <f t="shared" si="1241"/>
        <v>10085659.432000002</v>
      </c>
      <c r="I327" s="41">
        <f>I18+I105+I147+I177+I278+I295+I298+I307+I312</f>
        <v>3673.8</v>
      </c>
      <c r="J327" s="41">
        <f t="shared" si="1214"/>
        <v>10089333.232000003</v>
      </c>
      <c r="K327" s="41">
        <f>K18+K105+K147+K177+K278+K295+K298+K307+K312+K315</f>
        <v>798176.74499999988</v>
      </c>
      <c r="L327" s="41">
        <f t="shared" si="1215"/>
        <v>10887509.977000002</v>
      </c>
      <c r="M327" s="41">
        <f>M18+M105+M147+M177+M278+M295+M298+M307+M312+M315</f>
        <v>5997.241</v>
      </c>
      <c r="N327" s="41">
        <f>L327+M327</f>
        <v>10893507.218000002</v>
      </c>
      <c r="O327" s="41">
        <f>O18+O105+O147+O177+O278+O295+O298+O307+O312+O315</f>
        <v>-13340.246000000052</v>
      </c>
      <c r="P327" s="41">
        <f>N327+O327</f>
        <v>10880166.972000003</v>
      </c>
      <c r="Q327" s="41">
        <f>Q18+Q105+Q147+Q177+Q278+Q295+Q298+Q307+Q312+Q315</f>
        <v>-544706.05099999998</v>
      </c>
      <c r="R327" s="41">
        <f t="shared" si="1157"/>
        <v>10335460.921000004</v>
      </c>
      <c r="S327" s="41">
        <f>S18+S105+S147+S177+S278+S295+S298+S307+S312+S315</f>
        <v>-7724.1070000000009</v>
      </c>
      <c r="T327" s="41">
        <f t="shared" si="1269"/>
        <v>10327736.814000003</v>
      </c>
      <c r="U327" s="41">
        <f>U18+U105+U147+U177+U278+U295+U298+U307+U312+U315</f>
        <v>-2527639.588</v>
      </c>
      <c r="V327" s="3">
        <f t="shared" si="1270"/>
        <v>7800097.2260000035</v>
      </c>
      <c r="W327" s="41">
        <f>W18+W105+W147+W177+W278+W295+W298+W307+W312</f>
        <v>8208529.2999999989</v>
      </c>
      <c r="X327" s="41">
        <f>X18+X105+X147+X177+X278+X295+X298+X307+X312</f>
        <v>0</v>
      </c>
      <c r="Y327" s="41">
        <f t="shared" si="1012"/>
        <v>8208529.2999999989</v>
      </c>
      <c r="Z327" s="41">
        <f>Z18+Z105+Z147+Z177+Z278+Z295+Z298+Z307+Z312</f>
        <v>81795.210000000021</v>
      </c>
      <c r="AA327" s="41">
        <f t="shared" si="1200"/>
        <v>8290324.5099999988</v>
      </c>
      <c r="AB327" s="41">
        <f>AB18+AB105+AB147+AB177+AB278+AB295+AB298+AB307+AB312+AB315</f>
        <v>373643.8</v>
      </c>
      <c r="AC327" s="41">
        <f t="shared" si="1218"/>
        <v>8663968.3099999987</v>
      </c>
      <c r="AD327" s="41">
        <f>AD18+AD105+AD147+AD177+AD278+AD295+AD298+AD307+AD312+AD315</f>
        <v>-500000</v>
      </c>
      <c r="AE327" s="41">
        <f t="shared" si="1271"/>
        <v>8163968.3099999987</v>
      </c>
      <c r="AF327" s="41">
        <f>AF18+AF105+AF147+AF177+AF278+AF295+AF298+AF307+AF312+AF315</f>
        <v>-891.68799999999828</v>
      </c>
      <c r="AG327" s="41">
        <f t="shared" si="1272"/>
        <v>8163076.6219999986</v>
      </c>
      <c r="AH327" s="41">
        <f>AH18+AH105+AH147+AH177+AH278+AH295+AH298+AH307+AH312+AH315</f>
        <v>521809.46100000001</v>
      </c>
      <c r="AI327" s="41">
        <f t="shared" si="1164"/>
        <v>8684886.0829999987</v>
      </c>
      <c r="AJ327" s="41">
        <f>AJ18+AJ105+AJ147+AJ177+AJ278+AJ295+AJ298+AJ307+AJ312+AJ315</f>
        <v>-1733.0619999999999</v>
      </c>
      <c r="AK327" s="41">
        <f t="shared" si="1273"/>
        <v>8683153.0209999979</v>
      </c>
      <c r="AL327" s="41">
        <f>AL18+AL105+AL147+AL177+AL278+AL295+AL298+AL307+AL312+AL315</f>
        <v>1686198</v>
      </c>
      <c r="AM327" s="3">
        <f t="shared" si="1274"/>
        <v>10369351.020999998</v>
      </c>
      <c r="AN327" s="41">
        <f>AN18+AN105+AN147+AN177+AN278+AN295+AN298+AN307+AN312</f>
        <v>7858887.1999999993</v>
      </c>
      <c r="AO327" s="41">
        <f>AO18+AO105+AO147+AO177+AO278+AO295+AO298+AO307+AO312</f>
        <v>37871.701999999997</v>
      </c>
      <c r="AP327" s="41">
        <f t="shared" si="1013"/>
        <v>7896758.9019999988</v>
      </c>
      <c r="AQ327" s="41">
        <f>AQ18+AQ105+AQ147+AQ177+AQ278+AQ295+AQ298+AQ307+AQ312</f>
        <v>-94068.400000000009</v>
      </c>
      <c r="AR327" s="41">
        <f t="shared" si="1206"/>
        <v>7802690.5019999985</v>
      </c>
      <c r="AS327" s="41">
        <f>AS18+AS105+AS147+AS177+AS278+AS295+AS298+AS307+AS312+AS315</f>
        <v>224191.67000000004</v>
      </c>
      <c r="AT327" s="41">
        <f t="shared" si="1223"/>
        <v>8026882.1719999984</v>
      </c>
      <c r="AU327" s="41">
        <f>AU18+AU105+AU147+AU177+AU278+AU295+AU298+AU307+AU312+AU315</f>
        <v>0</v>
      </c>
      <c r="AV327" s="41">
        <f t="shared" si="1275"/>
        <v>8026882.1719999984</v>
      </c>
      <c r="AW327" s="41">
        <f>AW18+AW105+AW147+AW177+AW278+AW295+AW298+AW307+AW312+AW315</f>
        <v>0</v>
      </c>
      <c r="AX327" s="41">
        <f t="shared" si="1276"/>
        <v>8026882.1719999984</v>
      </c>
      <c r="AY327" s="41">
        <f>AY18+AY105+AY147+AY177+AY278+AY295+AY298+AY307+AY312+AY315</f>
        <v>343110.43400000001</v>
      </c>
      <c r="AZ327" s="41">
        <f t="shared" si="1170"/>
        <v>8369992.6059999987</v>
      </c>
      <c r="BA327" s="41">
        <f>BA18+BA105+BA147+BA177+BA278+BA295+BA298+BA307+BA312+BA315</f>
        <v>657990.79999999993</v>
      </c>
      <c r="BB327" s="3">
        <f t="shared" si="1277"/>
        <v>9027983.4059999995</v>
      </c>
      <c r="BC327" s="65"/>
      <c r="BD327" s="65"/>
    </row>
    <row r="328" spans="1:58" x14ac:dyDescent="0.35">
      <c r="A328" s="79"/>
      <c r="B328" s="94" t="s">
        <v>9</v>
      </c>
      <c r="C328" s="10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5"/>
      <c r="T328" s="3"/>
      <c r="U328" s="30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5"/>
      <c r="AK328" s="3"/>
      <c r="AL328" s="30"/>
      <c r="AM328" s="3"/>
      <c r="AN328" s="3"/>
      <c r="AO328" s="3"/>
      <c r="AP328" s="58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0"/>
      <c r="BB328" s="3"/>
      <c r="BC328" s="65"/>
      <c r="BD328" s="65"/>
    </row>
    <row r="329" spans="1:58" x14ac:dyDescent="0.35">
      <c r="A329" s="79"/>
      <c r="B329" s="94" t="s">
        <v>21</v>
      </c>
      <c r="C329" s="94"/>
      <c r="D329" s="3">
        <f>D180</f>
        <v>1644791.2999999998</v>
      </c>
      <c r="E329" s="3">
        <f>E180</f>
        <v>0</v>
      </c>
      <c r="F329" s="3">
        <f t="shared" si="1011"/>
        <v>1644791.2999999998</v>
      </c>
      <c r="G329" s="3">
        <f>G180</f>
        <v>-147505</v>
      </c>
      <c r="H329" s="3">
        <f t="shared" ref="H329:H332" si="1278">F329+G329</f>
        <v>1497286.2999999998</v>
      </c>
      <c r="I329" s="3">
        <f>I180</f>
        <v>0</v>
      </c>
      <c r="J329" s="3">
        <f t="shared" ref="J329:J332" si="1279">H329+I329</f>
        <v>1497286.2999999998</v>
      </c>
      <c r="K329" s="3">
        <f>K180</f>
        <v>18402.5</v>
      </c>
      <c r="L329" s="3">
        <f t="shared" ref="L329:L332" si="1280">J329+K329</f>
        <v>1515688.7999999998</v>
      </c>
      <c r="M329" s="3">
        <f>M180</f>
        <v>0</v>
      </c>
      <c r="N329" s="3">
        <f>L329+M329</f>
        <v>1515688.7999999998</v>
      </c>
      <c r="O329" s="3">
        <f>O180</f>
        <v>-4.3655745685100555E-11</v>
      </c>
      <c r="P329" s="3">
        <f>N329+O329</f>
        <v>1515688.7999999998</v>
      </c>
      <c r="Q329" s="3">
        <f>Q180</f>
        <v>0</v>
      </c>
      <c r="R329" s="3">
        <f t="shared" si="1157"/>
        <v>1515688.7999999998</v>
      </c>
      <c r="S329" s="35">
        <f>S180</f>
        <v>0</v>
      </c>
      <c r="T329" s="3">
        <f t="shared" ref="T329:T332" si="1281">R329+S329</f>
        <v>1515688.7999999998</v>
      </c>
      <c r="U329" s="30">
        <f>U180</f>
        <v>0</v>
      </c>
      <c r="V329" s="3">
        <f t="shared" ref="V329:V332" si="1282">T329+U329</f>
        <v>1515688.7999999998</v>
      </c>
      <c r="W329" s="3">
        <f>W180</f>
        <v>2102955</v>
      </c>
      <c r="X329" s="3">
        <f>X180</f>
        <v>0</v>
      </c>
      <c r="Y329" s="3">
        <f t="shared" si="1012"/>
        <v>2102955</v>
      </c>
      <c r="Z329" s="3">
        <f>Z180</f>
        <v>0</v>
      </c>
      <c r="AA329" s="3">
        <f t="shared" ref="AA329:AA332" si="1283">Y329+Z329</f>
        <v>2102955</v>
      </c>
      <c r="AB329" s="3">
        <f>AB180</f>
        <v>0</v>
      </c>
      <c r="AC329" s="3">
        <f t="shared" ref="AC329:AC332" si="1284">AA329+AB329</f>
        <v>2102955</v>
      </c>
      <c r="AD329" s="3">
        <f>AD180</f>
        <v>0</v>
      </c>
      <c r="AE329" s="3">
        <f t="shared" ref="AE329:AE332" si="1285">AC329+AD329</f>
        <v>2102955</v>
      </c>
      <c r="AF329" s="3">
        <f>AF180</f>
        <v>0</v>
      </c>
      <c r="AG329" s="3">
        <f t="shared" ref="AG329:AG332" si="1286">AE329+AF329</f>
        <v>2102955</v>
      </c>
      <c r="AH329" s="3">
        <f>AH180</f>
        <v>0</v>
      </c>
      <c r="AI329" s="3">
        <f t="shared" si="1164"/>
        <v>2102955</v>
      </c>
      <c r="AJ329" s="35">
        <f>AJ180</f>
        <v>0</v>
      </c>
      <c r="AK329" s="3">
        <f t="shared" ref="AK329:AK332" si="1287">AI329+AJ329</f>
        <v>2102955</v>
      </c>
      <c r="AL329" s="30">
        <f>AL180</f>
        <v>0</v>
      </c>
      <c r="AM329" s="3">
        <f t="shared" ref="AM329:AM332" si="1288">AK329+AL329</f>
        <v>2102955</v>
      </c>
      <c r="AN329" s="3">
        <f>AN180</f>
        <v>1860675</v>
      </c>
      <c r="AO329" s="3">
        <f>AO180</f>
        <v>0</v>
      </c>
      <c r="AP329" s="3">
        <f t="shared" si="1013"/>
        <v>1860675</v>
      </c>
      <c r="AQ329" s="3">
        <f>AQ180</f>
        <v>0</v>
      </c>
      <c r="AR329" s="3">
        <f t="shared" ref="AR329:AR332" si="1289">AP329+AQ329</f>
        <v>1860675</v>
      </c>
      <c r="AS329" s="3">
        <f>AS180</f>
        <v>0</v>
      </c>
      <c r="AT329" s="3">
        <f t="shared" ref="AT329:AT332" si="1290">AR329+AS329</f>
        <v>1860675</v>
      </c>
      <c r="AU329" s="3">
        <f>AU180</f>
        <v>0</v>
      </c>
      <c r="AV329" s="3">
        <f t="shared" ref="AV329:AV332" si="1291">AT329+AU329</f>
        <v>1860675</v>
      </c>
      <c r="AW329" s="3">
        <f>AW180</f>
        <v>0</v>
      </c>
      <c r="AX329" s="3">
        <f t="shared" ref="AX329:AX332" si="1292">AV329+AW329</f>
        <v>1860675</v>
      </c>
      <c r="AY329" s="3">
        <f>AY180</f>
        <v>0</v>
      </c>
      <c r="AZ329" s="3">
        <f t="shared" si="1170"/>
        <v>1860675</v>
      </c>
      <c r="BA329" s="30">
        <f>BA180</f>
        <v>0</v>
      </c>
      <c r="BB329" s="3">
        <f t="shared" ref="BB329:BB332" si="1293">AZ329+BA329</f>
        <v>1860675</v>
      </c>
      <c r="BC329" s="65"/>
      <c r="BD329" s="65"/>
    </row>
    <row r="330" spans="1:58" x14ac:dyDescent="0.35">
      <c r="A330" s="79"/>
      <c r="B330" s="94" t="s">
        <v>12</v>
      </c>
      <c r="C330" s="94"/>
      <c r="D330" s="3">
        <f>D21+D108+D150+D281</f>
        <v>3434674.0999999996</v>
      </c>
      <c r="E330" s="3">
        <f>E21+E108+E150+E281</f>
        <v>0</v>
      </c>
      <c r="F330" s="3">
        <f t="shared" si="1011"/>
        <v>3434674.0999999996</v>
      </c>
      <c r="G330" s="3">
        <f>G21+G108+G150+G281</f>
        <v>144358.79999999999</v>
      </c>
      <c r="H330" s="3">
        <f t="shared" si="1278"/>
        <v>3579032.8999999994</v>
      </c>
      <c r="I330" s="3">
        <f>I21+I108+I150+I281</f>
        <v>0</v>
      </c>
      <c r="J330" s="3">
        <f t="shared" si="1279"/>
        <v>3579032.8999999994</v>
      </c>
      <c r="K330" s="3">
        <f>K21+K108+K150+K281+K318</f>
        <v>554174.89999999991</v>
      </c>
      <c r="L330" s="3">
        <f t="shared" si="1280"/>
        <v>4133207.7999999993</v>
      </c>
      <c r="M330" s="3">
        <f>M21+M108+M150+M281+M318</f>
        <v>0</v>
      </c>
      <c r="N330" s="3">
        <f>L330+M330</f>
        <v>4133207.7999999993</v>
      </c>
      <c r="O330" s="3">
        <f>O21+O108+O150+O281+O318</f>
        <v>0</v>
      </c>
      <c r="P330" s="3">
        <f>N330+O330</f>
        <v>4133207.7999999993</v>
      </c>
      <c r="Q330" s="3">
        <f>Q21+Q108+Q150+Q281+Q318</f>
        <v>0</v>
      </c>
      <c r="R330" s="3">
        <f t="shared" si="1157"/>
        <v>4133207.7999999993</v>
      </c>
      <c r="S330" s="35">
        <f>S21+S108+S150+S281+S318</f>
        <v>0</v>
      </c>
      <c r="T330" s="3">
        <f t="shared" si="1281"/>
        <v>4133207.7999999993</v>
      </c>
      <c r="U330" s="30">
        <f>U21+U108+U150+U281+U318</f>
        <v>-2530088.9</v>
      </c>
      <c r="V330" s="3">
        <f t="shared" si="1282"/>
        <v>1603118.8999999994</v>
      </c>
      <c r="W330" s="3">
        <f>W21+W108+W150+W281</f>
        <v>2209848.7000000002</v>
      </c>
      <c r="X330" s="3">
        <f>X21+X108+X150+X281</f>
        <v>0</v>
      </c>
      <c r="Y330" s="3">
        <f t="shared" si="1012"/>
        <v>2209848.7000000002</v>
      </c>
      <c r="Z330" s="3">
        <f>Z21+Z108+Z150+Z281</f>
        <v>-6947.6</v>
      </c>
      <c r="AA330" s="3">
        <f t="shared" si="1283"/>
        <v>2202901.1</v>
      </c>
      <c r="AB330" s="3">
        <f>AB21+AB108+AB150+AB281+AB318</f>
        <v>660406.4</v>
      </c>
      <c r="AC330" s="3">
        <f t="shared" si="1284"/>
        <v>2863307.5</v>
      </c>
      <c r="AD330" s="3">
        <f>AD21+AD108+AD150+AD281+AD318</f>
        <v>-500000</v>
      </c>
      <c r="AE330" s="3">
        <f t="shared" si="1285"/>
        <v>2363307.5</v>
      </c>
      <c r="AF330" s="3">
        <f>AF21+AF108+AF150+AF281+AF318</f>
        <v>0</v>
      </c>
      <c r="AG330" s="3">
        <f t="shared" si="1286"/>
        <v>2363307.5</v>
      </c>
      <c r="AH330" s="3">
        <f>AH21+AH108+AH150+AH281+AH318</f>
        <v>0</v>
      </c>
      <c r="AI330" s="3">
        <f t="shared" si="1164"/>
        <v>2363307.5</v>
      </c>
      <c r="AJ330" s="35">
        <f>AJ21+AJ108+AJ150+AJ281+AJ318</f>
        <v>0</v>
      </c>
      <c r="AK330" s="3">
        <f t="shared" si="1287"/>
        <v>2363307.5</v>
      </c>
      <c r="AL330" s="30">
        <f>AL21+AL108+AL150+AL281+AL318</f>
        <v>1683501</v>
      </c>
      <c r="AM330" s="3">
        <f t="shared" si="1288"/>
        <v>4046808.5</v>
      </c>
      <c r="AN330" s="3">
        <f>AN21+AN108+AN150+AN281</f>
        <v>940203.2</v>
      </c>
      <c r="AO330" s="3">
        <f>AO21+AO108+AO150+AO281</f>
        <v>0</v>
      </c>
      <c r="AP330" s="3">
        <f t="shared" si="1013"/>
        <v>940203.2</v>
      </c>
      <c r="AQ330" s="3">
        <f>AQ21+AQ108+AQ150+AQ281</f>
        <v>-79460.600000000006</v>
      </c>
      <c r="AR330" s="3">
        <f t="shared" si="1289"/>
        <v>860742.6</v>
      </c>
      <c r="AS330" s="3">
        <f>AS21+AS108+AS150+AS281+AS318</f>
        <v>282304.7</v>
      </c>
      <c r="AT330" s="3">
        <f t="shared" si="1290"/>
        <v>1143047.3</v>
      </c>
      <c r="AU330" s="3">
        <f>AU21+AU108+AU150+AU281+AU318</f>
        <v>0</v>
      </c>
      <c r="AV330" s="3">
        <f t="shared" si="1291"/>
        <v>1143047.3</v>
      </c>
      <c r="AW330" s="3">
        <f>AW21+AW108+AW150+AW281+AW318</f>
        <v>0</v>
      </c>
      <c r="AX330" s="3">
        <f t="shared" si="1292"/>
        <v>1143047.3</v>
      </c>
      <c r="AY330" s="3">
        <f>AY21+AY108+AY150+AY281+AY318</f>
        <v>0</v>
      </c>
      <c r="AZ330" s="3">
        <f t="shared" si="1170"/>
        <v>1143047.3</v>
      </c>
      <c r="BA330" s="30">
        <f>BA21+BA108+BA150+BA281+BA318</f>
        <v>651697.80000000005</v>
      </c>
      <c r="BB330" s="3">
        <f t="shared" si="1293"/>
        <v>1794745.1</v>
      </c>
      <c r="BC330" s="65"/>
      <c r="BD330" s="65"/>
    </row>
    <row r="331" spans="1:58" x14ac:dyDescent="0.35">
      <c r="A331" s="79"/>
      <c r="B331" s="94" t="s">
        <v>20</v>
      </c>
      <c r="C331" s="94"/>
      <c r="D331" s="3">
        <f>D22+D109</f>
        <v>450505.8</v>
      </c>
      <c r="E331" s="3">
        <f>E22+E109</f>
        <v>0</v>
      </c>
      <c r="F331" s="3">
        <f t="shared" si="1011"/>
        <v>450505.8</v>
      </c>
      <c r="G331" s="3">
        <f>G22+G109+G181</f>
        <v>376513.89999999997</v>
      </c>
      <c r="H331" s="3">
        <f t="shared" si="1278"/>
        <v>827019.7</v>
      </c>
      <c r="I331" s="3">
        <f>I22+I109+I181</f>
        <v>0</v>
      </c>
      <c r="J331" s="3">
        <f t="shared" si="1279"/>
        <v>827019.7</v>
      </c>
      <c r="K331" s="3">
        <f>K22+K109+K181</f>
        <v>0</v>
      </c>
      <c r="L331" s="3">
        <f t="shared" si="1280"/>
        <v>827019.7</v>
      </c>
      <c r="M331" s="3">
        <f>M22+M109+M181</f>
        <v>0</v>
      </c>
      <c r="N331" s="3">
        <f>L331+M331</f>
        <v>827019.7</v>
      </c>
      <c r="O331" s="3">
        <f>O22+O109+O181</f>
        <v>0</v>
      </c>
      <c r="P331" s="3">
        <f>N331+O331</f>
        <v>827019.7</v>
      </c>
      <c r="Q331" s="3">
        <f>Q22+Q109+Q181</f>
        <v>0</v>
      </c>
      <c r="R331" s="3">
        <f t="shared" si="1157"/>
        <v>827019.7</v>
      </c>
      <c r="S331" s="35">
        <f>S22+S109+S181</f>
        <v>0</v>
      </c>
      <c r="T331" s="3">
        <f t="shared" si="1281"/>
        <v>827019.7</v>
      </c>
      <c r="U331" s="30">
        <f>U22+U109+U181</f>
        <v>0</v>
      </c>
      <c r="V331" s="3">
        <f t="shared" si="1282"/>
        <v>827019.7</v>
      </c>
      <c r="W331" s="3">
        <f>W22+W109</f>
        <v>435018.2</v>
      </c>
      <c r="X331" s="3">
        <f>X22+X109</f>
        <v>0</v>
      </c>
      <c r="Y331" s="3">
        <f t="shared" si="1012"/>
        <v>435018.2</v>
      </c>
      <c r="Z331" s="3">
        <f>Z22+Z109+Z181</f>
        <v>-16630.899999999998</v>
      </c>
      <c r="AA331" s="3">
        <f t="shared" si="1283"/>
        <v>418387.3</v>
      </c>
      <c r="AB331" s="3">
        <f>AB22+AB109+AB181</f>
        <v>0</v>
      </c>
      <c r="AC331" s="3">
        <f t="shared" si="1284"/>
        <v>418387.3</v>
      </c>
      <c r="AD331" s="3">
        <f>AD22+AD109+AD181</f>
        <v>0</v>
      </c>
      <c r="AE331" s="3">
        <f t="shared" si="1285"/>
        <v>418387.3</v>
      </c>
      <c r="AF331" s="3">
        <f>AF22+AF109+AF181</f>
        <v>0</v>
      </c>
      <c r="AG331" s="3">
        <f t="shared" si="1286"/>
        <v>418387.3</v>
      </c>
      <c r="AH331" s="3">
        <f>AH22+AH109+AH181</f>
        <v>0</v>
      </c>
      <c r="AI331" s="3">
        <f t="shared" si="1164"/>
        <v>418387.3</v>
      </c>
      <c r="AJ331" s="35">
        <f>AJ22+AJ109+AJ181</f>
        <v>0</v>
      </c>
      <c r="AK331" s="3">
        <f t="shared" si="1287"/>
        <v>418387.3</v>
      </c>
      <c r="AL331" s="30">
        <f>AL22+AL109+AL181</f>
        <v>0</v>
      </c>
      <c r="AM331" s="3">
        <f t="shared" si="1288"/>
        <v>418387.3</v>
      </c>
      <c r="AN331" s="3">
        <f>AN22+AN109</f>
        <v>439776.60000000003</v>
      </c>
      <c r="AO331" s="3">
        <f>AO22+AO109</f>
        <v>0</v>
      </c>
      <c r="AP331" s="3">
        <f t="shared" si="1013"/>
        <v>439776.60000000003</v>
      </c>
      <c r="AQ331" s="3">
        <f>AQ22+AQ109+AQ181</f>
        <v>-14607.800000000003</v>
      </c>
      <c r="AR331" s="3">
        <f t="shared" si="1289"/>
        <v>425168.80000000005</v>
      </c>
      <c r="AS331" s="3">
        <f>AS22+AS109+AS181</f>
        <v>0</v>
      </c>
      <c r="AT331" s="3">
        <f t="shared" si="1290"/>
        <v>425168.80000000005</v>
      </c>
      <c r="AU331" s="3">
        <f>AU22+AU109+AU181</f>
        <v>0</v>
      </c>
      <c r="AV331" s="3">
        <f t="shared" si="1291"/>
        <v>425168.80000000005</v>
      </c>
      <c r="AW331" s="3">
        <f>AW22+AW109+AW181</f>
        <v>0</v>
      </c>
      <c r="AX331" s="3">
        <f t="shared" si="1292"/>
        <v>425168.80000000005</v>
      </c>
      <c r="AY331" s="3">
        <f>AY22+AY109+AY181</f>
        <v>0</v>
      </c>
      <c r="AZ331" s="3">
        <f t="shared" si="1170"/>
        <v>425168.80000000005</v>
      </c>
      <c r="BA331" s="30">
        <f>BA22+BA109+BA181</f>
        <v>0</v>
      </c>
      <c r="BB331" s="3">
        <f t="shared" si="1293"/>
        <v>425168.80000000005</v>
      </c>
      <c r="BC331" s="65"/>
      <c r="BD331" s="65"/>
    </row>
    <row r="332" spans="1:58" x14ac:dyDescent="0.35">
      <c r="A332" s="79"/>
      <c r="B332" s="94" t="s">
        <v>115</v>
      </c>
      <c r="C332" s="95"/>
      <c r="D332" s="3">
        <f>D110</f>
        <v>518443.7</v>
      </c>
      <c r="E332" s="3">
        <f>E110</f>
        <v>0</v>
      </c>
      <c r="F332" s="3">
        <f t="shared" si="1011"/>
        <v>518443.7</v>
      </c>
      <c r="G332" s="3">
        <f>G110</f>
        <v>352757.7</v>
      </c>
      <c r="H332" s="3">
        <f t="shared" si="1278"/>
        <v>871201.4</v>
      </c>
      <c r="I332" s="3">
        <f>I110</f>
        <v>0</v>
      </c>
      <c r="J332" s="3">
        <f t="shared" si="1279"/>
        <v>871201.4</v>
      </c>
      <c r="K332" s="3">
        <f>K110</f>
        <v>0</v>
      </c>
      <c r="L332" s="3">
        <f t="shared" si="1280"/>
        <v>871201.4</v>
      </c>
      <c r="M332" s="3">
        <f>M110</f>
        <v>0</v>
      </c>
      <c r="N332" s="3">
        <f>L332+M332</f>
        <v>871201.4</v>
      </c>
      <c r="O332" s="3">
        <f>O110</f>
        <v>0</v>
      </c>
      <c r="P332" s="3">
        <f>N332+O332</f>
        <v>871201.4</v>
      </c>
      <c r="Q332" s="3">
        <f>Q110</f>
        <v>0</v>
      </c>
      <c r="R332" s="3">
        <f t="shared" si="1157"/>
        <v>871201.4</v>
      </c>
      <c r="S332" s="35">
        <f>S110</f>
        <v>0</v>
      </c>
      <c r="T332" s="3">
        <f t="shared" si="1281"/>
        <v>871201.4</v>
      </c>
      <c r="U332" s="30">
        <f>U110</f>
        <v>0</v>
      </c>
      <c r="V332" s="3">
        <f t="shared" si="1282"/>
        <v>871201.4</v>
      </c>
      <c r="W332" s="3">
        <f>W110</f>
        <v>533322.9</v>
      </c>
      <c r="X332" s="3">
        <f>X110</f>
        <v>0</v>
      </c>
      <c r="Y332" s="3">
        <f t="shared" si="1012"/>
        <v>533322.9</v>
      </c>
      <c r="Z332" s="3">
        <f>Z110</f>
        <v>0</v>
      </c>
      <c r="AA332" s="3">
        <f t="shared" si="1283"/>
        <v>533322.9</v>
      </c>
      <c r="AB332" s="3">
        <f>AB110</f>
        <v>0</v>
      </c>
      <c r="AC332" s="3">
        <f t="shared" si="1284"/>
        <v>533322.9</v>
      </c>
      <c r="AD332" s="3">
        <f>AD110</f>
        <v>0</v>
      </c>
      <c r="AE332" s="3">
        <f t="shared" si="1285"/>
        <v>533322.9</v>
      </c>
      <c r="AF332" s="3">
        <f>AF110</f>
        <v>0</v>
      </c>
      <c r="AG332" s="3">
        <f t="shared" si="1286"/>
        <v>533322.9</v>
      </c>
      <c r="AH332" s="3">
        <f>AH110</f>
        <v>0</v>
      </c>
      <c r="AI332" s="3">
        <f t="shared" si="1164"/>
        <v>533322.9</v>
      </c>
      <c r="AJ332" s="35">
        <f>AJ110</f>
        <v>0</v>
      </c>
      <c r="AK332" s="3">
        <f t="shared" si="1287"/>
        <v>533322.9</v>
      </c>
      <c r="AL332" s="30">
        <f>AL110</f>
        <v>0</v>
      </c>
      <c r="AM332" s="3">
        <f t="shared" si="1288"/>
        <v>533322.9</v>
      </c>
      <c r="AN332" s="3">
        <f>AN110</f>
        <v>2107564.9</v>
      </c>
      <c r="AO332" s="3">
        <f>AO110</f>
        <v>0</v>
      </c>
      <c r="AP332" s="3">
        <f t="shared" si="1013"/>
        <v>2107564.9</v>
      </c>
      <c r="AQ332" s="3">
        <f>AQ110</f>
        <v>0</v>
      </c>
      <c r="AR332" s="3">
        <f t="shared" si="1289"/>
        <v>2107564.9</v>
      </c>
      <c r="AS332" s="3">
        <f>AS110</f>
        <v>0</v>
      </c>
      <c r="AT332" s="3">
        <f t="shared" si="1290"/>
        <v>2107564.9</v>
      </c>
      <c r="AU332" s="3">
        <f>AU110</f>
        <v>0</v>
      </c>
      <c r="AV332" s="3">
        <f t="shared" si="1291"/>
        <v>2107564.9</v>
      </c>
      <c r="AW332" s="3">
        <f>AW110</f>
        <v>0</v>
      </c>
      <c r="AX332" s="3">
        <f t="shared" si="1292"/>
        <v>2107564.9</v>
      </c>
      <c r="AY332" s="3">
        <f>AY110</f>
        <v>0</v>
      </c>
      <c r="AZ332" s="3">
        <f t="shared" si="1170"/>
        <v>2107564.9</v>
      </c>
      <c r="BA332" s="30">
        <f>BA110</f>
        <v>0</v>
      </c>
      <c r="BB332" s="3">
        <f t="shared" si="1293"/>
        <v>2107564.9</v>
      </c>
      <c r="BC332" s="65"/>
      <c r="BD332" s="65"/>
    </row>
    <row r="333" spans="1:58" x14ac:dyDescent="0.35">
      <c r="A333" s="79"/>
      <c r="B333" s="94" t="s">
        <v>10</v>
      </c>
      <c r="C333" s="9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5"/>
      <c r="T333" s="3"/>
      <c r="U333" s="30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5"/>
      <c r="AK333" s="3"/>
      <c r="AL333" s="30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0"/>
      <c r="BB333" s="3"/>
      <c r="BC333" s="65"/>
      <c r="BD333" s="65"/>
    </row>
    <row r="334" spans="1:58" x14ac:dyDescent="0.35">
      <c r="A334" s="79"/>
      <c r="B334" s="99" t="s">
        <v>14</v>
      </c>
      <c r="C334" s="99"/>
      <c r="D334" s="3">
        <f>D313+D111+D112+D113+D115+D117+D118+D119+D120+D122+D124+D126+D127+D129+D131+D133+D134+D296+D299+D300+D301+D302+D303+D304+D305+D308+D309+D310+D23+D28+D33+D38+D43+D44+D49+D54+D63+D68+D69+D73+D77+D81+D85+D93+D94+D95</f>
        <v>2475715.6</v>
      </c>
      <c r="E334" s="3">
        <f>E313+E111+E112+E113+E115+E117+E118+E119+E120+E122+E124+E126+E127+E129+E131+E133+E134+E296+E299+E300+E301+E302+E303+E304+E305+E308+E309+E310+E23+E28+E33+E38+E43+E44+E49+E54+E63+E68+E69+E73+E77+E81+E85+E93+E94+E95+E311</f>
        <v>-110325.24399999999</v>
      </c>
      <c r="F334" s="3">
        <f t="shared" si="1011"/>
        <v>2365390.3560000001</v>
      </c>
      <c r="G334" s="3">
        <f>G313+G111+G112+G113+G115+G117+G118+G119+G120+G122+G124+G126+G127+G129+G131+G133+G134+G296+G299+G300+G301+G302+G303+G304+G305+G308+G309+G310+G23+G28+G33+G38+G43+G44+G49+G54+G63+G68+G69+G73+G77+G81+G85+G93+G94+G95+G311+G306+G96+G97</f>
        <v>204543.383</v>
      </c>
      <c r="H334" s="3">
        <f t="shared" ref="H334:H340" si="1294">F334+G334</f>
        <v>2569933.7390000001</v>
      </c>
      <c r="I334" s="3">
        <f>I313+I111+I112+I113+I115+I117+I118+I119+I120+I122+I124+I126+I127+I129+I131+I133+I134+I296+I299+I300+I301+I302+I303+I304+I305+I308+I309+I310+I23+I28+I33+I38+I43+I44+I49+I54+I63+I68+I69+I73+I77+I81+I85+I93+I94+I95+I311+I306+I96+I97</f>
        <v>0</v>
      </c>
      <c r="J334" s="3">
        <f t="shared" ref="J334:J340" si="1295">H334+I334</f>
        <v>2569933.7390000001</v>
      </c>
      <c r="K334" s="3">
        <f>K313+K111+K112+K113+K115+K117+K118+K119+K120+K122+K124+K126+K127+K129+K131+K133+K134+K296+K299+K300+K301+K302+K303+K304+K305+K308+K309+K310+K23+K28+K33+K38+K43+K44+K49+K54+K63+K68+K69+K73+K77+K81+K85+K93+K94+K95+K311+K306+K96+K97+K174+K99</f>
        <v>328677.56999999995</v>
      </c>
      <c r="L334" s="3">
        <f t="shared" ref="L334:L341" si="1296">J334+K334</f>
        <v>2898611.3089999999</v>
      </c>
      <c r="M334" s="3">
        <f>M313+M111+M112+M113+M115+M117+M118+M119+M120+M122+M124+M126+M127+M129+M131+M133+M134+M296+M299+M300+M301+M302+M303+M304+M305+M308+M309+M310+M23+M28+M33+M38+M43+M44+M49+M54+M63+M68+M69+M73+M77+M81+M85+M93+M94+M95+M311+M306+M96+M97+M174+M99</f>
        <v>5997.241</v>
      </c>
      <c r="N334" s="3">
        <f t="shared" ref="N334:N341" si="1297">L334+M334</f>
        <v>2904608.55</v>
      </c>
      <c r="O334" s="3">
        <f>O313+O111+O112+O113+O115+O117+O118+O119+O120+O122+O124+O126+O127+O129+O131+O133+O134+O296+O299+O300+O301+O302+O303+O304+O305+O308+O309+O310+O23+O28+O33+O38+O43+O44+O49+O54+O63+O68+O69+O73+O77+O81+O85+O93+O94+O95+O311+O306+O96+O97+O174+O99+O103</f>
        <v>-41303.769</v>
      </c>
      <c r="P334" s="3">
        <f t="shared" ref="P334:P341" si="1298">N334+O334</f>
        <v>2863304.781</v>
      </c>
      <c r="Q334" s="3">
        <f>Q313+Q111+Q112+Q113+Q115+Q117+Q118+Q119+Q120+Q122+Q124+Q126+Q127+Q129+Q131+Q133+Q134+Q296+Q299+Q300+Q301+Q302+Q303+Q304+Q305+Q308+Q309+Q310+Q23+Q28+Q33+Q38+Q43+Q44+Q49+Q54+Q63+Q68+Q69+Q73+Q77+Q81+Q85+Q93+Q94+Q95+Q311+Q306+Q96+Q97+Q174+Q99+Q103+Q297</f>
        <v>-524099.62100000004</v>
      </c>
      <c r="R334" s="3">
        <f t="shared" si="1157"/>
        <v>2339205.16</v>
      </c>
      <c r="S334" s="35">
        <f>S313+S111+S112+S113+S115+S117+S118+S119+S120+S122+S124+S126+S127+S129+S131+S133+S134+S296+S299+S300+S301+S302+S303+S304+S305+S308+S309+S310+S23+S28+S33+S38+S43+S44+S49+S54+S63+S68+S69+S73+S77+S81+S85+S93+S94+S95+S311+S306+S96+S97+S174+S99+S103+S297</f>
        <v>-10960.804</v>
      </c>
      <c r="T334" s="3">
        <f t="shared" ref="T334:T340" si="1299">R334+S334</f>
        <v>2328244.3560000001</v>
      </c>
      <c r="U334" s="30">
        <f>U313+U111+U112+U113+U115+U117+U118+U119+U120+U122+U124+U126+U127+U129+U131+U133+U134+U296+U299+U300+U301+U302+U303+U304+U305+U308+U309+U310+U23+U28+U33+U38+U43+U44+U49+U54+U63+U68+U69+U73+U77+U81+U85+U93+U94+U95+U311+U306+U96+U97+U174+U99+U103+U297</f>
        <v>-10863.506999999998</v>
      </c>
      <c r="V334" s="3">
        <f t="shared" ref="V334:V341" si="1300">T334+U334</f>
        <v>2317380.8489999999</v>
      </c>
      <c r="W334" s="3">
        <f>W313+W111+W112+W113+W115+W117+W118+W119+W120+W122+W124+W126+W127+W129+W131+W133+W134+W296+W299+W300+W301+W302+W303+W304+W305+W308+W309+W310+W23+W28+W33+W38+W43+W44+W49+W54+W63+W68+W69+W73+W77+W81+W85+W93+W94+W95</f>
        <v>2081487.4000000001</v>
      </c>
      <c r="X334" s="3">
        <f>X313+X111+X112+X113+X115+X117+X118+X119+X120+X122+X124+X126+X127+X129+X131+X133+X134+X296+X299+X300+X301+X302+X303+X304+X305+X308+X309+X310+X23+X28+X33+X38+X43+X44+X49+X54+X63+X68+X69+X73+X77+X81+X85+X93+X94+X95+X311</f>
        <v>0</v>
      </c>
      <c r="Y334" s="3">
        <f t="shared" si="1012"/>
        <v>2081487.4000000001</v>
      </c>
      <c r="Z334" s="3">
        <f>Z313+Z111+Z112+Z113+Z115+Z117+Z118+Z119+Z120+Z122+Z124+Z126+Z127+Z129+Z131+Z133+Z134+Z296+Z299+Z300+Z301+Z302+Z303+Z304+Z305+Z308+Z309+Z310+Z23+Z28+Z33+Z38+Z43+Z44+Z49+Z54+Z63+Z68+Z69+Z73+Z77+Z81+Z85+Z93+Z94+Z95+Z311+Z306+Z96+Z97</f>
        <v>71104.11</v>
      </c>
      <c r="AA334" s="3">
        <f t="shared" ref="AA334:AA340" si="1301">Y334+Z334</f>
        <v>2152591.5100000002</v>
      </c>
      <c r="AB334" s="3">
        <f>AB313+AB111+AB112+AB113+AB115+AB117+AB118+AB119+AB120+AB122+AB124+AB126+AB127+AB129+AB131+AB133+AB134+AB296+AB299+AB300+AB301+AB302+AB303+AB304+AB305+AB308+AB309+AB310+AB23+AB28+AB33+AB38+AB43+AB44+AB49+AB54+AB63+AB68+AB69+AB73+AB77+AB81+AB85+AB93+AB94+AB95+AB311+AB306+AB96+AB97+AB174+AB99</f>
        <v>-74406.200000000026</v>
      </c>
      <c r="AC334" s="3">
        <f t="shared" ref="AC334:AC341" si="1302">AA334+AB334</f>
        <v>2078185.3100000003</v>
      </c>
      <c r="AD334" s="3">
        <f>AD313+AD111+AD112+AD113+AD115+AD117+AD118+AD119+AD120+AD122+AD124+AD126+AD127+AD129+AD131+AD133+AD134+AD296+AD299+AD300+AD301+AD302+AD303+AD304+AD305+AD308+AD309+AD310+AD23+AD28+AD33+AD38+AD43+AD44+AD49+AD54+AD63+AD68+AD69+AD73+AD77+AD81+AD85+AD93+AD94+AD95+AD311+AD306+AD96+AD97+AD174+AD99</f>
        <v>0</v>
      </c>
      <c r="AE334" s="3">
        <f t="shared" ref="AE334:AE341" si="1303">AC334+AD334</f>
        <v>2078185.3100000003</v>
      </c>
      <c r="AF334" s="3">
        <f>AF313+AF111+AF112+AF113+AF115+AF117+AF118+AF119+AF120+AF122+AF124+AF126+AF127+AF129+AF131+AF133+AF134+AF296+AF299+AF300+AF301+AF302+AF303+AF304+AF305+AF308+AF309+AF310+AF23+AF28+AF33+AF38+AF43+AF44+AF49+AF54+AF63+AF68+AF69+AF73+AF77+AF81+AF85+AF93+AF94+AF95+AF311+AF306+AF96+AF97+AF174+AF99+AF103</f>
        <v>33108.311999999998</v>
      </c>
      <c r="AG334" s="3">
        <f t="shared" ref="AG334:AG341" si="1304">AE334+AF334</f>
        <v>2111293.6220000004</v>
      </c>
      <c r="AH334" s="3">
        <f>AH313+AH111+AH112+AH113+AH115+AH117+AH118+AH119+AH120+AH122+AH124+AH126+AH127+AH129+AH131+AH133+AH134+AH296+AH299+AH300+AH301+AH302+AH303+AH304+AH305+AH308+AH309+AH310+AH23+AH28+AH33+AH38+AH43+AH44+AH49+AH54+AH63+AH68+AH69+AH73+AH77+AH81+AH85+AH93+AH94+AH95+AH311+AH306+AH96+AH97+AH174+AH99+AH103+AH297</f>
        <v>409706.86800000002</v>
      </c>
      <c r="AI334" s="3">
        <f t="shared" si="1164"/>
        <v>2521000.4900000002</v>
      </c>
      <c r="AJ334" s="35">
        <f>AJ313+AJ111+AJ112+AJ113+AJ115+AJ117+AJ118+AJ119+AJ120+AJ122+AJ124+AJ126+AJ127+AJ129+AJ131+AJ133+AJ134+AJ296+AJ299+AJ300+AJ301+AJ302+AJ303+AJ304+AJ305+AJ308+AJ309+AJ310+AJ23+AJ28+AJ33+AJ38+AJ43+AJ44+AJ49+AJ54+AJ63+AJ68+AJ69+AJ73+AJ77+AJ81+AJ85+AJ93+AJ94+AJ95+AJ311+AJ306+AJ96+AJ97+AJ174+AJ99+AJ103+AJ297</f>
        <v>-1575.8</v>
      </c>
      <c r="AK334" s="3">
        <f t="shared" ref="AK334:AK341" si="1305">AI334+AJ334</f>
        <v>2519424.6900000004</v>
      </c>
      <c r="AL334" s="30">
        <f>AL313+AL111+AL112+AL113+AL115+AL117+AL118+AL119+AL120+AL122+AL124+AL126+AL127+AL129+AL131+AL133+AL134+AL296+AL299+AL300+AL301+AL302+AL303+AL304+AL305+AL308+AL309+AL310+AL23+AL28+AL33+AL38+AL43+AL44+AL49+AL54+AL63+AL68+AL69+AL73+AL77+AL81+AL85+AL93+AL94+AL95+AL311+AL306+AL96+AL97+AL174+AL99+AL103+AL297</f>
        <v>-27762.799999999988</v>
      </c>
      <c r="AM334" s="3">
        <f t="shared" ref="AM334:AM341" si="1306">AK334+AL334</f>
        <v>2491661.8900000006</v>
      </c>
      <c r="AN334" s="3">
        <f>AN313+AN111+AN112+AN113+AN115+AN117+AN118+AN119+AN120+AN122+AN124+AN126+AN127+AN129+AN131+AN133+AN134+AN296+AN299+AN300+AN301+AN302+AN303+AN304+AN305+AN308+AN309+AN310+AN23+AN28+AN33+AN38+AN43+AN44+AN49+AN54+AN63+AN68+AN69+AN73+AN77+AN81+AN85+AN93+AN94+AN95</f>
        <v>1977979.4</v>
      </c>
      <c r="AO334" s="3">
        <f>AO313+AO111+AO112+AO113+AO115+AO117+AO118+AO119+AO120+AO122+AO124+AO126+AO127+AO129+AO131+AO133+AO134+AO296+AO299+AO300+AO301+AO302+AO303+AO304+AO305+AO308+AO309+AO310+AO23+AO28+AO33+AO38+AO43+AO44+AO49+AO54+AO63+AO68+AO69+AO73+AO77+AO81+AO85+AO93+AO94+AO95+AO311</f>
        <v>37871.701999999997</v>
      </c>
      <c r="AP334" s="3">
        <f t="shared" si="1013"/>
        <v>2015851.102</v>
      </c>
      <c r="AQ334" s="3">
        <f>AQ313+AQ111+AQ112+AQ113+AQ115+AQ117+AQ118+AQ119+AQ120+AQ122+AQ124+AQ126+AQ127+AQ129+AQ131+AQ133+AQ134+AQ296+AQ299+AQ300+AQ301+AQ302+AQ303+AQ304+AQ305+AQ308+AQ309+AQ310+AQ23+AQ28+AQ33+AQ38+AQ43+AQ44+AQ49+AQ54+AQ63+AQ68+AQ69+AQ73+AQ77+AQ81+AQ85+AQ93+AQ94+AQ95+AQ311+AQ306+AQ96+AQ97</f>
        <v>-104759.6</v>
      </c>
      <c r="AR334" s="3">
        <f t="shared" ref="AR334:AR339" si="1307">AP334+AQ334</f>
        <v>1911091.5019999999</v>
      </c>
      <c r="AS334" s="3">
        <f>AS313+AS111+AS112+AS113+AS115+AS117+AS118+AS119+AS120+AS122+AS124+AS126+AS127+AS129+AS131+AS133+AS134+AS296+AS299+AS300+AS301+AS302+AS303+AS304+AS305+AS308+AS309+AS310+AS23+AS28+AS33+AS38+AS43+AS44+AS49+AS54+AS63+AS68+AS69+AS73+AS77+AS81+AS85+AS93+AS94+AS95+AS311+AS306+AS96+AS97+AS174+AS99</f>
        <v>348821.67000000004</v>
      </c>
      <c r="AT334" s="3">
        <f t="shared" ref="AT334:AT341" si="1308">AR334+AS334</f>
        <v>2259913.1719999998</v>
      </c>
      <c r="AU334" s="3">
        <f>AU313+AU111+AU112+AU113+AU115+AU117+AU118+AU119+AU120+AU122+AU124+AU126+AU127+AU129+AU131+AU133+AU134+AU296+AU299+AU300+AU301+AU302+AU303+AU304+AU305+AU308+AU309+AU310+AU23+AU28+AU33+AU38+AU43+AU44+AU49+AU54+AU63+AU68+AU69+AU73+AU77+AU81+AU85+AU93+AU94+AU95+AU311+AU306+AU96+AU97+AU174+AU99</f>
        <v>0</v>
      </c>
      <c r="AV334" s="3">
        <f t="shared" ref="AV334:AV341" si="1309">AT334+AU334</f>
        <v>2259913.1719999998</v>
      </c>
      <c r="AW334" s="3">
        <f>AW313+AW111+AW112+AW113+AW115+AW117+AW118+AW119+AW120+AW122+AW124+AW126+AW127+AW129+AW131+AW133+AW134+AW296+AW299+AW300+AW301+AW302+AW303+AW304+AW305+AW308+AW309+AW310+AW23+AW28+AW33+AW38+AW43+AW44+AW49+AW54+AW63+AW68+AW69+AW73+AW77+AW81+AW85+AW93+AW94+AW95+AW311+AW306+AW96+AW97+AW174+AW99+AW103</f>
        <v>0</v>
      </c>
      <c r="AX334" s="3">
        <f t="shared" ref="AX334:AX341" si="1310">AV334+AW334</f>
        <v>2259913.1719999998</v>
      </c>
      <c r="AY334" s="3">
        <f>AY313+AY111+AY112+AY113+AY115+AY117+AY118+AY119+AY120+AY122+AY124+AY126+AY127+AY129+AY131+AY133+AY134+AY296+AY299+AY300+AY301+AY302+AY303+AY304+AY305+AY308+AY309+AY310+AY23+AY28+AY33+AY38+AY43+AY44+AY49+AY54+AY63+AY68+AY69+AY73+AY77+AY81+AY85+AY93+AY94+AY95+AY311+AY306+AY96+AY97+AY174+AY99+AY103+AY297</f>
        <v>211939.13800000001</v>
      </c>
      <c r="AZ334" s="3">
        <f t="shared" si="1170"/>
        <v>2471852.3099999996</v>
      </c>
      <c r="BA334" s="30">
        <f>BA313+BA111+BA112+BA113+BA115+BA117+BA118+BA119+BA120+BA122+BA124+BA126+BA127+BA129+BA131+BA133+BA134+BA296+BA299+BA300+BA301+BA302+BA303+BA304+BA305+BA308+BA309+BA310+BA23+BA28+BA33+BA38+BA43+BA44+BA49+BA54+BA63+BA68+BA69+BA73+BA77+BA81+BA85+BA93+BA94+BA95+BA311+BA306+BA96+BA97+BA174+BA99+BA103+BA297</f>
        <v>-148302.20000000001</v>
      </c>
      <c r="BB334" s="3">
        <f t="shared" ref="BB334:BB341" si="1311">AZ334+BA334</f>
        <v>2323550.1099999994</v>
      </c>
      <c r="BC334" s="65"/>
      <c r="BD334" s="65"/>
    </row>
    <row r="335" spans="1:58" x14ac:dyDescent="0.35">
      <c r="A335" s="79"/>
      <c r="B335" s="100" t="s">
        <v>3</v>
      </c>
      <c r="C335" s="95"/>
      <c r="D335" s="3">
        <f>D135+D140+D143</f>
        <v>1770073.9000000001</v>
      </c>
      <c r="E335" s="3">
        <f>E135+E140+E143</f>
        <v>0</v>
      </c>
      <c r="F335" s="3">
        <f t="shared" si="1011"/>
        <v>1770073.9000000001</v>
      </c>
      <c r="G335" s="3">
        <f>G135+G140+G143</f>
        <v>405538.97700000001</v>
      </c>
      <c r="H335" s="3">
        <f t="shared" si="1294"/>
        <v>2175612.8770000003</v>
      </c>
      <c r="I335" s="3">
        <f>I135+I140+I143</f>
        <v>3673.8</v>
      </c>
      <c r="J335" s="3">
        <f t="shared" si="1295"/>
        <v>2179286.6770000001</v>
      </c>
      <c r="K335" s="3">
        <f>K135+K140+K143</f>
        <v>33341.962999999996</v>
      </c>
      <c r="L335" s="3">
        <f t="shared" si="1296"/>
        <v>2212628.64</v>
      </c>
      <c r="M335" s="3">
        <f>M135+M140+M143</f>
        <v>0</v>
      </c>
      <c r="N335" s="3">
        <f t="shared" si="1297"/>
        <v>2212628.64</v>
      </c>
      <c r="O335" s="3">
        <f>O135+O140+O143</f>
        <v>35724.610999999997</v>
      </c>
      <c r="P335" s="3">
        <f t="shared" si="1298"/>
        <v>2248353.2510000002</v>
      </c>
      <c r="Q335" s="3">
        <f>Q135+Q140+Q143</f>
        <v>44874.815999999999</v>
      </c>
      <c r="R335" s="3">
        <f t="shared" si="1157"/>
        <v>2293228.0670000003</v>
      </c>
      <c r="S335" s="35">
        <f>S135+S140+S143</f>
        <v>3236.6970000000001</v>
      </c>
      <c r="T335" s="3">
        <f t="shared" si="1299"/>
        <v>2296464.7640000004</v>
      </c>
      <c r="U335" s="30">
        <f>U135+U140+U143</f>
        <v>24136.05</v>
      </c>
      <c r="V335" s="3">
        <f t="shared" si="1300"/>
        <v>2320600.8140000002</v>
      </c>
      <c r="W335" s="3">
        <f>W135+W140+W143</f>
        <v>2154109.1999999997</v>
      </c>
      <c r="X335" s="3">
        <f>X135+X140+X143</f>
        <v>0</v>
      </c>
      <c r="Y335" s="3">
        <f t="shared" si="1012"/>
        <v>2154109.1999999997</v>
      </c>
      <c r="Z335" s="3">
        <f>Z135+Z140+Z143</f>
        <v>10691.099999999999</v>
      </c>
      <c r="AA335" s="3">
        <f t="shared" si="1301"/>
        <v>2164800.2999999998</v>
      </c>
      <c r="AB335" s="3">
        <f>AB135+AB140+AB143</f>
        <v>0</v>
      </c>
      <c r="AC335" s="3">
        <f t="shared" si="1302"/>
        <v>2164800.2999999998</v>
      </c>
      <c r="AD335" s="3">
        <f>AD135+AD140+AD143</f>
        <v>0</v>
      </c>
      <c r="AE335" s="3">
        <f t="shared" si="1303"/>
        <v>2164800.2999999998</v>
      </c>
      <c r="AF335" s="3">
        <f>AF135+AF140+AF143</f>
        <v>0</v>
      </c>
      <c r="AG335" s="3">
        <f t="shared" si="1304"/>
        <v>2164800.2999999998</v>
      </c>
      <c r="AH335" s="3">
        <f>AH135+AH140+AH143</f>
        <v>0</v>
      </c>
      <c r="AI335" s="3">
        <f t="shared" si="1164"/>
        <v>2164800.2999999998</v>
      </c>
      <c r="AJ335" s="35">
        <f>AJ135+AJ140+AJ143</f>
        <v>0</v>
      </c>
      <c r="AK335" s="3">
        <f t="shared" si="1305"/>
        <v>2164800.2999999998</v>
      </c>
      <c r="AL335" s="30">
        <f>AL135+AL140+AL143</f>
        <v>0</v>
      </c>
      <c r="AM335" s="3">
        <f t="shared" si="1306"/>
        <v>2164800.2999999998</v>
      </c>
      <c r="AN335" s="3">
        <f>AN135+AN140+AN143</f>
        <v>2540924.4</v>
      </c>
      <c r="AO335" s="3">
        <f>AO135+AO140+AO143</f>
        <v>0</v>
      </c>
      <c r="AP335" s="3">
        <f t="shared" si="1013"/>
        <v>2540924.4</v>
      </c>
      <c r="AQ335" s="3">
        <f>AQ135+AQ140+AQ143</f>
        <v>10691.199999999997</v>
      </c>
      <c r="AR335" s="3">
        <f t="shared" si="1307"/>
        <v>2551615.6</v>
      </c>
      <c r="AS335" s="3">
        <f>AS135+AS140+AS143</f>
        <v>0</v>
      </c>
      <c r="AT335" s="3">
        <f t="shared" si="1308"/>
        <v>2551615.6</v>
      </c>
      <c r="AU335" s="3">
        <f>AU135+AU140+AU143</f>
        <v>0</v>
      </c>
      <c r="AV335" s="3">
        <f t="shared" si="1309"/>
        <v>2551615.6</v>
      </c>
      <c r="AW335" s="3">
        <f>AW135+AW140+AW143</f>
        <v>0</v>
      </c>
      <c r="AX335" s="3">
        <f t="shared" si="1310"/>
        <v>2551615.6</v>
      </c>
      <c r="AY335" s="3">
        <f>AY135+AY140+AY143</f>
        <v>0</v>
      </c>
      <c r="AZ335" s="3">
        <f t="shared" si="1170"/>
        <v>2551615.6</v>
      </c>
      <c r="BA335" s="30">
        <f>BA135+BA140+BA143</f>
        <v>0</v>
      </c>
      <c r="BB335" s="3">
        <f t="shared" si="1311"/>
        <v>2551615.6</v>
      </c>
      <c r="BC335" s="65"/>
      <c r="BD335" s="65"/>
    </row>
    <row r="336" spans="1:58" x14ac:dyDescent="0.35">
      <c r="A336" s="79"/>
      <c r="B336" s="94" t="s">
        <v>299</v>
      </c>
      <c r="C336" s="95"/>
      <c r="D336" s="3">
        <f>D170+D151+D152+D156+D157+D158+D159+D160+D161+D162+D166+D182+D186+D190+D194+D198+D202+D206+D207+D211+D215+D219+D223+D227+D231+D235+D243+D244+D245+D246+D247+D251+D255+D282+D285</f>
        <v>4750814.1999999993</v>
      </c>
      <c r="E336" s="3">
        <f>E170+E151+E152+E156+E157+E158+E159+E160+E161+E162+E166+E182+E186+E190+E194+E198+E202+E206+E207+E211+E215+E219+E223+E227+E231+E235+E243+E244+E245+E246+E247+E251+E255+E282+E285</f>
        <v>0</v>
      </c>
      <c r="F336" s="3">
        <f t="shared" si="1011"/>
        <v>4750814.1999999993</v>
      </c>
      <c r="G336" s="3">
        <f>G170+G151+G152+G156+G157+G158+G159+G160+G161+G162+G166+G182+G186+G190+G194+G198+G202+G206+G207+G211+G215+G219+G223+G227+G231+G235+G243+G244+G245+G246+G247+G251+G255+G282+G285+G288+G259+G264+G171+G172+G173</f>
        <v>221784.394</v>
      </c>
      <c r="H336" s="3">
        <f t="shared" si="1294"/>
        <v>4972598.5939999996</v>
      </c>
      <c r="I336" s="3">
        <f>I170+I151+I152+I156+I157+I158+I159+I160+I161+I162+I166+I182+I186+I190+I194+I198+I202+I206+I207+I211+I215+I219+I223+I227+I231+I235+I243+I244+I245+I246+I247+I251+I255+I282+I285+I288+I259+I264+I171+I172+I173</f>
        <v>0</v>
      </c>
      <c r="J336" s="3">
        <f t="shared" si="1295"/>
        <v>4972598.5939999996</v>
      </c>
      <c r="K336" s="3">
        <f>K170+K151+K152+K156+K157+K158+K159+K160+K161+K162+K166+K182+K186+K190+K194+K198+K202+K206+K207+K211+K215+K219+K223+K227+K231+K235+K243+K244+K245+K246+K247+K251+K255+K282+K285+K288+K259+K264+K171+K172+K173+K269+K292</f>
        <v>41233</v>
      </c>
      <c r="L336" s="3">
        <f t="shared" si="1296"/>
        <v>5013831.5939999996</v>
      </c>
      <c r="M336" s="3">
        <f>M170+M151+M152+M156+M157+M158+M159+M160+M161+M162+M166+M182+M186+M190+M194+M198+M202+M206+M207+M211+M215+M219+M223+M227+M231+M235+M243+M244+M245+M246+M247+M251+M255+M282+M285+M288+M259+M264+M171+M172+M173+M269+M292</f>
        <v>0</v>
      </c>
      <c r="N336" s="3">
        <f t="shared" si="1297"/>
        <v>5013831.5939999996</v>
      </c>
      <c r="O336" s="3">
        <f>O170+O151+O152+O156+O157+O158+O159+O160+O161+O162+O166+O182+O186+O190+O194+O198+O202+O206+O207+O211+O215+O219+O223+O227+O231+O235+O243+O244+O245+O246+O247+O251+O255+O282+O285+O288+O259+O264+O171+O172+O173+O269+O292+O273</f>
        <v>-368</v>
      </c>
      <c r="P336" s="3">
        <f t="shared" si="1298"/>
        <v>5013463.5939999996</v>
      </c>
      <c r="Q336" s="3">
        <f>Q170+Q151+Q152+Q156+Q157+Q158+Q159+Q160+Q161+Q162+Q166+Q182+Q186+Q190+Q194+Q198+Q202+Q206+Q207+Q211+Q215+Q219+Q223+Q227+Q231+Q235+Q243+Q244+Q245+Q246+Q247+Q251+Q255+Q282+Q285+Q288+Q259+Q264+Q171+Q172+Q173+Q269+Q292+Q273+Q277+Q175+Q176</f>
        <v>-36584.245999999999</v>
      </c>
      <c r="R336" s="3">
        <f t="shared" si="1157"/>
        <v>4976879.3479999993</v>
      </c>
      <c r="S336" s="35">
        <f>S170+S151+S152+S156+S157+S158+S159+S160+S161+S162+S166+S182+S186+S190+S194+S198+S202+S206+S207+S211+S215+S219+S223+S227+S231+S235+S243+S244+S245+S246+S247+S251+S255+S282+S285+S288+S259+S264+S171+S172+S173+S269+S292+S273+S277+S175+S176</f>
        <v>0</v>
      </c>
      <c r="T336" s="3">
        <f t="shared" si="1299"/>
        <v>4976879.3479999993</v>
      </c>
      <c r="U336" s="30">
        <f>U170+U151+U152+U156+U157+U158+U159+U160+U161+U162+U166+U182+U186+U190+U194+U198+U202+U206+U207+U211+U215+U219+U223+U227+U231+U235+U243+U244+U245+U246+U247+U251+U255+U282+U285+U288+U259+U264+U171+U172+U173+U269+U292+U273+U277+U175+U176</f>
        <v>-2261016.4709999999</v>
      </c>
      <c r="V336" s="3">
        <f t="shared" si="1300"/>
        <v>2715862.8769999994</v>
      </c>
      <c r="W336" s="3">
        <f>W170+W151+W152+W156+W157+W158+W159+W160+W161+W162+W166+W182+W186+W190+W194+W198+W202+W206+W207+W211+W215+W219+W223+W227+W231+W235+W243+W244+W245+W246+W247+W251+W255+W282+W285</f>
        <v>3956932.7</v>
      </c>
      <c r="X336" s="3">
        <f>X170+X151+X152+X156+X157+X158+X159+X160+X161+X162+X166+X182+X186+X190+X194+X198+X202+X206+X207+X211+X215+X219+X223+X227+X231+X235+X243+X244+X245+X246+X247+X251+X255+X282+X285</f>
        <v>0</v>
      </c>
      <c r="Y336" s="3">
        <f t="shared" si="1012"/>
        <v>3956932.7</v>
      </c>
      <c r="Z336" s="3">
        <f>Z170+Z151+Z152+Z156+Z157+Z158+Z159+Z160+Z161+Z162+Z166+Z182+Z186+Z190+Z194+Z198+Z202+Z206+Z207+Z211+Z215+Z219+Z223+Z227+Z231+Z235+Z243+Z244+Z245+Z246+Z247+Z251+Z255+Z282+Z285+Z288+Z259+Z264+Z171+Z172+Z173</f>
        <v>0</v>
      </c>
      <c r="AA336" s="3">
        <f t="shared" si="1301"/>
        <v>3956932.7</v>
      </c>
      <c r="AB336" s="3">
        <f>AB170+AB151+AB152+AB156+AB157+AB158+AB159+AB160+AB161+AB162+AB166+AB182+AB186+AB190+AB194+AB198+AB202+AB206+AB207+AB211+AB215+AB219+AB223+AB227+AB231+AB235+AB243+AB244+AB245+AB246+AB247+AB251+AB255+AB282+AB285+AB288+AB259+AB264+AB171+AB172+AB173+AB269+AB292</f>
        <v>448050</v>
      </c>
      <c r="AC336" s="3">
        <f t="shared" si="1302"/>
        <v>4404982.7</v>
      </c>
      <c r="AD336" s="3">
        <f>AD170+AD151+AD152+AD156+AD157+AD158+AD159+AD160+AD161+AD162+AD166+AD182+AD186+AD190+AD194+AD198+AD202+AD206+AD207+AD211+AD215+AD219+AD223+AD227+AD231+AD235+AD243+AD244+AD245+AD246+AD247+AD251+AD255+AD282+AD285+AD288+AD259+AD264+AD171+AD172+AD173+AD269+AD292</f>
        <v>-500000</v>
      </c>
      <c r="AE336" s="3">
        <f t="shared" si="1303"/>
        <v>3904982.7</v>
      </c>
      <c r="AF336" s="3">
        <f>AF170+AF151+AF152+AF156+AF157+AF158+AF159+AF160+AF161+AF162+AF166+AF182+AF186+AF190+AF194+AF198+AF202+AF206+AF207+AF211+AF215+AF219+AF223+AF227+AF231+AF235+AF243+AF244+AF245+AF246+AF247+AF251+AF255+AF282+AF285+AF288+AF259+AF264+AF171+AF172+AF173+AF269+AF292+AF273</f>
        <v>-50000</v>
      </c>
      <c r="AG336" s="3">
        <f t="shared" si="1304"/>
        <v>3854982.7</v>
      </c>
      <c r="AH336" s="3">
        <f>AH170+AH151+AH152+AH156+AH157+AH158+AH159+AH160+AH161+AH162+AH166+AH182+AH186+AH190+AH194+AH198+AH202+AH206+AH207+AH211+AH215+AH219+AH223+AH227+AH231+AH235+AH243+AH244+AH245+AH246+AH247+AH251+AH255+AH282+AH285+AH288+AH259+AH264+AH171+AH172+AH173+AH269+AH292+AH273+AH277+AH175+AH176</f>
        <v>114845.28</v>
      </c>
      <c r="AI336" s="3">
        <f t="shared" si="1164"/>
        <v>3969827.98</v>
      </c>
      <c r="AJ336" s="35">
        <f>AJ170+AJ151+AJ152+AJ156+AJ157+AJ158+AJ159+AJ160+AJ161+AJ162+AJ166+AJ182+AJ186+AJ190+AJ194+AJ198+AJ202+AJ206+AJ207+AJ211+AJ215+AJ219+AJ223+AJ227+AJ231+AJ235+AJ243+AJ244+AJ245+AJ246+AJ247+AJ251+AJ255+AJ282+AJ285+AJ288+AJ259+AJ264+AJ171+AJ172+AJ173+AJ269+AJ292+AJ273+AJ277+AJ175+AJ176</f>
        <v>-157.262</v>
      </c>
      <c r="AK336" s="3">
        <f t="shared" si="1305"/>
        <v>3969670.7179999999</v>
      </c>
      <c r="AL336" s="30">
        <f>AL170+AL151+AL152+AL156+AL157+AL158+AL159+AL160+AL161+AL162+AL166+AL182+AL186+AL190+AL194+AL198+AL202+AL206+AL207+AL211+AL215+AL219+AL223+AL227+AL231+AL235+AL243+AL244+AL245+AL246+AL247+AL251+AL255+AL282+AL285+AL288+AL259+AL264+AL171+AL172+AL173+AL269+AL292+AL273+AL277+AL175+AL176</f>
        <v>1426263.8</v>
      </c>
      <c r="AM336" s="3">
        <f t="shared" si="1306"/>
        <v>5395934.5180000002</v>
      </c>
      <c r="AN336" s="3">
        <f>AN170+AN151+AN152+AN156+AN157+AN158+AN159+AN160+AN161+AN162+AN166+AN182+AN186+AN190+AN194+AN198+AN202+AN206+AN207+AN211+AN215+AN219+AN223+AN227+AN231+AN235+AN243+AN244+AN245+AN246+AN247+AN251+AN255+AN282+AN285</f>
        <v>3299114.8</v>
      </c>
      <c r="AO336" s="3">
        <f>AO170+AO151+AO152+AO156+AO157+AO158+AO159+AO160+AO161+AO162+AO166+AO182+AO186+AO190+AO194+AO198+AO202+AO206+AO207+AO211+AO215+AO219+AO223+AO227+AO231+AO235+AO243+AO244+AO245+AO246+AO247+AO251+AO255+AO282+AO285</f>
        <v>0</v>
      </c>
      <c r="AP336" s="3">
        <f t="shared" si="1013"/>
        <v>3299114.8</v>
      </c>
      <c r="AQ336" s="3">
        <f>AQ170+AQ151+AQ152+AQ156+AQ157+AQ158+AQ159+AQ160+AQ161+AQ162+AQ166+AQ182+AQ186+AQ190+AQ194+AQ198+AQ202+AQ206+AQ207+AQ211+AQ215+AQ219+AQ223+AQ227+AQ231+AQ235+AQ243+AQ244+AQ245+AQ246+AQ247+AQ251+AQ255+AQ282+AQ285+AQ288+AQ259+AQ264+AQ171+AQ172+AQ173</f>
        <v>0</v>
      </c>
      <c r="AR336" s="3">
        <f t="shared" si="1307"/>
        <v>3299114.8</v>
      </c>
      <c r="AS336" s="3">
        <f>AS170+AS151+AS152+AS156+AS157+AS158+AS159+AS160+AS161+AS162+AS166+AS182+AS186+AS190+AS194+AS198+AS202+AS206+AS207+AS211+AS215+AS219+AS223+AS227+AS231+AS235+AS243+AS244+AS245+AS246+AS247+AS251+AS255+AS282+AS285+AS288+AS259+AS264+AS171+AS172+AS173+AS269+AS292</f>
        <v>-124630</v>
      </c>
      <c r="AT336" s="3">
        <f t="shared" si="1308"/>
        <v>3174484.8</v>
      </c>
      <c r="AU336" s="3">
        <f>AU170+AU151+AU152+AU156+AU157+AU158+AU159+AU160+AU161+AU162+AU166+AU182+AU186+AU190+AU194+AU198+AU202+AU206+AU207+AU211+AU215+AU219+AU223+AU227+AU231+AU235+AU243+AU244+AU245+AU246+AU247+AU251+AU255+AU282+AU285+AU288+AU259+AU264+AU171+AU172+AU173+AU269+AU292</f>
        <v>0</v>
      </c>
      <c r="AV336" s="3">
        <f t="shared" si="1309"/>
        <v>3174484.8</v>
      </c>
      <c r="AW336" s="3">
        <f>AW170+AW151+AW152+AW156+AW157+AW158+AW159+AW160+AW161+AW162+AW166+AW182+AW186+AW190+AW194+AW198+AW202+AW206+AW207+AW211+AW215+AW219+AW223+AW227+AW231+AW235+AW243+AW244+AW245+AW246+AW247+AW251+AW255+AW282+AW285+AW288+AW259+AW264+AW171+AW172+AW173+AW269+AW292+AW273</f>
        <v>0</v>
      </c>
      <c r="AX336" s="3">
        <f t="shared" si="1310"/>
        <v>3174484.8</v>
      </c>
      <c r="AY336" s="3">
        <f>AY170+AY151+AY152+AY156+AY157+AY158+AY159+AY160+AY161+AY162+AY166+AY182+AY186+AY190+AY194+AY198+AY202+AY206+AY207+AY211+AY215+AY219+AY223+AY227+AY231+AY235+AY243+AY244+AY245+AY246+AY247+AY251+AY255+AY282+AY285+AY288+AY259+AY264+AY171+AY172+AY173+AY269+AY292+AY273+AY277+AY175+AY176</f>
        <v>131171.29599999997</v>
      </c>
      <c r="AZ336" s="3">
        <f t="shared" si="1170"/>
        <v>3305656.0959999999</v>
      </c>
      <c r="BA336" s="30">
        <f>BA170+BA151+BA152+BA156+BA157+BA158+BA159+BA160+BA161+BA162+BA166+BA182+BA186+BA190+BA194+BA198+BA202+BA206+BA207+BA211+BA215+BA219+BA223+BA227+BA231+BA235+BA243+BA244+BA245+BA246+BA247+BA251+BA255+BA282+BA285+BA288+BA259+BA264+BA171+BA172+BA173+BA269+BA292+BA273+BA277+BA175+BA176</f>
        <v>800000</v>
      </c>
      <c r="BB336" s="3">
        <f t="shared" si="1311"/>
        <v>4105656.0959999999</v>
      </c>
      <c r="BC336" s="65"/>
      <c r="BD336" s="65"/>
    </row>
    <row r="337" spans="1:58" x14ac:dyDescent="0.35">
      <c r="A337" s="21"/>
      <c r="B337" s="94" t="s">
        <v>11</v>
      </c>
      <c r="C337" s="95"/>
      <c r="D337" s="3">
        <f>D48+D86+D87+D88+D89+D90+D91+D92</f>
        <v>37430.800000000003</v>
      </c>
      <c r="E337" s="3">
        <f>E48+E86+E87+E88+E89+E90+E91+E92</f>
        <v>0</v>
      </c>
      <c r="F337" s="3">
        <f t="shared" si="1011"/>
        <v>37430.800000000003</v>
      </c>
      <c r="G337" s="3">
        <f>G48+G86+G87+G88+G89+G90+G91+G92</f>
        <v>0</v>
      </c>
      <c r="H337" s="3">
        <f t="shared" si="1294"/>
        <v>37430.800000000003</v>
      </c>
      <c r="I337" s="3">
        <f>I48+I86+I87+I88+I89+I90+I91+I92</f>
        <v>0</v>
      </c>
      <c r="J337" s="3">
        <f t="shared" si="1295"/>
        <v>37430.800000000003</v>
      </c>
      <c r="K337" s="3">
        <f>K48+K86+K87+K88+K89+K90+K91+K92+K98</f>
        <v>69106.292000000001</v>
      </c>
      <c r="L337" s="3">
        <f t="shared" si="1296"/>
        <v>106537.092</v>
      </c>
      <c r="M337" s="3">
        <f>M48+M86+M87+M88+M89+M90+M91+M92+M98</f>
        <v>0</v>
      </c>
      <c r="N337" s="3">
        <f t="shared" si="1297"/>
        <v>106537.092</v>
      </c>
      <c r="O337" s="3">
        <f>O48+O86+O87+O88+O89+O90+O91+O92+O98+O104</f>
        <v>-16000</v>
      </c>
      <c r="P337" s="3">
        <f t="shared" si="1298"/>
        <v>90537.092000000004</v>
      </c>
      <c r="Q337" s="3">
        <f>Q48+Q86+Q87+Q88+Q89+Q90+Q91+Q92+Q98+Q104</f>
        <v>0</v>
      </c>
      <c r="R337" s="3">
        <f t="shared" si="1157"/>
        <v>90537.092000000004</v>
      </c>
      <c r="S337" s="35">
        <f>S48+S86+S87+S88+S89+S90+S91+S92+S98+S104</f>
        <v>0</v>
      </c>
      <c r="T337" s="3">
        <f t="shared" si="1299"/>
        <v>90537.092000000004</v>
      </c>
      <c r="U337" s="30">
        <f>U48+U86+U87+U88+U89+U90+U91+U92+U98+U104+U59</f>
        <v>29984.344000000005</v>
      </c>
      <c r="V337" s="3">
        <f t="shared" si="1300"/>
        <v>120521.43600000002</v>
      </c>
      <c r="W337" s="3">
        <f>W48+W86+W87+W88+W89+W90+W91+W92+W93+W94+W95</f>
        <v>16000</v>
      </c>
      <c r="X337" s="3">
        <f>X48+X86+X87+X88+X89+X90+X91+X92+X93+X94+X95</f>
        <v>0</v>
      </c>
      <c r="Y337" s="3">
        <f t="shared" si="1012"/>
        <v>16000</v>
      </c>
      <c r="Z337" s="3">
        <f>Z48+Z86+Z87+Z88+Z89+Z90+Z91+Z92+Z93+Z94+Z95</f>
        <v>0</v>
      </c>
      <c r="AA337" s="3">
        <f t="shared" si="1301"/>
        <v>16000</v>
      </c>
      <c r="AB337" s="3">
        <f>AB48+AB86+AB87+AB88+AB89+AB90+AB91+AB92+AB98</f>
        <v>0</v>
      </c>
      <c r="AC337" s="3">
        <f t="shared" si="1302"/>
        <v>16000</v>
      </c>
      <c r="AD337" s="3">
        <f>AD48+AD86+AD87+AD88+AD89+AD90+AD91+AD92+AD98</f>
        <v>0</v>
      </c>
      <c r="AE337" s="3">
        <f t="shared" si="1303"/>
        <v>16000</v>
      </c>
      <c r="AF337" s="3">
        <f>AF48+AF86+AF87+AF88+AF89+AF90+AF91+AF92+AF98+AF104</f>
        <v>16000.000000000002</v>
      </c>
      <c r="AG337" s="3">
        <f t="shared" si="1304"/>
        <v>32000</v>
      </c>
      <c r="AH337" s="3">
        <f>AH48+AH86+AH87+AH88+AH89+AH90+AH91+AH92+AH98+AH104</f>
        <v>-2742.6869999999999</v>
      </c>
      <c r="AI337" s="3">
        <f t="shared" si="1164"/>
        <v>29257.313000000002</v>
      </c>
      <c r="AJ337" s="35">
        <f>AJ48+AJ86+AJ87+AJ88+AJ89+AJ90+AJ91+AJ92+AJ98+AJ104</f>
        <v>0</v>
      </c>
      <c r="AK337" s="3">
        <f t="shared" si="1305"/>
        <v>29257.313000000002</v>
      </c>
      <c r="AL337" s="30">
        <f>AL48+AL86+AL87+AL88+AL89+AL90+AL91+AL92+AL98+AL104+AL59</f>
        <v>0</v>
      </c>
      <c r="AM337" s="3">
        <f t="shared" si="1306"/>
        <v>29257.313000000002</v>
      </c>
      <c r="AN337" s="3">
        <f>AN48+AN86+AN87+AN88+AN89+AN90+AN91+AN92+AN93+AN94+AN95</f>
        <v>40868.6</v>
      </c>
      <c r="AO337" s="3">
        <f>AO48+AO86+AO87+AO88+AO89+AO90+AO91+AO92+AO93+AO94+AO95</f>
        <v>0</v>
      </c>
      <c r="AP337" s="3">
        <f t="shared" si="1013"/>
        <v>40868.6</v>
      </c>
      <c r="AQ337" s="3">
        <f>AQ48+AQ86+AQ87+AQ88+AQ89+AQ90+AQ91+AQ92+AQ93+AQ94+AQ95</f>
        <v>0</v>
      </c>
      <c r="AR337" s="3">
        <f t="shared" si="1307"/>
        <v>40868.6</v>
      </c>
      <c r="AS337" s="3">
        <f>AS48+AS86+AS87+AS88+AS89+AS90+AS91+AS92+AS98</f>
        <v>0</v>
      </c>
      <c r="AT337" s="3">
        <f t="shared" si="1308"/>
        <v>40868.6</v>
      </c>
      <c r="AU337" s="3">
        <f>AU48+AU86+AU87+AU88+AU89+AU90+AU91+AU92+AU98</f>
        <v>0</v>
      </c>
      <c r="AV337" s="3">
        <f t="shared" si="1309"/>
        <v>40868.6</v>
      </c>
      <c r="AW337" s="3">
        <f>AW48+AW86+AW87+AW88+AW89+AW90+AW91+AW92+AW98+AW104</f>
        <v>0</v>
      </c>
      <c r="AX337" s="3">
        <f t="shared" si="1310"/>
        <v>40868.6</v>
      </c>
      <c r="AY337" s="3">
        <f>AY48+AY86+AY87+AY88+AY89+AY90+AY91+AY92+AY98+AY104</f>
        <v>0</v>
      </c>
      <c r="AZ337" s="3">
        <f t="shared" si="1170"/>
        <v>40868.6</v>
      </c>
      <c r="BA337" s="30">
        <f>BA48+BA86+BA87+BA88+BA89+BA90+BA91+BA92+BA98+BA104+BA59</f>
        <v>0</v>
      </c>
      <c r="BB337" s="3">
        <f t="shared" si="1311"/>
        <v>40868.6</v>
      </c>
      <c r="BC337" s="65"/>
      <c r="BD337" s="65"/>
    </row>
    <row r="338" spans="1:58" x14ac:dyDescent="0.35">
      <c r="A338" s="21"/>
      <c r="B338" s="94" t="s">
        <v>248</v>
      </c>
      <c r="C338" s="95"/>
      <c r="D338" s="3">
        <f>D239</f>
        <v>283733.40000000002</v>
      </c>
      <c r="E338" s="3">
        <f>E239</f>
        <v>0</v>
      </c>
      <c r="F338" s="3">
        <f t="shared" si="1011"/>
        <v>283733.40000000002</v>
      </c>
      <c r="G338" s="3">
        <f>G239</f>
        <v>0</v>
      </c>
      <c r="H338" s="3">
        <f t="shared" si="1294"/>
        <v>283733.40000000002</v>
      </c>
      <c r="I338" s="3">
        <f>I239</f>
        <v>0</v>
      </c>
      <c r="J338" s="3">
        <f t="shared" si="1295"/>
        <v>283733.40000000002</v>
      </c>
      <c r="K338" s="3">
        <f>K239</f>
        <v>25817.919999999998</v>
      </c>
      <c r="L338" s="3">
        <f t="shared" si="1296"/>
        <v>309551.32</v>
      </c>
      <c r="M338" s="3">
        <f>M239</f>
        <v>0</v>
      </c>
      <c r="N338" s="3">
        <f t="shared" si="1297"/>
        <v>309551.32</v>
      </c>
      <c r="O338" s="3">
        <f>O239</f>
        <v>0</v>
      </c>
      <c r="P338" s="3">
        <f t="shared" si="1298"/>
        <v>309551.32</v>
      </c>
      <c r="Q338" s="3">
        <f>Q239</f>
        <v>0</v>
      </c>
      <c r="R338" s="3">
        <f t="shared" si="1157"/>
        <v>309551.32</v>
      </c>
      <c r="S338" s="35">
        <f>S239</f>
        <v>0</v>
      </c>
      <c r="T338" s="3">
        <f t="shared" si="1299"/>
        <v>309551.32</v>
      </c>
      <c r="U338" s="30">
        <f>U239+U323</f>
        <v>0</v>
      </c>
      <c r="V338" s="3">
        <f t="shared" si="1300"/>
        <v>309551.32</v>
      </c>
      <c r="W338" s="3">
        <f>W239</f>
        <v>0</v>
      </c>
      <c r="X338" s="3">
        <f>X239</f>
        <v>0</v>
      </c>
      <c r="Y338" s="3">
        <f t="shared" si="1012"/>
        <v>0</v>
      </c>
      <c r="Z338" s="3">
        <f>Z239</f>
        <v>0</v>
      </c>
      <c r="AA338" s="3">
        <f t="shared" si="1301"/>
        <v>0</v>
      </c>
      <c r="AB338" s="3">
        <f>AB239</f>
        <v>0</v>
      </c>
      <c r="AC338" s="3">
        <f t="shared" si="1302"/>
        <v>0</v>
      </c>
      <c r="AD338" s="3">
        <f>AD239</f>
        <v>0</v>
      </c>
      <c r="AE338" s="3">
        <f t="shared" si="1303"/>
        <v>0</v>
      </c>
      <c r="AF338" s="3">
        <f>AF239</f>
        <v>0</v>
      </c>
      <c r="AG338" s="3">
        <f t="shared" si="1304"/>
        <v>0</v>
      </c>
      <c r="AH338" s="3">
        <f>AH239</f>
        <v>0</v>
      </c>
      <c r="AI338" s="3">
        <f t="shared" si="1164"/>
        <v>0</v>
      </c>
      <c r="AJ338" s="35">
        <f>AJ239</f>
        <v>0</v>
      </c>
      <c r="AK338" s="3">
        <f t="shared" si="1305"/>
        <v>0</v>
      </c>
      <c r="AL338" s="30">
        <f>AL239+AL323</f>
        <v>285000</v>
      </c>
      <c r="AM338" s="3">
        <f t="shared" si="1306"/>
        <v>285000</v>
      </c>
      <c r="AN338" s="3">
        <f>AN239</f>
        <v>0</v>
      </c>
      <c r="AO338" s="3">
        <f>AO239</f>
        <v>0</v>
      </c>
      <c r="AP338" s="3">
        <f t="shared" si="1013"/>
        <v>0</v>
      </c>
      <c r="AQ338" s="3">
        <f>AQ239</f>
        <v>0</v>
      </c>
      <c r="AR338" s="3">
        <f t="shared" si="1307"/>
        <v>0</v>
      </c>
      <c r="AS338" s="3">
        <f>AS239</f>
        <v>0</v>
      </c>
      <c r="AT338" s="3">
        <f t="shared" si="1308"/>
        <v>0</v>
      </c>
      <c r="AU338" s="3">
        <f>AU239</f>
        <v>0</v>
      </c>
      <c r="AV338" s="3">
        <f t="shared" si="1309"/>
        <v>0</v>
      </c>
      <c r="AW338" s="3">
        <f>AW239</f>
        <v>0</v>
      </c>
      <c r="AX338" s="3">
        <f t="shared" si="1310"/>
        <v>0</v>
      </c>
      <c r="AY338" s="3">
        <f>AY239</f>
        <v>0</v>
      </c>
      <c r="AZ338" s="3">
        <f t="shared" si="1170"/>
        <v>0</v>
      </c>
      <c r="BA338" s="30">
        <f>BA239+BA323</f>
        <v>0</v>
      </c>
      <c r="BB338" s="3">
        <f t="shared" si="1311"/>
        <v>0</v>
      </c>
      <c r="BC338" s="65"/>
      <c r="BD338" s="65"/>
    </row>
    <row r="339" spans="1:58" x14ac:dyDescent="0.35">
      <c r="A339" s="21"/>
      <c r="B339" s="94" t="s">
        <v>300</v>
      </c>
      <c r="C339" s="95"/>
      <c r="D339" s="3">
        <f>D116</f>
        <v>9847.7000000000007</v>
      </c>
      <c r="E339" s="3">
        <f>E116</f>
        <v>0</v>
      </c>
      <c r="F339" s="3">
        <f t="shared" si="1011"/>
        <v>9847.7000000000007</v>
      </c>
      <c r="G339" s="3">
        <f>G116+G114+G128+G130+G132+G121+G123+G125</f>
        <v>35864.659</v>
      </c>
      <c r="H339" s="3">
        <f t="shared" si="1294"/>
        <v>45712.358999999997</v>
      </c>
      <c r="I339" s="3">
        <f>I116+I114+I128+I130+I132+I121+I123+I125</f>
        <v>0</v>
      </c>
      <c r="J339" s="3">
        <f t="shared" si="1295"/>
        <v>45712.358999999997</v>
      </c>
      <c r="K339" s="3">
        <f>K116+K114+K128+K130+K132+K121+K123+K125</f>
        <v>0</v>
      </c>
      <c r="L339" s="3">
        <f t="shared" si="1296"/>
        <v>45712.358999999997</v>
      </c>
      <c r="M339" s="3">
        <f>M116+M114+M128+M130+M132+M121+M123+M125</f>
        <v>0</v>
      </c>
      <c r="N339" s="3">
        <f t="shared" si="1297"/>
        <v>45712.358999999997</v>
      </c>
      <c r="O339" s="3">
        <f>O116+O114+O128+O130+O132+O121+O123+O125</f>
        <v>8606.9120000000003</v>
      </c>
      <c r="P339" s="3">
        <f t="shared" si="1298"/>
        <v>54319.270999999993</v>
      </c>
      <c r="Q339" s="3">
        <f>Q116+Q114+Q128+Q130+Q132+Q121+Q123+Q125</f>
        <v>-28897</v>
      </c>
      <c r="R339" s="3">
        <f t="shared" si="1157"/>
        <v>25422.270999999993</v>
      </c>
      <c r="S339" s="35">
        <f>S116+S114+S128+S130+S132+S121+S123+S125</f>
        <v>0</v>
      </c>
      <c r="T339" s="3">
        <f t="shared" si="1299"/>
        <v>25422.270999999993</v>
      </c>
      <c r="U339" s="30">
        <f>U116+U114+U128+U130+U132+U121+U123+U125</f>
        <v>-9847.7000000000007</v>
      </c>
      <c r="V339" s="3">
        <f t="shared" si="1300"/>
        <v>15574.570999999993</v>
      </c>
      <c r="W339" s="3">
        <f>W116</f>
        <v>0</v>
      </c>
      <c r="X339" s="3">
        <f>X116</f>
        <v>0</v>
      </c>
      <c r="Y339" s="3">
        <f t="shared" si="1012"/>
        <v>0</v>
      </c>
      <c r="Z339" s="3">
        <f>Z116+Z114+Z128+Z130+Z132+Z121+Z123+Z125</f>
        <v>0</v>
      </c>
      <c r="AA339" s="3">
        <f t="shared" si="1301"/>
        <v>0</v>
      </c>
      <c r="AB339" s="3">
        <f>AB116+AB114+AB128+AB130+AB132+AB121+AB123+AB125</f>
        <v>0</v>
      </c>
      <c r="AC339" s="3">
        <f t="shared" si="1302"/>
        <v>0</v>
      </c>
      <c r="AD339" s="3">
        <f>AD116+AD114+AD128+AD130+AD132+AD121+AD123+AD125</f>
        <v>0</v>
      </c>
      <c r="AE339" s="3">
        <f t="shared" si="1303"/>
        <v>0</v>
      </c>
      <c r="AF339" s="3">
        <f>AF116+AF114+AF128+AF130+AF132+AF121+AF123+AF125</f>
        <v>0</v>
      </c>
      <c r="AG339" s="3">
        <f t="shared" si="1304"/>
        <v>0</v>
      </c>
      <c r="AH339" s="3">
        <f>AH116+AH114+AH128+AH130+AH132+AH121+AH123+AH125</f>
        <v>0</v>
      </c>
      <c r="AI339" s="3">
        <f t="shared" si="1164"/>
        <v>0</v>
      </c>
      <c r="AJ339" s="35">
        <f>AJ116+AJ114+AJ128+AJ130+AJ132+AJ121+AJ123+AJ125</f>
        <v>0</v>
      </c>
      <c r="AK339" s="3">
        <f t="shared" si="1305"/>
        <v>0</v>
      </c>
      <c r="AL339" s="30">
        <f>AL116+AL114+AL128+AL130+AL132+AL121+AL123+AL125</f>
        <v>2697</v>
      </c>
      <c r="AM339" s="3">
        <f t="shared" si="1306"/>
        <v>2697</v>
      </c>
      <c r="AN339" s="3">
        <f>AN116</f>
        <v>0</v>
      </c>
      <c r="AO339" s="3">
        <f>AO116</f>
        <v>0</v>
      </c>
      <c r="AP339" s="3">
        <f t="shared" si="1013"/>
        <v>0</v>
      </c>
      <c r="AQ339" s="3">
        <f>AQ116+AQ114+AQ128+AQ130+AQ132+AQ121+AQ123+AQ125</f>
        <v>0</v>
      </c>
      <c r="AR339" s="3">
        <f t="shared" si="1307"/>
        <v>0</v>
      </c>
      <c r="AS339" s="3">
        <f>AS116+AS114+AS128+AS130+AS132+AS121+AS123+AS125</f>
        <v>0</v>
      </c>
      <c r="AT339" s="3">
        <f t="shared" si="1308"/>
        <v>0</v>
      </c>
      <c r="AU339" s="3">
        <f>AU116+AU114+AU128+AU130+AU132+AU121+AU123+AU125</f>
        <v>0</v>
      </c>
      <c r="AV339" s="3">
        <f t="shared" si="1309"/>
        <v>0</v>
      </c>
      <c r="AW339" s="3">
        <f>AW116+AW114+AW128+AW130+AW132+AW121+AW123+AW125</f>
        <v>0</v>
      </c>
      <c r="AX339" s="3">
        <f t="shared" si="1310"/>
        <v>0</v>
      </c>
      <c r="AY339" s="3">
        <f>AY116+AY114+AY128+AY130+AY132+AY121+AY123+AY125</f>
        <v>0</v>
      </c>
      <c r="AZ339" s="3">
        <f t="shared" si="1170"/>
        <v>0</v>
      </c>
      <c r="BA339" s="30">
        <f>BA116+BA114+BA128+BA130+BA132+BA121+BA123+BA125</f>
        <v>6293</v>
      </c>
      <c r="BB339" s="3">
        <f t="shared" si="1311"/>
        <v>6293</v>
      </c>
      <c r="BC339" s="65"/>
      <c r="BD339" s="65"/>
    </row>
    <row r="340" spans="1:58" x14ac:dyDescent="0.35">
      <c r="A340" s="21"/>
      <c r="B340" s="94" t="s">
        <v>310</v>
      </c>
      <c r="C340" s="95"/>
      <c r="D340" s="3"/>
      <c r="E340" s="3">
        <f>E314</f>
        <v>637.66300000000001</v>
      </c>
      <c r="F340" s="3">
        <f t="shared" si="1011"/>
        <v>637.66300000000001</v>
      </c>
      <c r="G340" s="3">
        <f>G314</f>
        <v>0</v>
      </c>
      <c r="H340" s="3">
        <f t="shared" si="1294"/>
        <v>637.66300000000001</v>
      </c>
      <c r="I340" s="3">
        <f>I314</f>
        <v>0</v>
      </c>
      <c r="J340" s="3">
        <f t="shared" si="1295"/>
        <v>637.66300000000001</v>
      </c>
      <c r="K340" s="3">
        <f>K314</f>
        <v>0</v>
      </c>
      <c r="L340" s="3">
        <f t="shared" si="1296"/>
        <v>637.66300000000001</v>
      </c>
      <c r="M340" s="3">
        <f>M314</f>
        <v>0</v>
      </c>
      <c r="N340" s="3">
        <f t="shared" si="1297"/>
        <v>637.66300000000001</v>
      </c>
      <c r="O340" s="3">
        <f>O314</f>
        <v>0</v>
      </c>
      <c r="P340" s="3">
        <f t="shared" si="1298"/>
        <v>637.66300000000001</v>
      </c>
      <c r="Q340" s="3">
        <f>Q314</f>
        <v>0</v>
      </c>
      <c r="R340" s="3">
        <f t="shared" si="1157"/>
        <v>637.66300000000001</v>
      </c>
      <c r="S340" s="35">
        <f>S314</f>
        <v>0</v>
      </c>
      <c r="T340" s="3">
        <f t="shared" si="1299"/>
        <v>637.66300000000001</v>
      </c>
      <c r="U340" s="30">
        <f>U314</f>
        <v>-32.304000000000002</v>
      </c>
      <c r="V340" s="3">
        <f t="shared" si="1300"/>
        <v>605.35900000000004</v>
      </c>
      <c r="W340" s="3"/>
      <c r="X340" s="3">
        <f>X314</f>
        <v>0</v>
      </c>
      <c r="Y340" s="3">
        <f t="shared" si="1012"/>
        <v>0</v>
      </c>
      <c r="Z340" s="3">
        <f>Z314</f>
        <v>0</v>
      </c>
      <c r="AA340" s="3">
        <f t="shared" si="1301"/>
        <v>0</v>
      </c>
      <c r="AB340" s="3">
        <f>AB314</f>
        <v>0</v>
      </c>
      <c r="AC340" s="3">
        <f t="shared" si="1302"/>
        <v>0</v>
      </c>
      <c r="AD340" s="3">
        <f>AD314</f>
        <v>0</v>
      </c>
      <c r="AE340" s="3">
        <f t="shared" si="1303"/>
        <v>0</v>
      </c>
      <c r="AF340" s="3">
        <f>AF314</f>
        <v>0</v>
      </c>
      <c r="AG340" s="3">
        <f t="shared" si="1304"/>
        <v>0</v>
      </c>
      <c r="AH340" s="3">
        <f>AH314</f>
        <v>0</v>
      </c>
      <c r="AI340" s="3">
        <f t="shared" si="1164"/>
        <v>0</v>
      </c>
      <c r="AJ340" s="35">
        <f>AJ314</f>
        <v>0</v>
      </c>
      <c r="AK340" s="3">
        <f t="shared" si="1305"/>
        <v>0</v>
      </c>
      <c r="AL340" s="30">
        <f>AL314</f>
        <v>0</v>
      </c>
      <c r="AM340" s="3">
        <f t="shared" si="1306"/>
        <v>0</v>
      </c>
      <c r="AN340" s="3"/>
      <c r="AO340" s="3">
        <f>AO314</f>
        <v>0</v>
      </c>
      <c r="AP340" s="3">
        <f t="shared" si="1013"/>
        <v>0</v>
      </c>
      <c r="AQ340" s="3">
        <f>AQ314</f>
        <v>0</v>
      </c>
      <c r="AR340" s="3">
        <f>AP340+AQ340</f>
        <v>0</v>
      </c>
      <c r="AS340" s="3">
        <f>AS314</f>
        <v>0</v>
      </c>
      <c r="AT340" s="3">
        <f t="shared" si="1308"/>
        <v>0</v>
      </c>
      <c r="AU340" s="3">
        <f>AU314</f>
        <v>0</v>
      </c>
      <c r="AV340" s="3">
        <f t="shared" si="1309"/>
        <v>0</v>
      </c>
      <c r="AW340" s="3">
        <f>AW314</f>
        <v>0</v>
      </c>
      <c r="AX340" s="3">
        <f t="shared" si="1310"/>
        <v>0</v>
      </c>
      <c r="AY340" s="3">
        <f t="shared" ref="AY340:BA340" si="1312">AY314</f>
        <v>0</v>
      </c>
      <c r="AZ340" s="3">
        <f t="shared" si="1170"/>
        <v>0</v>
      </c>
      <c r="BA340" s="30">
        <f t="shared" si="1312"/>
        <v>0</v>
      </c>
      <c r="BB340" s="3">
        <f t="shared" si="1311"/>
        <v>0</v>
      </c>
      <c r="BC340" s="65"/>
      <c r="BD340" s="65"/>
    </row>
    <row r="341" spans="1:58" hidden="1" x14ac:dyDescent="0.35">
      <c r="A341" s="21"/>
      <c r="B341" s="94" t="s">
        <v>356</v>
      </c>
      <c r="C341" s="95"/>
      <c r="D341" s="22"/>
      <c r="E341" s="22"/>
      <c r="F341" s="22"/>
      <c r="G341" s="22"/>
      <c r="H341" s="22"/>
      <c r="I341" s="22"/>
      <c r="J341" s="22"/>
      <c r="K341" s="3">
        <f>K319</f>
        <v>300000</v>
      </c>
      <c r="L341" s="3">
        <f t="shared" si="1296"/>
        <v>300000</v>
      </c>
      <c r="M341" s="3">
        <f>M319</f>
        <v>0</v>
      </c>
      <c r="N341" s="3">
        <f t="shared" si="1297"/>
        <v>300000</v>
      </c>
      <c r="O341" s="3">
        <f>O319</f>
        <v>0</v>
      </c>
      <c r="P341" s="3">
        <f t="shared" si="1298"/>
        <v>300000</v>
      </c>
      <c r="Q341" s="3">
        <f>Q319</f>
        <v>0</v>
      </c>
      <c r="R341" s="3">
        <f t="shared" si="1157"/>
        <v>300000</v>
      </c>
      <c r="S341" s="35">
        <f>S319</f>
        <v>0</v>
      </c>
      <c r="T341" s="3">
        <f>R341+S341</f>
        <v>300000</v>
      </c>
      <c r="U341" s="30">
        <f>U319</f>
        <v>-300000</v>
      </c>
      <c r="V341" s="3">
        <f t="shared" si="1300"/>
        <v>0</v>
      </c>
      <c r="W341" s="22"/>
      <c r="X341" s="22"/>
      <c r="Y341" s="22"/>
      <c r="Z341" s="22"/>
      <c r="AA341" s="22"/>
      <c r="AB341" s="3">
        <f>AB319</f>
        <v>0</v>
      </c>
      <c r="AC341" s="3">
        <f t="shared" si="1302"/>
        <v>0</v>
      </c>
      <c r="AD341" s="3">
        <f>AD319</f>
        <v>0</v>
      </c>
      <c r="AE341" s="3">
        <f t="shared" si="1303"/>
        <v>0</v>
      </c>
      <c r="AF341" s="3">
        <f>AF319</f>
        <v>0</v>
      </c>
      <c r="AG341" s="3">
        <f t="shared" si="1304"/>
        <v>0</v>
      </c>
      <c r="AH341" s="3">
        <f>AH319</f>
        <v>0</v>
      </c>
      <c r="AI341" s="3">
        <f t="shared" si="1164"/>
        <v>0</v>
      </c>
      <c r="AJ341" s="35">
        <f>AJ319</f>
        <v>0</v>
      </c>
      <c r="AK341" s="3">
        <f t="shared" si="1305"/>
        <v>0</v>
      </c>
      <c r="AL341" s="30">
        <f>AL319</f>
        <v>0</v>
      </c>
      <c r="AM341" s="3">
        <f t="shared" si="1306"/>
        <v>0</v>
      </c>
      <c r="AN341" s="22"/>
      <c r="AO341" s="22"/>
      <c r="AP341" s="22"/>
      <c r="AQ341" s="22"/>
      <c r="AR341" s="3">
        <f>AP341+AQ341</f>
        <v>0</v>
      </c>
      <c r="AS341" s="3">
        <f>AS319</f>
        <v>0</v>
      </c>
      <c r="AT341" s="3">
        <f t="shared" si="1308"/>
        <v>0</v>
      </c>
      <c r="AU341" s="3">
        <f>AU319</f>
        <v>0</v>
      </c>
      <c r="AV341" s="3">
        <f t="shared" si="1309"/>
        <v>0</v>
      </c>
      <c r="AW341" s="3">
        <f>AW319</f>
        <v>0</v>
      </c>
      <c r="AX341" s="3">
        <f t="shared" si="1310"/>
        <v>0</v>
      </c>
      <c r="AY341" s="3">
        <f t="shared" ref="AY341:BA341" si="1313">AY319</f>
        <v>0</v>
      </c>
      <c r="AZ341" s="3">
        <f t="shared" si="1170"/>
        <v>0</v>
      </c>
      <c r="BA341" s="30">
        <f t="shared" si="1313"/>
        <v>0</v>
      </c>
      <c r="BB341" s="3">
        <f t="shared" si="1311"/>
        <v>0</v>
      </c>
      <c r="BC341" s="5"/>
      <c r="BD341" s="5">
        <v>0</v>
      </c>
      <c r="BE341" s="5"/>
      <c r="BF341" s="5"/>
    </row>
    <row r="342" spans="1:58" x14ac:dyDescent="0.35">
      <c r="P342" s="9"/>
      <c r="R342" s="9"/>
      <c r="T342" s="9">
        <f>T327-T334-T335-T336-T337-T338-T339-T340-T341</f>
        <v>2.7357600629329681E-9</v>
      </c>
      <c r="U342" s="9">
        <f t="shared" ref="U342:BA342" si="1314">U327-U334-U335-U336-U337-U338-U339-U340-U341</f>
        <v>0</v>
      </c>
      <c r="V342" s="9"/>
      <c r="W342" s="9">
        <f t="shared" si="1314"/>
        <v>-1.3969838619232178E-9</v>
      </c>
      <c r="X342" s="9">
        <f t="shared" si="1314"/>
        <v>0</v>
      </c>
      <c r="Y342" s="9">
        <f t="shared" si="1314"/>
        <v>-1.3969838619232178E-9</v>
      </c>
      <c r="Z342" s="9">
        <f t="shared" si="1314"/>
        <v>2.1827872842550278E-11</v>
      </c>
      <c r="AA342" s="9">
        <f t="shared" si="1314"/>
        <v>-1.862645149230957E-9</v>
      </c>
      <c r="AB342" s="9">
        <f t="shared" si="1314"/>
        <v>0</v>
      </c>
      <c r="AC342" s="9">
        <f t="shared" si="1314"/>
        <v>-1.862645149230957E-9</v>
      </c>
      <c r="AD342" s="9">
        <f t="shared" si="1314"/>
        <v>0</v>
      </c>
      <c r="AE342" s="9">
        <f t="shared" si="1314"/>
        <v>-1.862645149230957E-9</v>
      </c>
      <c r="AF342" s="9">
        <f t="shared" si="1314"/>
        <v>-1.8189894035458565E-12</v>
      </c>
      <c r="AG342" s="9">
        <f t="shared" si="1314"/>
        <v>-1.862645149230957E-9</v>
      </c>
      <c r="AH342" s="9">
        <f t="shared" si="1314"/>
        <v>-5.4569682106375694E-12</v>
      </c>
      <c r="AI342" s="9">
        <f t="shared" si="1314"/>
        <v>-1.3169483281672001E-9</v>
      </c>
      <c r="AJ342" s="9">
        <f t="shared" si="1314"/>
        <v>5.6843418860808015E-14</v>
      </c>
      <c r="AK342" s="9">
        <f t="shared" si="1314"/>
        <v>-2.2482709027826786E-9</v>
      </c>
      <c r="AL342" s="9">
        <f t="shared" si="1314"/>
        <v>0</v>
      </c>
      <c r="AM342" s="9"/>
      <c r="AN342" s="9">
        <f t="shared" si="1314"/>
        <v>-8.3673512563109398E-10</v>
      </c>
      <c r="AO342" s="9">
        <f t="shared" si="1314"/>
        <v>0</v>
      </c>
      <c r="AP342" s="9">
        <f t="shared" si="1314"/>
        <v>-8.3673512563109398E-10</v>
      </c>
      <c r="AQ342" s="9">
        <f t="shared" si="1314"/>
        <v>0</v>
      </c>
      <c r="AR342" s="9">
        <f t="shared" si="1314"/>
        <v>-1.7680577002465725E-9</v>
      </c>
      <c r="AS342" s="9">
        <f t="shared" si="1314"/>
        <v>0</v>
      </c>
      <c r="AT342" s="9">
        <f t="shared" si="1314"/>
        <v>-1.7680577002465725E-9</v>
      </c>
      <c r="AU342" s="9">
        <f t="shared" si="1314"/>
        <v>0</v>
      </c>
      <c r="AV342" s="9">
        <f t="shared" si="1314"/>
        <v>-1.7680577002465725E-9</v>
      </c>
      <c r="AW342" s="9">
        <f t="shared" si="1314"/>
        <v>0</v>
      </c>
      <c r="AX342" s="9">
        <f t="shared" si="1314"/>
        <v>-1.7680577002465725E-9</v>
      </c>
      <c r="AY342" s="9">
        <f t="shared" si="1314"/>
        <v>2.9103830456733704E-11</v>
      </c>
      <c r="AZ342" s="9">
        <f t="shared" si="1314"/>
        <v>-8.3673512563109398E-10</v>
      </c>
      <c r="BA342" s="9">
        <f t="shared" si="1314"/>
        <v>0</v>
      </c>
      <c r="BB342" s="9"/>
      <c r="BD342" s="65"/>
    </row>
    <row r="343" spans="1:58" x14ac:dyDescent="0.35">
      <c r="D343" s="9">
        <f t="shared" ref="D343:S343" si="1315">D25+D30+D35+D40+D43+D46+D48+D51+D56+D65+D68+D71+D75+D79+D83+D85+D86+D87+D88+D89+D90+D91+D92+D93+D94+D95+D96+D97+D98+D101+D103+D104+D111+D112+D113+D114+D115+D116+D117+D118+D119+D120+D121+D122+D123+D124+D125+D126+D127+D128+D129+D130+D131+D132+D133+D134+D137+D151+D154+D156+D157+D158+D159+D160+D161+D164+D168+D170+D171+D172+D173+D174+D175+D176+D184+D188+D192+D196+D200+D204+D209+D213+D217+D221+D225+D229+D233+D237+D241+D243+D244+D245+D246+D249+D253+D257+D261+D266+D271+D275+D277+D290+D296+D297+D299+D300+D301+D302+D303+D304+D305+D306+D308+D309+D310+D311+D313+D314+D321+D206</f>
        <v>3279200.7</v>
      </c>
      <c r="E343" s="9">
        <f t="shared" si="1315"/>
        <v>-109687.58099999999</v>
      </c>
      <c r="F343" s="9">
        <f t="shared" si="1315"/>
        <v>3169513.1190000009</v>
      </c>
      <c r="G343" s="9">
        <f t="shared" si="1315"/>
        <v>141606.01299999998</v>
      </c>
      <c r="H343" s="9">
        <f t="shared" si="1315"/>
        <v>3311119.1319999998</v>
      </c>
      <c r="I343" s="9">
        <f t="shared" si="1315"/>
        <v>3673.8</v>
      </c>
      <c r="J343" s="9">
        <f t="shared" si="1315"/>
        <v>3314792.9319999996</v>
      </c>
      <c r="K343" s="9">
        <f t="shared" si="1315"/>
        <v>225599.345</v>
      </c>
      <c r="L343" s="9">
        <f t="shared" si="1315"/>
        <v>3540392.2770000002</v>
      </c>
      <c r="M343" s="9">
        <f t="shared" si="1315"/>
        <v>5997.241</v>
      </c>
      <c r="N343" s="9">
        <f t="shared" si="1315"/>
        <v>3546389.5179999997</v>
      </c>
      <c r="O343" s="9">
        <f t="shared" si="1315"/>
        <v>-13340.245999999996</v>
      </c>
      <c r="P343" s="9">
        <f t="shared" si="1315"/>
        <v>3533049.2719999999</v>
      </c>
      <c r="Q343" s="9">
        <f t="shared" si="1315"/>
        <v>-544706.05100000009</v>
      </c>
      <c r="R343" s="9">
        <f t="shared" si="1315"/>
        <v>2988343.2209999999</v>
      </c>
      <c r="S343" s="9">
        <f t="shared" si="1315"/>
        <v>-7724.1070000000009</v>
      </c>
      <c r="T343" s="9">
        <f>T25+T30+T35+T40+T43+T46+T48+T51+T56+T65+T68+T71+T75+T79+T83+T85+T86+T87+T88+T89+T90+T91+T92+T93+T94+T95+T96+T97+T98+T101+T103+T104+T111+T112+T113+T114+T115+T116+T117+T118+T119+T120+T121+T122+T123+T124+T125+T126+T127+T128+T129+T130+T131+T132+T133+T134+T137+T151+T154+T156+T157+T158+T159+T160+T161+T164+T168+T170+T171+T172+T173+T174+T175+T176+T184+T188+T192+T196+T200+T204+T209+T213+T217+T221+T225+T229+T233+T237+T241+T243+T244+T245+T246+T249+T253+T257+T261+T266+T271+T275+T277+T290+T296+T297+T299+T300+T301+T302+T303+T304+T305+T306+T308+T309+T310+T311+T313+T314+T321+T206+T61</f>
        <v>2980619.1140000001</v>
      </c>
      <c r="U343" s="9">
        <f t="shared" ref="U343:BA343" si="1316">U25+U30+U35+U40+U43+U46+U48+U51+U56+U65+U68+U71+U75+U79+U83+U85+U86+U87+U88+U89+U90+U91+U92+U93+U94+U95+U96+U97+U98+U101+U103+U104+U111+U112+U113+U114+U115+U116+U117+U118+U119+U120+U121+U122+U123+U124+U125+U126+U127+U128+U129+U130+U131+U132+U133+U134+U137+U151+U154+U156+U157+U158+U159+U160+U161+U164+U168+U170+U171+U172+U173+U174+U175+U176+U184+U188+U192+U196+U200+U204+U209+U213+U217+U221+U225+U229+U233+U237+U241+U243+U244+U245+U246+U249+U253+U257+U261+U266+U271+U275+U277+U290+U296+U297+U299+U300+U301+U302+U303+U304+U305+U306+U308+U309+U310+U311+U313+U314+U321+U206+U61</f>
        <v>2449.3120000000049</v>
      </c>
      <c r="V343" s="9"/>
      <c r="W343" s="9">
        <f t="shared" si="1316"/>
        <v>2927384.5000000005</v>
      </c>
      <c r="X343" s="9">
        <f t="shared" si="1316"/>
        <v>0</v>
      </c>
      <c r="Y343" s="9">
        <f t="shared" si="1316"/>
        <v>2927384.5000000005</v>
      </c>
      <c r="Z343" s="9">
        <f t="shared" si="1316"/>
        <v>105373.71</v>
      </c>
      <c r="AA343" s="9">
        <f t="shared" si="1316"/>
        <v>3032758.2100000004</v>
      </c>
      <c r="AB343" s="9">
        <f t="shared" si="1316"/>
        <v>-286762.59999999998</v>
      </c>
      <c r="AC343" s="9">
        <f t="shared" si="1316"/>
        <v>2745995.6100000003</v>
      </c>
      <c r="AD343" s="9">
        <f t="shared" si="1316"/>
        <v>0</v>
      </c>
      <c r="AE343" s="9">
        <f t="shared" si="1316"/>
        <v>2745995.6100000003</v>
      </c>
      <c r="AF343" s="9">
        <f t="shared" si="1316"/>
        <v>-891.68799999999464</v>
      </c>
      <c r="AG343" s="9">
        <f t="shared" si="1316"/>
        <v>2745103.9220000007</v>
      </c>
      <c r="AH343" s="9">
        <f t="shared" si="1316"/>
        <v>521809.46100000001</v>
      </c>
      <c r="AI343" s="9">
        <f t="shared" si="1316"/>
        <v>3266913.3829999999</v>
      </c>
      <c r="AJ343" s="9">
        <f t="shared" si="1316"/>
        <v>-1733.0619999999999</v>
      </c>
      <c r="AK343" s="9">
        <f t="shared" si="1316"/>
        <v>3265180.3210000005</v>
      </c>
      <c r="AL343" s="9">
        <f t="shared" si="1316"/>
        <v>2697</v>
      </c>
      <c r="AM343" s="9"/>
      <c r="AN343" s="9">
        <f t="shared" si="1316"/>
        <v>2510667.5</v>
      </c>
      <c r="AO343" s="9">
        <f t="shared" si="1316"/>
        <v>37871.701999999997</v>
      </c>
      <c r="AP343" s="9">
        <f t="shared" si="1316"/>
        <v>2548539.202</v>
      </c>
      <c r="AQ343" s="9">
        <f t="shared" si="1316"/>
        <v>0</v>
      </c>
      <c r="AR343" s="9">
        <f t="shared" si="1316"/>
        <v>2548539.202</v>
      </c>
      <c r="AS343" s="9">
        <f t="shared" si="1316"/>
        <v>-58113.03</v>
      </c>
      <c r="AT343" s="9">
        <f t="shared" si="1316"/>
        <v>2490426.1720000003</v>
      </c>
      <c r="AU343" s="9">
        <f t="shared" si="1316"/>
        <v>0</v>
      </c>
      <c r="AV343" s="9">
        <f t="shared" si="1316"/>
        <v>2490426.1720000003</v>
      </c>
      <c r="AW343" s="9">
        <f t="shared" si="1316"/>
        <v>0</v>
      </c>
      <c r="AX343" s="9">
        <f t="shared" si="1316"/>
        <v>2490426.1720000003</v>
      </c>
      <c r="AY343" s="9">
        <f t="shared" si="1316"/>
        <v>343110.43400000001</v>
      </c>
      <c r="AZ343" s="9">
        <f t="shared" si="1316"/>
        <v>2833536.6060000001</v>
      </c>
      <c r="BA343" s="9">
        <f t="shared" si="1316"/>
        <v>6293</v>
      </c>
      <c r="BB343" s="9"/>
    </row>
    <row r="344" spans="1:58" x14ac:dyDescent="0.35">
      <c r="D344" s="9">
        <f>D327-D329-D330-D331-D332</f>
        <v>3279200.700000002</v>
      </c>
      <c r="E344" s="6">
        <f t="shared" ref="E344:S344" si="1317">E327-E329-E330-E331-E332</f>
        <v>-109687.58099999999</v>
      </c>
      <c r="F344" s="9">
        <f>F327-F329-F330-F331-F332</f>
        <v>3169513.1190000018</v>
      </c>
      <c r="G344" s="9">
        <f t="shared" si="1317"/>
        <v>141606.01299999992</v>
      </c>
      <c r="H344" s="9">
        <f t="shared" si="1317"/>
        <v>3311119.1320000035</v>
      </c>
      <c r="I344" s="9">
        <f t="shared" si="1317"/>
        <v>3673.8</v>
      </c>
      <c r="J344" s="9">
        <f t="shared" si="1317"/>
        <v>3314792.9320000042</v>
      </c>
      <c r="K344" s="9">
        <f>K327-K329-K330-K331-K332</f>
        <v>225599.34499999997</v>
      </c>
      <c r="L344" s="9">
        <f t="shared" si="1317"/>
        <v>3540392.2770000021</v>
      </c>
      <c r="M344" s="9">
        <f t="shared" si="1317"/>
        <v>5997.241</v>
      </c>
      <c r="N344" s="9">
        <f t="shared" si="1317"/>
        <v>3546389.5180000025</v>
      </c>
      <c r="O344" s="9">
        <f t="shared" si="1317"/>
        <v>-13340.246000000008</v>
      </c>
      <c r="P344" s="9">
        <f t="shared" si="1317"/>
        <v>3533049.2720000031</v>
      </c>
      <c r="Q344" s="9">
        <f t="shared" si="1317"/>
        <v>-544706.05099999998</v>
      </c>
      <c r="R344" s="9">
        <f t="shared" si="1317"/>
        <v>2988343.2210000041</v>
      </c>
      <c r="S344" s="36">
        <f t="shared" si="1317"/>
        <v>-7724.1070000000009</v>
      </c>
      <c r="T344" s="9">
        <f>T327-T329-T330-T331-T332</f>
        <v>2980619.1140000033</v>
      </c>
      <c r="U344" s="9">
        <f>U327-U329-U330-U331-U332</f>
        <v>2449.311999999918</v>
      </c>
      <c r="V344" s="9"/>
      <c r="W344" s="9">
        <f t="shared" ref="W344:BA344" si="1318">W327-W329-W330-W331-W332</f>
        <v>2927384.4999999986</v>
      </c>
      <c r="X344" s="9">
        <f t="shared" si="1318"/>
        <v>0</v>
      </c>
      <c r="Y344" s="9">
        <f t="shared" si="1318"/>
        <v>2927384.4999999986</v>
      </c>
      <c r="Z344" s="9">
        <f t="shared" si="1318"/>
        <v>105373.71000000002</v>
      </c>
      <c r="AA344" s="9">
        <f t="shared" si="1318"/>
        <v>3032758.209999999</v>
      </c>
      <c r="AB344" s="9">
        <f t="shared" si="1318"/>
        <v>-286762.60000000003</v>
      </c>
      <c r="AC344" s="9">
        <f t="shared" si="1318"/>
        <v>2745995.6099999989</v>
      </c>
      <c r="AD344" s="9">
        <f t="shared" si="1318"/>
        <v>0</v>
      </c>
      <c r="AE344" s="9">
        <f t="shared" si="1318"/>
        <v>2745995.6099999989</v>
      </c>
      <c r="AF344" s="9">
        <f t="shared" si="1318"/>
        <v>-891.68799999999828</v>
      </c>
      <c r="AG344" s="9">
        <f t="shared" si="1318"/>
        <v>2745103.9219999989</v>
      </c>
      <c r="AH344" s="9">
        <f t="shared" si="1318"/>
        <v>521809.46100000001</v>
      </c>
      <c r="AI344" s="9">
        <f t="shared" si="1318"/>
        <v>3266913.382999999</v>
      </c>
      <c r="AJ344" s="9">
        <f t="shared" si="1318"/>
        <v>-1733.0619999999999</v>
      </c>
      <c r="AK344" s="9">
        <f t="shared" si="1318"/>
        <v>3265180.3209999981</v>
      </c>
      <c r="AL344" s="9">
        <f t="shared" si="1318"/>
        <v>2697</v>
      </c>
      <c r="AM344" s="9"/>
      <c r="AN344" s="9">
        <f t="shared" si="1318"/>
        <v>2510667.4999999995</v>
      </c>
      <c r="AO344" s="9">
        <f t="shared" si="1318"/>
        <v>37871.701999999997</v>
      </c>
      <c r="AP344" s="9">
        <f t="shared" si="1318"/>
        <v>2548539.2019999991</v>
      </c>
      <c r="AQ344" s="9">
        <f t="shared" si="1318"/>
        <v>0</v>
      </c>
      <c r="AR344" s="9">
        <f t="shared" si="1318"/>
        <v>2548539.2019999991</v>
      </c>
      <c r="AS344" s="9">
        <f t="shared" si="1318"/>
        <v>-58113.02999999997</v>
      </c>
      <c r="AT344" s="9">
        <f t="shared" si="1318"/>
        <v>2490426.1719999989</v>
      </c>
      <c r="AU344" s="9">
        <f t="shared" si="1318"/>
        <v>0</v>
      </c>
      <c r="AV344" s="9">
        <f t="shared" si="1318"/>
        <v>2490426.1719999989</v>
      </c>
      <c r="AW344" s="9">
        <f t="shared" si="1318"/>
        <v>0</v>
      </c>
      <c r="AX344" s="9">
        <f t="shared" si="1318"/>
        <v>2490426.1719999989</v>
      </c>
      <c r="AY344" s="9">
        <f t="shared" si="1318"/>
        <v>343110.43400000001</v>
      </c>
      <c r="AZ344" s="9">
        <f t="shared" si="1318"/>
        <v>2833536.6059999992</v>
      </c>
      <c r="BA344" s="9">
        <f t="shared" si="1318"/>
        <v>6292.9999999998836</v>
      </c>
      <c r="BB344" s="9"/>
    </row>
    <row r="345" spans="1:58" x14ac:dyDescent="0.35">
      <c r="D345" s="9">
        <f>D343-D344</f>
        <v>0</v>
      </c>
      <c r="E345" s="6">
        <f t="shared" ref="E345:S345" si="1319">E343-E344</f>
        <v>0</v>
      </c>
      <c r="F345" s="9">
        <f t="shared" si="1319"/>
        <v>0</v>
      </c>
      <c r="G345" s="9">
        <f t="shared" si="1319"/>
        <v>0</v>
      </c>
      <c r="H345" s="9">
        <f t="shared" si="1319"/>
        <v>-3.7252902984619141E-9</v>
      </c>
      <c r="I345" s="9">
        <f t="shared" si="1319"/>
        <v>0</v>
      </c>
      <c r="J345" s="9">
        <f t="shared" si="1319"/>
        <v>-4.6566128730773926E-9</v>
      </c>
      <c r="K345" s="9">
        <f t="shared" si="1319"/>
        <v>0</v>
      </c>
      <c r="L345" s="9">
        <f t="shared" si="1319"/>
        <v>0</v>
      </c>
      <c r="M345" s="9">
        <f t="shared" si="1319"/>
        <v>0</v>
      </c>
      <c r="N345" s="9">
        <f t="shared" si="1319"/>
        <v>0</v>
      </c>
      <c r="O345" s="9">
        <f t="shared" si="1319"/>
        <v>0</v>
      </c>
      <c r="P345" s="9">
        <f t="shared" si="1319"/>
        <v>0</v>
      </c>
      <c r="Q345" s="9">
        <f t="shared" si="1319"/>
        <v>0</v>
      </c>
      <c r="R345" s="9">
        <f t="shared" si="1319"/>
        <v>-4.1909515857696533E-9</v>
      </c>
      <c r="S345" s="36">
        <f t="shared" si="1319"/>
        <v>0</v>
      </c>
      <c r="T345" s="9">
        <f>T343-T344</f>
        <v>0</v>
      </c>
      <c r="U345" s="9">
        <f>U343-U344</f>
        <v>8.6856744019314647E-11</v>
      </c>
      <c r="V345" s="9"/>
      <c r="W345" s="9">
        <f t="shared" ref="W345:BA345" si="1320">W343-W344</f>
        <v>0</v>
      </c>
      <c r="X345" s="9">
        <f t="shared" si="1320"/>
        <v>0</v>
      </c>
      <c r="Y345" s="9">
        <f t="shared" si="1320"/>
        <v>0</v>
      </c>
      <c r="Z345" s="9">
        <f t="shared" si="1320"/>
        <v>0</v>
      </c>
      <c r="AA345" s="9">
        <f t="shared" si="1320"/>
        <v>0</v>
      </c>
      <c r="AB345" s="9">
        <f t="shared" si="1320"/>
        <v>0</v>
      </c>
      <c r="AC345" s="9">
        <f t="shared" si="1320"/>
        <v>0</v>
      </c>
      <c r="AD345" s="9">
        <f t="shared" si="1320"/>
        <v>0</v>
      </c>
      <c r="AE345" s="9">
        <f t="shared" si="1320"/>
        <v>0</v>
      </c>
      <c r="AF345" s="9">
        <f t="shared" si="1320"/>
        <v>3.637978807091713E-12</v>
      </c>
      <c r="AG345" s="9">
        <f t="shared" si="1320"/>
        <v>0</v>
      </c>
      <c r="AH345" s="9">
        <f t="shared" si="1320"/>
        <v>0</v>
      </c>
      <c r="AI345" s="9">
        <f t="shared" si="1320"/>
        <v>0</v>
      </c>
      <c r="AJ345" s="9">
        <f t="shared" si="1320"/>
        <v>0</v>
      </c>
      <c r="AK345" s="9">
        <f t="shared" si="1320"/>
        <v>0</v>
      </c>
      <c r="AL345" s="9">
        <f t="shared" si="1320"/>
        <v>0</v>
      </c>
      <c r="AM345" s="9"/>
      <c r="AN345" s="9">
        <f t="shared" si="1320"/>
        <v>0</v>
      </c>
      <c r="AO345" s="9">
        <f t="shared" si="1320"/>
        <v>0</v>
      </c>
      <c r="AP345" s="9">
        <f t="shared" si="1320"/>
        <v>0</v>
      </c>
      <c r="AQ345" s="9">
        <f t="shared" si="1320"/>
        <v>0</v>
      </c>
      <c r="AR345" s="9">
        <f t="shared" si="1320"/>
        <v>0</v>
      </c>
      <c r="AS345" s="9">
        <f t="shared" si="1320"/>
        <v>0</v>
      </c>
      <c r="AT345" s="9">
        <f t="shared" si="1320"/>
        <v>0</v>
      </c>
      <c r="AU345" s="9">
        <f t="shared" si="1320"/>
        <v>0</v>
      </c>
      <c r="AV345" s="9">
        <f t="shared" si="1320"/>
        <v>0</v>
      </c>
      <c r="AW345" s="9">
        <f t="shared" si="1320"/>
        <v>0</v>
      </c>
      <c r="AX345" s="9">
        <f t="shared" si="1320"/>
        <v>0</v>
      </c>
      <c r="AY345" s="9">
        <f t="shared" si="1320"/>
        <v>0</v>
      </c>
      <c r="AZ345" s="9">
        <f t="shared" si="1320"/>
        <v>0</v>
      </c>
      <c r="BA345" s="9">
        <f t="shared" si="1320"/>
        <v>1.1641532182693481E-10</v>
      </c>
      <c r="BB345" s="9"/>
    </row>
    <row r="348" spans="1:58" x14ac:dyDescent="0.35">
      <c r="D348" s="57"/>
      <c r="E348" s="57"/>
      <c r="F348" s="57"/>
    </row>
  </sheetData>
  <sheetProtection password="CF5C" sheet="1" objects="1" scenarios="1"/>
  <autoFilter ref="A17:BF345">
    <filterColumn colId="55">
      <filters blank="1"/>
    </filterColumn>
  </autoFilter>
  <mergeCells count="85">
    <mergeCell ref="A11:BB11"/>
    <mergeCell ref="AI16:AI17"/>
    <mergeCell ref="AR16:AR17"/>
    <mergeCell ref="A16:A17"/>
    <mergeCell ref="AQ16:AQ17"/>
    <mergeCell ref="O16:O17"/>
    <mergeCell ref="P16:P17"/>
    <mergeCell ref="AF16:AF17"/>
    <mergeCell ref="AD16:AD17"/>
    <mergeCell ref="AE16:AE17"/>
    <mergeCell ref="AG16:AG17"/>
    <mergeCell ref="AO16:AO17"/>
    <mergeCell ref="AP16:AP17"/>
    <mergeCell ref="Z16:Z17"/>
    <mergeCell ref="AV16:AV17"/>
    <mergeCell ref="AS16:AS17"/>
    <mergeCell ref="A127:A128"/>
    <mergeCell ref="W16:W17"/>
    <mergeCell ref="B16:B17"/>
    <mergeCell ref="C16:C17"/>
    <mergeCell ref="E16:E17"/>
    <mergeCell ref="K16:K17"/>
    <mergeCell ref="L16:L17"/>
    <mergeCell ref="A48:A49"/>
    <mergeCell ref="A113:A114"/>
    <mergeCell ref="M16:M17"/>
    <mergeCell ref="S16:S17"/>
    <mergeCell ref="T16:T17"/>
    <mergeCell ref="U16:U17"/>
    <mergeCell ref="A54:A59"/>
    <mergeCell ref="A129:A130"/>
    <mergeCell ref="AU16:AU17"/>
    <mergeCell ref="B127:B128"/>
    <mergeCell ref="G16:G17"/>
    <mergeCell ref="H16:H17"/>
    <mergeCell ref="AN16:AN17"/>
    <mergeCell ref="D16:D17"/>
    <mergeCell ref="I16:I17"/>
    <mergeCell ref="J16:J17"/>
    <mergeCell ref="B113:B114"/>
    <mergeCell ref="AC16:AC17"/>
    <mergeCell ref="X16:X17"/>
    <mergeCell ref="AB16:AB17"/>
    <mergeCell ref="F16:F17"/>
    <mergeCell ref="AH16:AH17"/>
    <mergeCell ref="AT16:AT17"/>
    <mergeCell ref="A131:A132"/>
    <mergeCell ref="B131:B132"/>
    <mergeCell ref="A313:A314"/>
    <mergeCell ref="B340:C340"/>
    <mergeCell ref="B337:C337"/>
    <mergeCell ref="B332:C332"/>
    <mergeCell ref="B339:C339"/>
    <mergeCell ref="B338:C338"/>
    <mergeCell ref="B334:C334"/>
    <mergeCell ref="B336:C336"/>
    <mergeCell ref="B335:C335"/>
    <mergeCell ref="B329:C329"/>
    <mergeCell ref="B331:C331"/>
    <mergeCell ref="B328:C328"/>
    <mergeCell ref="B313:B314"/>
    <mergeCell ref="B327:C327"/>
    <mergeCell ref="AK16:AK17"/>
    <mergeCell ref="B341:C341"/>
    <mergeCell ref="B333:C333"/>
    <mergeCell ref="B330:C330"/>
    <mergeCell ref="Y16:Y17"/>
    <mergeCell ref="B129:B130"/>
    <mergeCell ref="B48:B49"/>
    <mergeCell ref="AM4:BB4"/>
    <mergeCell ref="A12:BB13"/>
    <mergeCell ref="V16:V17"/>
    <mergeCell ref="AL16:AL17"/>
    <mergeCell ref="AM16:AM17"/>
    <mergeCell ref="BA16:BA17"/>
    <mergeCell ref="BB16:BB17"/>
    <mergeCell ref="AW16:AW17"/>
    <mergeCell ref="AX16:AX17"/>
    <mergeCell ref="N16:N17"/>
    <mergeCell ref="AA16:AA17"/>
    <mergeCell ref="Q16:Q17"/>
    <mergeCell ref="R16:R17"/>
    <mergeCell ref="AJ16:AJ17"/>
    <mergeCell ref="AY16:AY17"/>
    <mergeCell ref="AZ16:AZ17"/>
  </mergeCells>
  <pageMargins left="0.59055118110236227" right="0.31496062992125984" top="0.39370078740157483" bottom="0.59055118110236227" header="0.6692913385826772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Салмина Светлана Викторовна</cp:lastModifiedBy>
  <cp:lastPrinted>2020-10-28T08:36:36Z</cp:lastPrinted>
  <dcterms:created xsi:type="dcterms:W3CDTF">2014-02-04T08:37:28Z</dcterms:created>
  <dcterms:modified xsi:type="dcterms:W3CDTF">2020-10-28T13:17:00Z</dcterms:modified>
</cp:coreProperties>
</file>