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1-2023" sheetId="1" r:id="rId1"/>
  </sheets>
  <definedNames>
    <definedName name="_xlnm._FilterDatabase" localSheetId="0" hidden="1">'2021-2023'!$A$12:$N$252</definedName>
    <definedName name="_xlnm.Print_Titles" localSheetId="0">'2021-2023'!$11:$12</definedName>
    <definedName name="_xlnm.Print_Area" localSheetId="0">'2021-2023'!$A$1:$L$251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K15" i="1"/>
  <c r="J15" i="1"/>
  <c r="H16" i="1"/>
  <c r="G16" i="1"/>
  <c r="H15" i="1"/>
  <c r="G15" i="1"/>
  <c r="E15" i="1"/>
  <c r="E16" i="1"/>
  <c r="D17" i="1"/>
  <c r="D16" i="1"/>
  <c r="D15" i="1"/>
  <c r="L36" i="1" l="1"/>
  <c r="L37" i="1"/>
  <c r="I36" i="1"/>
  <c r="I37" i="1"/>
  <c r="E34" i="1"/>
  <c r="D34" i="1"/>
  <c r="F36" i="1"/>
  <c r="F37" i="1"/>
  <c r="K211" i="1" l="1"/>
  <c r="H211" i="1"/>
  <c r="E211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K251" i="1"/>
  <c r="H251" i="1"/>
  <c r="L251" i="1"/>
  <c r="I251" i="1"/>
  <c r="H77" i="1"/>
  <c r="E77" i="1"/>
  <c r="E251" i="1"/>
  <c r="F251" i="1" s="1"/>
  <c r="L214" i="1"/>
  <c r="I214" i="1"/>
  <c r="F214" i="1"/>
  <c r="E213" i="1"/>
  <c r="K250" i="1"/>
  <c r="L250" i="1" s="1"/>
  <c r="H250" i="1"/>
  <c r="I250" i="1" s="1"/>
  <c r="E250" i="1"/>
  <c r="F250" i="1" s="1"/>
  <c r="K77" i="1"/>
  <c r="L86" i="1"/>
  <c r="I86" i="1"/>
  <c r="F86" i="1"/>
  <c r="K128" i="1"/>
  <c r="H128" i="1"/>
  <c r="E128" i="1"/>
  <c r="L180" i="1"/>
  <c r="I180" i="1"/>
  <c r="F180" i="1"/>
  <c r="K105" i="1"/>
  <c r="H105" i="1"/>
  <c r="E105" i="1"/>
  <c r="L125" i="1"/>
  <c r="I125" i="1"/>
  <c r="F125" i="1"/>
  <c r="H41" i="1"/>
  <c r="E22" i="1"/>
  <c r="F58" i="1"/>
  <c r="L18" i="1" l="1"/>
  <c r="L19" i="1"/>
  <c r="L20" i="1"/>
  <c r="L21" i="1"/>
  <c r="L22" i="1"/>
  <c r="L25" i="1"/>
  <c r="L26" i="1"/>
  <c r="L27" i="1"/>
  <c r="L30" i="1"/>
  <c r="L31" i="1"/>
  <c r="L32" i="1"/>
  <c r="L33" i="1"/>
  <c r="L34" i="1"/>
  <c r="L38" i="1"/>
  <c r="L41" i="1"/>
  <c r="L42" i="1"/>
  <c r="L43" i="1"/>
  <c r="L46" i="1"/>
  <c r="L47" i="1"/>
  <c r="L48" i="1"/>
  <c r="L51" i="1"/>
  <c r="L52" i="1"/>
  <c r="L53" i="1"/>
  <c r="L56" i="1"/>
  <c r="L57" i="1"/>
  <c r="L58" i="1"/>
  <c r="L61" i="1"/>
  <c r="L62" i="1"/>
  <c r="L65" i="1"/>
  <c r="L66" i="1"/>
  <c r="L67" i="1"/>
  <c r="L68" i="1"/>
  <c r="L69" i="1"/>
  <c r="L70" i="1"/>
  <c r="L71" i="1"/>
  <c r="L72" i="1"/>
  <c r="L73" i="1"/>
  <c r="L74" i="1"/>
  <c r="L81" i="1"/>
  <c r="L82" i="1"/>
  <c r="L83" i="1"/>
  <c r="L84" i="1"/>
  <c r="L85" i="1"/>
  <c r="L87" i="1"/>
  <c r="L88" i="1"/>
  <c r="L89" i="1"/>
  <c r="L90" i="1"/>
  <c r="L93" i="1"/>
  <c r="L94" i="1"/>
  <c r="L95" i="1"/>
  <c r="L98" i="1"/>
  <c r="L101" i="1"/>
  <c r="L102" i="1"/>
  <c r="L109" i="1"/>
  <c r="L110" i="1"/>
  <c r="L111" i="1"/>
  <c r="L114" i="1"/>
  <c r="L115" i="1"/>
  <c r="L116" i="1"/>
  <c r="L117" i="1"/>
  <c r="L118" i="1"/>
  <c r="L121" i="1"/>
  <c r="L122" i="1"/>
  <c r="L123" i="1"/>
  <c r="L124" i="1"/>
  <c r="L132" i="1"/>
  <c r="L133" i="1"/>
  <c r="L136" i="1"/>
  <c r="L137" i="1"/>
  <c r="L140" i="1"/>
  <c r="L141" i="1"/>
  <c r="L144" i="1"/>
  <c r="L145" i="1"/>
  <c r="L148" i="1"/>
  <c r="L149" i="1"/>
  <c r="L152" i="1"/>
  <c r="L153" i="1"/>
  <c r="L156" i="1"/>
  <c r="L157" i="1"/>
  <c r="L160" i="1"/>
  <c r="L161" i="1"/>
  <c r="L164" i="1"/>
  <c r="L165" i="1"/>
  <c r="L166" i="1"/>
  <c r="L167" i="1"/>
  <c r="L170" i="1"/>
  <c r="L171" i="1"/>
  <c r="L174" i="1"/>
  <c r="L175" i="1"/>
  <c r="L178" i="1"/>
  <c r="L179" i="1"/>
  <c r="L186" i="1"/>
  <c r="L191" i="1"/>
  <c r="L192" i="1"/>
  <c r="L195" i="1"/>
  <c r="L196" i="1"/>
  <c r="L201" i="1"/>
  <c r="L202" i="1"/>
  <c r="L203" i="1"/>
  <c r="L204" i="1"/>
  <c r="L205" i="1"/>
  <c r="L208" i="1"/>
  <c r="L209" i="1"/>
  <c r="L210" i="1"/>
  <c r="L212" i="1"/>
  <c r="L213" i="1"/>
  <c r="L215" i="1"/>
  <c r="L234" i="1"/>
  <c r="L235" i="1"/>
  <c r="I18" i="1"/>
  <c r="I19" i="1"/>
  <c r="I20" i="1"/>
  <c r="I21" i="1"/>
  <c r="I22" i="1"/>
  <c r="I25" i="1"/>
  <c r="I26" i="1"/>
  <c r="I27" i="1"/>
  <c r="I30" i="1"/>
  <c r="I31" i="1"/>
  <c r="I32" i="1"/>
  <c r="I33" i="1"/>
  <c r="I34" i="1"/>
  <c r="I38" i="1"/>
  <c r="I41" i="1"/>
  <c r="I42" i="1"/>
  <c r="I43" i="1"/>
  <c r="I46" i="1"/>
  <c r="I47" i="1"/>
  <c r="I48" i="1"/>
  <c r="I51" i="1"/>
  <c r="I52" i="1"/>
  <c r="I53" i="1"/>
  <c r="I56" i="1"/>
  <c r="I57" i="1"/>
  <c r="I58" i="1"/>
  <c r="I61" i="1"/>
  <c r="I62" i="1"/>
  <c r="I65" i="1"/>
  <c r="I66" i="1"/>
  <c r="I67" i="1"/>
  <c r="I68" i="1"/>
  <c r="I69" i="1"/>
  <c r="I70" i="1"/>
  <c r="I71" i="1"/>
  <c r="I72" i="1"/>
  <c r="I73" i="1"/>
  <c r="I74" i="1"/>
  <c r="I81" i="1"/>
  <c r="I82" i="1"/>
  <c r="I83" i="1"/>
  <c r="I84" i="1"/>
  <c r="I85" i="1"/>
  <c r="I87" i="1"/>
  <c r="I88" i="1"/>
  <c r="I89" i="1"/>
  <c r="I90" i="1"/>
  <c r="I93" i="1"/>
  <c r="I94" i="1"/>
  <c r="I95" i="1"/>
  <c r="I98" i="1"/>
  <c r="I101" i="1"/>
  <c r="I102" i="1"/>
  <c r="I109" i="1"/>
  <c r="I110" i="1"/>
  <c r="I111" i="1"/>
  <c r="I114" i="1"/>
  <c r="I115" i="1"/>
  <c r="I116" i="1"/>
  <c r="I117" i="1"/>
  <c r="I118" i="1"/>
  <c r="I121" i="1"/>
  <c r="I122" i="1"/>
  <c r="I123" i="1"/>
  <c r="I124" i="1"/>
  <c r="I132" i="1"/>
  <c r="I133" i="1"/>
  <c r="I136" i="1"/>
  <c r="I137" i="1"/>
  <c r="I140" i="1"/>
  <c r="I141" i="1"/>
  <c r="I144" i="1"/>
  <c r="I145" i="1"/>
  <c r="I148" i="1"/>
  <c r="I149" i="1"/>
  <c r="I152" i="1"/>
  <c r="I153" i="1"/>
  <c r="I156" i="1"/>
  <c r="I157" i="1"/>
  <c r="I160" i="1"/>
  <c r="I161" i="1"/>
  <c r="I164" i="1"/>
  <c r="I165" i="1"/>
  <c r="I166" i="1"/>
  <c r="I167" i="1"/>
  <c r="I170" i="1"/>
  <c r="I171" i="1"/>
  <c r="I174" i="1"/>
  <c r="I175" i="1"/>
  <c r="I178" i="1"/>
  <c r="I179" i="1"/>
  <c r="I186" i="1"/>
  <c r="I191" i="1"/>
  <c r="I192" i="1"/>
  <c r="I195" i="1"/>
  <c r="I196" i="1"/>
  <c r="I201" i="1"/>
  <c r="I202" i="1"/>
  <c r="I203" i="1"/>
  <c r="I204" i="1"/>
  <c r="I205" i="1"/>
  <c r="I208" i="1"/>
  <c r="I209" i="1"/>
  <c r="I210" i="1"/>
  <c r="I212" i="1"/>
  <c r="I213" i="1"/>
  <c r="I215" i="1"/>
  <c r="I234" i="1"/>
  <c r="I235" i="1"/>
  <c r="F18" i="1"/>
  <c r="F19" i="1"/>
  <c r="F20" i="1"/>
  <c r="F21" i="1"/>
  <c r="F22" i="1"/>
  <c r="F25" i="1"/>
  <c r="F26" i="1"/>
  <c r="F27" i="1"/>
  <c r="F30" i="1"/>
  <c r="F31" i="1"/>
  <c r="F32" i="1"/>
  <c r="F33" i="1"/>
  <c r="F34" i="1"/>
  <c r="F38" i="1"/>
  <c r="F41" i="1"/>
  <c r="F42" i="1"/>
  <c r="F43" i="1"/>
  <c r="F46" i="1"/>
  <c r="F47" i="1"/>
  <c r="F48" i="1"/>
  <c r="F51" i="1"/>
  <c r="F52" i="1"/>
  <c r="F53" i="1"/>
  <c r="F56" i="1"/>
  <c r="F57" i="1"/>
  <c r="F61" i="1"/>
  <c r="F62" i="1"/>
  <c r="F65" i="1"/>
  <c r="F66" i="1"/>
  <c r="F67" i="1"/>
  <c r="F68" i="1"/>
  <c r="F69" i="1"/>
  <c r="F70" i="1"/>
  <c r="F71" i="1"/>
  <c r="F72" i="1"/>
  <c r="F73" i="1"/>
  <c r="F74" i="1"/>
  <c r="F81" i="1"/>
  <c r="F82" i="1"/>
  <c r="F83" i="1"/>
  <c r="F84" i="1"/>
  <c r="F85" i="1"/>
  <c r="F87" i="1"/>
  <c r="F88" i="1"/>
  <c r="F89" i="1"/>
  <c r="F90" i="1"/>
  <c r="F93" i="1"/>
  <c r="F94" i="1"/>
  <c r="F95" i="1"/>
  <c r="F98" i="1"/>
  <c r="F101" i="1"/>
  <c r="F102" i="1"/>
  <c r="F109" i="1"/>
  <c r="F110" i="1"/>
  <c r="F111" i="1"/>
  <c r="F114" i="1"/>
  <c r="F115" i="1"/>
  <c r="F116" i="1"/>
  <c r="F117" i="1"/>
  <c r="F118" i="1"/>
  <c r="F121" i="1"/>
  <c r="F122" i="1"/>
  <c r="F123" i="1"/>
  <c r="F124" i="1"/>
  <c r="F132" i="1"/>
  <c r="F133" i="1"/>
  <c r="F136" i="1"/>
  <c r="F137" i="1"/>
  <c r="F140" i="1"/>
  <c r="F141" i="1"/>
  <c r="F144" i="1"/>
  <c r="F145" i="1"/>
  <c r="F148" i="1"/>
  <c r="F149" i="1"/>
  <c r="F152" i="1"/>
  <c r="F153" i="1"/>
  <c r="F156" i="1"/>
  <c r="F157" i="1"/>
  <c r="F160" i="1"/>
  <c r="F161" i="1"/>
  <c r="F164" i="1"/>
  <c r="F165" i="1"/>
  <c r="F166" i="1"/>
  <c r="F167" i="1"/>
  <c r="F170" i="1"/>
  <c r="F171" i="1"/>
  <c r="F174" i="1"/>
  <c r="F175" i="1"/>
  <c r="F178" i="1"/>
  <c r="F179" i="1"/>
  <c r="F186" i="1"/>
  <c r="F191" i="1"/>
  <c r="F192" i="1"/>
  <c r="F195" i="1"/>
  <c r="F196" i="1"/>
  <c r="F201" i="1"/>
  <c r="F202" i="1"/>
  <c r="F203" i="1"/>
  <c r="F204" i="1"/>
  <c r="F205" i="1"/>
  <c r="F208" i="1"/>
  <c r="F209" i="1"/>
  <c r="F210" i="1"/>
  <c r="F212" i="1"/>
  <c r="F213" i="1"/>
  <c r="F215" i="1"/>
  <c r="F234" i="1"/>
  <c r="F235" i="1"/>
  <c r="K249" i="1"/>
  <c r="K248" i="1"/>
  <c r="K232" i="1"/>
  <c r="K247" i="1" s="1"/>
  <c r="K231" i="1"/>
  <c r="K230" i="1"/>
  <c r="K206" i="1"/>
  <c r="K200" i="1"/>
  <c r="K199" i="1"/>
  <c r="K193" i="1"/>
  <c r="K190" i="1"/>
  <c r="K189" i="1"/>
  <c r="K184" i="1"/>
  <c r="K183" i="1"/>
  <c r="K181" i="1" s="1"/>
  <c r="K176" i="1"/>
  <c r="K172" i="1"/>
  <c r="K168" i="1"/>
  <c r="K162" i="1"/>
  <c r="K158" i="1"/>
  <c r="K154" i="1"/>
  <c r="K150" i="1"/>
  <c r="K146" i="1"/>
  <c r="K142" i="1"/>
  <c r="K138" i="1"/>
  <c r="K134" i="1"/>
  <c r="K130" i="1"/>
  <c r="K129" i="1"/>
  <c r="K238" i="1" s="1"/>
  <c r="K119" i="1"/>
  <c r="K112" i="1"/>
  <c r="K107" i="1"/>
  <c r="K106" i="1"/>
  <c r="K99" i="1"/>
  <c r="K96" i="1"/>
  <c r="K91" i="1"/>
  <c r="K80" i="1"/>
  <c r="K241" i="1" s="1"/>
  <c r="K79" i="1"/>
  <c r="K78" i="1"/>
  <c r="K63" i="1"/>
  <c r="K59" i="1"/>
  <c r="K54" i="1"/>
  <c r="K49" i="1"/>
  <c r="K44" i="1"/>
  <c r="K39" i="1"/>
  <c r="K28" i="1"/>
  <c r="K23" i="1"/>
  <c r="K17" i="1"/>
  <c r="H249" i="1"/>
  <c r="H248" i="1"/>
  <c r="H232" i="1"/>
  <c r="H247" i="1" s="1"/>
  <c r="H231" i="1"/>
  <c r="H230" i="1"/>
  <c r="H206" i="1"/>
  <c r="H200" i="1"/>
  <c r="H199" i="1"/>
  <c r="H193" i="1"/>
  <c r="H190" i="1"/>
  <c r="H189" i="1"/>
  <c r="H184" i="1"/>
  <c r="H183" i="1"/>
  <c r="H181" i="1" s="1"/>
  <c r="H176" i="1"/>
  <c r="H172" i="1"/>
  <c r="H168" i="1"/>
  <c r="H162" i="1"/>
  <c r="H158" i="1"/>
  <c r="H154" i="1"/>
  <c r="H150" i="1"/>
  <c r="H146" i="1"/>
  <c r="H142" i="1"/>
  <c r="H138" i="1"/>
  <c r="H134" i="1"/>
  <c r="H130" i="1"/>
  <c r="H129" i="1"/>
  <c r="H238" i="1" s="1"/>
  <c r="H119" i="1"/>
  <c r="H112" i="1"/>
  <c r="H107" i="1"/>
  <c r="H106" i="1"/>
  <c r="H99" i="1"/>
  <c r="H96" i="1"/>
  <c r="H91" i="1"/>
  <c r="H80" i="1"/>
  <c r="H241" i="1" s="1"/>
  <c r="H79" i="1"/>
  <c r="H78" i="1"/>
  <c r="H63" i="1"/>
  <c r="H59" i="1"/>
  <c r="H54" i="1"/>
  <c r="H49" i="1"/>
  <c r="H44" i="1"/>
  <c r="H39" i="1"/>
  <c r="H28" i="1"/>
  <c r="H23" i="1"/>
  <c r="H17" i="1"/>
  <c r="E168" i="1"/>
  <c r="E249" i="1"/>
  <c r="E248" i="1"/>
  <c r="E232" i="1"/>
  <c r="E247" i="1" s="1"/>
  <c r="E231" i="1"/>
  <c r="E230" i="1"/>
  <c r="E206" i="1"/>
  <c r="E200" i="1"/>
  <c r="E199" i="1"/>
  <c r="E193" i="1"/>
  <c r="E190" i="1"/>
  <c r="E189" i="1"/>
  <c r="E184" i="1"/>
  <c r="E183" i="1"/>
  <c r="E181" i="1" s="1"/>
  <c r="E176" i="1"/>
  <c r="E172" i="1"/>
  <c r="E162" i="1"/>
  <c r="E158" i="1"/>
  <c r="E154" i="1"/>
  <c r="E150" i="1"/>
  <c r="E146" i="1"/>
  <c r="E142" i="1"/>
  <c r="E138" i="1"/>
  <c r="E134" i="1"/>
  <c r="E130" i="1"/>
  <c r="E129" i="1"/>
  <c r="E238" i="1" s="1"/>
  <c r="E119" i="1"/>
  <c r="E112" i="1"/>
  <c r="E107" i="1"/>
  <c r="E106" i="1"/>
  <c r="E99" i="1"/>
  <c r="E96" i="1"/>
  <c r="E91" i="1"/>
  <c r="E80" i="1"/>
  <c r="E241" i="1" s="1"/>
  <c r="E79" i="1"/>
  <c r="E78" i="1"/>
  <c r="E63" i="1"/>
  <c r="E59" i="1"/>
  <c r="E54" i="1"/>
  <c r="E49" i="1"/>
  <c r="E44" i="1"/>
  <c r="E39" i="1"/>
  <c r="E28" i="1"/>
  <c r="E23" i="1"/>
  <c r="E17" i="1"/>
  <c r="K243" i="1" l="1"/>
  <c r="E243" i="1"/>
  <c r="H243" i="1"/>
  <c r="E75" i="1"/>
  <c r="H246" i="1"/>
  <c r="H245" i="1"/>
  <c r="E246" i="1"/>
  <c r="K246" i="1"/>
  <c r="E245" i="1"/>
  <c r="K245" i="1"/>
  <c r="K13" i="1"/>
  <c r="K240" i="1"/>
  <c r="K103" i="1"/>
  <c r="K228" i="1"/>
  <c r="H228" i="1"/>
  <c r="E187" i="1"/>
  <c r="H75" i="1"/>
  <c r="H244" i="1"/>
  <c r="H126" i="1"/>
  <c r="H197" i="1"/>
  <c r="K187" i="1"/>
  <c r="H239" i="1"/>
  <c r="E244" i="1"/>
  <c r="E126" i="1"/>
  <c r="E228" i="1"/>
  <c r="H13" i="1"/>
  <c r="H240" i="1"/>
  <c r="H103" i="1"/>
  <c r="H187" i="1"/>
  <c r="K75" i="1"/>
  <c r="K244" i="1"/>
  <c r="K126" i="1"/>
  <c r="K197" i="1"/>
  <c r="K239" i="1"/>
  <c r="E197" i="1"/>
  <c r="E103" i="1"/>
  <c r="E240" i="1"/>
  <c r="E239" i="1"/>
  <c r="E13" i="1"/>
  <c r="G249" i="1"/>
  <c r="I249" i="1" s="1"/>
  <c r="J249" i="1"/>
  <c r="L249" i="1" s="1"/>
  <c r="D249" i="1"/>
  <c r="F249" i="1" s="1"/>
  <c r="E236" i="1" l="1"/>
  <c r="E252" i="1" s="1"/>
  <c r="H236" i="1"/>
  <c r="K236" i="1"/>
  <c r="G183" i="1"/>
  <c r="I183" i="1" s="1"/>
  <c r="J183" i="1"/>
  <c r="L183" i="1" s="1"/>
  <c r="D183" i="1"/>
  <c r="F183" i="1" s="1"/>
  <c r="G105" i="1" l="1"/>
  <c r="I105" i="1" s="1"/>
  <c r="J105" i="1"/>
  <c r="L105" i="1" s="1"/>
  <c r="G106" i="1"/>
  <c r="I106" i="1" s="1"/>
  <c r="J106" i="1"/>
  <c r="L106" i="1" s="1"/>
  <c r="D106" i="1"/>
  <c r="F106" i="1" s="1"/>
  <c r="D105" i="1"/>
  <c r="F105" i="1" s="1"/>
  <c r="G112" i="1"/>
  <c r="I112" i="1" s="1"/>
  <c r="J112" i="1"/>
  <c r="L112" i="1" s="1"/>
  <c r="D112" i="1"/>
  <c r="F112" i="1" s="1"/>
  <c r="G119" i="1"/>
  <c r="I119" i="1" s="1"/>
  <c r="J119" i="1"/>
  <c r="L119" i="1" s="1"/>
  <c r="D119" i="1"/>
  <c r="F119" i="1" s="1"/>
  <c r="I15" i="1" l="1"/>
  <c r="G17" i="1"/>
  <c r="I17" i="1" s="1"/>
  <c r="J17" i="1"/>
  <c r="L17" i="1" s="1"/>
  <c r="F17" i="1"/>
  <c r="L15" i="1"/>
  <c r="F15" i="1"/>
  <c r="G28" i="1"/>
  <c r="J28" i="1"/>
  <c r="D28" i="1"/>
  <c r="L28" i="1" l="1"/>
  <c r="F28" i="1"/>
  <c r="I28" i="1"/>
  <c r="G199" i="1"/>
  <c r="I199" i="1" s="1"/>
  <c r="J199" i="1"/>
  <c r="L199" i="1" s="1"/>
  <c r="D199" i="1"/>
  <c r="F199" i="1" s="1"/>
  <c r="G189" i="1" l="1"/>
  <c r="I189" i="1" s="1"/>
  <c r="J189" i="1"/>
  <c r="L189" i="1" s="1"/>
  <c r="G190" i="1"/>
  <c r="I190" i="1" s="1"/>
  <c r="J190" i="1"/>
  <c r="L190" i="1" s="1"/>
  <c r="D190" i="1"/>
  <c r="F190" i="1" s="1"/>
  <c r="D189" i="1"/>
  <c r="F189" i="1" s="1"/>
  <c r="G200" i="1"/>
  <c r="J200" i="1"/>
  <c r="D200" i="1"/>
  <c r="G248" i="1"/>
  <c r="I248" i="1" s="1"/>
  <c r="J248" i="1"/>
  <c r="L248" i="1" s="1"/>
  <c r="D248" i="1"/>
  <c r="F248" i="1" s="1"/>
  <c r="J197" i="1" l="1"/>
  <c r="L197" i="1" s="1"/>
  <c r="L200" i="1"/>
  <c r="D197" i="1"/>
  <c r="F197" i="1" s="1"/>
  <c r="F200" i="1"/>
  <c r="G197" i="1"/>
  <c r="I197" i="1" s="1"/>
  <c r="I200" i="1"/>
  <c r="D187" i="1"/>
  <c r="F187" i="1" s="1"/>
  <c r="G187" i="1"/>
  <c r="I187" i="1" s="1"/>
  <c r="J187" i="1"/>
  <c r="L187" i="1" s="1"/>
  <c r="G128" i="1"/>
  <c r="I128" i="1" s="1"/>
  <c r="J128" i="1"/>
  <c r="L128" i="1" s="1"/>
  <c r="D128" i="1"/>
  <c r="F128" i="1" s="1"/>
  <c r="G230" i="1"/>
  <c r="I230" i="1" s="1"/>
  <c r="J230" i="1"/>
  <c r="L230" i="1" s="1"/>
  <c r="G231" i="1"/>
  <c r="I231" i="1" s="1"/>
  <c r="J231" i="1"/>
  <c r="L231" i="1" s="1"/>
  <c r="D231" i="1"/>
  <c r="F231" i="1" s="1"/>
  <c r="D230" i="1"/>
  <c r="F230" i="1" s="1"/>
  <c r="G232" i="1"/>
  <c r="J232" i="1"/>
  <c r="D232" i="1"/>
  <c r="J247" i="1" l="1"/>
  <c r="L247" i="1" s="1"/>
  <c r="L232" i="1"/>
  <c r="D247" i="1"/>
  <c r="F247" i="1" s="1"/>
  <c r="F232" i="1"/>
  <c r="G247" i="1"/>
  <c r="I247" i="1" s="1"/>
  <c r="I232" i="1"/>
  <c r="D228" i="1"/>
  <c r="F228" i="1" s="1"/>
  <c r="J228" i="1"/>
  <c r="L228" i="1" s="1"/>
  <c r="G228" i="1"/>
  <c r="I228" i="1" s="1"/>
  <c r="G77" i="1" l="1"/>
  <c r="I77" i="1" s="1"/>
  <c r="J77" i="1"/>
  <c r="L77" i="1" s="1"/>
  <c r="G78" i="1"/>
  <c r="I78" i="1" s="1"/>
  <c r="J78" i="1"/>
  <c r="L78" i="1" s="1"/>
  <c r="G79" i="1"/>
  <c r="J79" i="1"/>
  <c r="L79" i="1" s="1"/>
  <c r="G80" i="1"/>
  <c r="J80" i="1"/>
  <c r="D80" i="1"/>
  <c r="D79" i="1"/>
  <c r="D78" i="1"/>
  <c r="F78" i="1" s="1"/>
  <c r="D77" i="1"/>
  <c r="F77" i="1" s="1"/>
  <c r="G99" i="1"/>
  <c r="I99" i="1" s="1"/>
  <c r="J99" i="1"/>
  <c r="L99" i="1" s="1"/>
  <c r="D99" i="1"/>
  <c r="F99" i="1" s="1"/>
  <c r="G96" i="1"/>
  <c r="I96" i="1" s="1"/>
  <c r="J96" i="1"/>
  <c r="L96" i="1" s="1"/>
  <c r="D96" i="1"/>
  <c r="F96" i="1" s="1"/>
  <c r="G91" i="1"/>
  <c r="I91" i="1" s="1"/>
  <c r="J91" i="1"/>
  <c r="L91" i="1" s="1"/>
  <c r="D91" i="1"/>
  <c r="F91" i="1" s="1"/>
  <c r="J240" i="1"/>
  <c r="L240" i="1" s="1"/>
  <c r="D240" i="1" l="1"/>
  <c r="F240" i="1" s="1"/>
  <c r="F79" i="1"/>
  <c r="J241" i="1"/>
  <c r="L241" i="1" s="1"/>
  <c r="L80" i="1"/>
  <c r="D241" i="1"/>
  <c r="F241" i="1" s="1"/>
  <c r="F80" i="1"/>
  <c r="G241" i="1"/>
  <c r="I241" i="1" s="1"/>
  <c r="I80" i="1"/>
  <c r="G240" i="1"/>
  <c r="I240" i="1" s="1"/>
  <c r="I79" i="1"/>
  <c r="J244" i="1"/>
  <c r="L244" i="1" s="1"/>
  <c r="D244" i="1"/>
  <c r="F244" i="1" s="1"/>
  <c r="G244" i="1"/>
  <c r="I244" i="1" s="1"/>
  <c r="G63" i="1"/>
  <c r="I63" i="1" s="1"/>
  <c r="J63" i="1"/>
  <c r="L63" i="1" s="1"/>
  <c r="D63" i="1"/>
  <c r="F63" i="1" s="1"/>
  <c r="G59" i="1"/>
  <c r="J59" i="1"/>
  <c r="D59" i="1"/>
  <c r="G54" i="1"/>
  <c r="I54" i="1" s="1"/>
  <c r="D54" i="1"/>
  <c r="F54" i="1" s="1"/>
  <c r="J57" i="1"/>
  <c r="L16" i="1" s="1"/>
  <c r="J49" i="1"/>
  <c r="L49" i="1" s="1"/>
  <c r="D49" i="1"/>
  <c r="F49" i="1" s="1"/>
  <c r="G52" i="1"/>
  <c r="G44" i="1"/>
  <c r="I44" i="1" s="1"/>
  <c r="J44" i="1"/>
  <c r="L44" i="1" s="1"/>
  <c r="D44" i="1"/>
  <c r="F44" i="1" s="1"/>
  <c r="G39" i="1"/>
  <c r="I39" i="1" s="1"/>
  <c r="J39" i="1"/>
  <c r="L39" i="1" s="1"/>
  <c r="D39" i="1"/>
  <c r="F39" i="1" s="1"/>
  <c r="G23" i="1"/>
  <c r="I23" i="1" s="1"/>
  <c r="J23" i="1"/>
  <c r="L23" i="1" s="1"/>
  <c r="D26" i="1"/>
  <c r="F16" i="1" s="1"/>
  <c r="G181" i="1"/>
  <c r="I181" i="1" s="1"/>
  <c r="J181" i="1"/>
  <c r="L181" i="1" s="1"/>
  <c r="D181" i="1"/>
  <c r="F181" i="1" s="1"/>
  <c r="G129" i="1"/>
  <c r="I129" i="1" s="1"/>
  <c r="J129" i="1"/>
  <c r="L129" i="1" s="1"/>
  <c r="D129" i="1"/>
  <c r="F129" i="1" s="1"/>
  <c r="D134" i="1"/>
  <c r="F134" i="1" s="1"/>
  <c r="J130" i="1"/>
  <c r="L130" i="1" s="1"/>
  <c r="G130" i="1"/>
  <c r="I130" i="1" s="1"/>
  <c r="D130" i="1"/>
  <c r="F130" i="1" s="1"/>
  <c r="D246" i="1" l="1"/>
  <c r="L59" i="1"/>
  <c r="J246" i="1"/>
  <c r="L246" i="1" s="1"/>
  <c r="F59" i="1"/>
  <c r="F246" i="1"/>
  <c r="I59" i="1"/>
  <c r="G246" i="1"/>
  <c r="I246" i="1" s="1"/>
  <c r="J54" i="1"/>
  <c r="L54" i="1" s="1"/>
  <c r="G49" i="1"/>
  <c r="I49" i="1" s="1"/>
  <c r="J238" i="1"/>
  <c r="L238" i="1" s="1"/>
  <c r="J126" i="1"/>
  <c r="L126" i="1" s="1"/>
  <c r="G238" i="1"/>
  <c r="I238" i="1" s="1"/>
  <c r="G126" i="1"/>
  <c r="I126" i="1" s="1"/>
  <c r="D238" i="1"/>
  <c r="F238" i="1" s="1"/>
  <c r="D126" i="1"/>
  <c r="F126" i="1" s="1"/>
  <c r="D239" i="1"/>
  <c r="F239" i="1" s="1"/>
  <c r="J239" i="1"/>
  <c r="L239" i="1" s="1"/>
  <c r="D23" i="1"/>
  <c r="F23" i="1" s="1"/>
  <c r="D211" i="1"/>
  <c r="F211" i="1" s="1"/>
  <c r="G193" i="1"/>
  <c r="J193" i="1"/>
  <c r="D193" i="1"/>
  <c r="G206" i="1"/>
  <c r="I206" i="1" s="1"/>
  <c r="J206" i="1"/>
  <c r="L206" i="1" s="1"/>
  <c r="D206" i="1"/>
  <c r="F206" i="1" s="1"/>
  <c r="G184" i="1"/>
  <c r="I184" i="1" s="1"/>
  <c r="J184" i="1"/>
  <c r="L184" i="1" s="1"/>
  <c r="D184" i="1"/>
  <c r="F184" i="1" s="1"/>
  <c r="G107" i="1"/>
  <c r="I107" i="1" s="1"/>
  <c r="J107" i="1"/>
  <c r="L107" i="1" s="1"/>
  <c r="D107" i="1"/>
  <c r="F107" i="1" s="1"/>
  <c r="G176" i="1"/>
  <c r="I176" i="1" s="1"/>
  <c r="J176" i="1"/>
  <c r="L176" i="1" s="1"/>
  <c r="D176" i="1"/>
  <c r="F176" i="1" s="1"/>
  <c r="G172" i="1"/>
  <c r="I172" i="1" s="1"/>
  <c r="J172" i="1"/>
  <c r="L172" i="1" s="1"/>
  <c r="D172" i="1"/>
  <c r="F172" i="1" s="1"/>
  <c r="G168" i="1"/>
  <c r="I168" i="1" s="1"/>
  <c r="J168" i="1"/>
  <c r="L168" i="1" s="1"/>
  <c r="D168" i="1"/>
  <c r="F168" i="1" s="1"/>
  <c r="G162" i="1"/>
  <c r="I162" i="1" s="1"/>
  <c r="J162" i="1"/>
  <c r="L162" i="1" s="1"/>
  <c r="D162" i="1"/>
  <c r="F162" i="1" s="1"/>
  <c r="G158" i="1"/>
  <c r="I158" i="1" s="1"/>
  <c r="J158" i="1"/>
  <c r="L158" i="1" s="1"/>
  <c r="D158" i="1"/>
  <c r="F158" i="1" s="1"/>
  <c r="G154" i="1"/>
  <c r="I154" i="1" s="1"/>
  <c r="J154" i="1"/>
  <c r="L154" i="1" s="1"/>
  <c r="D154" i="1"/>
  <c r="F154" i="1" s="1"/>
  <c r="G150" i="1"/>
  <c r="I150" i="1" s="1"/>
  <c r="J150" i="1"/>
  <c r="L150" i="1" s="1"/>
  <c r="D150" i="1"/>
  <c r="F150" i="1" s="1"/>
  <c r="G146" i="1"/>
  <c r="I146" i="1" s="1"/>
  <c r="J146" i="1"/>
  <c r="L146" i="1" s="1"/>
  <c r="D146" i="1"/>
  <c r="F146" i="1" s="1"/>
  <c r="G142" i="1"/>
  <c r="I142" i="1" s="1"/>
  <c r="J142" i="1"/>
  <c r="L142" i="1" s="1"/>
  <c r="D142" i="1"/>
  <c r="F142" i="1" s="1"/>
  <c r="G138" i="1"/>
  <c r="I138" i="1" s="1"/>
  <c r="J138" i="1"/>
  <c r="L138" i="1" s="1"/>
  <c r="D138" i="1"/>
  <c r="F138" i="1" s="1"/>
  <c r="G134" i="1"/>
  <c r="I134" i="1" s="1"/>
  <c r="J134" i="1"/>
  <c r="L134" i="1" s="1"/>
  <c r="D243" i="1" l="1"/>
  <c r="L193" i="1"/>
  <c r="J243" i="1"/>
  <c r="L243" i="1" s="1"/>
  <c r="F193" i="1"/>
  <c r="F243" i="1"/>
  <c r="I193" i="1"/>
  <c r="G243" i="1"/>
  <c r="I243" i="1" s="1"/>
  <c r="G239" i="1"/>
  <c r="I239" i="1" s="1"/>
  <c r="I16" i="1"/>
  <c r="J245" i="1"/>
  <c r="L245" i="1" s="1"/>
  <c r="G245" i="1"/>
  <c r="I245" i="1" s="1"/>
  <c r="D245" i="1"/>
  <c r="F245" i="1" s="1"/>
  <c r="D13" i="1"/>
  <c r="F13" i="1" s="1"/>
  <c r="G13" i="1" l="1"/>
  <c r="I13" i="1" s="1"/>
  <c r="J13" i="1"/>
  <c r="L13" i="1" s="1"/>
  <c r="G211" i="1" l="1"/>
  <c r="I211" i="1" s="1"/>
  <c r="J211" i="1"/>
  <c r="L211" i="1" s="1"/>
  <c r="J75" i="1" l="1"/>
  <c r="L75" i="1" s="1"/>
  <c r="D75" i="1"/>
  <c r="F75" i="1" s="1"/>
  <c r="G75" i="1"/>
  <c r="I75" i="1" s="1"/>
  <c r="D103" i="1" l="1"/>
  <c r="G103" i="1"/>
  <c r="J103" i="1"/>
  <c r="G236" i="1" l="1"/>
  <c r="I103" i="1"/>
  <c r="J236" i="1"/>
  <c r="L103" i="1"/>
  <c r="D236" i="1"/>
  <c r="F103" i="1"/>
  <c r="F236" i="1" l="1"/>
  <c r="D252" i="1"/>
  <c r="L236" i="1"/>
  <c r="I236" i="1"/>
</calcChain>
</file>

<file path=xl/sharedStrings.xml><?xml version="1.0" encoding="utf-8"?>
<sst xmlns="http://schemas.openxmlformats.org/spreadsheetml/2006/main" count="555" uniqueCount="305">
  <si>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</si>
  <si>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</si>
  <si>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</si>
  <si>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</si>
  <si>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</si>
  <si>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</si>
  <si>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</si>
  <si>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</si>
  <si>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</si>
  <si>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</si>
  <si>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</si>
  <si>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</si>
  <si>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</si>
  <si>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</si>
  <si>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</si>
  <si>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</si>
  <si>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</si>
  <si>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</si>
  <si>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</si>
  <si>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</si>
  <si>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</si>
  <si>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</si>
  <si>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</si>
  <si>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</si>
  <si>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</si>
  <si>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</si>
  <si>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</si>
  <si>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</si>
  <si>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</si>
  <si>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</si>
  <si>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</si>
  <si>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</si>
  <si>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</si>
  <si>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</si>
  <si>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</si>
  <si>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</si>
  <si>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</si>
  <si>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</si>
  <si>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</si>
  <si>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</si>
  <si>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</si>
  <si>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</si>
  <si>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</si>
  <si>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</si>
  <si>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</si>
  <si>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</si>
  <si>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</si>
  <si>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</si>
  <si>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</si>
  <si>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</si>
  <si>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</si>
  <si>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</si>
  <si>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</si>
  <si>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</si>
  <si>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</si>
  <si>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</si>
  <si>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"Гимназия № 17" г. Перми (пристройка нового корпуса)</t>
  </si>
  <si>
    <t>Строительство здания для размещения общеобразовательного учреждения в районе ДКЖ</t>
  </si>
  <si>
    <t xml:space="preserve">Строительство здания общеобразовательного учреждения по ул. Карпинского, 77а 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</si>
  <si>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</si>
  <si>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</si>
  <si>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спортивной площадки  МАУ ДО ДЮЦ "Фаворит"</t>
  </si>
  <si>
    <t>Строительство спортивной площадки МАОУ "СОШ № 63"  г. Перми</t>
  </si>
  <si>
    <t>Реконструкция физкультурно-оздоровительного комплекса по адресу: ул. Рабочая, 9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</si>
  <si>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</si>
  <si>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</si>
  <si>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</si>
  <si>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</si>
  <si>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</si>
  <si>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</si>
  <si>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</si>
  <si>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блокировочной сети водопровода по ул. Макаренко Мотовилихинского района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</si>
  <si>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</si>
  <si>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</si>
  <si>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</si>
  <si>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</si>
  <si>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</si>
  <si>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</si>
  <si>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</si>
  <si>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</si>
  <si>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</si>
  <si>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</si>
  <si>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</si>
  <si>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</si>
  <si>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 xml:space="preserve">Строительство кладбища "Восточное" с крематорием 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</si>
  <si>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</si>
  <si>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</si>
  <si>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</si>
  <si>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</si>
  <si>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</si>
  <si>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</si>
  <si>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</si>
  <si>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</si>
  <si>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</si>
  <si>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</si>
  <si>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</si>
  <si>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</si>
  <si>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</si>
  <si>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</si>
  <si>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</si>
  <si>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</si>
  <si>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</si>
  <si>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</si>
  <si>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</si>
  <si>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</si>
  <si>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</si>
  <si>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</si>
  <si>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1710142180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</si>
  <si>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</si>
  <si>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</si>
  <si>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</si>
  <si>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</si>
  <si>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</si>
  <si>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</si>
  <si>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</si>
  <si>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</si>
  <si>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</si>
  <si>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</si>
  <si>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</si>
  <si>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</si>
  <si>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</si>
  <si>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</si>
  <si>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</si>
  <si>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</si>
  <si>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</si>
  <si>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</si>
  <si>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</si>
  <si>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</si>
  <si>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</si>
  <si>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</si>
  <si>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</si>
  <si>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</si>
  <si>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</si>
  <si>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</si>
  <si>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</si>
  <si>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</si>
  <si>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</si>
  <si>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</si>
  <si>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</si>
  <si>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</si>
  <si>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Департамент  дорог и благоустройства</t>
  </si>
  <si>
    <t>Строительство спортивной площадки МАОУ "СОШ № 25" г. Перми по ул. Голева, 8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</si>
  <si>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</si>
  <si>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</si>
  <si>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</si>
  <si>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</si>
  <si>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</si>
  <si>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</si>
  <si>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</si>
  <si>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</si>
  <si>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</si>
  <si>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</si>
  <si>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</si>
  <si>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</si>
  <si>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</si>
  <si>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</si>
  <si>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</si>
  <si>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</si>
  <si>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</si>
  <si>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</si>
  <si>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</si>
  <si>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</si>
  <si>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</si>
  <si>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</si>
  <si>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</si>
  <si>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</si>
  <si>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</si>
  <si>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</si>
  <si>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</si>
  <si>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</si>
  <si>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</si>
  <si>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</si>
  <si>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</si>
  <si>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</si>
  <si>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</si>
  <si>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</si>
  <si>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</si>
  <si>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</si>
  <si>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</si>
  <si>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</si>
  <si>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</si>
  <si>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</si>
  <si>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</si>
  <si>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</si>
  <si>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</si>
  <si>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</si>
  <si>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</si>
  <si>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</si>
  <si>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</si>
  <si>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</si>
  <si>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</si>
  <si>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</si>
  <si>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</si>
  <si>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</si>
  <si>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</si>
  <si>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</si>
  <si>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</si>
  <si>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</si>
  <si>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</si>
  <si>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</si>
  <si>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</si>
  <si>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</si>
  <si>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</si>
  <si>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</si>
  <si>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</si>
  <si>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</si>
  <si>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</si>
  <si>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</si>
  <si>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</si>
  <si>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</si>
  <si>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</si>
  <si>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</si>
  <si>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</si>
  <si>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</si>
  <si>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</si>
  <si>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</si>
  <si>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>Строительство спортивной площадки МАОУ "СОШ № 83"  г. Перми</t>
  </si>
  <si>
    <t>Строительство спортивной площадки МАОУ "СОШ № 76" 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</si>
  <si>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</si>
  <si>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</si>
  <si>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Строительство спортивной площадки МАОУ "СОШ № 25" г. Перми по ул. Мильчакова, 22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</si>
  <si>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</si>
  <si>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</si>
  <si>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</si>
  <si>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</si>
  <si>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</si>
  <si>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</si>
  <si>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</si>
  <si>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</si>
  <si>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</si>
  <si>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</si>
  <si>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</si>
  <si>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</si>
  <si>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08201SН075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</si>
  <si>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</si>
  <si>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</si>
  <si>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</si>
  <si>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</si>
  <si>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</si>
  <si>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</si>
  <si>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</si>
  <si>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</si>
  <si>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</si>
  <si>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</si>
  <si>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</si>
  <si>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</si>
  <si>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</si>
  <si>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</si>
  <si>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</si>
  <si>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</si>
  <si>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</si>
  <si>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15101SЖ160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</si>
  <si>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</si>
  <si>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</si>
  <si>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</si>
  <si>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</si>
  <si>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</si>
  <si>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</si>
  <si>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</si>
  <si>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</si>
  <si>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</si>
  <si>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</si>
  <si>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</si>
  <si>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</si>
  <si>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</si>
  <si>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</si>
  <si>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</si>
  <si>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</si>
  <si>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</si>
  <si>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</si>
  <si>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</si>
  <si>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</si>
  <si>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</si>
  <si>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</si>
  <si>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</si>
  <si>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</si>
  <si>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</si>
  <si>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</si>
  <si>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</si>
  <si>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</si>
  <si>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</si>
  <si>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</si>
  <si>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</si>
  <si>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</si>
  <si>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</si>
  <si>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</si>
  <si>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</si>
  <si>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</si>
  <si>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</si>
  <si>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</si>
  <si>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</si>
  <si>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</si>
  <si>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</si>
  <si>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</si>
  <si>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</si>
  <si>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</si>
  <si>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</si>
  <si>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</si>
  <si>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</si>
  <si>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</si>
  <si>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</si>
  <si>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</si>
  <si>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</si>
  <si>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</si>
  <si>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от 15.12.2020 № 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</si>
</sst>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top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" fillId="2" borderId="4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254"/>
  <sheetViews>
    <sheetView tabSelected="1" zoomScale="65" zoomScaleNormal="65" workbookViewId="0">
      <selection activeCell="B3" sqref="B3"/>
    </sheetView>
  </sheetViews>
  <sheetFormatPr defaultColWidth="9.109375" defaultRowHeight="18" x14ac:dyDescent="0.35"/>
  <cols>
    <col min="1" max="1" width="5.5546875" style="3" customWidth="1"/>
    <col min="2" max="2" width="82.6640625" style="10" customWidth="1"/>
    <col min="3" max="3" width="21.33203125" style="10" customWidth="1"/>
    <col min="4" max="4" width="17.5546875" style="13" hidden="1" customWidth="1"/>
    <col min="5" max="5" width="17.5546875" style="26" hidden="1" customWidth="1"/>
    <col min="6" max="6" width="17.5546875" style="13" customWidth="1"/>
    <col min="7" max="7" width="17.5546875" style="13" hidden="1" customWidth="1"/>
    <col min="8" max="8" width="17.5546875" style="26" hidden="1" customWidth="1"/>
    <col min="9" max="9" width="17.5546875" style="13" customWidth="1"/>
    <col min="10" max="10" width="17.5546875" style="13" hidden="1" customWidth="1"/>
    <col min="11" max="11" width="17.5546875" style="26" hidden="1" customWidth="1"/>
    <col min="12" max="12" width="17.5546875" style="13" customWidth="1"/>
    <col min="13" max="13" width="15" style="9" hidden="1" customWidth="1"/>
    <col min="14" max="14" width="9.44140625" style="3" hidden="1" customWidth="1"/>
    <col min="15" max="16" width="9.109375" style="3" customWidth="1"/>
    <col min="17" max="16384" width="9.109375" style="3"/>
  </cols>
  <sheetData>
    <row r="1" spans="1:14" x14ac:dyDescent="0.35">
      <c r="L1" s="13" t="s">
        <v>33</v>
      </c>
    </row>
    <row r="2" spans="1:14" x14ac:dyDescent="0.35">
      <c r="L2" s="13" t="s">
        <v>17</v>
      </c>
    </row>
    <row r="3" spans="1:14" x14ac:dyDescent="0.35">
      <c r="L3" s="13" t="s">
        <v>18</v>
      </c>
    </row>
    <row r="4" spans="1:14" x14ac:dyDescent="0.35">
      <c r="I4" s="74" t="s">
        <v>304</v>
      </c>
      <c r="J4" s="75"/>
      <c r="K4" s="75"/>
      <c r="L4" s="74"/>
    </row>
    <row r="6" spans="1:14" ht="15.75" customHeight="1" x14ac:dyDescent="0.35">
      <c r="A6" s="79" t="s">
        <v>22</v>
      </c>
      <c r="B6" s="80"/>
      <c r="C6" s="80"/>
      <c r="D6" s="81"/>
      <c r="E6" s="81"/>
      <c r="F6" s="81"/>
      <c r="G6" s="81"/>
      <c r="H6" s="81"/>
      <c r="I6" s="81"/>
      <c r="J6" s="82"/>
      <c r="K6" s="83"/>
      <c r="L6" s="82"/>
    </row>
    <row r="7" spans="1:14" ht="19.5" customHeight="1" x14ac:dyDescent="0.35">
      <c r="A7" s="79" t="s">
        <v>34</v>
      </c>
      <c r="B7" s="80"/>
      <c r="C7" s="80"/>
      <c r="D7" s="81"/>
      <c r="E7" s="81"/>
      <c r="F7" s="81"/>
      <c r="G7" s="81"/>
      <c r="H7" s="81"/>
      <c r="I7" s="81"/>
      <c r="J7" s="82"/>
      <c r="K7" s="83"/>
      <c r="L7" s="82"/>
    </row>
    <row r="8" spans="1:14" x14ac:dyDescent="0.35">
      <c r="A8" s="84"/>
      <c r="B8" s="80"/>
      <c r="C8" s="80"/>
      <c r="D8" s="81"/>
      <c r="E8" s="81"/>
      <c r="F8" s="81"/>
      <c r="G8" s="81"/>
      <c r="H8" s="81"/>
      <c r="I8" s="81"/>
      <c r="J8" s="82"/>
      <c r="K8" s="83"/>
      <c r="L8" s="82"/>
    </row>
    <row r="9" spans="1:14" x14ac:dyDescent="0.35">
      <c r="A9" s="60"/>
      <c r="B9" s="56"/>
      <c r="C9" s="56"/>
      <c r="D9" s="57"/>
      <c r="E9" s="57"/>
      <c r="F9" s="57"/>
      <c r="G9" s="57"/>
      <c r="H9" s="57"/>
      <c r="I9" s="57"/>
      <c r="J9" s="58"/>
      <c r="K9" s="59"/>
      <c r="L9" s="58"/>
    </row>
    <row r="10" spans="1:14" x14ac:dyDescent="0.35">
      <c r="A10" s="4"/>
      <c r="B10" s="11"/>
      <c r="C10" s="11"/>
      <c r="L10" s="13" t="s">
        <v>16</v>
      </c>
    </row>
    <row r="11" spans="1:14" ht="45" customHeight="1" x14ac:dyDescent="0.35">
      <c r="A11" s="76" t="s">
        <v>0</v>
      </c>
      <c r="B11" s="76" t="s">
        <v>13</v>
      </c>
      <c r="C11" s="76" t="s">
        <v>1</v>
      </c>
      <c r="D11" s="88" t="s">
        <v>23</v>
      </c>
      <c r="E11" s="85" t="s">
        <v>260</v>
      </c>
      <c r="F11" s="88" t="s">
        <v>23</v>
      </c>
      <c r="G11" s="90" t="s">
        <v>24</v>
      </c>
      <c r="H11" s="85" t="s">
        <v>260</v>
      </c>
      <c r="I11" s="90" t="s">
        <v>24</v>
      </c>
      <c r="J11" s="90" t="s">
        <v>35</v>
      </c>
      <c r="K11" s="85" t="s">
        <v>260</v>
      </c>
      <c r="L11" s="90" t="s">
        <v>35</v>
      </c>
    </row>
    <row r="12" spans="1:14" ht="6" hidden="1" customHeight="1" x14ac:dyDescent="0.35">
      <c r="A12" s="78"/>
      <c r="B12" s="77"/>
      <c r="C12" s="78"/>
      <c r="D12" s="89"/>
      <c r="E12" s="86"/>
      <c r="F12" s="89"/>
      <c r="G12" s="91"/>
      <c r="H12" s="87"/>
      <c r="I12" s="91"/>
      <c r="J12" s="91"/>
      <c r="K12" s="87"/>
      <c r="L12" s="91"/>
    </row>
    <row r="13" spans="1:14" x14ac:dyDescent="0.35">
      <c r="A13" s="1"/>
      <c r="B13" s="7" t="s">
        <v>2</v>
      </c>
      <c r="C13" s="7"/>
      <c r="D13" s="33">
        <f>D15+D16+D17</f>
        <v>1392505.5</v>
      </c>
      <c r="E13" s="33">
        <f>E15+E16+E17</f>
        <v>-160420.6</v>
      </c>
      <c r="F13" s="16">
        <f>D13+E13</f>
        <v>1232084.8999999999</v>
      </c>
      <c r="G13" s="33">
        <f t="shared" ref="G13:J13" si="0">G15+G16+G17</f>
        <v>1411436.5</v>
      </c>
      <c r="H13" s="33">
        <f>H15+H16+H17</f>
        <v>144990.90000000002</v>
      </c>
      <c r="I13" s="16">
        <f>G13+H13</f>
        <v>1556427.4</v>
      </c>
      <c r="J13" s="33">
        <f t="shared" si="0"/>
        <v>1015988</v>
      </c>
      <c r="K13" s="34">
        <f>K15+K16+K17</f>
        <v>-106010.1</v>
      </c>
      <c r="L13" s="17">
        <f>J13+K13</f>
        <v>909977.9</v>
      </c>
    </row>
    <row r="14" spans="1:14" x14ac:dyDescent="0.35">
      <c r="A14" s="1"/>
      <c r="B14" s="7" t="s">
        <v>5</v>
      </c>
      <c r="C14" s="7"/>
      <c r="D14" s="33"/>
      <c r="E14" s="33"/>
      <c r="F14" s="16"/>
      <c r="G14" s="33"/>
      <c r="H14" s="33"/>
      <c r="I14" s="16"/>
      <c r="J14" s="34"/>
      <c r="K14" s="34"/>
      <c r="L14" s="17"/>
    </row>
    <row r="15" spans="1:14" s="36" customFormat="1" hidden="1" x14ac:dyDescent="0.35">
      <c r="A15" s="32"/>
      <c r="B15" s="46" t="s">
        <v>6</v>
      </c>
      <c r="C15" s="47"/>
      <c r="D15" s="48">
        <f>D18+D19+D20+D21+D25+D33+D41+D46+D51+D56+D58+D61+D65+D68+D69+D70+D71+D72+D73+D74+D22+D43+D67+D30+D38+D48+D53+D36</f>
        <v>611119.5</v>
      </c>
      <c r="E15" s="48">
        <f>E18+E19+E20+E21+E25+E33+E41+E46+E51+E56+E58+E61+E65+E68+E69+E70+E71+E72+E73+E74+E22+E43+E67+E30+E38+E48+E53+E36</f>
        <v>-160420.6</v>
      </c>
      <c r="F15" s="33">
        <f t="shared" ref="F15:F80" si="1">D15+E15</f>
        <v>450698.9</v>
      </c>
      <c r="G15" s="48">
        <f t="shared" ref="G15:H15" si="2">G18+G19+G20+G21+G25+G33+G41+G46+G51+G56+G58+G61+G65+G68+G69+G70+G71+G72+G73+G74+G22+G43+G67+G30+G38+G48+G53+G36</f>
        <v>524618.50000000012</v>
      </c>
      <c r="H15" s="48">
        <f t="shared" si="2"/>
        <v>144990.90000000002</v>
      </c>
      <c r="I15" s="33">
        <f t="shared" ref="I15:I80" si="3">G15+H15</f>
        <v>669609.40000000014</v>
      </c>
      <c r="J15" s="48">
        <f t="shared" ref="J15:K15" si="4">J18+J19+J20+J21+J25+J33+J41+J46+J51+J56+J58+J61+J65+J68+J69+J70+J71+J72+J73+J74+J22+J43+J67+J30+J38+J48+J53+J36</f>
        <v>618176.1</v>
      </c>
      <c r="K15" s="49">
        <f t="shared" si="4"/>
        <v>-106010.1</v>
      </c>
      <c r="L15" s="34">
        <f t="shared" ref="L15:L80" si="5">J15+K15</f>
        <v>512166</v>
      </c>
      <c r="M15" s="35"/>
      <c r="N15" s="37">
        <v>0</v>
      </c>
    </row>
    <row r="16" spans="1:14" x14ac:dyDescent="0.35">
      <c r="A16" s="1"/>
      <c r="B16" s="52" t="s">
        <v>12</v>
      </c>
      <c r="C16" s="7"/>
      <c r="D16" s="33">
        <f>D26+D42+D52+D57+D62+D66+D47+D31+D37</f>
        <v>523839.19999999995</v>
      </c>
      <c r="E16" s="33">
        <f>E26+E42+E52+E57+E62+E66+E47+E31+E37</f>
        <v>0</v>
      </c>
      <c r="F16" s="16">
        <f t="shared" si="1"/>
        <v>523839.19999999995</v>
      </c>
      <c r="G16" s="33">
        <f t="shared" ref="G16:H16" si="6">G26+G42+G52+G57+G62+G66+G47+G31+G37</f>
        <v>629271.1</v>
      </c>
      <c r="H16" s="33">
        <f t="shared" si="6"/>
        <v>0</v>
      </c>
      <c r="I16" s="16">
        <f t="shared" si="3"/>
        <v>629271.1</v>
      </c>
      <c r="J16" s="33">
        <f t="shared" ref="J16:K16" si="7">J26+J42+J52+J57+J62+J66+J47+J31+J37</f>
        <v>397811.89999999997</v>
      </c>
      <c r="K16" s="34">
        <f t="shared" si="7"/>
        <v>0</v>
      </c>
      <c r="L16" s="17">
        <f t="shared" si="5"/>
        <v>397811.89999999997</v>
      </c>
      <c r="N16" s="14"/>
    </row>
    <row r="17" spans="1:14" x14ac:dyDescent="0.35">
      <c r="A17" s="1"/>
      <c r="B17" s="51" t="s">
        <v>29</v>
      </c>
      <c r="C17" s="7"/>
      <c r="D17" s="33">
        <f>D27+D32</f>
        <v>257546.8</v>
      </c>
      <c r="E17" s="33">
        <f>E27+E32</f>
        <v>0</v>
      </c>
      <c r="F17" s="16">
        <f t="shared" si="1"/>
        <v>257546.8</v>
      </c>
      <c r="G17" s="33">
        <f t="shared" ref="G17:J17" si="8">G27+G32</f>
        <v>257546.9</v>
      </c>
      <c r="H17" s="33">
        <f>H27+H32</f>
        <v>0</v>
      </c>
      <c r="I17" s="16">
        <f t="shared" si="3"/>
        <v>257546.9</v>
      </c>
      <c r="J17" s="33">
        <f t="shared" si="8"/>
        <v>0</v>
      </c>
      <c r="K17" s="34">
        <f>K27+K32</f>
        <v>0</v>
      </c>
      <c r="L17" s="17">
        <f t="shared" si="5"/>
        <v>0</v>
      </c>
      <c r="N17" s="14"/>
    </row>
    <row r="18" spans="1:14" ht="54" x14ac:dyDescent="0.35">
      <c r="A18" s="1" t="s">
        <v>30</v>
      </c>
      <c r="B18" s="52" t="s">
        <v>50</v>
      </c>
      <c r="C18" s="52" t="s">
        <v>135</v>
      </c>
      <c r="D18" s="16">
        <v>0</v>
      </c>
      <c r="E18" s="27">
        <v>0</v>
      </c>
      <c r="F18" s="16">
        <f t="shared" si="1"/>
        <v>0</v>
      </c>
      <c r="G18" s="16">
        <v>0</v>
      </c>
      <c r="H18" s="27">
        <v>0</v>
      </c>
      <c r="I18" s="16">
        <f t="shared" si="3"/>
        <v>0</v>
      </c>
      <c r="J18" s="17">
        <v>5984</v>
      </c>
      <c r="K18" s="29">
        <v>0</v>
      </c>
      <c r="L18" s="17">
        <f t="shared" si="5"/>
        <v>5984</v>
      </c>
      <c r="M18" s="9" t="s">
        <v>90</v>
      </c>
      <c r="N18" s="14"/>
    </row>
    <row r="19" spans="1:14" ht="54" x14ac:dyDescent="0.35">
      <c r="A19" s="1" t="s">
        <v>144</v>
      </c>
      <c r="B19" s="52" t="s">
        <v>51</v>
      </c>
      <c r="C19" s="52" t="s">
        <v>135</v>
      </c>
      <c r="D19" s="16">
        <v>0</v>
      </c>
      <c r="E19" s="27">
        <v>0</v>
      </c>
      <c r="F19" s="16">
        <f t="shared" si="1"/>
        <v>0</v>
      </c>
      <c r="G19" s="16">
        <v>0</v>
      </c>
      <c r="H19" s="27">
        <v>0</v>
      </c>
      <c r="I19" s="16">
        <f t="shared" si="3"/>
        <v>0</v>
      </c>
      <c r="J19" s="17">
        <v>6874.9</v>
      </c>
      <c r="K19" s="29">
        <v>0</v>
      </c>
      <c r="L19" s="17">
        <f t="shared" si="5"/>
        <v>6874.9</v>
      </c>
      <c r="M19" s="9" t="s">
        <v>91</v>
      </c>
      <c r="N19" s="14"/>
    </row>
    <row r="20" spans="1:14" ht="54" x14ac:dyDescent="0.35">
      <c r="A20" s="1" t="s">
        <v>145</v>
      </c>
      <c r="B20" s="51" t="s">
        <v>52</v>
      </c>
      <c r="C20" s="52" t="s">
        <v>135</v>
      </c>
      <c r="D20" s="19">
        <v>0</v>
      </c>
      <c r="E20" s="27">
        <v>0</v>
      </c>
      <c r="F20" s="16">
        <f t="shared" si="1"/>
        <v>0</v>
      </c>
      <c r="G20" s="19">
        <v>5817.9</v>
      </c>
      <c r="H20" s="27">
        <v>0</v>
      </c>
      <c r="I20" s="16">
        <f t="shared" si="3"/>
        <v>5817.9</v>
      </c>
      <c r="J20" s="18">
        <v>137141.1</v>
      </c>
      <c r="K20" s="27">
        <v>0</v>
      </c>
      <c r="L20" s="17">
        <f t="shared" si="5"/>
        <v>137141.1</v>
      </c>
      <c r="M20" s="9" t="s">
        <v>92</v>
      </c>
      <c r="N20" s="14"/>
    </row>
    <row r="21" spans="1:14" ht="54" x14ac:dyDescent="0.35">
      <c r="A21" s="1" t="s">
        <v>146</v>
      </c>
      <c r="B21" s="51" t="s">
        <v>53</v>
      </c>
      <c r="C21" s="52" t="s">
        <v>135</v>
      </c>
      <c r="D21" s="16">
        <v>0</v>
      </c>
      <c r="E21" s="27">
        <v>137239.1</v>
      </c>
      <c r="F21" s="16">
        <f t="shared" si="1"/>
        <v>137239.1</v>
      </c>
      <c r="G21" s="16">
        <v>0</v>
      </c>
      <c r="H21" s="27">
        <v>108101.7</v>
      </c>
      <c r="I21" s="16">
        <f t="shared" si="3"/>
        <v>108101.7</v>
      </c>
      <c r="J21" s="17">
        <v>6601.1</v>
      </c>
      <c r="K21" s="29">
        <v>-924.5</v>
      </c>
      <c r="L21" s="17">
        <f t="shared" si="5"/>
        <v>5676.6</v>
      </c>
      <c r="M21" s="9" t="s">
        <v>93</v>
      </c>
      <c r="N21" s="14"/>
    </row>
    <row r="22" spans="1:14" ht="54" x14ac:dyDescent="0.35">
      <c r="A22" s="1" t="s">
        <v>147</v>
      </c>
      <c r="B22" s="51" t="s">
        <v>54</v>
      </c>
      <c r="C22" s="52" t="s">
        <v>135</v>
      </c>
      <c r="D22" s="16">
        <v>218006.30000000002</v>
      </c>
      <c r="E22" s="27">
        <f>-114032.7-1.4</f>
        <v>-114034.09999999999</v>
      </c>
      <c r="F22" s="16">
        <f t="shared" si="1"/>
        <v>103972.20000000003</v>
      </c>
      <c r="G22" s="16">
        <v>0</v>
      </c>
      <c r="H22" s="27">
        <v>114032.7</v>
      </c>
      <c r="I22" s="16">
        <f t="shared" si="3"/>
        <v>114032.7</v>
      </c>
      <c r="J22" s="16">
        <v>0</v>
      </c>
      <c r="K22" s="29"/>
      <c r="L22" s="17">
        <f t="shared" si="5"/>
        <v>0</v>
      </c>
      <c r="M22" s="9" t="s">
        <v>94</v>
      </c>
      <c r="N22" s="14"/>
    </row>
    <row r="23" spans="1:14" ht="54" x14ac:dyDescent="0.35">
      <c r="A23" s="63" t="s">
        <v>148</v>
      </c>
      <c r="B23" s="51" t="s">
        <v>55</v>
      </c>
      <c r="C23" s="52" t="s">
        <v>135</v>
      </c>
      <c r="D23" s="16">
        <f>D25+D26+D27</f>
        <v>390645</v>
      </c>
      <c r="E23" s="27">
        <f>E25+E26+E27</f>
        <v>-13775.400000000001</v>
      </c>
      <c r="F23" s="16">
        <f t="shared" si="1"/>
        <v>376869.6</v>
      </c>
      <c r="G23" s="16">
        <f t="shared" ref="G23:J23" si="9">G25+G26+G27</f>
        <v>293033.8</v>
      </c>
      <c r="H23" s="27">
        <f>H25+H26+H27</f>
        <v>0</v>
      </c>
      <c r="I23" s="16">
        <f t="shared" si="3"/>
        <v>293033.8</v>
      </c>
      <c r="J23" s="16">
        <f t="shared" si="9"/>
        <v>0</v>
      </c>
      <c r="K23" s="29">
        <f>K25+K26+K27</f>
        <v>0</v>
      </c>
      <c r="L23" s="17">
        <f t="shared" si="5"/>
        <v>0</v>
      </c>
      <c r="N23" s="14"/>
    </row>
    <row r="24" spans="1:14" x14ac:dyDescent="0.35">
      <c r="A24" s="67"/>
      <c r="B24" s="51" t="s">
        <v>5</v>
      </c>
      <c r="C24" s="52"/>
      <c r="D24" s="16"/>
      <c r="E24" s="27"/>
      <c r="F24" s="16"/>
      <c r="G24" s="16"/>
      <c r="H24" s="27"/>
      <c r="I24" s="16"/>
      <c r="J24" s="16"/>
      <c r="K24" s="29"/>
      <c r="L24" s="17"/>
      <c r="N24" s="14"/>
    </row>
    <row r="25" spans="1:14" hidden="1" x14ac:dyDescent="0.35">
      <c r="A25" s="67"/>
      <c r="B25" s="21" t="s">
        <v>6</v>
      </c>
      <c r="C25" s="6"/>
      <c r="D25" s="16">
        <v>22843.7</v>
      </c>
      <c r="E25" s="27">
        <v>-10.199999999999999</v>
      </c>
      <c r="F25" s="16">
        <f t="shared" si="1"/>
        <v>22833.5</v>
      </c>
      <c r="G25" s="16">
        <v>4627.2</v>
      </c>
      <c r="H25" s="27"/>
      <c r="I25" s="16">
        <f t="shared" si="3"/>
        <v>4627.2</v>
      </c>
      <c r="J25" s="16">
        <v>0</v>
      </c>
      <c r="K25" s="29"/>
      <c r="L25" s="17">
        <f t="shared" si="5"/>
        <v>0</v>
      </c>
      <c r="M25" s="9" t="s">
        <v>255</v>
      </c>
      <c r="N25" s="14">
        <v>0</v>
      </c>
    </row>
    <row r="26" spans="1:14" x14ac:dyDescent="0.35">
      <c r="A26" s="67"/>
      <c r="B26" s="51" t="s">
        <v>12</v>
      </c>
      <c r="C26" s="52"/>
      <c r="D26" s="16">
        <f>13765.2+96489.3</f>
        <v>110254.5</v>
      </c>
      <c r="E26" s="27">
        <v>-13765.2</v>
      </c>
      <c r="F26" s="16">
        <f t="shared" si="1"/>
        <v>96489.3</v>
      </c>
      <c r="G26" s="16">
        <v>66424.3</v>
      </c>
      <c r="H26" s="27"/>
      <c r="I26" s="16">
        <f t="shared" si="3"/>
        <v>66424.3</v>
      </c>
      <c r="J26" s="16">
        <v>0</v>
      </c>
      <c r="K26" s="29"/>
      <c r="L26" s="17">
        <f t="shared" si="5"/>
        <v>0</v>
      </c>
      <c r="M26" s="9" t="s">
        <v>231</v>
      </c>
      <c r="N26" s="14"/>
    </row>
    <row r="27" spans="1:14" x14ac:dyDescent="0.35">
      <c r="A27" s="67"/>
      <c r="B27" s="51" t="s">
        <v>29</v>
      </c>
      <c r="C27" s="52"/>
      <c r="D27" s="16">
        <v>257546.8</v>
      </c>
      <c r="E27" s="27"/>
      <c r="F27" s="16">
        <f t="shared" si="1"/>
        <v>257546.8</v>
      </c>
      <c r="G27" s="16">
        <v>221982.3</v>
      </c>
      <c r="H27" s="27"/>
      <c r="I27" s="16">
        <f t="shared" si="3"/>
        <v>221982.3</v>
      </c>
      <c r="J27" s="16">
        <v>0</v>
      </c>
      <c r="K27" s="29"/>
      <c r="L27" s="17">
        <f t="shared" si="5"/>
        <v>0</v>
      </c>
      <c r="M27" s="9" t="s">
        <v>230</v>
      </c>
      <c r="N27" s="14"/>
    </row>
    <row r="28" spans="1:14" ht="54" x14ac:dyDescent="0.35">
      <c r="A28" s="64"/>
      <c r="B28" s="51" t="s">
        <v>55</v>
      </c>
      <c r="C28" s="52" t="s">
        <v>11</v>
      </c>
      <c r="D28" s="16">
        <f>D30+D31+D32</f>
        <v>0</v>
      </c>
      <c r="E28" s="27">
        <f>E30+E31+E32</f>
        <v>0</v>
      </c>
      <c r="F28" s="16">
        <f t="shared" si="1"/>
        <v>0</v>
      </c>
      <c r="G28" s="16">
        <f t="shared" ref="G28:J28" si="10">G30+G31+G32</f>
        <v>54989.3</v>
      </c>
      <c r="H28" s="27">
        <f>H30+H31+H32</f>
        <v>0</v>
      </c>
      <c r="I28" s="16">
        <f t="shared" si="3"/>
        <v>54989.3</v>
      </c>
      <c r="J28" s="16">
        <f t="shared" si="10"/>
        <v>0</v>
      </c>
      <c r="K28" s="29">
        <f>K30+K31+K32</f>
        <v>0</v>
      </c>
      <c r="L28" s="17">
        <f t="shared" si="5"/>
        <v>0</v>
      </c>
      <c r="N28" s="14"/>
    </row>
    <row r="29" spans="1:14" x14ac:dyDescent="0.35">
      <c r="A29" s="50"/>
      <c r="B29" s="51" t="s">
        <v>5</v>
      </c>
      <c r="C29" s="52"/>
      <c r="D29" s="16"/>
      <c r="E29" s="27"/>
      <c r="F29" s="16"/>
      <c r="G29" s="16"/>
      <c r="H29" s="27"/>
      <c r="I29" s="16"/>
      <c r="J29" s="16"/>
      <c r="K29" s="29"/>
      <c r="L29" s="17"/>
      <c r="N29" s="14"/>
    </row>
    <row r="30" spans="1:14" hidden="1" x14ac:dyDescent="0.35">
      <c r="A30" s="22"/>
      <c r="B30" s="21" t="s">
        <v>6</v>
      </c>
      <c r="C30" s="23"/>
      <c r="D30" s="16"/>
      <c r="E30" s="27"/>
      <c r="F30" s="16">
        <f t="shared" si="1"/>
        <v>0</v>
      </c>
      <c r="G30" s="16"/>
      <c r="H30" s="27"/>
      <c r="I30" s="16">
        <f t="shared" si="3"/>
        <v>0</v>
      </c>
      <c r="J30" s="16"/>
      <c r="K30" s="29"/>
      <c r="L30" s="17">
        <f t="shared" si="5"/>
        <v>0</v>
      </c>
      <c r="N30" s="14">
        <v>0</v>
      </c>
    </row>
    <row r="31" spans="1:14" x14ac:dyDescent="0.35">
      <c r="A31" s="50"/>
      <c r="B31" s="51" t="s">
        <v>12</v>
      </c>
      <c r="C31" s="52"/>
      <c r="D31" s="16">
        <v>0</v>
      </c>
      <c r="E31" s="27">
        <v>0</v>
      </c>
      <c r="F31" s="16">
        <f t="shared" si="1"/>
        <v>0</v>
      </c>
      <c r="G31" s="16">
        <v>19424.7</v>
      </c>
      <c r="H31" s="27">
        <v>0</v>
      </c>
      <c r="I31" s="16">
        <f t="shared" si="3"/>
        <v>19424.7</v>
      </c>
      <c r="J31" s="16">
        <v>0</v>
      </c>
      <c r="K31" s="29">
        <v>0</v>
      </c>
      <c r="L31" s="17">
        <f t="shared" si="5"/>
        <v>0</v>
      </c>
      <c r="M31" s="9" t="s">
        <v>230</v>
      </c>
      <c r="N31" s="14"/>
    </row>
    <row r="32" spans="1:14" x14ac:dyDescent="0.35">
      <c r="A32" s="50"/>
      <c r="B32" s="51" t="s">
        <v>29</v>
      </c>
      <c r="C32" s="52"/>
      <c r="D32" s="16">
        <v>0</v>
      </c>
      <c r="E32" s="27">
        <v>0</v>
      </c>
      <c r="F32" s="16">
        <f t="shared" si="1"/>
        <v>0</v>
      </c>
      <c r="G32" s="16">
        <v>35564.6</v>
      </c>
      <c r="H32" s="27">
        <v>0</v>
      </c>
      <c r="I32" s="16">
        <f t="shared" si="3"/>
        <v>35564.6</v>
      </c>
      <c r="J32" s="16">
        <v>0</v>
      </c>
      <c r="K32" s="29">
        <v>0</v>
      </c>
      <c r="L32" s="17">
        <f t="shared" si="5"/>
        <v>0</v>
      </c>
      <c r="M32" s="9" t="s">
        <v>230</v>
      </c>
      <c r="N32" s="14"/>
    </row>
    <row r="33" spans="1:14" ht="36" x14ac:dyDescent="0.35">
      <c r="A33" s="63" t="s">
        <v>149</v>
      </c>
      <c r="B33" s="65" t="s">
        <v>214</v>
      </c>
      <c r="C33" s="52" t="s">
        <v>11</v>
      </c>
      <c r="D33" s="16">
        <v>20807.900000000001</v>
      </c>
      <c r="E33" s="27"/>
      <c r="F33" s="16">
        <f t="shared" si="1"/>
        <v>20807.900000000001</v>
      </c>
      <c r="G33" s="16">
        <v>0</v>
      </c>
      <c r="H33" s="27"/>
      <c r="I33" s="16">
        <f t="shared" si="3"/>
        <v>0</v>
      </c>
      <c r="J33" s="16">
        <v>0</v>
      </c>
      <c r="K33" s="29"/>
      <c r="L33" s="17">
        <f t="shared" si="5"/>
        <v>0</v>
      </c>
      <c r="M33" s="9" t="s">
        <v>224</v>
      </c>
      <c r="N33" s="14"/>
    </row>
    <row r="34" spans="1:14" ht="54" x14ac:dyDescent="0.35">
      <c r="A34" s="67"/>
      <c r="B34" s="66"/>
      <c r="C34" s="52" t="s">
        <v>135</v>
      </c>
      <c r="D34" s="16">
        <f>D36+D37</f>
        <v>15981.7</v>
      </c>
      <c r="E34" s="27">
        <f>E36+E37</f>
        <v>13765.2</v>
      </c>
      <c r="F34" s="16">
        <f t="shared" si="1"/>
        <v>29746.9</v>
      </c>
      <c r="G34" s="16">
        <v>0</v>
      </c>
      <c r="H34" s="27"/>
      <c r="I34" s="16">
        <f t="shared" si="3"/>
        <v>0</v>
      </c>
      <c r="J34" s="16">
        <v>0</v>
      </c>
      <c r="K34" s="29"/>
      <c r="L34" s="17">
        <f t="shared" si="5"/>
        <v>0</v>
      </c>
      <c r="N34" s="14"/>
    </row>
    <row r="35" spans="1:14" x14ac:dyDescent="0.35">
      <c r="A35" s="45"/>
      <c r="B35" s="51" t="s">
        <v>5</v>
      </c>
      <c r="C35" s="52"/>
      <c r="D35" s="16"/>
      <c r="E35" s="27"/>
      <c r="F35" s="16"/>
      <c r="G35" s="16"/>
      <c r="H35" s="27"/>
      <c r="I35" s="16"/>
      <c r="J35" s="16"/>
      <c r="K35" s="29"/>
      <c r="L35" s="17"/>
      <c r="N35" s="14"/>
    </row>
    <row r="36" spans="1:14" hidden="1" x14ac:dyDescent="0.35">
      <c r="A36" s="42"/>
      <c r="B36" s="41" t="s">
        <v>6</v>
      </c>
      <c r="C36" s="40"/>
      <c r="D36" s="16">
        <v>15981.7</v>
      </c>
      <c r="E36" s="27"/>
      <c r="F36" s="16">
        <f t="shared" si="1"/>
        <v>15981.7</v>
      </c>
      <c r="G36" s="16"/>
      <c r="H36" s="27"/>
      <c r="I36" s="16">
        <f t="shared" si="3"/>
        <v>0</v>
      </c>
      <c r="J36" s="16"/>
      <c r="K36" s="29"/>
      <c r="L36" s="17">
        <f t="shared" si="5"/>
        <v>0</v>
      </c>
      <c r="M36" s="9" t="s">
        <v>224</v>
      </c>
      <c r="N36" s="14">
        <v>0</v>
      </c>
    </row>
    <row r="37" spans="1:14" x14ac:dyDescent="0.35">
      <c r="A37" s="45"/>
      <c r="B37" s="52" t="s">
        <v>12</v>
      </c>
      <c r="C37" s="52"/>
      <c r="D37" s="16"/>
      <c r="E37" s="27">
        <v>13765.2</v>
      </c>
      <c r="F37" s="16">
        <f t="shared" si="1"/>
        <v>13765.2</v>
      </c>
      <c r="G37" s="16"/>
      <c r="H37" s="27"/>
      <c r="I37" s="16">
        <f t="shared" si="3"/>
        <v>0</v>
      </c>
      <c r="J37" s="16"/>
      <c r="K37" s="29"/>
      <c r="L37" s="17">
        <f t="shared" si="5"/>
        <v>0</v>
      </c>
      <c r="M37" s="9" t="s">
        <v>229</v>
      </c>
      <c r="N37" s="14"/>
    </row>
    <row r="38" spans="1:14" ht="36" hidden="1" x14ac:dyDescent="0.35">
      <c r="A38" s="68" t="s">
        <v>150</v>
      </c>
      <c r="B38" s="65" t="s">
        <v>56</v>
      </c>
      <c r="C38" s="23" t="s">
        <v>11</v>
      </c>
      <c r="D38" s="16">
        <v>0</v>
      </c>
      <c r="E38" s="27">
        <v>0</v>
      </c>
      <c r="F38" s="16">
        <f t="shared" si="1"/>
        <v>0</v>
      </c>
      <c r="G38" s="16">
        <v>31027.3</v>
      </c>
      <c r="H38" s="27">
        <v>-31027.3</v>
      </c>
      <c r="I38" s="16">
        <f t="shared" si="3"/>
        <v>0</v>
      </c>
      <c r="J38" s="16">
        <v>0</v>
      </c>
      <c r="K38" s="29">
        <v>0</v>
      </c>
      <c r="L38" s="17">
        <f t="shared" si="5"/>
        <v>0</v>
      </c>
      <c r="M38" s="9" t="s">
        <v>226</v>
      </c>
      <c r="N38" s="14">
        <v>0</v>
      </c>
    </row>
    <row r="39" spans="1:14" ht="54" x14ac:dyDescent="0.35">
      <c r="A39" s="64"/>
      <c r="B39" s="66"/>
      <c r="C39" s="52" t="s">
        <v>135</v>
      </c>
      <c r="D39" s="16">
        <f>D41+D42</f>
        <v>462978.1</v>
      </c>
      <c r="E39" s="27">
        <f>E41+E42</f>
        <v>-105423.3</v>
      </c>
      <c r="F39" s="16">
        <f t="shared" si="1"/>
        <v>357554.8</v>
      </c>
      <c r="G39" s="16">
        <f t="shared" ref="G39:J39" si="11">G41+G42</f>
        <v>51483</v>
      </c>
      <c r="H39" s="27">
        <f>H41+H42</f>
        <v>129483.6</v>
      </c>
      <c r="I39" s="16">
        <f t="shared" si="3"/>
        <v>180966.6</v>
      </c>
      <c r="J39" s="16">
        <f t="shared" si="11"/>
        <v>0</v>
      </c>
      <c r="K39" s="29">
        <f>K41+K42</f>
        <v>0</v>
      </c>
      <c r="L39" s="17">
        <f t="shared" si="5"/>
        <v>0</v>
      </c>
      <c r="N39" s="14"/>
    </row>
    <row r="40" spans="1:14" x14ac:dyDescent="0.35">
      <c r="A40" s="1"/>
      <c r="B40" s="51" t="s">
        <v>5</v>
      </c>
      <c r="C40" s="52"/>
      <c r="D40" s="16"/>
      <c r="E40" s="27"/>
      <c r="F40" s="16"/>
      <c r="G40" s="16"/>
      <c r="H40" s="27"/>
      <c r="I40" s="16"/>
      <c r="J40" s="16"/>
      <c r="K40" s="29"/>
      <c r="L40" s="17"/>
      <c r="N40" s="14"/>
    </row>
    <row r="41" spans="1:14" hidden="1" x14ac:dyDescent="0.35">
      <c r="A41" s="1"/>
      <c r="B41" s="21" t="s">
        <v>6</v>
      </c>
      <c r="C41" s="23"/>
      <c r="D41" s="16">
        <v>194812</v>
      </c>
      <c r="E41" s="27">
        <v>-105423.3</v>
      </c>
      <c r="F41" s="16">
        <f t="shared" si="1"/>
        <v>89388.7</v>
      </c>
      <c r="G41" s="16">
        <v>37288.300000000003</v>
      </c>
      <c r="H41" s="27">
        <f>31027.3+105423.3-6967</f>
        <v>129483.6</v>
      </c>
      <c r="I41" s="16">
        <f t="shared" si="3"/>
        <v>166771.90000000002</v>
      </c>
      <c r="J41" s="16">
        <v>0</v>
      </c>
      <c r="K41" s="29"/>
      <c r="L41" s="17">
        <f t="shared" si="5"/>
        <v>0</v>
      </c>
      <c r="M41" s="9" t="s">
        <v>226</v>
      </c>
      <c r="N41" s="14">
        <v>0</v>
      </c>
    </row>
    <row r="42" spans="1:14" x14ac:dyDescent="0.35">
      <c r="A42" s="1"/>
      <c r="B42" s="51" t="s">
        <v>12</v>
      </c>
      <c r="C42" s="6"/>
      <c r="D42" s="16">
        <v>268166.09999999998</v>
      </c>
      <c r="E42" s="27"/>
      <c r="F42" s="16">
        <f t="shared" si="1"/>
        <v>268166.09999999998</v>
      </c>
      <c r="G42" s="16">
        <v>14194.7</v>
      </c>
      <c r="H42" s="27"/>
      <c r="I42" s="16">
        <f t="shared" si="3"/>
        <v>14194.7</v>
      </c>
      <c r="J42" s="16">
        <v>0</v>
      </c>
      <c r="K42" s="29"/>
      <c r="L42" s="17">
        <f t="shared" si="5"/>
        <v>0</v>
      </c>
      <c r="M42" s="9" t="s">
        <v>229</v>
      </c>
      <c r="N42" s="14"/>
    </row>
    <row r="43" spans="1:14" ht="54" x14ac:dyDescent="0.35">
      <c r="A43" s="1" t="s">
        <v>151</v>
      </c>
      <c r="B43" s="51" t="s">
        <v>57</v>
      </c>
      <c r="C43" s="6" t="s">
        <v>135</v>
      </c>
      <c r="D43" s="16">
        <v>0</v>
      </c>
      <c r="E43" s="27">
        <v>0</v>
      </c>
      <c r="F43" s="16">
        <f t="shared" si="1"/>
        <v>0</v>
      </c>
      <c r="G43" s="16">
        <v>9100.4</v>
      </c>
      <c r="H43" s="27">
        <v>0</v>
      </c>
      <c r="I43" s="16">
        <f t="shared" si="3"/>
        <v>9100.4</v>
      </c>
      <c r="J43" s="16">
        <v>0</v>
      </c>
      <c r="K43" s="29">
        <v>0</v>
      </c>
      <c r="L43" s="17">
        <f t="shared" si="5"/>
        <v>0</v>
      </c>
      <c r="M43" s="9" t="s">
        <v>232</v>
      </c>
      <c r="N43" s="14"/>
    </row>
    <row r="44" spans="1:14" ht="54" x14ac:dyDescent="0.35">
      <c r="A44" s="1" t="s">
        <v>152</v>
      </c>
      <c r="B44" s="51" t="s">
        <v>58</v>
      </c>
      <c r="C44" s="6" t="s">
        <v>135</v>
      </c>
      <c r="D44" s="16">
        <f>D46+D47</f>
        <v>0</v>
      </c>
      <c r="E44" s="27">
        <f>E46+E47</f>
        <v>0</v>
      </c>
      <c r="F44" s="16">
        <f t="shared" si="1"/>
        <v>0</v>
      </c>
      <c r="G44" s="16">
        <f t="shared" ref="G44:J44" si="12">G46+G47</f>
        <v>78505.7</v>
      </c>
      <c r="H44" s="27">
        <f>H46+H47</f>
        <v>-25599.8</v>
      </c>
      <c r="I44" s="16">
        <f t="shared" si="3"/>
        <v>52905.899999999994</v>
      </c>
      <c r="J44" s="16">
        <f t="shared" si="12"/>
        <v>126197.40000000001</v>
      </c>
      <c r="K44" s="29">
        <f>K46+K47</f>
        <v>-105085.6</v>
      </c>
      <c r="L44" s="17">
        <f t="shared" si="5"/>
        <v>21111.800000000003</v>
      </c>
      <c r="N44" s="14"/>
    </row>
    <row r="45" spans="1:14" x14ac:dyDescent="0.35">
      <c r="A45" s="1"/>
      <c r="B45" s="51" t="s">
        <v>5</v>
      </c>
      <c r="C45" s="52"/>
      <c r="D45" s="16"/>
      <c r="E45" s="27"/>
      <c r="F45" s="16"/>
      <c r="G45" s="16"/>
      <c r="H45" s="27"/>
      <c r="I45" s="16"/>
      <c r="J45" s="16"/>
      <c r="K45" s="29"/>
      <c r="L45" s="17"/>
      <c r="N45" s="14"/>
    </row>
    <row r="46" spans="1:14" hidden="1" x14ac:dyDescent="0.35">
      <c r="A46" s="1"/>
      <c r="B46" s="21" t="s">
        <v>6</v>
      </c>
      <c r="C46" s="23"/>
      <c r="D46" s="16">
        <v>0</v>
      </c>
      <c r="E46" s="27">
        <v>0</v>
      </c>
      <c r="F46" s="16">
        <f t="shared" si="1"/>
        <v>0</v>
      </c>
      <c r="G46" s="16">
        <v>25599.8</v>
      </c>
      <c r="H46" s="27">
        <v>-25599.8</v>
      </c>
      <c r="I46" s="16">
        <f t="shared" si="3"/>
        <v>0</v>
      </c>
      <c r="J46" s="16">
        <v>105085.6</v>
      </c>
      <c r="K46" s="29">
        <v>-105085.6</v>
      </c>
      <c r="L46" s="17">
        <f t="shared" si="5"/>
        <v>0</v>
      </c>
      <c r="M46" s="9" t="s">
        <v>233</v>
      </c>
      <c r="N46" s="14">
        <v>0</v>
      </c>
    </row>
    <row r="47" spans="1:14" x14ac:dyDescent="0.35">
      <c r="A47" s="1"/>
      <c r="B47" s="52" t="s">
        <v>12</v>
      </c>
      <c r="C47" s="52"/>
      <c r="D47" s="16">
        <v>0</v>
      </c>
      <c r="E47" s="27">
        <v>0</v>
      </c>
      <c r="F47" s="16">
        <f t="shared" si="1"/>
        <v>0</v>
      </c>
      <c r="G47" s="16">
        <v>52905.9</v>
      </c>
      <c r="H47" s="27">
        <v>0</v>
      </c>
      <c r="I47" s="16">
        <f t="shared" si="3"/>
        <v>52905.9</v>
      </c>
      <c r="J47" s="16">
        <v>21111.8</v>
      </c>
      <c r="K47" s="29">
        <v>0</v>
      </c>
      <c r="L47" s="17">
        <f t="shared" si="5"/>
        <v>21111.8</v>
      </c>
      <c r="M47" s="9" t="s">
        <v>229</v>
      </c>
      <c r="N47" s="14"/>
    </row>
    <row r="48" spans="1:14" ht="36" hidden="1" x14ac:dyDescent="0.35">
      <c r="A48" s="63" t="s">
        <v>153</v>
      </c>
      <c r="B48" s="65" t="s">
        <v>213</v>
      </c>
      <c r="C48" s="23" t="s">
        <v>11</v>
      </c>
      <c r="D48" s="16">
        <v>0</v>
      </c>
      <c r="E48" s="27">
        <v>0</v>
      </c>
      <c r="F48" s="16">
        <f t="shared" si="1"/>
        <v>0</v>
      </c>
      <c r="G48" s="16">
        <v>59234</v>
      </c>
      <c r="H48" s="27">
        <v>-59234</v>
      </c>
      <c r="I48" s="16">
        <f t="shared" si="3"/>
        <v>0</v>
      </c>
      <c r="J48" s="16">
        <v>0</v>
      </c>
      <c r="K48" s="29">
        <v>0</v>
      </c>
      <c r="L48" s="17">
        <f t="shared" si="5"/>
        <v>0</v>
      </c>
      <c r="M48" s="9" t="s">
        <v>227</v>
      </c>
      <c r="N48" s="14">
        <v>0</v>
      </c>
    </row>
    <row r="49" spans="1:14" ht="54" x14ac:dyDescent="0.35">
      <c r="A49" s="64"/>
      <c r="B49" s="66"/>
      <c r="C49" s="6" t="s">
        <v>135</v>
      </c>
      <c r="D49" s="16">
        <f>D51+D52</f>
        <v>119057.40000000001</v>
      </c>
      <c r="E49" s="27">
        <f>E51+E52</f>
        <v>0</v>
      </c>
      <c r="F49" s="16">
        <f t="shared" si="1"/>
        <v>119057.40000000001</v>
      </c>
      <c r="G49" s="16">
        <f t="shared" ref="G49:J49" si="13">G51+G52</f>
        <v>538326.69999999995</v>
      </c>
      <c r="H49" s="27">
        <f>H51+H52</f>
        <v>59234</v>
      </c>
      <c r="I49" s="16">
        <f t="shared" si="3"/>
        <v>597560.69999999995</v>
      </c>
      <c r="J49" s="16">
        <f t="shared" si="13"/>
        <v>0</v>
      </c>
      <c r="K49" s="29">
        <f>K51+K52</f>
        <v>0</v>
      </c>
      <c r="L49" s="17">
        <f t="shared" si="5"/>
        <v>0</v>
      </c>
      <c r="N49" s="14"/>
    </row>
    <row r="50" spans="1:14" x14ac:dyDescent="0.35">
      <c r="A50" s="1"/>
      <c r="B50" s="51" t="s">
        <v>5</v>
      </c>
      <c r="C50" s="6"/>
      <c r="D50" s="16"/>
      <c r="E50" s="27"/>
      <c r="F50" s="16"/>
      <c r="G50" s="16"/>
      <c r="H50" s="27"/>
      <c r="I50" s="16"/>
      <c r="J50" s="16"/>
      <c r="K50" s="29"/>
      <c r="L50" s="17"/>
      <c r="N50" s="14"/>
    </row>
    <row r="51" spans="1:14" hidden="1" x14ac:dyDescent="0.35">
      <c r="A51" s="1"/>
      <c r="B51" s="21" t="s">
        <v>6</v>
      </c>
      <c r="C51" s="23"/>
      <c r="D51" s="16">
        <v>22858.799999999999</v>
      </c>
      <c r="E51" s="27"/>
      <c r="F51" s="16">
        <f t="shared" si="1"/>
        <v>22858.799999999999</v>
      </c>
      <c r="G51" s="16">
        <v>104477.2</v>
      </c>
      <c r="H51" s="27">
        <v>59234</v>
      </c>
      <c r="I51" s="16">
        <f t="shared" si="3"/>
        <v>163711.20000000001</v>
      </c>
      <c r="J51" s="16">
        <v>0</v>
      </c>
      <c r="K51" s="29"/>
      <c r="L51" s="17">
        <f t="shared" si="5"/>
        <v>0</v>
      </c>
      <c r="M51" s="9" t="s">
        <v>227</v>
      </c>
      <c r="N51" s="14">
        <v>0</v>
      </c>
    </row>
    <row r="52" spans="1:14" x14ac:dyDescent="0.35">
      <c r="A52" s="1"/>
      <c r="B52" s="52" t="s">
        <v>60</v>
      </c>
      <c r="C52" s="52"/>
      <c r="D52" s="16">
        <v>96198.6</v>
      </c>
      <c r="E52" s="27"/>
      <c r="F52" s="16">
        <f t="shared" si="1"/>
        <v>96198.6</v>
      </c>
      <c r="G52" s="16">
        <f>216794.5+217055</f>
        <v>433849.5</v>
      </c>
      <c r="H52" s="27"/>
      <c r="I52" s="16">
        <f t="shared" si="3"/>
        <v>433849.5</v>
      </c>
      <c r="J52" s="16">
        <v>0</v>
      </c>
      <c r="K52" s="29"/>
      <c r="L52" s="17">
        <f t="shared" si="5"/>
        <v>0</v>
      </c>
      <c r="M52" s="9" t="s">
        <v>229</v>
      </c>
      <c r="N52" s="14"/>
    </row>
    <row r="53" spans="1:14" ht="36" hidden="1" x14ac:dyDescent="0.35">
      <c r="A53" s="63" t="s">
        <v>154</v>
      </c>
      <c r="B53" s="65" t="s">
        <v>59</v>
      </c>
      <c r="C53" s="23" t="s">
        <v>11</v>
      </c>
      <c r="D53" s="16">
        <v>0</v>
      </c>
      <c r="E53" s="27">
        <v>0</v>
      </c>
      <c r="F53" s="16">
        <f t="shared" si="1"/>
        <v>0</v>
      </c>
      <c r="G53" s="16">
        <v>0</v>
      </c>
      <c r="H53" s="27">
        <v>0</v>
      </c>
      <c r="I53" s="16">
        <f t="shared" si="3"/>
        <v>0</v>
      </c>
      <c r="J53" s="16">
        <v>59234</v>
      </c>
      <c r="K53" s="29">
        <v>-59234</v>
      </c>
      <c r="L53" s="17">
        <f t="shared" si="5"/>
        <v>0</v>
      </c>
      <c r="M53" s="9" t="s">
        <v>228</v>
      </c>
      <c r="N53" s="14">
        <v>0</v>
      </c>
    </row>
    <row r="54" spans="1:14" ht="54" x14ac:dyDescent="0.35">
      <c r="A54" s="64"/>
      <c r="B54" s="66"/>
      <c r="C54" s="6" t="s">
        <v>135</v>
      </c>
      <c r="D54" s="16">
        <f>D56+D57</f>
        <v>40817</v>
      </c>
      <c r="E54" s="27">
        <f>E56+E57</f>
        <v>0</v>
      </c>
      <c r="F54" s="16">
        <f t="shared" si="1"/>
        <v>40817</v>
      </c>
      <c r="G54" s="16">
        <f t="shared" ref="G54:J54" si="14">G56+G57</f>
        <v>81433.5</v>
      </c>
      <c r="H54" s="27">
        <f>H56+H57</f>
        <v>0</v>
      </c>
      <c r="I54" s="16">
        <f t="shared" si="3"/>
        <v>81433.5</v>
      </c>
      <c r="J54" s="16">
        <f t="shared" si="14"/>
        <v>625332.6</v>
      </c>
      <c r="K54" s="29">
        <f>K56+K57</f>
        <v>59234</v>
      </c>
      <c r="L54" s="17">
        <f t="shared" si="5"/>
        <v>684566.6</v>
      </c>
      <c r="N54" s="14"/>
    </row>
    <row r="55" spans="1:14" x14ac:dyDescent="0.35">
      <c r="A55" s="1"/>
      <c r="B55" s="51" t="s">
        <v>5</v>
      </c>
      <c r="C55" s="52"/>
      <c r="D55" s="16"/>
      <c r="E55" s="27"/>
      <c r="F55" s="16"/>
      <c r="G55" s="16"/>
      <c r="H55" s="27"/>
      <c r="I55" s="16"/>
      <c r="J55" s="16"/>
      <c r="K55" s="29"/>
      <c r="L55" s="17"/>
      <c r="N55" s="14"/>
    </row>
    <row r="56" spans="1:14" hidden="1" x14ac:dyDescent="0.35">
      <c r="A56" s="1"/>
      <c r="B56" s="21" t="s">
        <v>6</v>
      </c>
      <c r="C56" s="23"/>
      <c r="D56" s="16">
        <v>20817</v>
      </c>
      <c r="E56" s="27"/>
      <c r="F56" s="16">
        <f t="shared" si="1"/>
        <v>20817</v>
      </c>
      <c r="G56" s="16">
        <v>38961.5</v>
      </c>
      <c r="H56" s="27"/>
      <c r="I56" s="16">
        <f t="shared" si="3"/>
        <v>38961.5</v>
      </c>
      <c r="J56" s="16">
        <v>248632.5</v>
      </c>
      <c r="K56" s="29">
        <v>59234</v>
      </c>
      <c r="L56" s="17">
        <f t="shared" si="5"/>
        <v>307866.5</v>
      </c>
      <c r="M56" s="9" t="s">
        <v>228</v>
      </c>
      <c r="N56" s="14">
        <v>0</v>
      </c>
    </row>
    <row r="57" spans="1:14" x14ac:dyDescent="0.35">
      <c r="A57" s="1"/>
      <c r="B57" s="51" t="s">
        <v>60</v>
      </c>
      <c r="C57" s="52"/>
      <c r="D57" s="16">
        <v>20000</v>
      </c>
      <c r="E57" s="27"/>
      <c r="F57" s="16">
        <f t="shared" si="1"/>
        <v>20000</v>
      </c>
      <c r="G57" s="16">
        <v>42472</v>
      </c>
      <c r="H57" s="27"/>
      <c r="I57" s="16">
        <f t="shared" si="3"/>
        <v>42472</v>
      </c>
      <c r="J57" s="16">
        <f>271274.3+105425.8</f>
        <v>376700.1</v>
      </c>
      <c r="K57" s="29"/>
      <c r="L57" s="17">
        <f t="shared" si="5"/>
        <v>376700.1</v>
      </c>
      <c r="M57" s="9" t="s">
        <v>229</v>
      </c>
      <c r="N57" s="14"/>
    </row>
    <row r="58" spans="1:14" ht="100.5" hidden="1" customHeight="1" x14ac:dyDescent="0.35">
      <c r="A58" s="1" t="s">
        <v>155</v>
      </c>
      <c r="B58" s="21" t="s">
        <v>259</v>
      </c>
      <c r="C58" s="6" t="s">
        <v>135</v>
      </c>
      <c r="D58" s="16">
        <v>77977.3</v>
      </c>
      <c r="E58" s="27">
        <v>-77977.3</v>
      </c>
      <c r="F58" s="16">
        <f>D58+E58</f>
        <v>0</v>
      </c>
      <c r="G58" s="16">
        <v>150000</v>
      </c>
      <c r="H58" s="27">
        <v>-150000</v>
      </c>
      <c r="I58" s="16">
        <f t="shared" si="3"/>
        <v>0</v>
      </c>
      <c r="J58" s="16">
        <v>0</v>
      </c>
      <c r="K58" s="29"/>
      <c r="L58" s="17">
        <f t="shared" si="5"/>
        <v>0</v>
      </c>
      <c r="M58" s="9" t="s">
        <v>95</v>
      </c>
      <c r="N58" s="14">
        <v>0</v>
      </c>
    </row>
    <row r="59" spans="1:14" ht="36" x14ac:dyDescent="0.35">
      <c r="A59" s="1" t="s">
        <v>155</v>
      </c>
      <c r="B59" s="51" t="s">
        <v>141</v>
      </c>
      <c r="C59" s="52" t="s">
        <v>11</v>
      </c>
      <c r="D59" s="16">
        <f>D61+D62</f>
        <v>24104.7</v>
      </c>
      <c r="E59" s="27">
        <f>E61+E62</f>
        <v>0</v>
      </c>
      <c r="F59" s="16">
        <f t="shared" si="1"/>
        <v>24104.7</v>
      </c>
      <c r="G59" s="16">
        <f t="shared" ref="G59:J59" si="15">G61+G62</f>
        <v>0</v>
      </c>
      <c r="H59" s="27">
        <f>H61+H62</f>
        <v>0</v>
      </c>
      <c r="I59" s="16">
        <f t="shared" si="3"/>
        <v>0</v>
      </c>
      <c r="J59" s="16">
        <f t="shared" si="15"/>
        <v>0</v>
      </c>
      <c r="K59" s="29">
        <f>K61+K62</f>
        <v>0</v>
      </c>
      <c r="L59" s="17">
        <f t="shared" si="5"/>
        <v>0</v>
      </c>
      <c r="N59" s="14"/>
    </row>
    <row r="60" spans="1:14" x14ac:dyDescent="0.35">
      <c r="A60" s="1"/>
      <c r="B60" s="51" t="s">
        <v>5</v>
      </c>
      <c r="C60" s="52"/>
      <c r="D60" s="16"/>
      <c r="E60" s="27"/>
      <c r="F60" s="16"/>
      <c r="G60" s="16"/>
      <c r="H60" s="27"/>
      <c r="I60" s="16"/>
      <c r="J60" s="16"/>
      <c r="K60" s="29"/>
      <c r="L60" s="17"/>
      <c r="N60" s="14"/>
    </row>
    <row r="61" spans="1:14" hidden="1" x14ac:dyDescent="0.35">
      <c r="A61" s="1"/>
      <c r="B61" s="21" t="s">
        <v>6</v>
      </c>
      <c r="C61" s="6"/>
      <c r="D61" s="16">
        <v>6604.7</v>
      </c>
      <c r="E61" s="27"/>
      <c r="F61" s="16">
        <f t="shared" si="1"/>
        <v>6604.7</v>
      </c>
      <c r="G61" s="16">
        <v>0</v>
      </c>
      <c r="H61" s="27"/>
      <c r="I61" s="16">
        <f t="shared" si="3"/>
        <v>0</v>
      </c>
      <c r="J61" s="16">
        <v>0</v>
      </c>
      <c r="K61" s="29"/>
      <c r="L61" s="17">
        <f t="shared" si="5"/>
        <v>0</v>
      </c>
      <c r="M61" s="9" t="s">
        <v>96</v>
      </c>
      <c r="N61" s="14">
        <v>0</v>
      </c>
    </row>
    <row r="62" spans="1:14" x14ac:dyDescent="0.35">
      <c r="A62" s="1"/>
      <c r="B62" s="51" t="s">
        <v>12</v>
      </c>
      <c r="C62" s="6"/>
      <c r="D62" s="16">
        <v>17500</v>
      </c>
      <c r="E62" s="27"/>
      <c r="F62" s="16">
        <f t="shared" si="1"/>
        <v>17500</v>
      </c>
      <c r="G62" s="16">
        <v>0</v>
      </c>
      <c r="H62" s="27"/>
      <c r="I62" s="16">
        <f t="shared" si="3"/>
        <v>0</v>
      </c>
      <c r="J62" s="16">
        <v>0</v>
      </c>
      <c r="K62" s="29"/>
      <c r="L62" s="17">
        <f t="shared" si="5"/>
        <v>0</v>
      </c>
      <c r="M62" s="9" t="s">
        <v>225</v>
      </c>
      <c r="N62" s="14"/>
    </row>
    <row r="63" spans="1:14" ht="36" x14ac:dyDescent="0.35">
      <c r="A63" s="1" t="s">
        <v>156</v>
      </c>
      <c r="B63" s="51" t="s">
        <v>215</v>
      </c>
      <c r="C63" s="52" t="s">
        <v>11</v>
      </c>
      <c r="D63" s="16">
        <f>D65+D66</f>
        <v>16756.400000000001</v>
      </c>
      <c r="E63" s="27">
        <f>E65+E66</f>
        <v>0</v>
      </c>
      <c r="F63" s="16">
        <f t="shared" si="1"/>
        <v>16756.400000000001</v>
      </c>
      <c r="G63" s="16">
        <f t="shared" ref="G63:J63" si="16">G65+G66</f>
        <v>0</v>
      </c>
      <c r="H63" s="27">
        <f>H65+H66</f>
        <v>0</v>
      </c>
      <c r="I63" s="16">
        <f t="shared" si="3"/>
        <v>0</v>
      </c>
      <c r="J63" s="16">
        <f t="shared" si="16"/>
        <v>0</v>
      </c>
      <c r="K63" s="29">
        <f>K65+K66</f>
        <v>0</v>
      </c>
      <c r="L63" s="17">
        <f t="shared" si="5"/>
        <v>0</v>
      </c>
      <c r="N63" s="14"/>
    </row>
    <row r="64" spans="1:14" x14ac:dyDescent="0.35">
      <c r="A64" s="1"/>
      <c r="B64" s="51" t="s">
        <v>5</v>
      </c>
      <c r="C64" s="52"/>
      <c r="D64" s="16"/>
      <c r="E64" s="27"/>
      <c r="F64" s="16"/>
      <c r="G64" s="16"/>
      <c r="H64" s="27"/>
      <c r="I64" s="16"/>
      <c r="J64" s="16"/>
      <c r="K64" s="29"/>
      <c r="L64" s="17"/>
      <c r="N64" s="14"/>
    </row>
    <row r="65" spans="1:14" hidden="1" x14ac:dyDescent="0.35">
      <c r="A65" s="1"/>
      <c r="B65" s="21" t="s">
        <v>6</v>
      </c>
      <c r="C65" s="23"/>
      <c r="D65" s="16">
        <v>5036.3999999999996</v>
      </c>
      <c r="E65" s="27"/>
      <c r="F65" s="16">
        <f t="shared" si="1"/>
        <v>5036.3999999999996</v>
      </c>
      <c r="G65" s="16">
        <v>0</v>
      </c>
      <c r="H65" s="27"/>
      <c r="I65" s="16">
        <f t="shared" si="3"/>
        <v>0</v>
      </c>
      <c r="J65" s="16">
        <v>0</v>
      </c>
      <c r="K65" s="29"/>
      <c r="L65" s="17">
        <f t="shared" si="5"/>
        <v>0</v>
      </c>
      <c r="M65" s="9" t="s">
        <v>97</v>
      </c>
      <c r="N65" s="14">
        <v>0</v>
      </c>
    </row>
    <row r="66" spans="1:14" x14ac:dyDescent="0.35">
      <c r="A66" s="1"/>
      <c r="B66" s="51" t="s">
        <v>12</v>
      </c>
      <c r="C66" s="52"/>
      <c r="D66" s="16">
        <v>11720</v>
      </c>
      <c r="E66" s="27"/>
      <c r="F66" s="16">
        <f t="shared" si="1"/>
        <v>11720</v>
      </c>
      <c r="G66" s="16">
        <v>0</v>
      </c>
      <c r="H66" s="27"/>
      <c r="I66" s="16">
        <f t="shared" si="3"/>
        <v>0</v>
      </c>
      <c r="J66" s="16">
        <v>0</v>
      </c>
      <c r="K66" s="29"/>
      <c r="L66" s="17">
        <f t="shared" si="5"/>
        <v>0</v>
      </c>
      <c r="M66" s="9" t="s">
        <v>225</v>
      </c>
      <c r="N66" s="14"/>
    </row>
    <row r="67" spans="1:14" ht="36" x14ac:dyDescent="0.35">
      <c r="A67" s="1" t="s">
        <v>157</v>
      </c>
      <c r="B67" s="51" t="s">
        <v>61</v>
      </c>
      <c r="C67" s="52" t="s">
        <v>11</v>
      </c>
      <c r="D67" s="16">
        <v>0</v>
      </c>
      <c r="E67" s="27">
        <v>0</v>
      </c>
      <c r="F67" s="16">
        <f t="shared" si="1"/>
        <v>0</v>
      </c>
      <c r="G67" s="16">
        <v>6999.9</v>
      </c>
      <c r="H67" s="27">
        <v>0</v>
      </c>
      <c r="I67" s="16">
        <f t="shared" si="3"/>
        <v>6999.9</v>
      </c>
      <c r="J67" s="16">
        <v>0</v>
      </c>
      <c r="K67" s="29">
        <v>0</v>
      </c>
      <c r="L67" s="17">
        <f t="shared" si="5"/>
        <v>0</v>
      </c>
      <c r="M67" s="9" t="s">
        <v>98</v>
      </c>
      <c r="N67" s="14"/>
    </row>
    <row r="68" spans="1:14" ht="36" x14ac:dyDescent="0.35">
      <c r="A68" s="1" t="s">
        <v>158</v>
      </c>
      <c r="B68" s="51" t="s">
        <v>216</v>
      </c>
      <c r="C68" s="52" t="s">
        <v>11</v>
      </c>
      <c r="D68" s="16">
        <v>0</v>
      </c>
      <c r="E68" s="27">
        <v>0</v>
      </c>
      <c r="F68" s="16">
        <f t="shared" si="1"/>
        <v>0</v>
      </c>
      <c r="G68" s="16">
        <v>622.9</v>
      </c>
      <c r="H68" s="27">
        <v>0</v>
      </c>
      <c r="I68" s="16">
        <f t="shared" si="3"/>
        <v>622.9</v>
      </c>
      <c r="J68" s="16">
        <v>16000</v>
      </c>
      <c r="K68" s="29">
        <v>0</v>
      </c>
      <c r="L68" s="17">
        <f t="shared" si="5"/>
        <v>16000</v>
      </c>
      <c r="M68" s="9" t="s">
        <v>99</v>
      </c>
      <c r="N68" s="14"/>
    </row>
    <row r="69" spans="1:14" ht="36" x14ac:dyDescent="0.35">
      <c r="A69" s="1" t="s">
        <v>159</v>
      </c>
      <c r="B69" s="51" t="s">
        <v>217</v>
      </c>
      <c r="C69" s="52" t="s">
        <v>11</v>
      </c>
      <c r="D69" s="16">
        <v>0</v>
      </c>
      <c r="E69" s="27">
        <v>0</v>
      </c>
      <c r="F69" s="16">
        <f t="shared" si="1"/>
        <v>0</v>
      </c>
      <c r="G69" s="16">
        <v>622.9</v>
      </c>
      <c r="H69" s="27">
        <v>0</v>
      </c>
      <c r="I69" s="16">
        <f t="shared" si="3"/>
        <v>622.9</v>
      </c>
      <c r="J69" s="16">
        <v>16000</v>
      </c>
      <c r="K69" s="29">
        <v>0</v>
      </c>
      <c r="L69" s="17">
        <f t="shared" si="5"/>
        <v>16000</v>
      </c>
      <c r="M69" s="9" t="s">
        <v>100</v>
      </c>
      <c r="N69" s="14"/>
    </row>
    <row r="70" spans="1:14" ht="36" x14ac:dyDescent="0.35">
      <c r="A70" s="1" t="s">
        <v>160</v>
      </c>
      <c r="B70" s="51" t="s">
        <v>62</v>
      </c>
      <c r="C70" s="52" t="s">
        <v>11</v>
      </c>
      <c r="D70" s="16">
        <v>0</v>
      </c>
      <c r="E70" s="27">
        <v>0</v>
      </c>
      <c r="F70" s="16">
        <f t="shared" si="1"/>
        <v>0</v>
      </c>
      <c r="G70" s="16">
        <v>16622.900000000001</v>
      </c>
      <c r="H70" s="27">
        <v>0</v>
      </c>
      <c r="I70" s="16">
        <f t="shared" si="3"/>
        <v>16622.900000000001</v>
      </c>
      <c r="J70" s="16">
        <v>0</v>
      </c>
      <c r="K70" s="29">
        <v>0</v>
      </c>
      <c r="L70" s="17">
        <f t="shared" si="5"/>
        <v>0</v>
      </c>
      <c r="M70" s="9" t="s">
        <v>101</v>
      </c>
      <c r="N70" s="14"/>
    </row>
    <row r="71" spans="1:14" ht="36" x14ac:dyDescent="0.35">
      <c r="A71" s="1" t="s">
        <v>161</v>
      </c>
      <c r="B71" s="51" t="s">
        <v>218</v>
      </c>
      <c r="C71" s="52" t="s">
        <v>11</v>
      </c>
      <c r="D71" s="16">
        <v>0</v>
      </c>
      <c r="E71" s="27">
        <v>0</v>
      </c>
      <c r="F71" s="16">
        <f t="shared" si="1"/>
        <v>0</v>
      </c>
      <c r="G71" s="16">
        <v>16000</v>
      </c>
      <c r="H71" s="27">
        <v>0</v>
      </c>
      <c r="I71" s="16">
        <f t="shared" si="3"/>
        <v>16000</v>
      </c>
      <c r="J71" s="16">
        <v>0</v>
      </c>
      <c r="K71" s="29">
        <v>0</v>
      </c>
      <c r="L71" s="17">
        <f t="shared" si="5"/>
        <v>0</v>
      </c>
      <c r="M71" s="9" t="s">
        <v>102</v>
      </c>
      <c r="N71" s="14"/>
    </row>
    <row r="72" spans="1:14" ht="54" x14ac:dyDescent="0.35">
      <c r="A72" s="1" t="s">
        <v>162</v>
      </c>
      <c r="B72" s="51" t="s">
        <v>219</v>
      </c>
      <c r="C72" s="6" t="s">
        <v>135</v>
      </c>
      <c r="D72" s="16">
        <v>5373.7</v>
      </c>
      <c r="E72" s="27">
        <v>-214.8</v>
      </c>
      <c r="F72" s="16">
        <f t="shared" si="1"/>
        <v>5158.8999999999996</v>
      </c>
      <c r="G72" s="16">
        <v>0</v>
      </c>
      <c r="H72" s="27"/>
      <c r="I72" s="16">
        <f t="shared" si="3"/>
        <v>0</v>
      </c>
      <c r="J72" s="16">
        <v>0</v>
      </c>
      <c r="K72" s="29"/>
      <c r="L72" s="17">
        <f t="shared" si="5"/>
        <v>0</v>
      </c>
      <c r="M72" s="9" t="s">
        <v>103</v>
      </c>
      <c r="N72" s="14"/>
    </row>
    <row r="73" spans="1:14" ht="36" x14ac:dyDescent="0.35">
      <c r="A73" s="1" t="s">
        <v>163</v>
      </c>
      <c r="B73" s="51" t="s">
        <v>220</v>
      </c>
      <c r="C73" s="52" t="s">
        <v>11</v>
      </c>
      <c r="D73" s="16">
        <v>0</v>
      </c>
      <c r="E73" s="27">
        <v>0</v>
      </c>
      <c r="F73" s="16">
        <f t="shared" si="1"/>
        <v>0</v>
      </c>
      <c r="G73" s="16">
        <v>0</v>
      </c>
      <c r="H73" s="27">
        <v>0</v>
      </c>
      <c r="I73" s="16">
        <f t="shared" si="3"/>
        <v>0</v>
      </c>
      <c r="J73" s="16">
        <v>16622.900000000001</v>
      </c>
      <c r="K73" s="29">
        <v>0</v>
      </c>
      <c r="L73" s="17">
        <f t="shared" si="5"/>
        <v>16622.900000000001</v>
      </c>
      <c r="M73" s="9" t="s">
        <v>104</v>
      </c>
      <c r="N73" s="14"/>
    </row>
    <row r="74" spans="1:14" ht="36" x14ac:dyDescent="0.35">
      <c r="A74" s="1" t="s">
        <v>164</v>
      </c>
      <c r="B74" s="51" t="s">
        <v>81</v>
      </c>
      <c r="C74" s="52" t="s">
        <v>11</v>
      </c>
      <c r="D74" s="16">
        <v>0</v>
      </c>
      <c r="E74" s="27">
        <v>0</v>
      </c>
      <c r="F74" s="16">
        <f t="shared" si="1"/>
        <v>0</v>
      </c>
      <c r="G74" s="16">
        <v>17616.3</v>
      </c>
      <c r="H74" s="27">
        <v>0</v>
      </c>
      <c r="I74" s="16">
        <f t="shared" si="3"/>
        <v>17616.3</v>
      </c>
      <c r="J74" s="16">
        <v>0</v>
      </c>
      <c r="K74" s="29">
        <v>0</v>
      </c>
      <c r="L74" s="17">
        <f t="shared" si="5"/>
        <v>0</v>
      </c>
      <c r="M74" s="9" t="s">
        <v>221</v>
      </c>
      <c r="N74" s="14"/>
    </row>
    <row r="75" spans="1:14" x14ac:dyDescent="0.35">
      <c r="A75" s="1"/>
      <c r="B75" s="51" t="s">
        <v>26</v>
      </c>
      <c r="C75" s="6"/>
      <c r="D75" s="33">
        <f>D77+D78+D79+D80</f>
        <v>2465080.0999999996</v>
      </c>
      <c r="E75" s="33">
        <f>E77+E78+E79+E80</f>
        <v>-50000</v>
      </c>
      <c r="F75" s="16">
        <f t="shared" si="1"/>
        <v>2415080.0999999996</v>
      </c>
      <c r="G75" s="33">
        <f t="shared" ref="G75:J75" si="17">G77+G78+G79+G80</f>
        <v>2999387.4</v>
      </c>
      <c r="H75" s="33">
        <f>H77+H78+H79+H80</f>
        <v>0</v>
      </c>
      <c r="I75" s="16">
        <f t="shared" si="3"/>
        <v>2999387.4</v>
      </c>
      <c r="J75" s="33">
        <f t="shared" si="17"/>
        <v>2908124.2</v>
      </c>
      <c r="K75" s="34">
        <f>K77+K78+K79+K80</f>
        <v>0</v>
      </c>
      <c r="L75" s="17">
        <f t="shared" si="5"/>
        <v>2908124.2</v>
      </c>
      <c r="N75" s="14"/>
    </row>
    <row r="76" spans="1:14" x14ac:dyDescent="0.35">
      <c r="A76" s="1"/>
      <c r="B76" s="7" t="s">
        <v>5</v>
      </c>
      <c r="C76" s="6"/>
      <c r="D76" s="16"/>
      <c r="E76" s="27"/>
      <c r="F76" s="16"/>
      <c r="G76" s="16"/>
      <c r="H76" s="27"/>
      <c r="I76" s="16"/>
      <c r="J76" s="17"/>
      <c r="K76" s="29"/>
      <c r="L76" s="17"/>
      <c r="N76" s="14"/>
    </row>
    <row r="77" spans="1:14" hidden="1" x14ac:dyDescent="0.35">
      <c r="A77" s="1"/>
      <c r="B77" s="5" t="s">
        <v>6</v>
      </c>
      <c r="C77" s="6"/>
      <c r="D77" s="16">
        <f>D81+D82+D83+D84+D85+D87+D88+D89+D90+D93</f>
        <v>847638.2</v>
      </c>
      <c r="E77" s="27">
        <f>E81+E82+E83+E84+E85+E87+E88+E89+E90+E93+E86</f>
        <v>-50000</v>
      </c>
      <c r="F77" s="16">
        <f t="shared" si="1"/>
        <v>797638.2</v>
      </c>
      <c r="G77" s="16">
        <f t="shared" ref="G77:J77" si="18">G81+G82+G83+G84+G85+G87+G88+G89+G90+G93</f>
        <v>641238.39999999991</v>
      </c>
      <c r="H77" s="27">
        <f>H81+H82+H83+H84+H85+H87+H88+H89+H90+H93+H86</f>
        <v>0</v>
      </c>
      <c r="I77" s="16">
        <f t="shared" si="3"/>
        <v>641238.39999999991</v>
      </c>
      <c r="J77" s="16">
        <f t="shared" si="18"/>
        <v>457987</v>
      </c>
      <c r="K77" s="29">
        <f>K81+K82+K83+K84+K85+K87+K88+K89+K90+K93+K86</f>
        <v>0</v>
      </c>
      <c r="L77" s="17">
        <f t="shared" si="5"/>
        <v>457987</v>
      </c>
      <c r="N77" s="14">
        <v>0</v>
      </c>
    </row>
    <row r="78" spans="1:14" x14ac:dyDescent="0.35">
      <c r="A78" s="1"/>
      <c r="B78" s="52" t="s">
        <v>12</v>
      </c>
      <c r="C78" s="6"/>
      <c r="D78" s="33">
        <f>D94+D98+D101</f>
        <v>812467.89999999991</v>
      </c>
      <c r="E78" s="33">
        <f>E94+E98+E101</f>
        <v>0</v>
      </c>
      <c r="F78" s="16">
        <f t="shared" si="1"/>
        <v>812467.89999999991</v>
      </c>
      <c r="G78" s="33">
        <f t="shared" ref="G78:J78" si="19">G94+G98+G101</f>
        <v>215662.2</v>
      </c>
      <c r="H78" s="33">
        <f>H94+H98+H101</f>
        <v>0</v>
      </c>
      <c r="I78" s="16">
        <f t="shared" si="3"/>
        <v>215662.2</v>
      </c>
      <c r="J78" s="33">
        <f t="shared" si="19"/>
        <v>209404.9</v>
      </c>
      <c r="K78" s="34">
        <f>K94+K98+K101</f>
        <v>0</v>
      </c>
      <c r="L78" s="17">
        <f t="shared" si="5"/>
        <v>209404.9</v>
      </c>
      <c r="N78" s="14"/>
    </row>
    <row r="79" spans="1:14" x14ac:dyDescent="0.35">
      <c r="A79" s="1"/>
      <c r="B79" s="52" t="s">
        <v>19</v>
      </c>
      <c r="C79" s="6"/>
      <c r="D79" s="33">
        <f>D102</f>
        <v>130817.7</v>
      </c>
      <c r="E79" s="33">
        <f>E102</f>
        <v>0</v>
      </c>
      <c r="F79" s="16">
        <f t="shared" si="1"/>
        <v>130817.7</v>
      </c>
      <c r="G79" s="33">
        <f t="shared" ref="G79:J79" si="20">G102</f>
        <v>137475.1</v>
      </c>
      <c r="H79" s="33">
        <f>H102</f>
        <v>0</v>
      </c>
      <c r="I79" s="16">
        <f t="shared" si="3"/>
        <v>137475.1</v>
      </c>
      <c r="J79" s="33">
        <f t="shared" si="20"/>
        <v>137475.1</v>
      </c>
      <c r="K79" s="34">
        <f>K102</f>
        <v>0</v>
      </c>
      <c r="L79" s="17">
        <f t="shared" si="5"/>
        <v>137475.1</v>
      </c>
      <c r="N79" s="14"/>
    </row>
    <row r="80" spans="1:14" ht="36" x14ac:dyDescent="0.35">
      <c r="A80" s="1"/>
      <c r="B80" s="52" t="s">
        <v>28</v>
      </c>
      <c r="C80" s="6"/>
      <c r="D80" s="16">
        <f>D95</f>
        <v>674156.3</v>
      </c>
      <c r="E80" s="27">
        <f>E95</f>
        <v>0</v>
      </c>
      <c r="F80" s="16">
        <f t="shared" si="1"/>
        <v>674156.3</v>
      </c>
      <c r="G80" s="16">
        <f t="shared" ref="G80:J80" si="21">G95</f>
        <v>2005011.7</v>
      </c>
      <c r="H80" s="27">
        <f>H95</f>
        <v>0</v>
      </c>
      <c r="I80" s="16">
        <f t="shared" si="3"/>
        <v>2005011.7</v>
      </c>
      <c r="J80" s="16">
        <f t="shared" si="21"/>
        <v>2103257.2000000002</v>
      </c>
      <c r="K80" s="29">
        <f>K95</f>
        <v>0</v>
      </c>
      <c r="L80" s="17">
        <f t="shared" si="5"/>
        <v>2103257.2000000002</v>
      </c>
      <c r="N80" s="14"/>
    </row>
    <row r="81" spans="1:14" ht="54" x14ac:dyDescent="0.35">
      <c r="A81" s="1" t="s">
        <v>165</v>
      </c>
      <c r="B81" s="52" t="s">
        <v>69</v>
      </c>
      <c r="C81" s="6" t="s">
        <v>135</v>
      </c>
      <c r="D81" s="16">
        <v>0</v>
      </c>
      <c r="E81" s="27">
        <v>0</v>
      </c>
      <c r="F81" s="16">
        <f t="shared" ref="F81:F146" si="22">D81+E81</f>
        <v>0</v>
      </c>
      <c r="G81" s="16">
        <v>33198.1</v>
      </c>
      <c r="H81" s="27">
        <v>0</v>
      </c>
      <c r="I81" s="16">
        <f t="shared" ref="I81:I146" si="23">G81+H81</f>
        <v>33198.1</v>
      </c>
      <c r="J81" s="17">
        <v>0</v>
      </c>
      <c r="K81" s="29">
        <v>0</v>
      </c>
      <c r="L81" s="17">
        <f t="shared" ref="L81:L146" si="24">J81+K81</f>
        <v>0</v>
      </c>
      <c r="M81" s="9" t="s">
        <v>105</v>
      </c>
      <c r="N81" s="14"/>
    </row>
    <row r="82" spans="1:14" ht="54" x14ac:dyDescent="0.35">
      <c r="A82" s="1" t="s">
        <v>166</v>
      </c>
      <c r="B82" s="52" t="s">
        <v>70</v>
      </c>
      <c r="C82" s="6" t="s">
        <v>135</v>
      </c>
      <c r="D82" s="16">
        <v>99000</v>
      </c>
      <c r="E82" s="27">
        <v>-50000</v>
      </c>
      <c r="F82" s="16">
        <f t="shared" si="22"/>
        <v>49000</v>
      </c>
      <c r="G82" s="16">
        <v>317159.3</v>
      </c>
      <c r="H82" s="27"/>
      <c r="I82" s="16">
        <f t="shared" si="23"/>
        <v>317159.3</v>
      </c>
      <c r="J82" s="17">
        <v>0</v>
      </c>
      <c r="K82" s="29"/>
      <c r="L82" s="17">
        <f t="shared" si="24"/>
        <v>0</v>
      </c>
      <c r="M82" s="9" t="s">
        <v>106</v>
      </c>
      <c r="N82" s="14"/>
    </row>
    <row r="83" spans="1:14" ht="54" x14ac:dyDescent="0.35">
      <c r="A83" s="1" t="s">
        <v>167</v>
      </c>
      <c r="B83" s="52" t="s">
        <v>71</v>
      </c>
      <c r="C83" s="6" t="s">
        <v>135</v>
      </c>
      <c r="D83" s="16">
        <v>0</v>
      </c>
      <c r="E83" s="27">
        <v>0</v>
      </c>
      <c r="F83" s="16">
        <f t="shared" si="22"/>
        <v>0</v>
      </c>
      <c r="G83" s="16">
        <v>90000</v>
      </c>
      <c r="H83" s="27">
        <v>0</v>
      </c>
      <c r="I83" s="16">
        <f t="shared" si="23"/>
        <v>90000</v>
      </c>
      <c r="J83" s="17">
        <v>0</v>
      </c>
      <c r="K83" s="29">
        <v>0</v>
      </c>
      <c r="L83" s="17">
        <f t="shared" si="24"/>
        <v>0</v>
      </c>
      <c r="M83" s="9" t="s">
        <v>107</v>
      </c>
      <c r="N83" s="14"/>
    </row>
    <row r="84" spans="1:14" ht="54" x14ac:dyDescent="0.35">
      <c r="A84" s="1" t="s">
        <v>168</v>
      </c>
      <c r="B84" s="52" t="s">
        <v>72</v>
      </c>
      <c r="C84" s="6" t="s">
        <v>135</v>
      </c>
      <c r="D84" s="16">
        <v>0</v>
      </c>
      <c r="E84" s="27">
        <v>0</v>
      </c>
      <c r="F84" s="16">
        <f t="shared" si="22"/>
        <v>0</v>
      </c>
      <c r="G84" s="16">
        <v>14760.4</v>
      </c>
      <c r="H84" s="27">
        <v>0</v>
      </c>
      <c r="I84" s="16">
        <f t="shared" si="23"/>
        <v>14760.4</v>
      </c>
      <c r="J84" s="17">
        <v>0</v>
      </c>
      <c r="K84" s="29">
        <v>0</v>
      </c>
      <c r="L84" s="17">
        <f t="shared" si="24"/>
        <v>0</v>
      </c>
      <c r="M84" s="9" t="s">
        <v>108</v>
      </c>
      <c r="N84" s="14"/>
    </row>
    <row r="85" spans="1:14" ht="54" hidden="1" x14ac:dyDescent="0.35">
      <c r="A85" s="1" t="s">
        <v>170</v>
      </c>
      <c r="B85" s="23" t="s">
        <v>73</v>
      </c>
      <c r="C85" s="6" t="s">
        <v>135</v>
      </c>
      <c r="D85" s="16">
        <v>2697</v>
      </c>
      <c r="E85" s="27">
        <v>-2697</v>
      </c>
      <c r="F85" s="16">
        <f t="shared" si="22"/>
        <v>0</v>
      </c>
      <c r="G85" s="16">
        <v>6293</v>
      </c>
      <c r="H85" s="27">
        <v>-6293</v>
      </c>
      <c r="I85" s="16">
        <f t="shared" si="23"/>
        <v>0</v>
      </c>
      <c r="J85" s="17">
        <v>0</v>
      </c>
      <c r="K85" s="29"/>
      <c r="L85" s="17">
        <f t="shared" si="24"/>
        <v>0</v>
      </c>
      <c r="M85" s="9" t="s">
        <v>109</v>
      </c>
      <c r="N85" s="14">
        <v>0</v>
      </c>
    </row>
    <row r="86" spans="1:14" ht="72" x14ac:dyDescent="0.35">
      <c r="A86" s="1" t="s">
        <v>169</v>
      </c>
      <c r="B86" s="52" t="s">
        <v>73</v>
      </c>
      <c r="C86" s="6" t="s">
        <v>265</v>
      </c>
      <c r="D86" s="16"/>
      <c r="E86" s="27">
        <v>2697</v>
      </c>
      <c r="F86" s="16">
        <f t="shared" si="22"/>
        <v>2697</v>
      </c>
      <c r="G86" s="16"/>
      <c r="H86" s="27">
        <v>6293</v>
      </c>
      <c r="I86" s="16">
        <f t="shared" si="23"/>
        <v>6293</v>
      </c>
      <c r="J86" s="17"/>
      <c r="K86" s="29"/>
      <c r="L86" s="17">
        <f t="shared" si="24"/>
        <v>0</v>
      </c>
      <c r="M86" s="9" t="s">
        <v>109</v>
      </c>
      <c r="N86" s="14"/>
    </row>
    <row r="87" spans="1:14" ht="54" x14ac:dyDescent="0.35">
      <c r="A87" s="1" t="s">
        <v>170</v>
      </c>
      <c r="B87" s="52" t="s">
        <v>74</v>
      </c>
      <c r="C87" s="6" t="s">
        <v>135</v>
      </c>
      <c r="D87" s="16">
        <v>41944.5</v>
      </c>
      <c r="E87" s="27"/>
      <c r="F87" s="16">
        <f t="shared" si="22"/>
        <v>41944.5</v>
      </c>
      <c r="G87" s="16">
        <v>86980.4</v>
      </c>
      <c r="H87" s="27"/>
      <c r="I87" s="16">
        <f t="shared" si="23"/>
        <v>86980.4</v>
      </c>
      <c r="J87" s="17">
        <v>8017</v>
      </c>
      <c r="K87" s="29"/>
      <c r="L87" s="17">
        <f t="shared" si="24"/>
        <v>8017</v>
      </c>
      <c r="M87" s="9" t="s">
        <v>110</v>
      </c>
      <c r="N87" s="14"/>
    </row>
    <row r="88" spans="1:14" ht="54" x14ac:dyDescent="0.35">
      <c r="A88" s="1" t="s">
        <v>171</v>
      </c>
      <c r="B88" s="52" t="s">
        <v>75</v>
      </c>
      <c r="C88" s="6" t="s">
        <v>135</v>
      </c>
      <c r="D88" s="16">
        <v>15000</v>
      </c>
      <c r="E88" s="27"/>
      <c r="F88" s="16">
        <f t="shared" si="22"/>
        <v>15000</v>
      </c>
      <c r="G88" s="16">
        <v>27000</v>
      </c>
      <c r="H88" s="27"/>
      <c r="I88" s="16">
        <f t="shared" si="23"/>
        <v>27000</v>
      </c>
      <c r="J88" s="17">
        <v>15000</v>
      </c>
      <c r="K88" s="29"/>
      <c r="L88" s="17">
        <f t="shared" si="24"/>
        <v>15000</v>
      </c>
      <c r="M88" s="9" t="s">
        <v>111</v>
      </c>
      <c r="N88" s="14"/>
    </row>
    <row r="89" spans="1:14" ht="54" x14ac:dyDescent="0.35">
      <c r="A89" s="1" t="s">
        <v>172</v>
      </c>
      <c r="B89" s="52" t="s">
        <v>76</v>
      </c>
      <c r="C89" s="6" t="s">
        <v>135</v>
      </c>
      <c r="D89" s="16">
        <v>9900</v>
      </c>
      <c r="E89" s="27"/>
      <c r="F89" s="16">
        <f t="shared" si="22"/>
        <v>9900</v>
      </c>
      <c r="G89" s="16">
        <v>0</v>
      </c>
      <c r="H89" s="27"/>
      <c r="I89" s="16">
        <f t="shared" si="23"/>
        <v>0</v>
      </c>
      <c r="J89" s="17">
        <v>0</v>
      </c>
      <c r="K89" s="29"/>
      <c r="L89" s="17">
        <f t="shared" si="24"/>
        <v>0</v>
      </c>
      <c r="M89" s="9" t="s">
        <v>112</v>
      </c>
      <c r="N89" s="14"/>
    </row>
    <row r="90" spans="1:14" ht="54" x14ac:dyDescent="0.35">
      <c r="A90" s="1" t="s">
        <v>173</v>
      </c>
      <c r="B90" s="52" t="s">
        <v>77</v>
      </c>
      <c r="C90" s="6" t="s">
        <v>140</v>
      </c>
      <c r="D90" s="16">
        <v>10791</v>
      </c>
      <c r="E90" s="27"/>
      <c r="F90" s="16">
        <f t="shared" si="22"/>
        <v>10791</v>
      </c>
      <c r="G90" s="16">
        <v>0</v>
      </c>
      <c r="H90" s="27"/>
      <c r="I90" s="16">
        <f t="shared" si="23"/>
        <v>0</v>
      </c>
      <c r="J90" s="17">
        <v>0</v>
      </c>
      <c r="K90" s="29"/>
      <c r="L90" s="17">
        <f t="shared" si="24"/>
        <v>0</v>
      </c>
      <c r="M90" s="9" t="s">
        <v>113</v>
      </c>
      <c r="N90" s="14"/>
    </row>
    <row r="91" spans="1:14" ht="54" x14ac:dyDescent="0.35">
      <c r="A91" s="1" t="s">
        <v>174</v>
      </c>
      <c r="B91" s="52" t="s">
        <v>78</v>
      </c>
      <c r="C91" s="6" t="s">
        <v>3</v>
      </c>
      <c r="D91" s="16">
        <f>D93+D94+D95</f>
        <v>2034327.7</v>
      </c>
      <c r="E91" s="27">
        <f>E93+E94+E95</f>
        <v>0</v>
      </c>
      <c r="F91" s="16">
        <f t="shared" si="22"/>
        <v>2034327.7</v>
      </c>
      <c r="G91" s="16">
        <f>G93+G94+G95</f>
        <v>2176385.7999999998</v>
      </c>
      <c r="H91" s="27">
        <f>H93+H94+H95</f>
        <v>0</v>
      </c>
      <c r="I91" s="16">
        <f t="shared" si="23"/>
        <v>2176385.7999999998</v>
      </c>
      <c r="J91" s="16">
        <f t="shared" ref="J91" si="25">J93+J94+J95</f>
        <v>2648924.9000000004</v>
      </c>
      <c r="K91" s="29">
        <f>K93+K94+K95</f>
        <v>0</v>
      </c>
      <c r="L91" s="17">
        <f t="shared" si="24"/>
        <v>2648924.9000000004</v>
      </c>
      <c r="N91" s="14"/>
    </row>
    <row r="92" spans="1:14" x14ac:dyDescent="0.35">
      <c r="A92" s="1"/>
      <c r="B92" s="7" t="s">
        <v>5</v>
      </c>
      <c r="C92" s="6"/>
      <c r="D92" s="16"/>
      <c r="E92" s="27"/>
      <c r="F92" s="16"/>
      <c r="G92" s="16"/>
      <c r="H92" s="27"/>
      <c r="I92" s="16"/>
      <c r="J92" s="17"/>
      <c r="K92" s="29"/>
      <c r="L92" s="17"/>
      <c r="N92" s="14"/>
    </row>
    <row r="93" spans="1:14" hidden="1" x14ac:dyDescent="0.35">
      <c r="A93" s="1"/>
      <c r="B93" s="5" t="s">
        <v>6</v>
      </c>
      <c r="C93" s="6"/>
      <c r="D93" s="16">
        <v>668305.69999999995</v>
      </c>
      <c r="E93" s="27"/>
      <c r="F93" s="16">
        <f t="shared" si="22"/>
        <v>668305.69999999995</v>
      </c>
      <c r="G93" s="16">
        <v>65847.199999999997</v>
      </c>
      <c r="H93" s="27"/>
      <c r="I93" s="16">
        <f t="shared" si="23"/>
        <v>65847.199999999997</v>
      </c>
      <c r="J93" s="17">
        <v>434970</v>
      </c>
      <c r="K93" s="29"/>
      <c r="L93" s="17">
        <f t="shared" si="24"/>
        <v>434970</v>
      </c>
      <c r="M93" s="9" t="s">
        <v>251</v>
      </c>
      <c r="N93" s="14">
        <v>0</v>
      </c>
    </row>
    <row r="94" spans="1:14" x14ac:dyDescent="0.35">
      <c r="A94" s="1"/>
      <c r="B94" s="52" t="s">
        <v>12</v>
      </c>
      <c r="C94" s="6"/>
      <c r="D94" s="16">
        <v>691865.7</v>
      </c>
      <c r="E94" s="27"/>
      <c r="F94" s="16">
        <f t="shared" si="22"/>
        <v>691865.7</v>
      </c>
      <c r="G94" s="16">
        <v>105526.9</v>
      </c>
      <c r="H94" s="27"/>
      <c r="I94" s="16">
        <f t="shared" si="23"/>
        <v>105526.9</v>
      </c>
      <c r="J94" s="17">
        <v>110697.7</v>
      </c>
      <c r="K94" s="29"/>
      <c r="L94" s="17">
        <f t="shared" si="24"/>
        <v>110697.7</v>
      </c>
      <c r="M94" s="9" t="s">
        <v>253</v>
      </c>
      <c r="N94" s="14"/>
    </row>
    <row r="95" spans="1:14" ht="36" x14ac:dyDescent="0.35">
      <c r="A95" s="1"/>
      <c r="B95" s="52" t="s">
        <v>28</v>
      </c>
      <c r="C95" s="6"/>
      <c r="D95" s="16">
        <v>674156.3</v>
      </c>
      <c r="E95" s="27"/>
      <c r="F95" s="16">
        <f t="shared" si="22"/>
        <v>674156.3</v>
      </c>
      <c r="G95" s="16">
        <v>2005011.7</v>
      </c>
      <c r="H95" s="27"/>
      <c r="I95" s="16">
        <f t="shared" si="23"/>
        <v>2005011.7</v>
      </c>
      <c r="J95" s="17">
        <v>2103257.2000000002</v>
      </c>
      <c r="K95" s="29"/>
      <c r="L95" s="17">
        <f t="shared" si="24"/>
        <v>2103257.2000000002</v>
      </c>
      <c r="M95" s="9" t="s">
        <v>252</v>
      </c>
      <c r="N95" s="14"/>
    </row>
    <row r="96" spans="1:14" ht="108" x14ac:dyDescent="0.35">
      <c r="A96" s="1" t="s">
        <v>175</v>
      </c>
      <c r="B96" s="52" t="s">
        <v>79</v>
      </c>
      <c r="C96" s="6" t="s">
        <v>3</v>
      </c>
      <c r="D96" s="16">
        <f>D98</f>
        <v>72217.5</v>
      </c>
      <c r="E96" s="27">
        <f>E98</f>
        <v>0</v>
      </c>
      <c r="F96" s="16">
        <f t="shared" si="22"/>
        <v>72217.5</v>
      </c>
      <c r="G96" s="16">
        <f t="shared" ref="G96:J96" si="26">G98</f>
        <v>64310.3</v>
      </c>
      <c r="H96" s="27">
        <f>H98</f>
        <v>0</v>
      </c>
      <c r="I96" s="16">
        <f t="shared" si="23"/>
        <v>64310.3</v>
      </c>
      <c r="J96" s="16">
        <f t="shared" si="26"/>
        <v>52882.2</v>
      </c>
      <c r="K96" s="29">
        <f>K98</f>
        <v>0</v>
      </c>
      <c r="L96" s="17">
        <f t="shared" si="24"/>
        <v>52882.2</v>
      </c>
      <c r="N96" s="14"/>
    </row>
    <row r="97" spans="1:14" x14ac:dyDescent="0.35">
      <c r="A97" s="1"/>
      <c r="B97" s="52" t="s">
        <v>5</v>
      </c>
      <c r="C97" s="6"/>
      <c r="D97" s="17"/>
      <c r="E97" s="29"/>
      <c r="F97" s="16"/>
      <c r="G97" s="17"/>
      <c r="H97" s="29"/>
      <c r="I97" s="16"/>
      <c r="J97" s="17"/>
      <c r="K97" s="29"/>
      <c r="L97" s="17"/>
      <c r="N97" s="14"/>
    </row>
    <row r="98" spans="1:14" x14ac:dyDescent="0.35">
      <c r="A98" s="1"/>
      <c r="B98" s="52" t="s">
        <v>12</v>
      </c>
      <c r="C98" s="6"/>
      <c r="D98" s="17">
        <v>72217.5</v>
      </c>
      <c r="E98" s="29"/>
      <c r="F98" s="16">
        <f t="shared" si="22"/>
        <v>72217.5</v>
      </c>
      <c r="G98" s="17">
        <v>64310.3</v>
      </c>
      <c r="H98" s="29"/>
      <c r="I98" s="16">
        <f t="shared" si="23"/>
        <v>64310.3</v>
      </c>
      <c r="J98" s="17">
        <v>52882.2</v>
      </c>
      <c r="K98" s="29"/>
      <c r="L98" s="17">
        <f t="shared" si="24"/>
        <v>52882.2</v>
      </c>
      <c r="M98" s="9" t="s">
        <v>114</v>
      </c>
      <c r="N98" s="14"/>
    </row>
    <row r="99" spans="1:14" ht="54" x14ac:dyDescent="0.35">
      <c r="A99" s="1" t="s">
        <v>176</v>
      </c>
      <c r="B99" s="52" t="s">
        <v>80</v>
      </c>
      <c r="C99" s="52" t="s">
        <v>3</v>
      </c>
      <c r="D99" s="17">
        <f>D101+D102</f>
        <v>179202.4</v>
      </c>
      <c r="E99" s="29">
        <f>E101+E102</f>
        <v>0</v>
      </c>
      <c r="F99" s="16">
        <f t="shared" si="22"/>
        <v>179202.4</v>
      </c>
      <c r="G99" s="17">
        <f t="shared" ref="G99:J99" si="27">G101+G102</f>
        <v>183300.1</v>
      </c>
      <c r="H99" s="29">
        <f>H101+H102</f>
        <v>0</v>
      </c>
      <c r="I99" s="16">
        <f t="shared" si="23"/>
        <v>183300.1</v>
      </c>
      <c r="J99" s="17">
        <f t="shared" si="27"/>
        <v>183300.1</v>
      </c>
      <c r="K99" s="29">
        <f>K101+K102</f>
        <v>0</v>
      </c>
      <c r="L99" s="17">
        <f t="shared" si="24"/>
        <v>183300.1</v>
      </c>
      <c r="N99" s="14"/>
    </row>
    <row r="100" spans="1:14" x14ac:dyDescent="0.35">
      <c r="A100" s="1"/>
      <c r="B100" s="5" t="s">
        <v>5</v>
      </c>
      <c r="C100" s="6"/>
      <c r="D100" s="17"/>
      <c r="E100" s="29"/>
      <c r="F100" s="16"/>
      <c r="G100" s="17"/>
      <c r="H100" s="29"/>
      <c r="I100" s="16"/>
      <c r="J100" s="17"/>
      <c r="K100" s="29"/>
      <c r="L100" s="17"/>
      <c r="N100" s="14"/>
    </row>
    <row r="101" spans="1:14" x14ac:dyDescent="0.35">
      <c r="A101" s="1"/>
      <c r="B101" s="52" t="s">
        <v>12</v>
      </c>
      <c r="C101" s="6"/>
      <c r="D101" s="17">
        <v>48384.7</v>
      </c>
      <c r="E101" s="29"/>
      <c r="F101" s="16">
        <f t="shared" si="22"/>
        <v>48384.7</v>
      </c>
      <c r="G101" s="17">
        <v>45825</v>
      </c>
      <c r="H101" s="29"/>
      <c r="I101" s="16">
        <f t="shared" si="23"/>
        <v>45825</v>
      </c>
      <c r="J101" s="17">
        <v>45825</v>
      </c>
      <c r="K101" s="29"/>
      <c r="L101" s="17">
        <f t="shared" si="24"/>
        <v>45825</v>
      </c>
      <c r="M101" s="9" t="s">
        <v>115</v>
      </c>
      <c r="N101" s="14"/>
    </row>
    <row r="102" spans="1:14" x14ac:dyDescent="0.35">
      <c r="A102" s="1"/>
      <c r="B102" s="52" t="s">
        <v>19</v>
      </c>
      <c r="C102" s="6"/>
      <c r="D102" s="17">
        <v>130817.7</v>
      </c>
      <c r="E102" s="29"/>
      <c r="F102" s="16">
        <f t="shared" si="22"/>
        <v>130817.7</v>
      </c>
      <c r="G102" s="17">
        <v>137475.1</v>
      </c>
      <c r="H102" s="29"/>
      <c r="I102" s="16">
        <f t="shared" si="23"/>
        <v>137475.1</v>
      </c>
      <c r="J102" s="17">
        <v>137475.1</v>
      </c>
      <c r="K102" s="29"/>
      <c r="L102" s="17">
        <f t="shared" si="24"/>
        <v>137475.1</v>
      </c>
      <c r="M102" s="9" t="s">
        <v>115</v>
      </c>
      <c r="N102" s="14"/>
    </row>
    <row r="103" spans="1:14" x14ac:dyDescent="0.35">
      <c r="A103" s="1"/>
      <c r="B103" s="52" t="s">
        <v>25</v>
      </c>
      <c r="C103" s="52"/>
      <c r="D103" s="34">
        <f>D105+D106</f>
        <v>210457.8</v>
      </c>
      <c r="E103" s="34">
        <f>E105+E106</f>
        <v>67262.237999999998</v>
      </c>
      <c r="F103" s="16">
        <f t="shared" si="22"/>
        <v>277720.038</v>
      </c>
      <c r="G103" s="34">
        <f t="shared" ref="G103:J103" si="28">G105+G106</f>
        <v>333295.7</v>
      </c>
      <c r="H103" s="34">
        <f>H105+H106</f>
        <v>0</v>
      </c>
      <c r="I103" s="16">
        <f t="shared" si="23"/>
        <v>333295.7</v>
      </c>
      <c r="J103" s="34">
        <f t="shared" si="28"/>
        <v>296266</v>
      </c>
      <c r="K103" s="34">
        <f>K105+K106</f>
        <v>0</v>
      </c>
      <c r="L103" s="17">
        <f t="shared" si="24"/>
        <v>296266</v>
      </c>
      <c r="N103" s="14"/>
    </row>
    <row r="104" spans="1:14" x14ac:dyDescent="0.35">
      <c r="A104" s="1"/>
      <c r="B104" s="7" t="s">
        <v>5</v>
      </c>
      <c r="C104" s="52"/>
      <c r="D104" s="16"/>
      <c r="E104" s="27"/>
      <c r="F104" s="16"/>
      <c r="G104" s="16"/>
      <c r="H104" s="27"/>
      <c r="I104" s="16"/>
      <c r="J104" s="17"/>
      <c r="K104" s="29"/>
      <c r="L104" s="17"/>
      <c r="N104" s="14"/>
    </row>
    <row r="105" spans="1:14" hidden="1" x14ac:dyDescent="0.35">
      <c r="A105" s="1"/>
      <c r="B105" s="5" t="s">
        <v>6</v>
      </c>
      <c r="C105" s="23"/>
      <c r="D105" s="16">
        <f>D109+D111+D116+D117+D118+D123+D124+D121+D114</f>
        <v>148096</v>
      </c>
      <c r="E105" s="27">
        <f>E109+E111+E116+E117+E118+E123+E124+E121+E114+E125</f>
        <v>67262.237999999998</v>
      </c>
      <c r="F105" s="16">
        <f t="shared" si="22"/>
        <v>215358.23800000001</v>
      </c>
      <c r="G105" s="16">
        <f t="shared" ref="G105:J105" si="29">G109+G111+G116+G117+G118+G123+G124+G121+G114</f>
        <v>216956.9</v>
      </c>
      <c r="H105" s="27">
        <f>H109+H111+H116+H117+H118+H123+H124+H121+H114+H125</f>
        <v>0</v>
      </c>
      <c r="I105" s="16">
        <f t="shared" si="23"/>
        <v>216956.9</v>
      </c>
      <c r="J105" s="16">
        <f t="shared" si="29"/>
        <v>140500</v>
      </c>
      <c r="K105" s="29">
        <f>K109+K111+K116+K117+K118+K123+K124+K121+K114+K125</f>
        <v>0</v>
      </c>
      <c r="L105" s="17">
        <f t="shared" si="24"/>
        <v>140500</v>
      </c>
      <c r="N105" s="14">
        <v>0</v>
      </c>
    </row>
    <row r="106" spans="1:14" x14ac:dyDescent="0.35">
      <c r="A106" s="1"/>
      <c r="B106" s="7" t="s">
        <v>12</v>
      </c>
      <c r="C106" s="52"/>
      <c r="D106" s="33">
        <f>D110+D122+D115</f>
        <v>62361.8</v>
      </c>
      <c r="E106" s="33">
        <f>E110+E122+E115</f>
        <v>0</v>
      </c>
      <c r="F106" s="16">
        <f t="shared" si="22"/>
        <v>62361.8</v>
      </c>
      <c r="G106" s="33">
        <f t="shared" ref="G106:J106" si="30">G110+G122+G115</f>
        <v>116338.8</v>
      </c>
      <c r="H106" s="33">
        <f>H110+H122+H115</f>
        <v>0</v>
      </c>
      <c r="I106" s="16">
        <f t="shared" si="23"/>
        <v>116338.8</v>
      </c>
      <c r="J106" s="33">
        <f t="shared" si="30"/>
        <v>155766</v>
      </c>
      <c r="K106" s="34">
        <f>K110+K122+K115</f>
        <v>0</v>
      </c>
      <c r="L106" s="17">
        <f t="shared" si="24"/>
        <v>155766</v>
      </c>
      <c r="N106" s="14"/>
    </row>
    <row r="107" spans="1:14" ht="54" x14ac:dyDescent="0.35">
      <c r="A107" s="1" t="s">
        <v>177</v>
      </c>
      <c r="B107" s="7" t="s">
        <v>142</v>
      </c>
      <c r="C107" s="6" t="s">
        <v>140</v>
      </c>
      <c r="D107" s="16">
        <f>D109+D110</f>
        <v>122861.8</v>
      </c>
      <c r="E107" s="27">
        <f>E109+E110</f>
        <v>41419.322999999997</v>
      </c>
      <c r="F107" s="16">
        <f t="shared" si="22"/>
        <v>164281.12299999999</v>
      </c>
      <c r="G107" s="16">
        <f t="shared" ref="G107:J107" si="31">G109+G110</f>
        <v>176838.8</v>
      </c>
      <c r="H107" s="27">
        <f>H109+H110</f>
        <v>0</v>
      </c>
      <c r="I107" s="16">
        <f t="shared" si="23"/>
        <v>176838.8</v>
      </c>
      <c r="J107" s="16">
        <f t="shared" si="31"/>
        <v>180500</v>
      </c>
      <c r="K107" s="29">
        <f>K109+K110</f>
        <v>0</v>
      </c>
      <c r="L107" s="17">
        <f t="shared" si="24"/>
        <v>180500</v>
      </c>
      <c r="N107" s="14"/>
    </row>
    <row r="108" spans="1:14" x14ac:dyDescent="0.35">
      <c r="A108" s="1"/>
      <c r="B108" s="7" t="s">
        <v>5</v>
      </c>
      <c r="C108" s="6"/>
      <c r="D108" s="16"/>
      <c r="E108" s="27"/>
      <c r="F108" s="16"/>
      <c r="G108" s="16"/>
      <c r="H108" s="27"/>
      <c r="I108" s="16"/>
      <c r="J108" s="16"/>
      <c r="K108" s="29"/>
      <c r="L108" s="17"/>
      <c r="N108" s="14"/>
    </row>
    <row r="109" spans="1:14" hidden="1" x14ac:dyDescent="0.35">
      <c r="A109" s="1"/>
      <c r="B109" s="7" t="s">
        <v>6</v>
      </c>
      <c r="C109" s="23"/>
      <c r="D109" s="16">
        <v>60500</v>
      </c>
      <c r="E109" s="27">
        <v>41419.322999999997</v>
      </c>
      <c r="F109" s="16">
        <f t="shared" si="22"/>
        <v>101919.323</v>
      </c>
      <c r="G109" s="16">
        <v>60500</v>
      </c>
      <c r="H109" s="27"/>
      <c r="I109" s="16">
        <f t="shared" si="23"/>
        <v>60500</v>
      </c>
      <c r="J109" s="17">
        <v>60500</v>
      </c>
      <c r="K109" s="29"/>
      <c r="L109" s="17">
        <f t="shared" si="24"/>
        <v>60500</v>
      </c>
      <c r="M109" s="9" t="s">
        <v>235</v>
      </c>
      <c r="N109" s="14">
        <v>0</v>
      </c>
    </row>
    <row r="110" spans="1:14" x14ac:dyDescent="0.35">
      <c r="A110" s="1"/>
      <c r="B110" s="5" t="s">
        <v>12</v>
      </c>
      <c r="C110" s="52"/>
      <c r="D110" s="16">
        <v>62361.8</v>
      </c>
      <c r="E110" s="27"/>
      <c r="F110" s="16">
        <f t="shared" si="22"/>
        <v>62361.8</v>
      </c>
      <c r="G110" s="16">
        <v>116338.8</v>
      </c>
      <c r="H110" s="27"/>
      <c r="I110" s="16">
        <f t="shared" si="23"/>
        <v>116338.8</v>
      </c>
      <c r="J110" s="17">
        <v>120000</v>
      </c>
      <c r="K110" s="29"/>
      <c r="L110" s="17">
        <f t="shared" si="24"/>
        <v>120000</v>
      </c>
      <c r="M110" s="9" t="s">
        <v>236</v>
      </c>
      <c r="N110" s="14"/>
    </row>
    <row r="111" spans="1:14" ht="54" x14ac:dyDescent="0.35">
      <c r="A111" s="1" t="s">
        <v>178</v>
      </c>
      <c r="B111" s="7" t="s">
        <v>83</v>
      </c>
      <c r="C111" s="6" t="s">
        <v>140</v>
      </c>
      <c r="D111" s="16">
        <v>16975.900000000001</v>
      </c>
      <c r="E111" s="27"/>
      <c r="F111" s="16">
        <f t="shared" si="22"/>
        <v>16975.900000000001</v>
      </c>
      <c r="G111" s="16">
        <v>0</v>
      </c>
      <c r="H111" s="27"/>
      <c r="I111" s="16">
        <f t="shared" si="23"/>
        <v>0</v>
      </c>
      <c r="J111" s="17">
        <v>0</v>
      </c>
      <c r="K111" s="29"/>
      <c r="L111" s="17">
        <f t="shared" si="24"/>
        <v>0</v>
      </c>
      <c r="M111" s="9" t="s">
        <v>116</v>
      </c>
      <c r="N111" s="14"/>
    </row>
    <row r="112" spans="1:14" ht="54" x14ac:dyDescent="0.35">
      <c r="A112" s="1" t="s">
        <v>179</v>
      </c>
      <c r="B112" s="7" t="s">
        <v>45</v>
      </c>
      <c r="C112" s="6" t="s">
        <v>140</v>
      </c>
      <c r="D112" s="16">
        <f>D114+D115</f>
        <v>16230.4</v>
      </c>
      <c r="E112" s="27">
        <f>E114+E115</f>
        <v>0</v>
      </c>
      <c r="F112" s="16">
        <f t="shared" si="22"/>
        <v>16230.4</v>
      </c>
      <c r="G112" s="16">
        <f t="shared" ref="G112:J112" si="32">G114+G115</f>
        <v>39980.400000000001</v>
      </c>
      <c r="H112" s="27">
        <f>H114+H115</f>
        <v>0</v>
      </c>
      <c r="I112" s="16">
        <f t="shared" si="23"/>
        <v>39980.400000000001</v>
      </c>
      <c r="J112" s="16">
        <f t="shared" si="32"/>
        <v>17701.5</v>
      </c>
      <c r="K112" s="29">
        <f>K114+K115</f>
        <v>0</v>
      </c>
      <c r="L112" s="17">
        <f t="shared" si="24"/>
        <v>17701.5</v>
      </c>
      <c r="N112" s="14"/>
    </row>
    <row r="113" spans="1:14" x14ac:dyDescent="0.35">
      <c r="A113" s="1"/>
      <c r="B113" s="7" t="s">
        <v>5</v>
      </c>
      <c r="C113" s="6"/>
      <c r="D113" s="16"/>
      <c r="E113" s="27"/>
      <c r="F113" s="16"/>
      <c r="G113" s="16"/>
      <c r="H113" s="27"/>
      <c r="I113" s="16"/>
      <c r="J113" s="17"/>
      <c r="K113" s="29"/>
      <c r="L113" s="17"/>
      <c r="N113" s="14"/>
    </row>
    <row r="114" spans="1:14" hidden="1" x14ac:dyDescent="0.35">
      <c r="A114" s="1"/>
      <c r="B114" s="7" t="s">
        <v>6</v>
      </c>
      <c r="C114" s="6"/>
      <c r="D114" s="16">
        <v>16230.4</v>
      </c>
      <c r="E114" s="27"/>
      <c r="F114" s="16">
        <f t="shared" si="22"/>
        <v>16230.4</v>
      </c>
      <c r="G114" s="16">
        <v>39980.400000000001</v>
      </c>
      <c r="H114" s="27"/>
      <c r="I114" s="16">
        <f t="shared" si="23"/>
        <v>39980.400000000001</v>
      </c>
      <c r="J114" s="17">
        <v>0</v>
      </c>
      <c r="K114" s="29"/>
      <c r="L114" s="17">
        <f t="shared" si="24"/>
        <v>0</v>
      </c>
      <c r="M114" s="9" t="s">
        <v>117</v>
      </c>
      <c r="N114" s="14">
        <v>0</v>
      </c>
    </row>
    <row r="115" spans="1:14" x14ac:dyDescent="0.35">
      <c r="A115" s="1"/>
      <c r="B115" s="5" t="s">
        <v>12</v>
      </c>
      <c r="C115" s="6"/>
      <c r="D115" s="16">
        <v>0</v>
      </c>
      <c r="E115" s="27">
        <v>0</v>
      </c>
      <c r="F115" s="16">
        <f t="shared" si="22"/>
        <v>0</v>
      </c>
      <c r="G115" s="16">
        <v>0</v>
      </c>
      <c r="H115" s="27">
        <v>0</v>
      </c>
      <c r="I115" s="16">
        <f t="shared" si="23"/>
        <v>0</v>
      </c>
      <c r="J115" s="17">
        <v>17701.5</v>
      </c>
      <c r="K115" s="29">
        <v>0</v>
      </c>
      <c r="L115" s="17">
        <f t="shared" si="24"/>
        <v>17701.5</v>
      </c>
      <c r="M115" s="9" t="s">
        <v>237</v>
      </c>
      <c r="N115" s="14"/>
    </row>
    <row r="116" spans="1:14" ht="54" x14ac:dyDescent="0.35">
      <c r="A116" s="1" t="s">
        <v>180</v>
      </c>
      <c r="B116" s="7" t="s">
        <v>46</v>
      </c>
      <c r="C116" s="6" t="s">
        <v>140</v>
      </c>
      <c r="D116" s="16">
        <v>0</v>
      </c>
      <c r="E116" s="27">
        <v>0</v>
      </c>
      <c r="F116" s="16">
        <f t="shared" si="22"/>
        <v>0</v>
      </c>
      <c r="G116" s="16">
        <v>14256.8</v>
      </c>
      <c r="H116" s="27">
        <v>0</v>
      </c>
      <c r="I116" s="16">
        <f t="shared" si="23"/>
        <v>14256.8</v>
      </c>
      <c r="J116" s="17">
        <v>0</v>
      </c>
      <c r="K116" s="29">
        <v>0</v>
      </c>
      <c r="L116" s="17">
        <f t="shared" si="24"/>
        <v>0</v>
      </c>
      <c r="M116" s="8" t="s">
        <v>118</v>
      </c>
      <c r="N116" s="14"/>
    </row>
    <row r="117" spans="1:14" ht="54" x14ac:dyDescent="0.35">
      <c r="A117" s="1" t="s">
        <v>181</v>
      </c>
      <c r="B117" s="7" t="s">
        <v>47</v>
      </c>
      <c r="C117" s="6" t="s">
        <v>140</v>
      </c>
      <c r="D117" s="16">
        <v>12170.5</v>
      </c>
      <c r="E117" s="27"/>
      <c r="F117" s="16">
        <f t="shared" si="22"/>
        <v>12170.5</v>
      </c>
      <c r="G117" s="16">
        <v>37733.300000000003</v>
      </c>
      <c r="H117" s="27"/>
      <c r="I117" s="16">
        <f t="shared" si="23"/>
        <v>37733.300000000003</v>
      </c>
      <c r="J117" s="17">
        <v>0</v>
      </c>
      <c r="K117" s="29"/>
      <c r="L117" s="17">
        <f t="shared" si="24"/>
        <v>0</v>
      </c>
      <c r="M117" s="8" t="s">
        <v>119</v>
      </c>
      <c r="N117" s="14"/>
    </row>
    <row r="118" spans="1:14" ht="54" x14ac:dyDescent="0.35">
      <c r="A118" s="1" t="s">
        <v>182</v>
      </c>
      <c r="B118" s="7" t="s">
        <v>48</v>
      </c>
      <c r="C118" s="6" t="s">
        <v>140</v>
      </c>
      <c r="D118" s="16">
        <v>18910</v>
      </c>
      <c r="E118" s="27"/>
      <c r="F118" s="16">
        <f t="shared" si="22"/>
        <v>18910</v>
      </c>
      <c r="G118" s="16">
        <v>53457.599999999999</v>
      </c>
      <c r="H118" s="27"/>
      <c r="I118" s="16">
        <f t="shared" si="23"/>
        <v>53457.599999999999</v>
      </c>
      <c r="J118" s="17">
        <v>0</v>
      </c>
      <c r="K118" s="29"/>
      <c r="L118" s="17">
        <f t="shared" si="24"/>
        <v>0</v>
      </c>
      <c r="M118" s="8" t="s">
        <v>222</v>
      </c>
      <c r="N118" s="14"/>
    </row>
    <row r="119" spans="1:14" ht="54" x14ac:dyDescent="0.35">
      <c r="A119" s="1" t="s">
        <v>183</v>
      </c>
      <c r="B119" s="7" t="s">
        <v>49</v>
      </c>
      <c r="C119" s="6" t="s">
        <v>140</v>
      </c>
      <c r="D119" s="16">
        <f>D121+D122</f>
        <v>1928.1</v>
      </c>
      <c r="E119" s="27">
        <f>E121+E122</f>
        <v>0</v>
      </c>
      <c r="F119" s="16">
        <f t="shared" si="22"/>
        <v>1928.1</v>
      </c>
      <c r="G119" s="16">
        <f t="shared" ref="G119:J119" si="33">G121+G122</f>
        <v>3072.8</v>
      </c>
      <c r="H119" s="27">
        <f>H121+H122</f>
        <v>0</v>
      </c>
      <c r="I119" s="16">
        <f t="shared" si="23"/>
        <v>3072.8</v>
      </c>
      <c r="J119" s="16">
        <f t="shared" si="33"/>
        <v>18064.5</v>
      </c>
      <c r="K119" s="29">
        <f>K121+K122</f>
        <v>0</v>
      </c>
      <c r="L119" s="17">
        <f t="shared" si="24"/>
        <v>18064.5</v>
      </c>
      <c r="N119" s="14"/>
    </row>
    <row r="120" spans="1:14" x14ac:dyDescent="0.35">
      <c r="A120" s="1"/>
      <c r="B120" s="7" t="s">
        <v>5</v>
      </c>
      <c r="C120" s="6"/>
      <c r="D120" s="16"/>
      <c r="E120" s="27"/>
      <c r="F120" s="16"/>
      <c r="G120" s="16"/>
      <c r="H120" s="27"/>
      <c r="I120" s="16"/>
      <c r="J120" s="17"/>
      <c r="K120" s="29"/>
      <c r="L120" s="17"/>
      <c r="M120" s="8"/>
      <c r="N120" s="14"/>
    </row>
    <row r="121" spans="1:14" hidden="1" x14ac:dyDescent="0.35">
      <c r="A121" s="1"/>
      <c r="B121" s="7" t="s">
        <v>6</v>
      </c>
      <c r="C121" s="6"/>
      <c r="D121" s="16">
        <v>1928.1</v>
      </c>
      <c r="E121" s="27"/>
      <c r="F121" s="16">
        <f t="shared" si="22"/>
        <v>1928.1</v>
      </c>
      <c r="G121" s="16">
        <v>3072.8</v>
      </c>
      <c r="H121" s="27"/>
      <c r="I121" s="16">
        <f t="shared" si="23"/>
        <v>3072.8</v>
      </c>
      <c r="J121" s="17">
        <v>0</v>
      </c>
      <c r="K121" s="29"/>
      <c r="L121" s="17">
        <f t="shared" si="24"/>
        <v>0</v>
      </c>
      <c r="M121" s="8" t="s">
        <v>120</v>
      </c>
      <c r="N121" s="14">
        <v>0</v>
      </c>
    </row>
    <row r="122" spans="1:14" x14ac:dyDescent="0.35">
      <c r="A122" s="1"/>
      <c r="B122" s="5" t="s">
        <v>12</v>
      </c>
      <c r="C122" s="6"/>
      <c r="D122" s="16">
        <v>0</v>
      </c>
      <c r="E122" s="27">
        <v>0</v>
      </c>
      <c r="F122" s="16">
        <f t="shared" si="22"/>
        <v>0</v>
      </c>
      <c r="G122" s="16">
        <v>0</v>
      </c>
      <c r="H122" s="27">
        <v>0</v>
      </c>
      <c r="I122" s="16">
        <f t="shared" si="23"/>
        <v>0</v>
      </c>
      <c r="J122" s="17">
        <v>18064.5</v>
      </c>
      <c r="K122" s="29">
        <v>0</v>
      </c>
      <c r="L122" s="17">
        <f t="shared" si="24"/>
        <v>18064.5</v>
      </c>
      <c r="M122" s="8" t="s">
        <v>237</v>
      </c>
      <c r="N122" s="14"/>
    </row>
    <row r="123" spans="1:14" ht="54" x14ac:dyDescent="0.35">
      <c r="A123" s="1" t="s">
        <v>184</v>
      </c>
      <c r="B123" s="7" t="s">
        <v>82</v>
      </c>
      <c r="C123" s="6" t="s">
        <v>140</v>
      </c>
      <c r="D123" s="16">
        <v>0</v>
      </c>
      <c r="E123" s="27">
        <v>0</v>
      </c>
      <c r="F123" s="16">
        <f t="shared" si="22"/>
        <v>0</v>
      </c>
      <c r="G123" s="16">
        <v>7956</v>
      </c>
      <c r="H123" s="27">
        <v>0</v>
      </c>
      <c r="I123" s="16">
        <f t="shared" si="23"/>
        <v>7956</v>
      </c>
      <c r="J123" s="17">
        <v>80000</v>
      </c>
      <c r="K123" s="29">
        <v>0</v>
      </c>
      <c r="L123" s="17">
        <f t="shared" si="24"/>
        <v>80000</v>
      </c>
      <c r="M123" s="8" t="s">
        <v>121</v>
      </c>
      <c r="N123" s="14"/>
    </row>
    <row r="124" spans="1:14" ht="54" x14ac:dyDescent="0.35">
      <c r="A124" s="1" t="s">
        <v>185</v>
      </c>
      <c r="B124" s="7" t="s">
        <v>84</v>
      </c>
      <c r="C124" s="6" t="s">
        <v>135</v>
      </c>
      <c r="D124" s="16">
        <v>21381.1</v>
      </c>
      <c r="E124" s="27"/>
      <c r="F124" s="16">
        <f t="shared" si="22"/>
        <v>21381.1</v>
      </c>
      <c r="G124" s="16">
        <v>0</v>
      </c>
      <c r="H124" s="27"/>
      <c r="I124" s="16">
        <f t="shared" si="23"/>
        <v>0</v>
      </c>
      <c r="J124" s="16">
        <v>0</v>
      </c>
      <c r="K124" s="29"/>
      <c r="L124" s="17">
        <f t="shared" si="24"/>
        <v>0</v>
      </c>
      <c r="M124" s="8" t="s">
        <v>122</v>
      </c>
      <c r="N124" s="14"/>
    </row>
    <row r="125" spans="1:14" ht="54" x14ac:dyDescent="0.35">
      <c r="A125" s="1" t="s">
        <v>186</v>
      </c>
      <c r="B125" s="7" t="s">
        <v>261</v>
      </c>
      <c r="C125" s="6" t="s">
        <v>140</v>
      </c>
      <c r="D125" s="16"/>
      <c r="E125" s="27">
        <v>25842.915000000001</v>
      </c>
      <c r="F125" s="16">
        <f t="shared" si="22"/>
        <v>25842.915000000001</v>
      </c>
      <c r="G125" s="16"/>
      <c r="H125" s="27"/>
      <c r="I125" s="16">
        <f t="shared" si="23"/>
        <v>0</v>
      </c>
      <c r="J125" s="16"/>
      <c r="K125" s="29"/>
      <c r="L125" s="17">
        <f t="shared" si="24"/>
        <v>0</v>
      </c>
      <c r="M125" s="8" t="s">
        <v>262</v>
      </c>
      <c r="N125" s="14"/>
    </row>
    <row r="126" spans="1:14" x14ac:dyDescent="0.35">
      <c r="A126" s="1"/>
      <c r="B126" s="52" t="s">
        <v>4</v>
      </c>
      <c r="C126" s="52"/>
      <c r="D126" s="34">
        <f>D128+D129</f>
        <v>2702073</v>
      </c>
      <c r="E126" s="34">
        <f>E128+E129</f>
        <v>12363.3</v>
      </c>
      <c r="F126" s="16">
        <f t="shared" si="22"/>
        <v>2714436.3</v>
      </c>
      <c r="G126" s="34">
        <f t="shared" ref="G126:J126" si="34">G128+G129</f>
        <v>2943856.3</v>
      </c>
      <c r="H126" s="34">
        <f>H128+H129</f>
        <v>0</v>
      </c>
      <c r="I126" s="16">
        <f t="shared" si="23"/>
        <v>2943856.3</v>
      </c>
      <c r="J126" s="34">
        <f t="shared" si="34"/>
        <v>3590793.7</v>
      </c>
      <c r="K126" s="34">
        <f>K128+K129</f>
        <v>0</v>
      </c>
      <c r="L126" s="17">
        <f t="shared" si="24"/>
        <v>3590793.7</v>
      </c>
      <c r="N126" s="14"/>
    </row>
    <row r="127" spans="1:14" x14ac:dyDescent="0.35">
      <c r="A127" s="1"/>
      <c r="B127" s="7" t="s">
        <v>5</v>
      </c>
      <c r="C127" s="54"/>
      <c r="D127" s="16"/>
      <c r="E127" s="27"/>
      <c r="F127" s="16"/>
      <c r="G127" s="16"/>
      <c r="H127" s="27"/>
      <c r="I127" s="16"/>
      <c r="J127" s="16"/>
      <c r="K127" s="29"/>
      <c r="L127" s="17"/>
      <c r="N127" s="14"/>
    </row>
    <row r="128" spans="1:14" hidden="1" x14ac:dyDescent="0.35">
      <c r="A128" s="1"/>
      <c r="B128" s="5" t="s">
        <v>6</v>
      </c>
      <c r="C128" s="2"/>
      <c r="D128" s="19">
        <f>D132+D136+D140+D144+D148+D152+D156+D160+D164+D167+D170+D174+D178+D166</f>
        <v>599118</v>
      </c>
      <c r="E128" s="28">
        <f>E132+E136+E140+E144+E148+E152+E156+E160+E164+E167+E170+E174+E178+E166+E180</f>
        <v>12363.3</v>
      </c>
      <c r="F128" s="16">
        <f t="shared" si="22"/>
        <v>611481.30000000005</v>
      </c>
      <c r="G128" s="19">
        <f t="shared" ref="G128:J128" si="35">G132+G136+G140+G144+G148+G152+G156+G160+G164+G167+G170+G174+G178+G166</f>
        <v>1083181.3</v>
      </c>
      <c r="H128" s="28">
        <f>H132+H136+H140+H144+H148+H152+H156+H160+H164+H167+H170+H174+H178+H166+H180</f>
        <v>0</v>
      </c>
      <c r="I128" s="16">
        <f t="shared" si="23"/>
        <v>1083181.3</v>
      </c>
      <c r="J128" s="19">
        <f t="shared" si="35"/>
        <v>1333689.2</v>
      </c>
      <c r="K128" s="31">
        <f>K132+K136+K140+K144+K148+K152+K156+K160+K164+K167+K170+K174+K178+K166+K180</f>
        <v>0</v>
      </c>
      <c r="L128" s="17">
        <f t="shared" si="24"/>
        <v>1333689.2</v>
      </c>
      <c r="N128" s="14">
        <v>0</v>
      </c>
    </row>
    <row r="129" spans="1:14" x14ac:dyDescent="0.35">
      <c r="A129" s="1"/>
      <c r="B129" s="52" t="s">
        <v>20</v>
      </c>
      <c r="C129" s="54"/>
      <c r="D129" s="33">
        <f>D133+D137+D141+D145+D149+D153+D157+D161+D165+D171+D175+D179</f>
        <v>2102955</v>
      </c>
      <c r="E129" s="33">
        <f>E133+E137+E141+E145+E149+E153+E157+E161+E165+E171+E175+E179</f>
        <v>0</v>
      </c>
      <c r="F129" s="16">
        <f t="shared" si="22"/>
        <v>2102955</v>
      </c>
      <c r="G129" s="33">
        <f t="shared" ref="G129:J129" si="36">G133+G137+G141+G145+G149+G153+G157+G161+G165+G171+G175+G179</f>
        <v>1860675</v>
      </c>
      <c r="H129" s="33">
        <f>H133+H137+H141+H145+H149+H153+H157+H161+H165+H171+H175+H179</f>
        <v>0</v>
      </c>
      <c r="I129" s="16">
        <f t="shared" si="23"/>
        <v>1860675</v>
      </c>
      <c r="J129" s="33">
        <f t="shared" si="36"/>
        <v>2257104.5</v>
      </c>
      <c r="K129" s="34">
        <f>K133+K137+K141+K145+K149+K153+K157+K161+K165+K171+K175+K179</f>
        <v>0</v>
      </c>
      <c r="L129" s="17">
        <f t="shared" si="24"/>
        <v>2257104.5</v>
      </c>
      <c r="N129" s="14"/>
    </row>
    <row r="130" spans="1:14" ht="54" x14ac:dyDescent="0.35">
      <c r="A130" s="1" t="s">
        <v>187</v>
      </c>
      <c r="B130" s="52" t="s">
        <v>143</v>
      </c>
      <c r="C130" s="6" t="s">
        <v>140</v>
      </c>
      <c r="D130" s="16">
        <f>D132+D133</f>
        <v>311998.90000000002</v>
      </c>
      <c r="E130" s="27">
        <f>E132+E133</f>
        <v>0</v>
      </c>
      <c r="F130" s="16">
        <f t="shared" si="22"/>
        <v>311998.90000000002</v>
      </c>
      <c r="G130" s="16">
        <f>G132+G133</f>
        <v>0</v>
      </c>
      <c r="H130" s="27">
        <f>H132+H133</f>
        <v>0</v>
      </c>
      <c r="I130" s="16">
        <f t="shared" si="23"/>
        <v>0</v>
      </c>
      <c r="J130" s="16">
        <f>J132+J133</f>
        <v>0</v>
      </c>
      <c r="K130" s="29">
        <f>K132+K133</f>
        <v>0</v>
      </c>
      <c r="L130" s="17">
        <f t="shared" si="24"/>
        <v>0</v>
      </c>
      <c r="N130" s="14"/>
    </row>
    <row r="131" spans="1:14" x14ac:dyDescent="0.35">
      <c r="A131" s="1"/>
      <c r="B131" s="52" t="s">
        <v>5</v>
      </c>
      <c r="C131" s="54"/>
      <c r="D131" s="16"/>
      <c r="E131" s="27"/>
      <c r="F131" s="16"/>
      <c r="G131" s="16"/>
      <c r="H131" s="27"/>
      <c r="I131" s="16"/>
      <c r="J131" s="17"/>
      <c r="K131" s="29"/>
      <c r="L131" s="17"/>
      <c r="N131" s="14"/>
    </row>
    <row r="132" spans="1:14" hidden="1" x14ac:dyDescent="0.35">
      <c r="A132" s="1"/>
      <c r="B132" s="23" t="s">
        <v>6</v>
      </c>
      <c r="C132" s="2"/>
      <c r="D132" s="19">
        <v>85005.3</v>
      </c>
      <c r="E132" s="28"/>
      <c r="F132" s="16">
        <f t="shared" si="22"/>
        <v>85005.3</v>
      </c>
      <c r="G132" s="19">
        <v>0</v>
      </c>
      <c r="H132" s="28"/>
      <c r="I132" s="16">
        <f t="shared" si="23"/>
        <v>0</v>
      </c>
      <c r="J132" s="18">
        <v>0</v>
      </c>
      <c r="K132" s="31"/>
      <c r="L132" s="17">
        <f t="shared" si="24"/>
        <v>0</v>
      </c>
      <c r="M132" s="9" t="s">
        <v>245</v>
      </c>
      <c r="N132" s="14">
        <v>0</v>
      </c>
    </row>
    <row r="133" spans="1:14" x14ac:dyDescent="0.35">
      <c r="A133" s="1"/>
      <c r="B133" s="52" t="s">
        <v>20</v>
      </c>
      <c r="C133" s="54"/>
      <c r="D133" s="16">
        <v>226993.6</v>
      </c>
      <c r="E133" s="27"/>
      <c r="F133" s="16">
        <f t="shared" si="22"/>
        <v>226993.6</v>
      </c>
      <c r="G133" s="16">
        <v>0</v>
      </c>
      <c r="H133" s="27"/>
      <c r="I133" s="16">
        <f t="shared" si="23"/>
        <v>0</v>
      </c>
      <c r="J133" s="17">
        <v>0</v>
      </c>
      <c r="K133" s="29"/>
      <c r="L133" s="17">
        <f t="shared" si="24"/>
        <v>0</v>
      </c>
      <c r="M133" s="9" t="s">
        <v>246</v>
      </c>
      <c r="N133" s="14"/>
    </row>
    <row r="134" spans="1:14" ht="54" x14ac:dyDescent="0.35">
      <c r="A134" s="1" t="s">
        <v>188</v>
      </c>
      <c r="B134" s="52" t="s">
        <v>36</v>
      </c>
      <c r="C134" s="6" t="s">
        <v>140</v>
      </c>
      <c r="D134" s="16">
        <f>D136+D137</f>
        <v>469142.3</v>
      </c>
      <c r="E134" s="27">
        <f>E136+E137</f>
        <v>0</v>
      </c>
      <c r="F134" s="16">
        <f t="shared" si="22"/>
        <v>469142.3</v>
      </c>
      <c r="G134" s="16">
        <f t="shared" ref="G134:J134" si="37">G136+G137</f>
        <v>0</v>
      </c>
      <c r="H134" s="27">
        <f>H136+H137</f>
        <v>0</v>
      </c>
      <c r="I134" s="16">
        <f t="shared" si="23"/>
        <v>0</v>
      </c>
      <c r="J134" s="16">
        <f t="shared" si="37"/>
        <v>0</v>
      </c>
      <c r="K134" s="29">
        <f>K136+K137</f>
        <v>0</v>
      </c>
      <c r="L134" s="17">
        <f t="shared" si="24"/>
        <v>0</v>
      </c>
      <c r="N134" s="14"/>
    </row>
    <row r="135" spans="1:14" x14ac:dyDescent="0.35">
      <c r="A135" s="1"/>
      <c r="B135" s="52" t="s">
        <v>5</v>
      </c>
      <c r="C135" s="53"/>
      <c r="D135" s="16"/>
      <c r="E135" s="27"/>
      <c r="F135" s="16"/>
      <c r="G135" s="16"/>
      <c r="H135" s="27"/>
      <c r="I135" s="16"/>
      <c r="J135" s="17"/>
      <c r="K135" s="29"/>
      <c r="L135" s="17"/>
      <c r="N135" s="14"/>
    </row>
    <row r="136" spans="1:14" hidden="1" x14ac:dyDescent="0.35">
      <c r="A136" s="1"/>
      <c r="B136" s="23" t="s">
        <v>6</v>
      </c>
      <c r="C136" s="24"/>
      <c r="D136" s="16">
        <v>117285.5</v>
      </c>
      <c r="E136" s="27"/>
      <c r="F136" s="16">
        <f t="shared" si="22"/>
        <v>117285.5</v>
      </c>
      <c r="G136" s="16">
        <v>0</v>
      </c>
      <c r="H136" s="27"/>
      <c r="I136" s="16">
        <f t="shared" si="23"/>
        <v>0</v>
      </c>
      <c r="J136" s="17">
        <v>0</v>
      </c>
      <c r="K136" s="29"/>
      <c r="L136" s="17">
        <f t="shared" si="24"/>
        <v>0</v>
      </c>
      <c r="M136" s="9" t="s">
        <v>243</v>
      </c>
      <c r="N136" s="14">
        <v>0</v>
      </c>
    </row>
    <row r="137" spans="1:14" x14ac:dyDescent="0.35">
      <c r="A137" s="1"/>
      <c r="B137" s="52" t="s">
        <v>20</v>
      </c>
      <c r="C137" s="53"/>
      <c r="D137" s="16">
        <v>351856.8</v>
      </c>
      <c r="E137" s="27"/>
      <c r="F137" s="16">
        <f t="shared" si="22"/>
        <v>351856.8</v>
      </c>
      <c r="G137" s="16">
        <v>0</v>
      </c>
      <c r="H137" s="27"/>
      <c r="I137" s="16">
        <f t="shared" si="23"/>
        <v>0</v>
      </c>
      <c r="J137" s="17">
        <v>0</v>
      </c>
      <c r="K137" s="29"/>
      <c r="L137" s="17">
        <f t="shared" si="24"/>
        <v>0</v>
      </c>
      <c r="M137" s="9" t="s">
        <v>246</v>
      </c>
      <c r="N137" s="14"/>
    </row>
    <row r="138" spans="1:14" ht="54" x14ac:dyDescent="0.35">
      <c r="A138" s="1" t="s">
        <v>189</v>
      </c>
      <c r="B138" s="52" t="s">
        <v>256</v>
      </c>
      <c r="C138" s="6" t="s">
        <v>140</v>
      </c>
      <c r="D138" s="16">
        <f>D140+D141</f>
        <v>62004.900000000009</v>
      </c>
      <c r="E138" s="27">
        <f>E140+E141</f>
        <v>0</v>
      </c>
      <c r="F138" s="16">
        <f t="shared" si="22"/>
        <v>62004.900000000009</v>
      </c>
      <c r="G138" s="16">
        <f t="shared" ref="G138:J138" si="38">G140+G141</f>
        <v>279089.3</v>
      </c>
      <c r="H138" s="27">
        <f>H140+H141</f>
        <v>0</v>
      </c>
      <c r="I138" s="16">
        <f t="shared" si="23"/>
        <v>279089.3</v>
      </c>
      <c r="J138" s="16">
        <f t="shared" si="38"/>
        <v>1088484.5</v>
      </c>
      <c r="K138" s="29">
        <f>K140+K141</f>
        <v>0</v>
      </c>
      <c r="L138" s="17">
        <f t="shared" si="24"/>
        <v>1088484.5</v>
      </c>
      <c r="N138" s="14"/>
    </row>
    <row r="139" spans="1:14" x14ac:dyDescent="0.35">
      <c r="A139" s="1"/>
      <c r="B139" s="52" t="s">
        <v>5</v>
      </c>
      <c r="C139" s="53"/>
      <c r="D139" s="16"/>
      <c r="E139" s="27"/>
      <c r="F139" s="16"/>
      <c r="G139" s="16"/>
      <c r="H139" s="27"/>
      <c r="I139" s="16"/>
      <c r="J139" s="17"/>
      <c r="K139" s="29"/>
      <c r="L139" s="17"/>
      <c r="N139" s="14"/>
    </row>
    <row r="140" spans="1:14" hidden="1" x14ac:dyDescent="0.35">
      <c r="A140" s="1"/>
      <c r="B140" s="23" t="s">
        <v>6</v>
      </c>
      <c r="C140" s="24"/>
      <c r="D140" s="16">
        <v>11580.600000000006</v>
      </c>
      <c r="E140" s="27"/>
      <c r="F140" s="16">
        <f t="shared" si="22"/>
        <v>11580.600000000006</v>
      </c>
      <c r="G140" s="16">
        <v>279089.3</v>
      </c>
      <c r="H140" s="27"/>
      <c r="I140" s="16">
        <f t="shared" si="23"/>
        <v>279089.3</v>
      </c>
      <c r="J140" s="17">
        <v>338484.5</v>
      </c>
      <c r="K140" s="29"/>
      <c r="L140" s="17">
        <f t="shared" si="24"/>
        <v>338484.5</v>
      </c>
      <c r="M140" s="3" t="s">
        <v>242</v>
      </c>
      <c r="N140" s="14">
        <v>0</v>
      </c>
    </row>
    <row r="141" spans="1:14" x14ac:dyDescent="0.35">
      <c r="A141" s="1"/>
      <c r="B141" s="52" t="s">
        <v>20</v>
      </c>
      <c r="C141" s="53"/>
      <c r="D141" s="16">
        <v>50424.3</v>
      </c>
      <c r="E141" s="27"/>
      <c r="F141" s="16">
        <f t="shared" si="22"/>
        <v>50424.3</v>
      </c>
      <c r="G141" s="16">
        <v>0</v>
      </c>
      <c r="H141" s="27"/>
      <c r="I141" s="16">
        <f t="shared" si="23"/>
        <v>0</v>
      </c>
      <c r="J141" s="17">
        <v>750000</v>
      </c>
      <c r="K141" s="29"/>
      <c r="L141" s="17">
        <f t="shared" si="24"/>
        <v>750000</v>
      </c>
      <c r="M141" s="9" t="s">
        <v>246</v>
      </c>
      <c r="N141" s="14"/>
    </row>
    <row r="142" spans="1:14" ht="54" x14ac:dyDescent="0.35">
      <c r="A142" s="1" t="s">
        <v>190</v>
      </c>
      <c r="B142" s="52" t="s">
        <v>223</v>
      </c>
      <c r="C142" s="6" t="s">
        <v>140</v>
      </c>
      <c r="D142" s="16">
        <f>D144+D145</f>
        <v>0</v>
      </c>
      <c r="E142" s="27">
        <f>E144+E145</f>
        <v>0</v>
      </c>
      <c r="F142" s="16">
        <f t="shared" si="22"/>
        <v>0</v>
      </c>
      <c r="G142" s="16">
        <f t="shared" ref="G142:J142" si="39">G144+G145</f>
        <v>41507.199999999997</v>
      </c>
      <c r="H142" s="27">
        <f>H144+H145</f>
        <v>0</v>
      </c>
      <c r="I142" s="16">
        <f t="shared" si="23"/>
        <v>41507.199999999997</v>
      </c>
      <c r="J142" s="16">
        <f t="shared" si="39"/>
        <v>0</v>
      </c>
      <c r="K142" s="29">
        <f>K144+K145</f>
        <v>0</v>
      </c>
      <c r="L142" s="17">
        <f t="shared" si="24"/>
        <v>0</v>
      </c>
      <c r="N142" s="14"/>
    </row>
    <row r="143" spans="1:14" x14ac:dyDescent="0.35">
      <c r="A143" s="1"/>
      <c r="B143" s="52" t="s">
        <v>5</v>
      </c>
      <c r="C143" s="53"/>
      <c r="D143" s="16"/>
      <c r="E143" s="27"/>
      <c r="F143" s="16"/>
      <c r="G143" s="16"/>
      <c r="H143" s="27"/>
      <c r="I143" s="16"/>
      <c r="J143" s="17"/>
      <c r="K143" s="29"/>
      <c r="L143" s="17"/>
      <c r="N143" s="14"/>
    </row>
    <row r="144" spans="1:14" hidden="1" x14ac:dyDescent="0.35">
      <c r="A144" s="1"/>
      <c r="B144" s="23" t="s">
        <v>6</v>
      </c>
      <c r="C144" s="24"/>
      <c r="D144" s="16">
        <v>0</v>
      </c>
      <c r="E144" s="27">
        <v>0</v>
      </c>
      <c r="F144" s="16">
        <f t="shared" si="22"/>
        <v>0</v>
      </c>
      <c r="G144" s="16">
        <v>10376.9</v>
      </c>
      <c r="H144" s="27">
        <v>0</v>
      </c>
      <c r="I144" s="16">
        <f t="shared" si="23"/>
        <v>10376.9</v>
      </c>
      <c r="J144" s="17">
        <v>0</v>
      </c>
      <c r="K144" s="29">
        <v>0</v>
      </c>
      <c r="L144" s="17">
        <f t="shared" si="24"/>
        <v>0</v>
      </c>
      <c r="M144" s="9" t="s">
        <v>249</v>
      </c>
      <c r="N144" s="14">
        <v>0</v>
      </c>
    </row>
    <row r="145" spans="1:14" x14ac:dyDescent="0.35">
      <c r="A145" s="1"/>
      <c r="B145" s="52" t="s">
        <v>20</v>
      </c>
      <c r="C145" s="53"/>
      <c r="D145" s="16">
        <v>0</v>
      </c>
      <c r="E145" s="27">
        <v>0</v>
      </c>
      <c r="F145" s="16">
        <f t="shared" si="22"/>
        <v>0</v>
      </c>
      <c r="G145" s="16">
        <v>31130.3</v>
      </c>
      <c r="H145" s="27">
        <v>0</v>
      </c>
      <c r="I145" s="16">
        <f t="shared" si="23"/>
        <v>31130.3</v>
      </c>
      <c r="J145" s="17">
        <v>0</v>
      </c>
      <c r="K145" s="29">
        <v>0</v>
      </c>
      <c r="L145" s="17">
        <f t="shared" si="24"/>
        <v>0</v>
      </c>
      <c r="M145" s="9" t="s">
        <v>246</v>
      </c>
      <c r="N145" s="14"/>
    </row>
    <row r="146" spans="1:14" ht="72" x14ac:dyDescent="0.35">
      <c r="A146" s="1" t="s">
        <v>191</v>
      </c>
      <c r="B146" s="52" t="s">
        <v>37</v>
      </c>
      <c r="C146" s="6" t="s">
        <v>140</v>
      </c>
      <c r="D146" s="16">
        <f>D148+D149</f>
        <v>0</v>
      </c>
      <c r="E146" s="27">
        <f>E148+E149</f>
        <v>0</v>
      </c>
      <c r="F146" s="16">
        <f t="shared" si="22"/>
        <v>0</v>
      </c>
      <c r="G146" s="16">
        <f t="shared" ref="G146:J146" si="40">G148+G149</f>
        <v>46155</v>
      </c>
      <c r="H146" s="27">
        <f>H148+H149</f>
        <v>0</v>
      </c>
      <c r="I146" s="16">
        <f t="shared" si="23"/>
        <v>46155</v>
      </c>
      <c r="J146" s="16">
        <f t="shared" si="40"/>
        <v>0</v>
      </c>
      <c r="K146" s="29">
        <f>K148+K149</f>
        <v>0</v>
      </c>
      <c r="L146" s="17">
        <f t="shared" si="24"/>
        <v>0</v>
      </c>
      <c r="N146" s="14"/>
    </row>
    <row r="147" spans="1:14" x14ac:dyDescent="0.35">
      <c r="A147" s="1"/>
      <c r="B147" s="52" t="s">
        <v>5</v>
      </c>
      <c r="C147" s="54"/>
      <c r="D147" s="16"/>
      <c r="E147" s="27"/>
      <c r="F147" s="16"/>
      <c r="G147" s="16"/>
      <c r="H147" s="27"/>
      <c r="I147" s="16"/>
      <c r="J147" s="17"/>
      <c r="K147" s="29"/>
      <c r="L147" s="17"/>
      <c r="N147" s="14"/>
    </row>
    <row r="148" spans="1:14" hidden="1" x14ac:dyDescent="0.35">
      <c r="A148" s="1"/>
      <c r="B148" s="23" t="s">
        <v>6</v>
      </c>
      <c r="C148" s="2"/>
      <c r="D148" s="19">
        <v>0</v>
      </c>
      <c r="E148" s="28">
        <v>0</v>
      </c>
      <c r="F148" s="16">
        <f t="shared" ref="F148:F211" si="41">D148+E148</f>
        <v>0</v>
      </c>
      <c r="G148" s="19">
        <v>11538.9</v>
      </c>
      <c r="H148" s="28">
        <v>0</v>
      </c>
      <c r="I148" s="16">
        <f t="shared" ref="I148:I211" si="42">G148+H148</f>
        <v>11538.9</v>
      </c>
      <c r="J148" s="18">
        <v>0</v>
      </c>
      <c r="K148" s="31">
        <v>0</v>
      </c>
      <c r="L148" s="17">
        <f t="shared" ref="L148:L211" si="43">J148+K148</f>
        <v>0</v>
      </c>
      <c r="M148" s="8" t="s">
        <v>250</v>
      </c>
      <c r="N148" s="14">
        <v>0</v>
      </c>
    </row>
    <row r="149" spans="1:14" x14ac:dyDescent="0.35">
      <c r="A149" s="1"/>
      <c r="B149" s="52" t="s">
        <v>20</v>
      </c>
      <c r="C149" s="54"/>
      <c r="D149" s="16">
        <v>0</v>
      </c>
      <c r="E149" s="27">
        <v>0</v>
      </c>
      <c r="F149" s="16">
        <f t="shared" si="41"/>
        <v>0</v>
      </c>
      <c r="G149" s="16">
        <v>34616.1</v>
      </c>
      <c r="H149" s="27">
        <v>0</v>
      </c>
      <c r="I149" s="16">
        <f t="shared" si="42"/>
        <v>34616.1</v>
      </c>
      <c r="J149" s="17">
        <v>0</v>
      </c>
      <c r="K149" s="29">
        <v>0</v>
      </c>
      <c r="L149" s="17">
        <f t="shared" si="43"/>
        <v>0</v>
      </c>
      <c r="M149" s="9" t="s">
        <v>246</v>
      </c>
      <c r="N149" s="14"/>
    </row>
    <row r="150" spans="1:14" ht="54" x14ac:dyDescent="0.35">
      <c r="A150" s="1" t="s">
        <v>192</v>
      </c>
      <c r="B150" s="52" t="s">
        <v>38</v>
      </c>
      <c r="C150" s="6" t="s">
        <v>140</v>
      </c>
      <c r="D150" s="16">
        <f>D152+D153</f>
        <v>955530.5</v>
      </c>
      <c r="E150" s="27">
        <f>E152+E153</f>
        <v>0</v>
      </c>
      <c r="F150" s="16">
        <f t="shared" si="41"/>
        <v>955530.5</v>
      </c>
      <c r="G150" s="16">
        <f t="shared" ref="G150:J150" si="44">G152+G153</f>
        <v>1475299.3</v>
      </c>
      <c r="H150" s="27">
        <f>H152+H153</f>
        <v>0</v>
      </c>
      <c r="I150" s="16">
        <f t="shared" si="42"/>
        <v>1475299.3</v>
      </c>
      <c r="J150" s="16">
        <f t="shared" si="44"/>
        <v>2402309.2000000002</v>
      </c>
      <c r="K150" s="29">
        <f>K152+K153</f>
        <v>0</v>
      </c>
      <c r="L150" s="17">
        <f t="shared" si="43"/>
        <v>2402309.2000000002</v>
      </c>
      <c r="N150" s="14"/>
    </row>
    <row r="151" spans="1:14" x14ac:dyDescent="0.35">
      <c r="A151" s="1"/>
      <c r="B151" s="52" t="s">
        <v>5</v>
      </c>
      <c r="C151" s="54"/>
      <c r="D151" s="16"/>
      <c r="E151" s="27"/>
      <c r="F151" s="16"/>
      <c r="G151" s="16"/>
      <c r="H151" s="27"/>
      <c r="I151" s="16"/>
      <c r="J151" s="17"/>
      <c r="K151" s="29"/>
      <c r="L151" s="17"/>
      <c r="N151" s="14"/>
    </row>
    <row r="152" spans="1:14" hidden="1" x14ac:dyDescent="0.35">
      <c r="A152" s="1"/>
      <c r="B152" s="23" t="s">
        <v>6</v>
      </c>
      <c r="C152" s="2"/>
      <c r="D152" s="19">
        <v>156098.9</v>
      </c>
      <c r="E152" s="28"/>
      <c r="F152" s="16">
        <f t="shared" si="41"/>
        <v>156098.9</v>
      </c>
      <c r="G152" s="19">
        <v>434567.5</v>
      </c>
      <c r="H152" s="28"/>
      <c r="I152" s="16">
        <f t="shared" si="42"/>
        <v>434567.5</v>
      </c>
      <c r="J152" s="18">
        <v>970204.7</v>
      </c>
      <c r="K152" s="31"/>
      <c r="L152" s="17">
        <f t="shared" si="43"/>
        <v>970204.7</v>
      </c>
      <c r="M152" s="8" t="s">
        <v>241</v>
      </c>
      <c r="N152" s="14">
        <v>0</v>
      </c>
    </row>
    <row r="153" spans="1:14" x14ac:dyDescent="0.35">
      <c r="A153" s="1"/>
      <c r="B153" s="52" t="s">
        <v>20</v>
      </c>
      <c r="C153" s="54"/>
      <c r="D153" s="16">
        <v>799431.6</v>
      </c>
      <c r="E153" s="27"/>
      <c r="F153" s="16">
        <f t="shared" si="41"/>
        <v>799431.6</v>
      </c>
      <c r="G153" s="16">
        <v>1040731.8</v>
      </c>
      <c r="H153" s="27"/>
      <c r="I153" s="16">
        <f t="shared" si="42"/>
        <v>1040731.8</v>
      </c>
      <c r="J153" s="17">
        <v>1432104.5</v>
      </c>
      <c r="K153" s="29"/>
      <c r="L153" s="17">
        <f t="shared" si="43"/>
        <v>1432104.5</v>
      </c>
      <c r="M153" s="9" t="s">
        <v>246</v>
      </c>
      <c r="N153" s="14"/>
    </row>
    <row r="154" spans="1:14" ht="54" x14ac:dyDescent="0.35">
      <c r="A154" s="1" t="s">
        <v>193</v>
      </c>
      <c r="B154" s="52" t="s">
        <v>39</v>
      </c>
      <c r="C154" s="6" t="s">
        <v>140</v>
      </c>
      <c r="D154" s="16">
        <f>D156+D157</f>
        <v>393223.6</v>
      </c>
      <c r="E154" s="27">
        <f>E156+E157</f>
        <v>0</v>
      </c>
      <c r="F154" s="16">
        <f t="shared" si="41"/>
        <v>393223.6</v>
      </c>
      <c r="G154" s="16">
        <f t="shared" ref="G154:J154" si="45">G156+G157</f>
        <v>0</v>
      </c>
      <c r="H154" s="27">
        <f>H156+H157</f>
        <v>0</v>
      </c>
      <c r="I154" s="16">
        <f t="shared" si="42"/>
        <v>0</v>
      </c>
      <c r="J154" s="16">
        <f t="shared" si="45"/>
        <v>0</v>
      </c>
      <c r="K154" s="29">
        <f>K156+K157</f>
        <v>0</v>
      </c>
      <c r="L154" s="17">
        <f t="shared" si="43"/>
        <v>0</v>
      </c>
      <c r="N154" s="14"/>
    </row>
    <row r="155" spans="1:14" x14ac:dyDescent="0.35">
      <c r="A155" s="1"/>
      <c r="B155" s="52" t="s">
        <v>5</v>
      </c>
      <c r="C155" s="6"/>
      <c r="D155" s="16"/>
      <c r="E155" s="27"/>
      <c r="F155" s="16"/>
      <c r="G155" s="16"/>
      <c r="H155" s="27"/>
      <c r="I155" s="16"/>
      <c r="J155" s="16"/>
      <c r="K155" s="29"/>
      <c r="L155" s="17"/>
      <c r="N155" s="14"/>
    </row>
    <row r="156" spans="1:14" hidden="1" x14ac:dyDescent="0.35">
      <c r="A156" s="1"/>
      <c r="B156" s="23" t="s">
        <v>6</v>
      </c>
      <c r="C156" s="23"/>
      <c r="D156" s="16">
        <v>98306</v>
      </c>
      <c r="E156" s="27"/>
      <c r="F156" s="16">
        <f t="shared" si="41"/>
        <v>98306</v>
      </c>
      <c r="G156" s="16">
        <v>0</v>
      </c>
      <c r="H156" s="27"/>
      <c r="I156" s="16">
        <f t="shared" si="42"/>
        <v>0</v>
      </c>
      <c r="J156" s="17">
        <v>0</v>
      </c>
      <c r="K156" s="29"/>
      <c r="L156" s="17">
        <f t="shared" si="43"/>
        <v>0</v>
      </c>
      <c r="M156" s="9" t="s">
        <v>239</v>
      </c>
      <c r="N156" s="14">
        <v>0</v>
      </c>
    </row>
    <row r="157" spans="1:14" x14ac:dyDescent="0.35">
      <c r="A157" s="1"/>
      <c r="B157" s="52" t="s">
        <v>20</v>
      </c>
      <c r="C157" s="52"/>
      <c r="D157" s="16">
        <v>294917.59999999998</v>
      </c>
      <c r="E157" s="27"/>
      <c r="F157" s="16">
        <f t="shared" si="41"/>
        <v>294917.59999999998</v>
      </c>
      <c r="G157" s="16">
        <v>0</v>
      </c>
      <c r="H157" s="27"/>
      <c r="I157" s="16">
        <f t="shared" si="42"/>
        <v>0</v>
      </c>
      <c r="J157" s="17">
        <v>0</v>
      </c>
      <c r="K157" s="29"/>
      <c r="L157" s="17">
        <f t="shared" si="43"/>
        <v>0</v>
      </c>
      <c r="M157" s="9" t="s">
        <v>246</v>
      </c>
      <c r="N157" s="14"/>
    </row>
    <row r="158" spans="1:14" ht="54" x14ac:dyDescent="0.35">
      <c r="A158" s="1" t="s">
        <v>194</v>
      </c>
      <c r="B158" s="52" t="s">
        <v>40</v>
      </c>
      <c r="C158" s="6" t="s">
        <v>140</v>
      </c>
      <c r="D158" s="16">
        <f>D160+D161</f>
        <v>100000</v>
      </c>
      <c r="E158" s="27">
        <f>E160+E161</f>
        <v>0</v>
      </c>
      <c r="F158" s="16">
        <f t="shared" si="41"/>
        <v>100000</v>
      </c>
      <c r="G158" s="16">
        <f t="shared" ref="G158:J158" si="46">G160+G161</f>
        <v>999358.3</v>
      </c>
      <c r="H158" s="27">
        <f>H160+H161</f>
        <v>0</v>
      </c>
      <c r="I158" s="16">
        <f t="shared" si="42"/>
        <v>999358.3</v>
      </c>
      <c r="J158" s="16">
        <f t="shared" si="46"/>
        <v>100000</v>
      </c>
      <c r="K158" s="29">
        <f>K160+K161</f>
        <v>0</v>
      </c>
      <c r="L158" s="17">
        <f t="shared" si="43"/>
        <v>100000</v>
      </c>
      <c r="N158" s="14"/>
    </row>
    <row r="159" spans="1:14" x14ac:dyDescent="0.35">
      <c r="A159" s="1"/>
      <c r="B159" s="52" t="s">
        <v>5</v>
      </c>
      <c r="C159" s="6"/>
      <c r="D159" s="16"/>
      <c r="E159" s="27"/>
      <c r="F159" s="16"/>
      <c r="G159" s="16"/>
      <c r="H159" s="27"/>
      <c r="I159" s="16"/>
      <c r="J159" s="16"/>
      <c r="K159" s="29"/>
      <c r="L159" s="17"/>
      <c r="N159" s="14"/>
    </row>
    <row r="160" spans="1:14" hidden="1" x14ac:dyDescent="0.35">
      <c r="A160" s="1"/>
      <c r="B160" s="23" t="s">
        <v>6</v>
      </c>
      <c r="C160" s="23"/>
      <c r="D160" s="16">
        <v>25000</v>
      </c>
      <c r="E160" s="27"/>
      <c r="F160" s="16">
        <f t="shared" si="41"/>
        <v>25000</v>
      </c>
      <c r="G160" s="16">
        <v>284496.90000000002</v>
      </c>
      <c r="H160" s="27"/>
      <c r="I160" s="16">
        <f t="shared" si="42"/>
        <v>284496.90000000002</v>
      </c>
      <c r="J160" s="17">
        <v>25000</v>
      </c>
      <c r="K160" s="29"/>
      <c r="L160" s="17">
        <f t="shared" si="43"/>
        <v>25000</v>
      </c>
      <c r="M160" s="9" t="s">
        <v>238</v>
      </c>
      <c r="N160" s="14">
        <v>0</v>
      </c>
    </row>
    <row r="161" spans="1:14" x14ac:dyDescent="0.35">
      <c r="A161" s="1"/>
      <c r="B161" s="52" t="s">
        <v>20</v>
      </c>
      <c r="C161" s="52"/>
      <c r="D161" s="16">
        <v>75000</v>
      </c>
      <c r="E161" s="27"/>
      <c r="F161" s="16">
        <f t="shared" si="41"/>
        <v>75000</v>
      </c>
      <c r="G161" s="16">
        <v>714861.4</v>
      </c>
      <c r="H161" s="27"/>
      <c r="I161" s="16">
        <f t="shared" si="42"/>
        <v>714861.4</v>
      </c>
      <c r="J161" s="17">
        <v>75000</v>
      </c>
      <c r="K161" s="29"/>
      <c r="L161" s="17">
        <f t="shared" si="43"/>
        <v>75000</v>
      </c>
      <c r="M161" s="9" t="s">
        <v>246</v>
      </c>
      <c r="N161" s="14"/>
    </row>
    <row r="162" spans="1:14" ht="54" x14ac:dyDescent="0.35">
      <c r="A162" s="1" t="s">
        <v>195</v>
      </c>
      <c r="B162" s="52" t="s">
        <v>254</v>
      </c>
      <c r="C162" s="6" t="s">
        <v>140</v>
      </c>
      <c r="D162" s="16">
        <f>D164+D165</f>
        <v>344108.19999999995</v>
      </c>
      <c r="E162" s="27">
        <f>E164+E165</f>
        <v>0</v>
      </c>
      <c r="F162" s="16">
        <f t="shared" si="41"/>
        <v>344108.19999999995</v>
      </c>
      <c r="G162" s="16">
        <f t="shared" ref="G162:J162" si="47">G164+G165</f>
        <v>50000</v>
      </c>
      <c r="H162" s="27">
        <f>H164+H165</f>
        <v>0</v>
      </c>
      <c r="I162" s="16">
        <f t="shared" si="42"/>
        <v>50000</v>
      </c>
      <c r="J162" s="16">
        <f t="shared" si="47"/>
        <v>0</v>
      </c>
      <c r="K162" s="29">
        <f>K164+K165</f>
        <v>0</v>
      </c>
      <c r="L162" s="17">
        <f t="shared" si="43"/>
        <v>0</v>
      </c>
      <c r="N162" s="14"/>
    </row>
    <row r="163" spans="1:14" x14ac:dyDescent="0.35">
      <c r="A163" s="1"/>
      <c r="B163" s="52" t="s">
        <v>5</v>
      </c>
      <c r="C163" s="6"/>
      <c r="D163" s="16"/>
      <c r="E163" s="27"/>
      <c r="F163" s="16"/>
      <c r="G163" s="16"/>
      <c r="H163" s="27"/>
      <c r="I163" s="16"/>
      <c r="J163" s="16"/>
      <c r="K163" s="29"/>
      <c r="L163" s="17"/>
      <c r="N163" s="14"/>
    </row>
    <row r="164" spans="1:14" hidden="1" x14ac:dyDescent="0.35">
      <c r="A164" s="1"/>
      <c r="B164" s="23" t="s">
        <v>6</v>
      </c>
      <c r="C164" s="23"/>
      <c r="D164" s="16">
        <v>48527.100000000006</v>
      </c>
      <c r="E164" s="27"/>
      <c r="F164" s="16">
        <f t="shared" si="41"/>
        <v>48527.100000000006</v>
      </c>
      <c r="G164" s="16">
        <v>50000</v>
      </c>
      <c r="H164" s="27"/>
      <c r="I164" s="16">
        <f t="shared" si="42"/>
        <v>50000</v>
      </c>
      <c r="J164" s="17">
        <v>0</v>
      </c>
      <c r="K164" s="29"/>
      <c r="L164" s="17">
        <f t="shared" si="43"/>
        <v>0</v>
      </c>
      <c r="M164" s="9" t="s">
        <v>244</v>
      </c>
      <c r="N164" s="14">
        <v>0</v>
      </c>
    </row>
    <row r="165" spans="1:14" x14ac:dyDescent="0.35">
      <c r="A165" s="1"/>
      <c r="B165" s="52" t="s">
        <v>20</v>
      </c>
      <c r="C165" s="52"/>
      <c r="D165" s="16">
        <v>295581.09999999998</v>
      </c>
      <c r="E165" s="27"/>
      <c r="F165" s="16">
        <f t="shared" si="41"/>
        <v>295581.09999999998</v>
      </c>
      <c r="G165" s="16">
        <v>0</v>
      </c>
      <c r="H165" s="27"/>
      <c r="I165" s="16">
        <f t="shared" si="42"/>
        <v>0</v>
      </c>
      <c r="J165" s="17">
        <v>0</v>
      </c>
      <c r="K165" s="29"/>
      <c r="L165" s="17">
        <f t="shared" si="43"/>
        <v>0</v>
      </c>
      <c r="M165" s="9" t="s">
        <v>246</v>
      </c>
      <c r="N165" s="14"/>
    </row>
    <row r="166" spans="1:14" ht="54" x14ac:dyDescent="0.35">
      <c r="A166" s="1" t="s">
        <v>196</v>
      </c>
      <c r="B166" s="52" t="s">
        <v>41</v>
      </c>
      <c r="C166" s="6" t="s">
        <v>140</v>
      </c>
      <c r="D166" s="16">
        <v>21398.400000000001</v>
      </c>
      <c r="E166" s="27"/>
      <c r="F166" s="16">
        <f t="shared" si="41"/>
        <v>21398.400000000001</v>
      </c>
      <c r="G166" s="16">
        <v>0</v>
      </c>
      <c r="H166" s="27"/>
      <c r="I166" s="16">
        <f t="shared" si="42"/>
        <v>0</v>
      </c>
      <c r="J166" s="17">
        <v>0</v>
      </c>
      <c r="K166" s="29"/>
      <c r="L166" s="17">
        <f t="shared" si="43"/>
        <v>0</v>
      </c>
      <c r="M166" s="9" t="s">
        <v>123</v>
      </c>
      <c r="N166" s="14"/>
    </row>
    <row r="167" spans="1:14" ht="54" x14ac:dyDescent="0.35">
      <c r="A167" s="1" t="s">
        <v>197</v>
      </c>
      <c r="B167" s="52" t="s">
        <v>42</v>
      </c>
      <c r="C167" s="6" t="s">
        <v>140</v>
      </c>
      <c r="D167" s="16">
        <v>9666.2000000000007</v>
      </c>
      <c r="E167" s="27"/>
      <c r="F167" s="16">
        <f t="shared" si="41"/>
        <v>9666.2000000000007</v>
      </c>
      <c r="G167" s="16">
        <v>0</v>
      </c>
      <c r="H167" s="27"/>
      <c r="I167" s="16">
        <f t="shared" si="42"/>
        <v>0</v>
      </c>
      <c r="J167" s="16">
        <v>0</v>
      </c>
      <c r="K167" s="29"/>
      <c r="L167" s="17">
        <f t="shared" si="43"/>
        <v>0</v>
      </c>
      <c r="M167" s="9" t="s">
        <v>124</v>
      </c>
      <c r="N167" s="14"/>
    </row>
    <row r="168" spans="1:14" ht="54" x14ac:dyDescent="0.35">
      <c r="A168" s="1" t="s">
        <v>198</v>
      </c>
      <c r="B168" s="52" t="s">
        <v>85</v>
      </c>
      <c r="C168" s="6" t="s">
        <v>140</v>
      </c>
      <c r="D168" s="16">
        <f>D170+D171</f>
        <v>0</v>
      </c>
      <c r="E168" s="27">
        <f>E170+E171</f>
        <v>0</v>
      </c>
      <c r="F168" s="16">
        <f t="shared" si="41"/>
        <v>0</v>
      </c>
      <c r="G168" s="16">
        <f t="shared" ref="G168:J168" si="48">G170+G171</f>
        <v>33031.300000000003</v>
      </c>
      <c r="H168" s="27">
        <f>H170+H171</f>
        <v>0</v>
      </c>
      <c r="I168" s="16">
        <f t="shared" si="42"/>
        <v>33031.300000000003</v>
      </c>
      <c r="J168" s="16">
        <f t="shared" si="48"/>
        <v>0</v>
      </c>
      <c r="K168" s="29">
        <f>K170+K171</f>
        <v>0</v>
      </c>
      <c r="L168" s="17">
        <f t="shared" si="43"/>
        <v>0</v>
      </c>
      <c r="N168" s="14"/>
    </row>
    <row r="169" spans="1:14" x14ac:dyDescent="0.35">
      <c r="A169" s="1"/>
      <c r="B169" s="52" t="s">
        <v>5</v>
      </c>
      <c r="C169" s="52"/>
      <c r="D169" s="16"/>
      <c r="E169" s="27"/>
      <c r="F169" s="16"/>
      <c r="G169" s="16"/>
      <c r="H169" s="27"/>
      <c r="I169" s="16"/>
      <c r="J169" s="17"/>
      <c r="K169" s="29"/>
      <c r="L169" s="17"/>
      <c r="N169" s="14"/>
    </row>
    <row r="170" spans="1:14" hidden="1" x14ac:dyDescent="0.35">
      <c r="A170" s="1"/>
      <c r="B170" s="23" t="s">
        <v>6</v>
      </c>
      <c r="C170" s="23"/>
      <c r="D170" s="16">
        <v>0</v>
      </c>
      <c r="E170" s="27">
        <v>0</v>
      </c>
      <c r="F170" s="16">
        <f t="shared" si="41"/>
        <v>0</v>
      </c>
      <c r="G170" s="16">
        <v>8257.7999999999993</v>
      </c>
      <c r="H170" s="27">
        <v>0</v>
      </c>
      <c r="I170" s="16">
        <f t="shared" si="42"/>
        <v>8257.7999999999993</v>
      </c>
      <c r="J170" s="17">
        <v>0</v>
      </c>
      <c r="K170" s="29">
        <v>0</v>
      </c>
      <c r="L170" s="17">
        <f t="shared" si="43"/>
        <v>0</v>
      </c>
      <c r="M170" s="9" t="s">
        <v>248</v>
      </c>
      <c r="N170" s="14">
        <v>0</v>
      </c>
    </row>
    <row r="171" spans="1:14" x14ac:dyDescent="0.35">
      <c r="A171" s="1"/>
      <c r="B171" s="52" t="s">
        <v>20</v>
      </c>
      <c r="C171" s="6"/>
      <c r="D171" s="16">
        <v>0</v>
      </c>
      <c r="E171" s="27">
        <v>0</v>
      </c>
      <c r="F171" s="16">
        <f t="shared" si="41"/>
        <v>0</v>
      </c>
      <c r="G171" s="16">
        <v>24773.5</v>
      </c>
      <c r="H171" s="27">
        <v>0</v>
      </c>
      <c r="I171" s="16">
        <f t="shared" si="42"/>
        <v>24773.5</v>
      </c>
      <c r="J171" s="16">
        <v>0</v>
      </c>
      <c r="K171" s="29">
        <v>0</v>
      </c>
      <c r="L171" s="17">
        <f t="shared" si="43"/>
        <v>0</v>
      </c>
      <c r="M171" s="9" t="s">
        <v>246</v>
      </c>
      <c r="N171" s="14"/>
    </row>
    <row r="172" spans="1:14" ht="54" x14ac:dyDescent="0.35">
      <c r="A172" s="1" t="s">
        <v>199</v>
      </c>
      <c r="B172" s="52" t="s">
        <v>43</v>
      </c>
      <c r="C172" s="6" t="s">
        <v>140</v>
      </c>
      <c r="D172" s="16">
        <f>D174+D175</f>
        <v>0</v>
      </c>
      <c r="E172" s="27">
        <f>E174+E175</f>
        <v>0</v>
      </c>
      <c r="F172" s="16">
        <f t="shared" si="41"/>
        <v>0</v>
      </c>
      <c r="G172" s="16">
        <f t="shared" ref="G172:J172" si="49">G174+G175</f>
        <v>19415.900000000001</v>
      </c>
      <c r="H172" s="27">
        <f>H174+H175</f>
        <v>0</v>
      </c>
      <c r="I172" s="16">
        <f t="shared" si="42"/>
        <v>19415.900000000001</v>
      </c>
      <c r="J172" s="16">
        <f t="shared" si="49"/>
        <v>0</v>
      </c>
      <c r="K172" s="29">
        <f>K174+K175</f>
        <v>0</v>
      </c>
      <c r="L172" s="17">
        <f t="shared" si="43"/>
        <v>0</v>
      </c>
      <c r="N172" s="14"/>
    </row>
    <row r="173" spans="1:14" x14ac:dyDescent="0.35">
      <c r="A173" s="1"/>
      <c r="B173" s="52" t="s">
        <v>5</v>
      </c>
      <c r="C173" s="52"/>
      <c r="D173" s="16"/>
      <c r="E173" s="27"/>
      <c r="F173" s="16"/>
      <c r="G173" s="16"/>
      <c r="H173" s="27"/>
      <c r="I173" s="16"/>
      <c r="J173" s="17"/>
      <c r="K173" s="29"/>
      <c r="L173" s="17"/>
      <c r="N173" s="14"/>
    </row>
    <row r="174" spans="1:14" hidden="1" x14ac:dyDescent="0.35">
      <c r="A174" s="1"/>
      <c r="B174" s="23" t="s">
        <v>6</v>
      </c>
      <c r="C174" s="23"/>
      <c r="D174" s="16">
        <v>0</v>
      </c>
      <c r="E174" s="27">
        <v>0</v>
      </c>
      <c r="F174" s="16">
        <f t="shared" si="41"/>
        <v>0</v>
      </c>
      <c r="G174" s="16">
        <v>4854</v>
      </c>
      <c r="H174" s="27">
        <v>0</v>
      </c>
      <c r="I174" s="16">
        <f t="shared" si="42"/>
        <v>4854</v>
      </c>
      <c r="J174" s="17">
        <v>0</v>
      </c>
      <c r="K174" s="29">
        <v>0</v>
      </c>
      <c r="L174" s="17">
        <f t="shared" si="43"/>
        <v>0</v>
      </c>
      <c r="M174" s="9" t="s">
        <v>247</v>
      </c>
      <c r="N174" s="14">
        <v>0</v>
      </c>
    </row>
    <row r="175" spans="1:14" x14ac:dyDescent="0.35">
      <c r="A175" s="1"/>
      <c r="B175" s="52" t="s">
        <v>20</v>
      </c>
      <c r="C175" s="6"/>
      <c r="D175" s="16">
        <v>0</v>
      </c>
      <c r="E175" s="27">
        <v>0</v>
      </c>
      <c r="F175" s="16">
        <f t="shared" si="41"/>
        <v>0</v>
      </c>
      <c r="G175" s="16">
        <v>14561.9</v>
      </c>
      <c r="H175" s="27">
        <v>0</v>
      </c>
      <c r="I175" s="16">
        <f t="shared" si="42"/>
        <v>14561.9</v>
      </c>
      <c r="J175" s="16">
        <v>0</v>
      </c>
      <c r="K175" s="29">
        <v>0</v>
      </c>
      <c r="L175" s="17">
        <f t="shared" si="43"/>
        <v>0</v>
      </c>
      <c r="M175" s="9" t="s">
        <v>246</v>
      </c>
      <c r="N175" s="14"/>
    </row>
    <row r="176" spans="1:14" ht="54" x14ac:dyDescent="0.35">
      <c r="A176" s="1" t="s">
        <v>200</v>
      </c>
      <c r="B176" s="52" t="s">
        <v>44</v>
      </c>
      <c r="C176" s="6" t="s">
        <v>140</v>
      </c>
      <c r="D176" s="16">
        <f>D178+D179</f>
        <v>35000</v>
      </c>
      <c r="E176" s="27">
        <f>E178+E179</f>
        <v>0</v>
      </c>
      <c r="F176" s="16">
        <f t="shared" si="41"/>
        <v>35000</v>
      </c>
      <c r="G176" s="16">
        <f t="shared" ref="G176:J176" si="50">G178+G179</f>
        <v>0</v>
      </c>
      <c r="H176" s="27">
        <f>H178+H179</f>
        <v>0</v>
      </c>
      <c r="I176" s="16">
        <f t="shared" si="42"/>
        <v>0</v>
      </c>
      <c r="J176" s="16">
        <f t="shared" si="50"/>
        <v>0</v>
      </c>
      <c r="K176" s="29">
        <f>K178+K179</f>
        <v>0</v>
      </c>
      <c r="L176" s="17">
        <f t="shared" si="43"/>
        <v>0</v>
      </c>
      <c r="N176" s="14"/>
    </row>
    <row r="177" spans="1:14" x14ac:dyDescent="0.35">
      <c r="A177" s="1"/>
      <c r="B177" s="52" t="s">
        <v>5</v>
      </c>
      <c r="C177" s="52"/>
      <c r="D177" s="16"/>
      <c r="E177" s="27"/>
      <c r="F177" s="16"/>
      <c r="G177" s="16"/>
      <c r="H177" s="27"/>
      <c r="I177" s="16"/>
      <c r="J177" s="17"/>
      <c r="K177" s="29"/>
      <c r="L177" s="17"/>
      <c r="N177" s="14"/>
    </row>
    <row r="178" spans="1:14" hidden="1" x14ac:dyDescent="0.35">
      <c r="A178" s="1"/>
      <c r="B178" s="23" t="s">
        <v>6</v>
      </c>
      <c r="C178" s="23"/>
      <c r="D178" s="16">
        <v>26250</v>
      </c>
      <c r="E178" s="27"/>
      <c r="F178" s="16">
        <f t="shared" si="41"/>
        <v>26250</v>
      </c>
      <c r="G178" s="16">
        <v>0</v>
      </c>
      <c r="H178" s="27"/>
      <c r="I178" s="16">
        <f t="shared" si="42"/>
        <v>0</v>
      </c>
      <c r="J178" s="17">
        <v>0</v>
      </c>
      <c r="K178" s="29"/>
      <c r="L178" s="17">
        <f t="shared" si="43"/>
        <v>0</v>
      </c>
      <c r="M178" s="9" t="s">
        <v>240</v>
      </c>
      <c r="N178" s="14">
        <v>0</v>
      </c>
    </row>
    <row r="179" spans="1:14" x14ac:dyDescent="0.35">
      <c r="A179" s="1"/>
      <c r="B179" s="52" t="s">
        <v>20</v>
      </c>
      <c r="C179" s="6"/>
      <c r="D179" s="16">
        <v>8750</v>
      </c>
      <c r="E179" s="27"/>
      <c r="F179" s="16">
        <f t="shared" si="41"/>
        <v>8750</v>
      </c>
      <c r="G179" s="16">
        <v>0</v>
      </c>
      <c r="H179" s="27"/>
      <c r="I179" s="16">
        <f t="shared" si="42"/>
        <v>0</v>
      </c>
      <c r="J179" s="16">
        <v>0</v>
      </c>
      <c r="K179" s="29"/>
      <c r="L179" s="17">
        <f t="shared" si="43"/>
        <v>0</v>
      </c>
      <c r="M179" s="9" t="s">
        <v>246</v>
      </c>
      <c r="N179" s="14"/>
    </row>
    <row r="180" spans="1:14" ht="54" x14ac:dyDescent="0.35">
      <c r="A180" s="1" t="s">
        <v>201</v>
      </c>
      <c r="B180" s="52" t="s">
        <v>263</v>
      </c>
      <c r="C180" s="6" t="s">
        <v>140</v>
      </c>
      <c r="D180" s="16"/>
      <c r="E180" s="27">
        <v>12363.3</v>
      </c>
      <c r="F180" s="16">
        <f t="shared" si="41"/>
        <v>12363.3</v>
      </c>
      <c r="G180" s="16"/>
      <c r="H180" s="27"/>
      <c r="I180" s="16">
        <f t="shared" si="42"/>
        <v>0</v>
      </c>
      <c r="J180" s="16"/>
      <c r="K180" s="29"/>
      <c r="L180" s="17">
        <f t="shared" si="43"/>
        <v>0</v>
      </c>
      <c r="M180" s="9" t="s">
        <v>264</v>
      </c>
      <c r="N180" s="14"/>
    </row>
    <row r="181" spans="1:14" x14ac:dyDescent="0.35">
      <c r="A181" s="1"/>
      <c r="B181" s="52" t="s">
        <v>27</v>
      </c>
      <c r="C181" s="52"/>
      <c r="D181" s="33">
        <f>D183</f>
        <v>2462496.4</v>
      </c>
      <c r="E181" s="33">
        <f>E183</f>
        <v>0</v>
      </c>
      <c r="F181" s="16">
        <f t="shared" si="41"/>
        <v>2462496.4</v>
      </c>
      <c r="G181" s="33">
        <f t="shared" ref="G181:J181" si="51">G183</f>
        <v>700000</v>
      </c>
      <c r="H181" s="33">
        <f>H183</f>
        <v>0</v>
      </c>
      <c r="I181" s="16">
        <f t="shared" si="42"/>
        <v>700000</v>
      </c>
      <c r="J181" s="33">
        <f t="shared" si="51"/>
        <v>0</v>
      </c>
      <c r="K181" s="34">
        <f>K183</f>
        <v>0</v>
      </c>
      <c r="L181" s="17">
        <f t="shared" si="43"/>
        <v>0</v>
      </c>
      <c r="N181" s="14"/>
    </row>
    <row r="182" spans="1:14" x14ac:dyDescent="0.35">
      <c r="A182" s="1"/>
      <c r="B182" s="7" t="s">
        <v>5</v>
      </c>
      <c r="C182" s="52"/>
      <c r="D182" s="16"/>
      <c r="E182" s="27"/>
      <c r="F182" s="16"/>
      <c r="G182" s="16"/>
      <c r="H182" s="27"/>
      <c r="I182" s="16"/>
      <c r="J182" s="17"/>
      <c r="K182" s="29"/>
      <c r="L182" s="17"/>
      <c r="N182" s="14"/>
    </row>
    <row r="183" spans="1:14" x14ac:dyDescent="0.35">
      <c r="A183" s="1"/>
      <c r="B183" s="7" t="s">
        <v>12</v>
      </c>
      <c r="C183" s="52"/>
      <c r="D183" s="33">
        <f>D186</f>
        <v>2462496.4</v>
      </c>
      <c r="E183" s="33">
        <f>E186</f>
        <v>0</v>
      </c>
      <c r="F183" s="16">
        <f t="shared" si="41"/>
        <v>2462496.4</v>
      </c>
      <c r="G183" s="33">
        <f t="shared" ref="G183:J183" si="52">G186</f>
        <v>700000</v>
      </c>
      <c r="H183" s="33">
        <f>H186</f>
        <v>0</v>
      </c>
      <c r="I183" s="16">
        <f t="shared" si="42"/>
        <v>700000</v>
      </c>
      <c r="J183" s="33">
        <f t="shared" si="52"/>
        <v>0</v>
      </c>
      <c r="K183" s="34">
        <f>K186</f>
        <v>0</v>
      </c>
      <c r="L183" s="17">
        <f t="shared" si="43"/>
        <v>0</v>
      </c>
      <c r="N183" s="14"/>
    </row>
    <row r="184" spans="1:14" ht="120.75" customHeight="1" x14ac:dyDescent="0.35">
      <c r="A184" s="1" t="s">
        <v>202</v>
      </c>
      <c r="B184" s="52" t="s">
        <v>257</v>
      </c>
      <c r="C184" s="6" t="s">
        <v>140</v>
      </c>
      <c r="D184" s="16">
        <f>D186</f>
        <v>2462496.4</v>
      </c>
      <c r="E184" s="27">
        <f>E186</f>
        <v>0</v>
      </c>
      <c r="F184" s="16">
        <f t="shared" si="41"/>
        <v>2462496.4</v>
      </c>
      <c r="G184" s="16">
        <f t="shared" ref="G184:J184" si="53">G186</f>
        <v>700000</v>
      </c>
      <c r="H184" s="27">
        <f>H186</f>
        <v>0</v>
      </c>
      <c r="I184" s="16">
        <f t="shared" si="42"/>
        <v>700000</v>
      </c>
      <c r="J184" s="16">
        <f t="shared" si="53"/>
        <v>0</v>
      </c>
      <c r="K184" s="29">
        <f>K186</f>
        <v>0</v>
      </c>
      <c r="L184" s="17">
        <f t="shared" si="43"/>
        <v>0</v>
      </c>
      <c r="N184" s="14"/>
    </row>
    <row r="185" spans="1:14" x14ac:dyDescent="0.35">
      <c r="A185" s="1"/>
      <c r="B185" s="52" t="s">
        <v>5</v>
      </c>
      <c r="C185" s="52"/>
      <c r="D185" s="16"/>
      <c r="E185" s="27"/>
      <c r="F185" s="16"/>
      <c r="G185" s="16"/>
      <c r="H185" s="27"/>
      <c r="I185" s="16"/>
      <c r="J185" s="17"/>
      <c r="K185" s="29"/>
      <c r="L185" s="17"/>
      <c r="N185" s="14"/>
    </row>
    <row r="186" spans="1:14" x14ac:dyDescent="0.35">
      <c r="A186" s="1"/>
      <c r="B186" s="7" t="s">
        <v>12</v>
      </c>
      <c r="C186" s="52"/>
      <c r="D186" s="16">
        <v>2462496.4</v>
      </c>
      <c r="E186" s="27"/>
      <c r="F186" s="16">
        <f t="shared" si="41"/>
        <v>2462496.4</v>
      </c>
      <c r="G186" s="16">
        <v>700000</v>
      </c>
      <c r="H186" s="27"/>
      <c r="I186" s="16">
        <f t="shared" si="42"/>
        <v>700000</v>
      </c>
      <c r="J186" s="17">
        <v>0</v>
      </c>
      <c r="K186" s="29"/>
      <c r="L186" s="17">
        <f t="shared" si="43"/>
        <v>0</v>
      </c>
      <c r="M186" s="9" t="s">
        <v>258</v>
      </c>
      <c r="N186" s="14"/>
    </row>
    <row r="187" spans="1:14" x14ac:dyDescent="0.35">
      <c r="A187" s="1"/>
      <c r="B187" s="52" t="s">
        <v>21</v>
      </c>
      <c r="C187" s="54"/>
      <c r="D187" s="34">
        <f>D189+D190</f>
        <v>190084.2</v>
      </c>
      <c r="E187" s="34">
        <f>E189+E190</f>
        <v>20000</v>
      </c>
      <c r="F187" s="16">
        <f t="shared" si="41"/>
        <v>210084.2</v>
      </c>
      <c r="G187" s="34">
        <f t="shared" ref="G187:J187" si="54">G189+G190</f>
        <v>260000</v>
      </c>
      <c r="H187" s="34">
        <f>H189+H190</f>
        <v>0</v>
      </c>
      <c r="I187" s="16">
        <f t="shared" si="42"/>
        <v>260000</v>
      </c>
      <c r="J187" s="34">
        <f t="shared" si="54"/>
        <v>0</v>
      </c>
      <c r="K187" s="34">
        <f>K189+K190</f>
        <v>0</v>
      </c>
      <c r="L187" s="17">
        <f t="shared" si="43"/>
        <v>0</v>
      </c>
      <c r="N187" s="14"/>
    </row>
    <row r="188" spans="1:14" x14ac:dyDescent="0.35">
      <c r="A188" s="50"/>
      <c r="B188" s="52" t="s">
        <v>5</v>
      </c>
      <c r="C188" s="54"/>
      <c r="D188" s="17"/>
      <c r="E188" s="29"/>
      <c r="F188" s="16"/>
      <c r="G188" s="17"/>
      <c r="H188" s="29"/>
      <c r="I188" s="16"/>
      <c r="J188" s="17"/>
      <c r="K188" s="29"/>
      <c r="L188" s="17"/>
      <c r="N188" s="14"/>
    </row>
    <row r="189" spans="1:14" hidden="1" x14ac:dyDescent="0.35">
      <c r="A189" s="22"/>
      <c r="B189" s="23" t="s">
        <v>6</v>
      </c>
      <c r="C189" s="12"/>
      <c r="D189" s="17">
        <f>D191+D192+D195</f>
        <v>178584.2</v>
      </c>
      <c r="E189" s="29">
        <f>E191+E192+E195</f>
        <v>20000</v>
      </c>
      <c r="F189" s="16">
        <f t="shared" si="41"/>
        <v>198584.2</v>
      </c>
      <c r="G189" s="17">
        <f t="shared" ref="G189:J189" si="55">G191+G192+G195</f>
        <v>260000</v>
      </c>
      <c r="H189" s="29">
        <f>H191+H192+H195</f>
        <v>0</v>
      </c>
      <c r="I189" s="16">
        <f t="shared" si="42"/>
        <v>260000</v>
      </c>
      <c r="J189" s="17">
        <f t="shared" si="55"/>
        <v>0</v>
      </c>
      <c r="K189" s="29">
        <f>K191+K192+K195</f>
        <v>0</v>
      </c>
      <c r="L189" s="17">
        <f t="shared" si="43"/>
        <v>0</v>
      </c>
      <c r="N189" s="14">
        <v>0</v>
      </c>
    </row>
    <row r="190" spans="1:14" x14ac:dyDescent="0.35">
      <c r="A190" s="50"/>
      <c r="B190" s="52" t="s">
        <v>60</v>
      </c>
      <c r="C190" s="54"/>
      <c r="D190" s="34">
        <f>D196</f>
        <v>11500</v>
      </c>
      <c r="E190" s="34">
        <f>E196</f>
        <v>0</v>
      </c>
      <c r="F190" s="16">
        <f t="shared" si="41"/>
        <v>11500</v>
      </c>
      <c r="G190" s="34">
        <f t="shared" ref="G190:J190" si="56">G196</f>
        <v>0</v>
      </c>
      <c r="H190" s="34">
        <f>H196</f>
        <v>0</v>
      </c>
      <c r="I190" s="16">
        <f t="shared" si="42"/>
        <v>0</v>
      </c>
      <c r="J190" s="34">
        <f t="shared" si="56"/>
        <v>0</v>
      </c>
      <c r="K190" s="34">
        <f>K196</f>
        <v>0</v>
      </c>
      <c r="L190" s="17">
        <f t="shared" si="43"/>
        <v>0</v>
      </c>
      <c r="N190" s="14"/>
    </row>
    <row r="191" spans="1:14" ht="54" x14ac:dyDescent="0.35">
      <c r="A191" s="63" t="s">
        <v>203</v>
      </c>
      <c r="B191" s="65" t="s">
        <v>65</v>
      </c>
      <c r="C191" s="6" t="s">
        <v>135</v>
      </c>
      <c r="D191" s="17">
        <v>168660</v>
      </c>
      <c r="E191" s="29">
        <v>20000</v>
      </c>
      <c r="F191" s="16">
        <f t="shared" si="41"/>
        <v>188660</v>
      </c>
      <c r="G191" s="17">
        <v>246018.2</v>
      </c>
      <c r="H191" s="29"/>
      <c r="I191" s="16">
        <f t="shared" si="42"/>
        <v>246018.2</v>
      </c>
      <c r="J191" s="17">
        <v>0</v>
      </c>
      <c r="K191" s="29"/>
      <c r="L191" s="17">
        <f t="shared" si="43"/>
        <v>0</v>
      </c>
      <c r="M191" s="8" t="s">
        <v>126</v>
      </c>
      <c r="N191" s="14"/>
    </row>
    <row r="192" spans="1:14" ht="72" x14ac:dyDescent="0.35">
      <c r="A192" s="64"/>
      <c r="B192" s="66"/>
      <c r="C192" s="6" t="s">
        <v>136</v>
      </c>
      <c r="D192" s="17">
        <v>0</v>
      </c>
      <c r="E192" s="29">
        <v>0</v>
      </c>
      <c r="F192" s="16">
        <f t="shared" si="41"/>
        <v>0</v>
      </c>
      <c r="G192" s="17">
        <v>13981.8</v>
      </c>
      <c r="H192" s="29">
        <v>0</v>
      </c>
      <c r="I192" s="16">
        <f t="shared" si="42"/>
        <v>13981.8</v>
      </c>
      <c r="J192" s="17">
        <v>0</v>
      </c>
      <c r="K192" s="29">
        <v>0</v>
      </c>
      <c r="L192" s="17">
        <f t="shared" si="43"/>
        <v>0</v>
      </c>
      <c r="M192" s="8" t="s">
        <v>126</v>
      </c>
      <c r="N192" s="14"/>
    </row>
    <row r="193" spans="1:14" ht="72" x14ac:dyDescent="0.35">
      <c r="A193" s="1" t="s">
        <v>204</v>
      </c>
      <c r="B193" s="52" t="s">
        <v>137</v>
      </c>
      <c r="C193" s="6" t="s">
        <v>135</v>
      </c>
      <c r="D193" s="17">
        <f>D195+D196</f>
        <v>21424.2</v>
      </c>
      <c r="E193" s="29">
        <f>E195+E196</f>
        <v>0</v>
      </c>
      <c r="F193" s="16">
        <f t="shared" si="41"/>
        <v>21424.2</v>
      </c>
      <c r="G193" s="17">
        <f t="shared" ref="G193:J193" si="57">G195+G196</f>
        <v>0</v>
      </c>
      <c r="H193" s="29">
        <f>H195+H196</f>
        <v>0</v>
      </c>
      <c r="I193" s="16">
        <f t="shared" si="42"/>
        <v>0</v>
      </c>
      <c r="J193" s="17">
        <f t="shared" si="57"/>
        <v>0</v>
      </c>
      <c r="K193" s="29">
        <f>K195+K196</f>
        <v>0</v>
      </c>
      <c r="L193" s="17">
        <f t="shared" si="43"/>
        <v>0</v>
      </c>
      <c r="M193" s="8"/>
      <c r="N193" s="14"/>
    </row>
    <row r="194" spans="1:14" x14ac:dyDescent="0.35">
      <c r="A194" s="1"/>
      <c r="B194" s="52" t="s">
        <v>5</v>
      </c>
      <c r="C194" s="6"/>
      <c r="D194" s="17"/>
      <c r="E194" s="29"/>
      <c r="F194" s="16"/>
      <c r="G194" s="17"/>
      <c r="H194" s="29"/>
      <c r="I194" s="16"/>
      <c r="J194" s="17"/>
      <c r="K194" s="29"/>
      <c r="L194" s="17"/>
      <c r="M194" s="8"/>
      <c r="N194" s="14"/>
    </row>
    <row r="195" spans="1:14" hidden="1" x14ac:dyDescent="0.35">
      <c r="A195" s="1"/>
      <c r="B195" s="23" t="s">
        <v>6</v>
      </c>
      <c r="C195" s="6"/>
      <c r="D195" s="17">
        <v>9924.2000000000007</v>
      </c>
      <c r="E195" s="29"/>
      <c r="F195" s="16">
        <f t="shared" si="41"/>
        <v>9924.2000000000007</v>
      </c>
      <c r="G195" s="17">
        <v>0</v>
      </c>
      <c r="H195" s="29"/>
      <c r="I195" s="16">
        <f t="shared" si="42"/>
        <v>0</v>
      </c>
      <c r="J195" s="17">
        <v>0</v>
      </c>
      <c r="K195" s="29"/>
      <c r="L195" s="17">
        <f t="shared" si="43"/>
        <v>0</v>
      </c>
      <c r="M195" s="8" t="s">
        <v>138</v>
      </c>
      <c r="N195" s="14">
        <v>0</v>
      </c>
    </row>
    <row r="196" spans="1:14" x14ac:dyDescent="0.35">
      <c r="A196" s="1"/>
      <c r="B196" s="52" t="s">
        <v>60</v>
      </c>
      <c r="C196" s="6"/>
      <c r="D196" s="17">
        <v>11500</v>
      </c>
      <c r="E196" s="29"/>
      <c r="F196" s="16">
        <f t="shared" si="41"/>
        <v>11500</v>
      </c>
      <c r="G196" s="17">
        <v>0</v>
      </c>
      <c r="H196" s="29"/>
      <c r="I196" s="16">
        <f t="shared" si="42"/>
        <v>0</v>
      </c>
      <c r="J196" s="17">
        <v>0</v>
      </c>
      <c r="K196" s="29"/>
      <c r="L196" s="17">
        <f t="shared" si="43"/>
        <v>0</v>
      </c>
      <c r="M196" s="8" t="s">
        <v>138</v>
      </c>
      <c r="N196" s="14"/>
    </row>
    <row r="197" spans="1:14" x14ac:dyDescent="0.35">
      <c r="A197" s="1"/>
      <c r="B197" s="25" t="s">
        <v>7</v>
      </c>
      <c r="C197" s="25"/>
      <c r="D197" s="34">
        <f>D199+D200</f>
        <v>501148.29999999993</v>
      </c>
      <c r="E197" s="34">
        <f>E199+E200</f>
        <v>4028</v>
      </c>
      <c r="F197" s="16">
        <f t="shared" si="41"/>
        <v>505176.29999999993</v>
      </c>
      <c r="G197" s="34">
        <f t="shared" ref="G197:J197" si="58">G199+G200</f>
        <v>408577.2</v>
      </c>
      <c r="H197" s="34">
        <f>H199+H200</f>
        <v>-4109</v>
      </c>
      <c r="I197" s="16">
        <f t="shared" si="42"/>
        <v>404468.2</v>
      </c>
      <c r="J197" s="34">
        <f t="shared" si="58"/>
        <v>276286.2</v>
      </c>
      <c r="K197" s="34">
        <f>K199+K200</f>
        <v>0</v>
      </c>
      <c r="L197" s="17">
        <f t="shared" si="43"/>
        <v>276286.2</v>
      </c>
      <c r="N197" s="14"/>
    </row>
    <row r="198" spans="1:14" x14ac:dyDescent="0.35">
      <c r="A198" s="1"/>
      <c r="B198" s="52" t="s">
        <v>5</v>
      </c>
      <c r="C198" s="25"/>
      <c r="D198" s="17"/>
      <c r="E198" s="29"/>
      <c r="F198" s="16"/>
      <c r="G198" s="17"/>
      <c r="H198" s="29"/>
      <c r="I198" s="16"/>
      <c r="J198" s="17"/>
      <c r="K198" s="29"/>
      <c r="L198" s="17"/>
      <c r="N198" s="14"/>
    </row>
    <row r="199" spans="1:14" hidden="1" x14ac:dyDescent="0.35">
      <c r="A199" s="1"/>
      <c r="B199" s="23" t="s">
        <v>6</v>
      </c>
      <c r="C199" s="25"/>
      <c r="D199" s="17">
        <f>D201+D203+D205+D208+D210+D202+D204</f>
        <v>393360.69999999995</v>
      </c>
      <c r="E199" s="29">
        <f>E201+E203+E205+E208+E210+E202+E204</f>
        <v>4028</v>
      </c>
      <c r="F199" s="16">
        <f t="shared" si="41"/>
        <v>397388.69999999995</v>
      </c>
      <c r="G199" s="17">
        <f t="shared" ref="G199:J199" si="59">G201+G203+G205+G208+G210+G202+G204</f>
        <v>408577.2</v>
      </c>
      <c r="H199" s="29">
        <f>H201+H203+H205+H208+H210+H202+H204</f>
        <v>-4109</v>
      </c>
      <c r="I199" s="16">
        <f t="shared" si="42"/>
        <v>404468.2</v>
      </c>
      <c r="J199" s="17">
        <f t="shared" si="59"/>
        <v>224073.8</v>
      </c>
      <c r="K199" s="29">
        <f>K201+K203+K205+K208+K210+K202+K204</f>
        <v>0</v>
      </c>
      <c r="L199" s="17">
        <f t="shared" si="43"/>
        <v>224073.8</v>
      </c>
      <c r="N199" s="14">
        <v>0</v>
      </c>
    </row>
    <row r="200" spans="1:14" x14ac:dyDescent="0.35">
      <c r="A200" s="1"/>
      <c r="B200" s="52" t="s">
        <v>60</v>
      </c>
      <c r="C200" s="25"/>
      <c r="D200" s="34">
        <f>D209</f>
        <v>107787.6</v>
      </c>
      <c r="E200" s="34">
        <f>E209</f>
        <v>0</v>
      </c>
      <c r="F200" s="16">
        <f t="shared" si="41"/>
        <v>107787.6</v>
      </c>
      <c r="G200" s="34">
        <f t="shared" ref="G200:J200" si="60">G209</f>
        <v>0</v>
      </c>
      <c r="H200" s="34">
        <f>H209</f>
        <v>0</v>
      </c>
      <c r="I200" s="16">
        <f t="shared" si="42"/>
        <v>0</v>
      </c>
      <c r="J200" s="34">
        <f t="shared" si="60"/>
        <v>52212.4</v>
      </c>
      <c r="K200" s="34">
        <f>K209</f>
        <v>0</v>
      </c>
      <c r="L200" s="17">
        <f t="shared" si="43"/>
        <v>52212.4</v>
      </c>
      <c r="N200" s="14"/>
    </row>
    <row r="201" spans="1:14" ht="54" x14ac:dyDescent="0.35">
      <c r="A201" s="63" t="s">
        <v>205</v>
      </c>
      <c r="B201" s="65" t="s">
        <v>87</v>
      </c>
      <c r="C201" s="6" t="s">
        <v>135</v>
      </c>
      <c r="D201" s="17">
        <v>187161.8</v>
      </c>
      <c r="E201" s="29">
        <v>-69.2</v>
      </c>
      <c r="F201" s="16">
        <f t="shared" si="41"/>
        <v>187092.59999999998</v>
      </c>
      <c r="G201" s="17">
        <v>0</v>
      </c>
      <c r="H201" s="29"/>
      <c r="I201" s="16">
        <f t="shared" si="42"/>
        <v>0</v>
      </c>
      <c r="J201" s="17">
        <v>0</v>
      </c>
      <c r="K201" s="29"/>
      <c r="L201" s="17">
        <f t="shared" si="43"/>
        <v>0</v>
      </c>
      <c r="M201" s="8" t="s">
        <v>127</v>
      </c>
      <c r="N201" s="14"/>
    </row>
    <row r="202" spans="1:14" ht="54" x14ac:dyDescent="0.35">
      <c r="A202" s="64"/>
      <c r="B202" s="66"/>
      <c r="C202" s="6" t="s">
        <v>139</v>
      </c>
      <c r="D202" s="17">
        <v>4480.7</v>
      </c>
      <c r="E202" s="29"/>
      <c r="F202" s="16">
        <f t="shared" si="41"/>
        <v>4480.7</v>
      </c>
      <c r="G202" s="17">
        <v>0</v>
      </c>
      <c r="H202" s="29"/>
      <c r="I202" s="16">
        <f t="shared" si="42"/>
        <v>0</v>
      </c>
      <c r="J202" s="17">
        <v>0</v>
      </c>
      <c r="K202" s="29"/>
      <c r="L202" s="17">
        <f t="shared" si="43"/>
        <v>0</v>
      </c>
      <c r="M202" s="8" t="s">
        <v>127</v>
      </c>
      <c r="N202" s="14"/>
    </row>
    <row r="203" spans="1:14" ht="54" x14ac:dyDescent="0.35">
      <c r="A203" s="63" t="s">
        <v>206</v>
      </c>
      <c r="B203" s="65" t="s">
        <v>88</v>
      </c>
      <c r="C203" s="6" t="s">
        <v>135</v>
      </c>
      <c r="D203" s="17">
        <v>24586.5</v>
      </c>
      <c r="E203" s="29">
        <v>-11.8</v>
      </c>
      <c r="F203" s="16">
        <f t="shared" si="41"/>
        <v>24574.7</v>
      </c>
      <c r="G203" s="17">
        <v>0</v>
      </c>
      <c r="H203" s="29"/>
      <c r="I203" s="16">
        <f t="shared" si="42"/>
        <v>0</v>
      </c>
      <c r="J203" s="17">
        <v>0</v>
      </c>
      <c r="K203" s="29"/>
      <c r="L203" s="17">
        <f t="shared" si="43"/>
        <v>0</v>
      </c>
      <c r="M203" s="8" t="s">
        <v>128</v>
      </c>
      <c r="N203" s="14"/>
    </row>
    <row r="204" spans="1:14" ht="54" x14ac:dyDescent="0.35">
      <c r="A204" s="64"/>
      <c r="B204" s="66"/>
      <c r="C204" s="6" t="s">
        <v>139</v>
      </c>
      <c r="D204" s="17">
        <v>4699.8</v>
      </c>
      <c r="E204" s="29"/>
      <c r="F204" s="16">
        <f t="shared" si="41"/>
        <v>4699.8</v>
      </c>
      <c r="G204" s="17">
        <v>0</v>
      </c>
      <c r="H204" s="29"/>
      <c r="I204" s="16">
        <f t="shared" si="42"/>
        <v>0</v>
      </c>
      <c r="J204" s="17">
        <v>0</v>
      </c>
      <c r="K204" s="29"/>
      <c r="L204" s="17">
        <f t="shared" si="43"/>
        <v>0</v>
      </c>
      <c r="M204" s="8" t="s">
        <v>128</v>
      </c>
      <c r="N204" s="14"/>
    </row>
    <row r="205" spans="1:14" ht="54" x14ac:dyDescent="0.35">
      <c r="A205" s="1" t="s">
        <v>207</v>
      </c>
      <c r="B205" s="52" t="s">
        <v>89</v>
      </c>
      <c r="C205" s="6" t="s">
        <v>135</v>
      </c>
      <c r="D205" s="17">
        <v>0</v>
      </c>
      <c r="E205" s="29">
        <v>4109</v>
      </c>
      <c r="F205" s="16">
        <f t="shared" si="41"/>
        <v>4109</v>
      </c>
      <c r="G205" s="17">
        <v>4109</v>
      </c>
      <c r="H205" s="29">
        <v>-4109</v>
      </c>
      <c r="I205" s="16">
        <f t="shared" si="42"/>
        <v>0</v>
      </c>
      <c r="J205" s="17">
        <v>224073.8</v>
      </c>
      <c r="K205" s="29">
        <v>0</v>
      </c>
      <c r="L205" s="17">
        <f t="shared" si="43"/>
        <v>224073.8</v>
      </c>
      <c r="M205" s="8" t="s">
        <v>129</v>
      </c>
      <c r="N205" s="14"/>
    </row>
    <row r="206" spans="1:14" ht="54" x14ac:dyDescent="0.35">
      <c r="A206" s="1" t="s">
        <v>208</v>
      </c>
      <c r="B206" s="52" t="s">
        <v>63</v>
      </c>
      <c r="C206" s="6" t="s">
        <v>135</v>
      </c>
      <c r="D206" s="17">
        <f>D208+D209</f>
        <v>196462.90000000002</v>
      </c>
      <c r="E206" s="29">
        <f>E208+E209</f>
        <v>0</v>
      </c>
      <c r="F206" s="16">
        <f t="shared" si="41"/>
        <v>196462.90000000002</v>
      </c>
      <c r="G206" s="17">
        <f t="shared" ref="G206:J206" si="61">G208+G209</f>
        <v>294468.2</v>
      </c>
      <c r="H206" s="29">
        <f>H208+H209</f>
        <v>0</v>
      </c>
      <c r="I206" s="16">
        <f t="shared" si="42"/>
        <v>294468.2</v>
      </c>
      <c r="J206" s="17">
        <f t="shared" si="61"/>
        <v>52212.4</v>
      </c>
      <c r="K206" s="29">
        <f>K208+K209</f>
        <v>0</v>
      </c>
      <c r="L206" s="17">
        <f t="shared" si="43"/>
        <v>52212.4</v>
      </c>
      <c r="N206" s="14"/>
    </row>
    <row r="207" spans="1:14" x14ac:dyDescent="0.35">
      <c r="A207" s="1"/>
      <c r="B207" s="52" t="s">
        <v>5</v>
      </c>
      <c r="C207" s="6"/>
      <c r="D207" s="17"/>
      <c r="E207" s="29"/>
      <c r="F207" s="16"/>
      <c r="G207" s="17"/>
      <c r="H207" s="29"/>
      <c r="I207" s="16"/>
      <c r="J207" s="17"/>
      <c r="K207" s="29"/>
      <c r="L207" s="17"/>
      <c r="N207" s="14"/>
    </row>
    <row r="208" spans="1:14" hidden="1" x14ac:dyDescent="0.35">
      <c r="A208" s="1"/>
      <c r="B208" s="23" t="s">
        <v>6</v>
      </c>
      <c r="C208" s="6"/>
      <c r="D208" s="17">
        <v>88675.3</v>
      </c>
      <c r="E208" s="29"/>
      <c r="F208" s="16">
        <f t="shared" si="41"/>
        <v>88675.3</v>
      </c>
      <c r="G208" s="17">
        <v>294468.2</v>
      </c>
      <c r="H208" s="29"/>
      <c r="I208" s="16">
        <f t="shared" si="42"/>
        <v>294468.2</v>
      </c>
      <c r="J208" s="17">
        <v>0</v>
      </c>
      <c r="K208" s="29"/>
      <c r="L208" s="17">
        <f t="shared" si="43"/>
        <v>0</v>
      </c>
      <c r="M208" s="9" t="s">
        <v>234</v>
      </c>
      <c r="N208" s="14">
        <v>0</v>
      </c>
    </row>
    <row r="209" spans="1:14" x14ac:dyDescent="0.35">
      <c r="A209" s="1"/>
      <c r="B209" s="52" t="s">
        <v>60</v>
      </c>
      <c r="C209" s="6"/>
      <c r="D209" s="17">
        <v>107787.6</v>
      </c>
      <c r="E209" s="29"/>
      <c r="F209" s="16">
        <f t="shared" si="41"/>
        <v>107787.6</v>
      </c>
      <c r="G209" s="17">
        <v>0</v>
      </c>
      <c r="H209" s="29"/>
      <c r="I209" s="16">
        <f t="shared" si="42"/>
        <v>0</v>
      </c>
      <c r="J209" s="17">
        <v>52212.4</v>
      </c>
      <c r="K209" s="29"/>
      <c r="L209" s="17">
        <f t="shared" si="43"/>
        <v>52212.4</v>
      </c>
      <c r="M209" s="9" t="s">
        <v>234</v>
      </c>
      <c r="N209" s="14"/>
    </row>
    <row r="210" spans="1:14" ht="54" x14ac:dyDescent="0.35">
      <c r="A210" s="1" t="s">
        <v>209</v>
      </c>
      <c r="B210" s="52" t="s">
        <v>64</v>
      </c>
      <c r="C210" s="6" t="s">
        <v>135</v>
      </c>
      <c r="D210" s="17">
        <v>83756.600000000006</v>
      </c>
      <c r="E210" s="29"/>
      <c r="F210" s="16">
        <f t="shared" si="41"/>
        <v>83756.600000000006</v>
      </c>
      <c r="G210" s="17">
        <v>110000</v>
      </c>
      <c r="H210" s="29"/>
      <c r="I210" s="16">
        <f t="shared" si="42"/>
        <v>110000</v>
      </c>
      <c r="J210" s="17">
        <v>0</v>
      </c>
      <c r="K210" s="29"/>
      <c r="L210" s="17">
        <f t="shared" si="43"/>
        <v>0</v>
      </c>
      <c r="M210" s="9" t="s">
        <v>130</v>
      </c>
      <c r="N210" s="14"/>
    </row>
    <row r="211" spans="1:14" x14ac:dyDescent="0.35">
      <c r="A211" s="1"/>
      <c r="B211" s="52" t="s">
        <v>15</v>
      </c>
      <c r="C211" s="54"/>
      <c r="D211" s="34">
        <f>D212+D213+D215</f>
        <v>133425.60000000001</v>
      </c>
      <c r="E211" s="34">
        <f>E212+E213+E215+E214+E216+E217+E218+E219+E220+E221+E222+E223+E224+E225+E226+E227</f>
        <v>50000</v>
      </c>
      <c r="F211" s="16">
        <f t="shared" si="41"/>
        <v>183425.6</v>
      </c>
      <c r="G211" s="34">
        <f t="shared" ref="G211:J211" si="62">G212+G213+G215</f>
        <v>12285.5</v>
      </c>
      <c r="H211" s="34">
        <f>H212+H213+H215+H214+H216+H217+H218+H219+H220+H221+H222+H223+H224+H225+H226+H227</f>
        <v>-7.9580786405131221E-13</v>
      </c>
      <c r="I211" s="16">
        <f t="shared" si="42"/>
        <v>12285.5</v>
      </c>
      <c r="J211" s="34">
        <f t="shared" si="62"/>
        <v>10000</v>
      </c>
      <c r="K211" s="34">
        <f>K212+K213+K215+K214+K216+K217+K218+K219+K220+K221+K222+K223+K224+K225+K226+K227</f>
        <v>0</v>
      </c>
      <c r="L211" s="17">
        <f t="shared" si="43"/>
        <v>10000</v>
      </c>
      <c r="N211" s="14"/>
    </row>
    <row r="212" spans="1:14" ht="54" x14ac:dyDescent="0.35">
      <c r="A212" s="1" t="s">
        <v>210</v>
      </c>
      <c r="B212" s="52" t="s">
        <v>66</v>
      </c>
      <c r="C212" s="6" t="s">
        <v>135</v>
      </c>
      <c r="D212" s="17">
        <v>24933.9</v>
      </c>
      <c r="E212" s="29"/>
      <c r="F212" s="16">
        <f t="shared" ref="F212:F251" si="63">D212+E212</f>
        <v>24933.9</v>
      </c>
      <c r="G212" s="17">
        <v>0</v>
      </c>
      <c r="H212" s="29"/>
      <c r="I212" s="16">
        <f t="shared" ref="I212:I251" si="64">G212+H212</f>
        <v>0</v>
      </c>
      <c r="J212" s="17">
        <v>0</v>
      </c>
      <c r="K212" s="29"/>
      <c r="L212" s="17">
        <f t="shared" ref="L212:L251" si="65">J212+K212</f>
        <v>0</v>
      </c>
      <c r="M212" s="9" t="s">
        <v>131</v>
      </c>
      <c r="N212" s="14"/>
    </row>
    <row r="213" spans="1:14" ht="54" x14ac:dyDescent="0.35">
      <c r="A213" s="63" t="s">
        <v>211</v>
      </c>
      <c r="B213" s="65" t="s">
        <v>67</v>
      </c>
      <c r="C213" s="6" t="s">
        <v>135</v>
      </c>
      <c r="D213" s="17">
        <v>92483</v>
      </c>
      <c r="E213" s="29">
        <f>50000-11709.7</f>
        <v>38290.300000000003</v>
      </c>
      <c r="F213" s="16">
        <f t="shared" si="63"/>
        <v>130773.3</v>
      </c>
      <c r="G213" s="17">
        <v>0</v>
      </c>
      <c r="H213" s="29"/>
      <c r="I213" s="16">
        <f t="shared" si="64"/>
        <v>0</v>
      </c>
      <c r="J213" s="17">
        <v>0</v>
      </c>
      <c r="K213" s="29"/>
      <c r="L213" s="17">
        <f t="shared" si="65"/>
        <v>0</v>
      </c>
      <c r="M213" s="9" t="s">
        <v>132</v>
      </c>
      <c r="N213" s="14"/>
    </row>
    <row r="214" spans="1:14" ht="54" x14ac:dyDescent="0.35">
      <c r="A214" s="64"/>
      <c r="B214" s="66"/>
      <c r="C214" s="6" t="s">
        <v>266</v>
      </c>
      <c r="D214" s="17"/>
      <c r="E214" s="29">
        <v>11709.7</v>
      </c>
      <c r="F214" s="16">
        <f t="shared" si="63"/>
        <v>11709.7</v>
      </c>
      <c r="G214" s="17"/>
      <c r="H214" s="29"/>
      <c r="I214" s="16">
        <f t="shared" si="64"/>
        <v>0</v>
      </c>
      <c r="J214" s="17"/>
      <c r="K214" s="29"/>
      <c r="L214" s="17">
        <f t="shared" si="65"/>
        <v>0</v>
      </c>
      <c r="M214" s="9" t="s">
        <v>132</v>
      </c>
      <c r="N214" s="14"/>
    </row>
    <row r="215" spans="1:14" ht="54" hidden="1" x14ac:dyDescent="0.35">
      <c r="A215" s="1" t="s">
        <v>212</v>
      </c>
      <c r="B215" s="23" t="s">
        <v>68</v>
      </c>
      <c r="C215" s="6" t="s">
        <v>135</v>
      </c>
      <c r="D215" s="17">
        <v>16008.7</v>
      </c>
      <c r="E215" s="29">
        <v>-16008.7</v>
      </c>
      <c r="F215" s="16">
        <f t="shared" si="63"/>
        <v>0</v>
      </c>
      <c r="G215" s="17">
        <v>12285.5</v>
      </c>
      <c r="H215" s="29">
        <v>-12285.5</v>
      </c>
      <c r="I215" s="16">
        <f t="shared" si="64"/>
        <v>0</v>
      </c>
      <c r="J215" s="17">
        <v>10000</v>
      </c>
      <c r="K215" s="29">
        <v>-10000</v>
      </c>
      <c r="L215" s="17">
        <f t="shared" si="65"/>
        <v>0</v>
      </c>
      <c r="M215" s="9" t="s">
        <v>133</v>
      </c>
      <c r="N215" s="14">
        <v>0</v>
      </c>
    </row>
    <row r="216" spans="1:14" ht="54" x14ac:dyDescent="0.35">
      <c r="A216" s="1" t="s">
        <v>212</v>
      </c>
      <c r="B216" s="52" t="s">
        <v>267</v>
      </c>
      <c r="C216" s="6" t="s">
        <v>135</v>
      </c>
      <c r="D216" s="17"/>
      <c r="E216" s="29">
        <v>3660.7</v>
      </c>
      <c r="F216" s="16">
        <f t="shared" si="63"/>
        <v>3660.7</v>
      </c>
      <c r="G216" s="17"/>
      <c r="H216" s="29"/>
      <c r="I216" s="16">
        <f t="shared" si="64"/>
        <v>0</v>
      </c>
      <c r="J216" s="17"/>
      <c r="K216" s="29"/>
      <c r="L216" s="17">
        <f t="shared" si="65"/>
        <v>0</v>
      </c>
      <c r="M216" s="9" t="s">
        <v>268</v>
      </c>
      <c r="N216" s="14"/>
    </row>
    <row r="217" spans="1:14" ht="54" x14ac:dyDescent="0.35">
      <c r="A217" s="1" t="s">
        <v>271</v>
      </c>
      <c r="B217" s="52" t="s">
        <v>269</v>
      </c>
      <c r="C217" s="6" t="s">
        <v>135</v>
      </c>
      <c r="D217" s="17"/>
      <c r="E217" s="29">
        <v>3660.7</v>
      </c>
      <c r="F217" s="16">
        <f t="shared" si="63"/>
        <v>3660.7</v>
      </c>
      <c r="G217" s="17"/>
      <c r="H217" s="29"/>
      <c r="I217" s="16">
        <f t="shared" si="64"/>
        <v>0</v>
      </c>
      <c r="J217" s="17"/>
      <c r="K217" s="29"/>
      <c r="L217" s="17">
        <f t="shared" si="65"/>
        <v>0</v>
      </c>
      <c r="M217" s="9" t="s">
        <v>270</v>
      </c>
      <c r="N217" s="14"/>
    </row>
    <row r="218" spans="1:14" ht="54" x14ac:dyDescent="0.35">
      <c r="A218" s="1" t="s">
        <v>272</v>
      </c>
      <c r="B218" s="52" t="s">
        <v>273</v>
      </c>
      <c r="C218" s="6" t="s">
        <v>135</v>
      </c>
      <c r="D218" s="17"/>
      <c r="E218" s="29">
        <v>455.3</v>
      </c>
      <c r="F218" s="16">
        <f t="shared" si="63"/>
        <v>455.3</v>
      </c>
      <c r="G218" s="17"/>
      <c r="H218" s="29">
        <v>3780.4</v>
      </c>
      <c r="I218" s="16">
        <f t="shared" si="64"/>
        <v>3780.4</v>
      </c>
      <c r="J218" s="17"/>
      <c r="K218" s="29"/>
      <c r="L218" s="17">
        <f t="shared" si="65"/>
        <v>0</v>
      </c>
      <c r="M218" s="9" t="s">
        <v>274</v>
      </c>
      <c r="N218" s="14"/>
    </row>
    <row r="219" spans="1:14" ht="54" x14ac:dyDescent="0.35">
      <c r="A219" s="1" t="s">
        <v>275</v>
      </c>
      <c r="B219" s="52" t="s">
        <v>276</v>
      </c>
      <c r="C219" s="6" t="s">
        <v>135</v>
      </c>
      <c r="D219" s="17"/>
      <c r="E219" s="29">
        <v>3660.7</v>
      </c>
      <c r="F219" s="16">
        <f t="shared" si="63"/>
        <v>3660.7</v>
      </c>
      <c r="G219" s="17"/>
      <c r="H219" s="29"/>
      <c r="I219" s="16">
        <f t="shared" si="64"/>
        <v>0</v>
      </c>
      <c r="J219" s="17"/>
      <c r="K219" s="29"/>
      <c r="L219" s="17">
        <f t="shared" si="65"/>
        <v>0</v>
      </c>
      <c r="M219" s="9" t="s">
        <v>277</v>
      </c>
      <c r="N219" s="14"/>
    </row>
    <row r="220" spans="1:14" ht="54" x14ac:dyDescent="0.35">
      <c r="A220" s="1" t="s">
        <v>278</v>
      </c>
      <c r="B220" s="52" t="s">
        <v>279</v>
      </c>
      <c r="C220" s="6" t="s">
        <v>135</v>
      </c>
      <c r="D220" s="17"/>
      <c r="E220" s="29">
        <v>455.3</v>
      </c>
      <c r="F220" s="16">
        <f t="shared" si="63"/>
        <v>455.3</v>
      </c>
      <c r="G220" s="17"/>
      <c r="H220" s="29">
        <v>3780.4</v>
      </c>
      <c r="I220" s="16">
        <f t="shared" si="64"/>
        <v>3780.4</v>
      </c>
      <c r="J220" s="17"/>
      <c r="K220" s="29"/>
      <c r="L220" s="17">
        <f t="shared" si="65"/>
        <v>0</v>
      </c>
      <c r="M220" s="9" t="s">
        <v>280</v>
      </c>
      <c r="N220" s="14"/>
    </row>
    <row r="221" spans="1:14" ht="54" x14ac:dyDescent="0.35">
      <c r="A221" s="1" t="s">
        <v>281</v>
      </c>
      <c r="B221" s="52" t="s">
        <v>282</v>
      </c>
      <c r="C221" s="6" t="s">
        <v>135</v>
      </c>
      <c r="D221" s="17"/>
      <c r="E221" s="29"/>
      <c r="F221" s="16">
        <f t="shared" si="63"/>
        <v>0</v>
      </c>
      <c r="G221" s="17"/>
      <c r="H221" s="29">
        <v>472.2</v>
      </c>
      <c r="I221" s="16">
        <f t="shared" si="64"/>
        <v>472.2</v>
      </c>
      <c r="J221" s="17"/>
      <c r="K221" s="29">
        <v>4264.7</v>
      </c>
      <c r="L221" s="17">
        <f t="shared" si="65"/>
        <v>4264.7</v>
      </c>
      <c r="M221" s="9" t="s">
        <v>283</v>
      </c>
      <c r="N221" s="14"/>
    </row>
    <row r="222" spans="1:14" ht="54" x14ac:dyDescent="0.35">
      <c r="A222" s="1" t="s">
        <v>284</v>
      </c>
      <c r="B222" s="52" t="s">
        <v>285</v>
      </c>
      <c r="C222" s="6" t="s">
        <v>135</v>
      </c>
      <c r="D222" s="17"/>
      <c r="E222" s="29">
        <v>3660.7</v>
      </c>
      <c r="F222" s="16">
        <f t="shared" si="63"/>
        <v>3660.7</v>
      </c>
      <c r="G222" s="17"/>
      <c r="H222" s="29"/>
      <c r="I222" s="16">
        <f t="shared" si="64"/>
        <v>0</v>
      </c>
      <c r="J222" s="17"/>
      <c r="K222" s="29"/>
      <c r="L222" s="17">
        <f t="shared" si="65"/>
        <v>0</v>
      </c>
      <c r="M222" s="9" t="s">
        <v>286</v>
      </c>
      <c r="N222" s="14"/>
    </row>
    <row r="223" spans="1:14" ht="54" x14ac:dyDescent="0.35">
      <c r="A223" s="1" t="s">
        <v>287</v>
      </c>
      <c r="B223" s="52" t="s">
        <v>288</v>
      </c>
      <c r="C223" s="6" t="s">
        <v>135</v>
      </c>
      <c r="D223" s="17"/>
      <c r="E223" s="29">
        <v>455.3</v>
      </c>
      <c r="F223" s="16">
        <f t="shared" si="63"/>
        <v>455.3</v>
      </c>
      <c r="G223" s="17"/>
      <c r="H223" s="29">
        <v>3780.4</v>
      </c>
      <c r="I223" s="16">
        <f t="shared" si="64"/>
        <v>3780.4</v>
      </c>
      <c r="J223" s="17"/>
      <c r="K223" s="29"/>
      <c r="L223" s="17">
        <f t="shared" si="65"/>
        <v>0</v>
      </c>
      <c r="M223" s="9" t="s">
        <v>289</v>
      </c>
      <c r="N223" s="14"/>
    </row>
    <row r="224" spans="1:14" ht="54" x14ac:dyDescent="0.35">
      <c r="A224" s="1" t="s">
        <v>290</v>
      </c>
      <c r="B224" s="52" t="s">
        <v>291</v>
      </c>
      <c r="C224" s="6" t="s">
        <v>135</v>
      </c>
      <c r="D224" s="17"/>
      <c r="E224" s="29"/>
      <c r="F224" s="16">
        <f t="shared" si="63"/>
        <v>0</v>
      </c>
      <c r="G224" s="17"/>
      <c r="H224" s="29">
        <v>472.1</v>
      </c>
      <c r="I224" s="16">
        <f t="shared" si="64"/>
        <v>472.1</v>
      </c>
      <c r="J224" s="17"/>
      <c r="K224" s="29">
        <v>4264.7</v>
      </c>
      <c r="L224" s="17">
        <f t="shared" si="65"/>
        <v>4264.7</v>
      </c>
      <c r="M224" s="9" t="s">
        <v>292</v>
      </c>
      <c r="N224" s="14"/>
    </row>
    <row r="225" spans="1:14" ht="54" x14ac:dyDescent="0.35">
      <c r="A225" s="1" t="s">
        <v>293</v>
      </c>
      <c r="B225" s="52" t="s">
        <v>294</v>
      </c>
      <c r="C225" s="6" t="s">
        <v>135</v>
      </c>
      <c r="D225" s="17"/>
      <c r="E225" s="29"/>
      <c r="F225" s="16">
        <f t="shared" si="63"/>
        <v>0</v>
      </c>
      <c r="G225" s="17"/>
      <c r="H225" s="29"/>
      <c r="I225" s="16">
        <f t="shared" si="64"/>
        <v>0</v>
      </c>
      <c r="J225" s="17"/>
      <c r="K225" s="29">
        <v>490.2</v>
      </c>
      <c r="L225" s="17">
        <f t="shared" si="65"/>
        <v>490.2</v>
      </c>
      <c r="M225" s="9" t="s">
        <v>295</v>
      </c>
      <c r="N225" s="14"/>
    </row>
    <row r="226" spans="1:14" ht="54" x14ac:dyDescent="0.35">
      <c r="A226" s="1" t="s">
        <v>296</v>
      </c>
      <c r="B226" s="52" t="s">
        <v>297</v>
      </c>
      <c r="C226" s="6" t="s">
        <v>135</v>
      </c>
      <c r="D226" s="17"/>
      <c r="E226" s="29"/>
      <c r="F226" s="16">
        <f t="shared" si="63"/>
        <v>0</v>
      </c>
      <c r="G226" s="17"/>
      <c r="H226" s="29"/>
      <c r="I226" s="16">
        <f t="shared" si="64"/>
        <v>0</v>
      </c>
      <c r="J226" s="17"/>
      <c r="K226" s="29">
        <v>490.2</v>
      </c>
      <c r="L226" s="17">
        <f t="shared" si="65"/>
        <v>490.2</v>
      </c>
      <c r="M226" s="9" t="s">
        <v>298</v>
      </c>
      <c r="N226" s="14"/>
    </row>
    <row r="227" spans="1:14" ht="54" x14ac:dyDescent="0.35">
      <c r="A227" s="1" t="s">
        <v>299</v>
      </c>
      <c r="B227" s="52" t="s">
        <v>300</v>
      </c>
      <c r="C227" s="6" t="s">
        <v>135</v>
      </c>
      <c r="D227" s="17"/>
      <c r="E227" s="29"/>
      <c r="F227" s="16">
        <f t="shared" si="63"/>
        <v>0</v>
      </c>
      <c r="G227" s="17"/>
      <c r="H227" s="29"/>
      <c r="I227" s="16">
        <f t="shared" si="64"/>
        <v>0</v>
      </c>
      <c r="J227" s="17"/>
      <c r="K227" s="29">
        <v>490.2</v>
      </c>
      <c r="L227" s="17">
        <f t="shared" si="65"/>
        <v>490.2</v>
      </c>
      <c r="M227" s="9" t="s">
        <v>301</v>
      </c>
      <c r="N227" s="14"/>
    </row>
    <row r="228" spans="1:14" x14ac:dyDescent="0.35">
      <c r="A228" s="1"/>
      <c r="B228" s="52" t="s">
        <v>134</v>
      </c>
      <c r="C228" s="6"/>
      <c r="D228" s="34">
        <f>D230+D231</f>
        <v>300000</v>
      </c>
      <c r="E228" s="34">
        <f>E230+E231</f>
        <v>0</v>
      </c>
      <c r="F228" s="16">
        <f t="shared" si="63"/>
        <v>300000</v>
      </c>
      <c r="G228" s="34">
        <f t="shared" ref="G228:J228" si="66">G230+G231</f>
        <v>0</v>
      </c>
      <c r="H228" s="34">
        <f>H230+H231</f>
        <v>0</v>
      </c>
      <c r="I228" s="16">
        <f t="shared" si="64"/>
        <v>0</v>
      </c>
      <c r="J228" s="34">
        <f t="shared" si="66"/>
        <v>0</v>
      </c>
      <c r="K228" s="34">
        <f>K230+K231</f>
        <v>0</v>
      </c>
      <c r="L228" s="17">
        <f t="shared" si="65"/>
        <v>0</v>
      </c>
      <c r="M228" s="9" t="s">
        <v>302</v>
      </c>
      <c r="N228" s="14"/>
    </row>
    <row r="229" spans="1:14" x14ac:dyDescent="0.35">
      <c r="A229" s="1"/>
      <c r="B229" s="52" t="s">
        <v>5</v>
      </c>
      <c r="C229" s="6"/>
      <c r="D229" s="17"/>
      <c r="E229" s="29"/>
      <c r="F229" s="16"/>
      <c r="G229" s="17"/>
      <c r="H229" s="29"/>
      <c r="I229" s="16"/>
      <c r="J229" s="17"/>
      <c r="K229" s="29"/>
      <c r="L229" s="17"/>
      <c r="N229" s="14"/>
    </row>
    <row r="230" spans="1:14" hidden="1" x14ac:dyDescent="0.35">
      <c r="A230" s="1"/>
      <c r="B230" s="23" t="s">
        <v>6</v>
      </c>
      <c r="C230" s="6"/>
      <c r="D230" s="17">
        <f>D234</f>
        <v>15000</v>
      </c>
      <c r="E230" s="29">
        <f>E234</f>
        <v>0</v>
      </c>
      <c r="F230" s="16">
        <f t="shared" si="63"/>
        <v>15000</v>
      </c>
      <c r="G230" s="17">
        <f t="shared" ref="G230:J230" si="67">G234</f>
        <v>0</v>
      </c>
      <c r="H230" s="29">
        <f>H234</f>
        <v>0</v>
      </c>
      <c r="I230" s="16">
        <f t="shared" si="64"/>
        <v>0</v>
      </c>
      <c r="J230" s="17">
        <f t="shared" si="67"/>
        <v>0</v>
      </c>
      <c r="K230" s="29">
        <f>K234</f>
        <v>0</v>
      </c>
      <c r="L230" s="17">
        <f t="shared" si="65"/>
        <v>0</v>
      </c>
      <c r="N230" s="14">
        <v>0</v>
      </c>
    </row>
    <row r="231" spans="1:14" x14ac:dyDescent="0.35">
      <c r="A231" s="1"/>
      <c r="B231" s="52" t="s">
        <v>60</v>
      </c>
      <c r="C231" s="6"/>
      <c r="D231" s="34">
        <f>D235</f>
        <v>285000</v>
      </c>
      <c r="E231" s="34">
        <f>E235</f>
        <v>0</v>
      </c>
      <c r="F231" s="16">
        <f t="shared" si="63"/>
        <v>285000</v>
      </c>
      <c r="G231" s="34">
        <f t="shared" ref="G231:J231" si="68">G235</f>
        <v>0</v>
      </c>
      <c r="H231" s="34">
        <f>H235</f>
        <v>0</v>
      </c>
      <c r="I231" s="16">
        <f t="shared" si="64"/>
        <v>0</v>
      </c>
      <c r="J231" s="34">
        <f t="shared" si="68"/>
        <v>0</v>
      </c>
      <c r="K231" s="34">
        <f>K235</f>
        <v>0</v>
      </c>
      <c r="L231" s="17">
        <f t="shared" si="65"/>
        <v>0</v>
      </c>
      <c r="N231" s="14"/>
    </row>
    <row r="232" spans="1:14" ht="54" x14ac:dyDescent="0.35">
      <c r="A232" s="1" t="s">
        <v>303</v>
      </c>
      <c r="B232" s="52" t="s">
        <v>86</v>
      </c>
      <c r="C232" s="6" t="s">
        <v>31</v>
      </c>
      <c r="D232" s="17">
        <f>D234+D235</f>
        <v>300000</v>
      </c>
      <c r="E232" s="29">
        <f>E234+E235</f>
        <v>0</v>
      </c>
      <c r="F232" s="16">
        <f t="shared" si="63"/>
        <v>300000</v>
      </c>
      <c r="G232" s="17">
        <f t="shared" ref="G232:J232" si="69">G234+G235</f>
        <v>0</v>
      </c>
      <c r="H232" s="29">
        <f>H234+H235</f>
        <v>0</v>
      </c>
      <c r="I232" s="16">
        <f t="shared" si="64"/>
        <v>0</v>
      </c>
      <c r="J232" s="17">
        <f t="shared" si="69"/>
        <v>0</v>
      </c>
      <c r="K232" s="29">
        <f>K234+K235</f>
        <v>0</v>
      </c>
      <c r="L232" s="17">
        <f t="shared" si="65"/>
        <v>0</v>
      </c>
      <c r="N232" s="14"/>
    </row>
    <row r="233" spans="1:14" x14ac:dyDescent="0.35">
      <c r="A233" s="1"/>
      <c r="B233" s="52" t="s">
        <v>5</v>
      </c>
      <c r="C233" s="6"/>
      <c r="D233" s="17"/>
      <c r="E233" s="29"/>
      <c r="F233" s="16"/>
      <c r="G233" s="17"/>
      <c r="H233" s="29"/>
      <c r="I233" s="16"/>
      <c r="J233" s="17"/>
      <c r="K233" s="29"/>
      <c r="L233" s="17"/>
      <c r="N233" s="14"/>
    </row>
    <row r="234" spans="1:14" hidden="1" x14ac:dyDescent="0.35">
      <c r="A234" s="1"/>
      <c r="B234" s="23" t="s">
        <v>6</v>
      </c>
      <c r="C234" s="6"/>
      <c r="D234" s="17">
        <v>15000</v>
      </c>
      <c r="E234" s="29"/>
      <c r="F234" s="16">
        <f t="shared" si="63"/>
        <v>15000</v>
      </c>
      <c r="G234" s="17">
        <v>0</v>
      </c>
      <c r="H234" s="29"/>
      <c r="I234" s="16">
        <f t="shared" si="64"/>
        <v>0</v>
      </c>
      <c r="J234" s="17">
        <v>0</v>
      </c>
      <c r="K234" s="29"/>
      <c r="L234" s="17">
        <f t="shared" si="65"/>
        <v>0</v>
      </c>
      <c r="M234" s="9" t="s">
        <v>125</v>
      </c>
      <c r="N234" s="14">
        <v>0</v>
      </c>
    </row>
    <row r="235" spans="1:14" x14ac:dyDescent="0.35">
      <c r="A235" s="1"/>
      <c r="B235" s="52" t="s">
        <v>60</v>
      </c>
      <c r="C235" s="6"/>
      <c r="D235" s="17">
        <v>285000</v>
      </c>
      <c r="E235" s="29"/>
      <c r="F235" s="16">
        <f t="shared" si="63"/>
        <v>285000</v>
      </c>
      <c r="G235" s="17">
        <v>0</v>
      </c>
      <c r="H235" s="29"/>
      <c r="I235" s="16">
        <f t="shared" si="64"/>
        <v>0</v>
      </c>
      <c r="J235" s="17">
        <v>0</v>
      </c>
      <c r="K235" s="29"/>
      <c r="L235" s="17">
        <f t="shared" si="65"/>
        <v>0</v>
      </c>
      <c r="M235" s="9" t="s">
        <v>125</v>
      </c>
      <c r="N235" s="14"/>
    </row>
    <row r="236" spans="1:14" x14ac:dyDescent="0.35">
      <c r="A236" s="55"/>
      <c r="B236" s="69" t="s">
        <v>8</v>
      </c>
      <c r="C236" s="69"/>
      <c r="D236" s="38">
        <f>D13+D75+D103+D126+D181+D187+D197+D211+D228</f>
        <v>10357270.899999999</v>
      </c>
      <c r="E236" s="38">
        <f>E13+E75+E103+E126+E181+E187+E197+E211+E228</f>
        <v>-56767.06200000002</v>
      </c>
      <c r="F236" s="16">
        <f t="shared" si="63"/>
        <v>10300503.837999998</v>
      </c>
      <c r="G236" s="38">
        <f>G13+G75+G103+G126+G181+G187+G197+G211+G228</f>
        <v>9068838.5999999996</v>
      </c>
      <c r="H236" s="38">
        <f>H13+H75+H103+H126+H181+H187+H197+H211+H228</f>
        <v>140881.90000000002</v>
      </c>
      <c r="I236" s="16">
        <f t="shared" si="64"/>
        <v>9209720.5</v>
      </c>
      <c r="J236" s="38">
        <f>J13+J75+J103+J126+J181+J187+J197+J211+J228</f>
        <v>8097458.1000000006</v>
      </c>
      <c r="K236" s="38">
        <f>K13+K75+K103+K126+K181+K187+K197+K211+K228</f>
        <v>-106010.1</v>
      </c>
      <c r="L236" s="17">
        <f t="shared" si="65"/>
        <v>7991448.0000000009</v>
      </c>
      <c r="N236" s="14"/>
    </row>
    <row r="237" spans="1:14" x14ac:dyDescent="0.35">
      <c r="A237" s="55"/>
      <c r="B237" s="69" t="s">
        <v>9</v>
      </c>
      <c r="C237" s="73"/>
      <c r="D237" s="17"/>
      <c r="E237" s="29"/>
      <c r="F237" s="16"/>
      <c r="G237" s="17"/>
      <c r="H237" s="29"/>
      <c r="I237" s="16"/>
      <c r="J237" s="17"/>
      <c r="K237" s="29"/>
      <c r="L237" s="17"/>
      <c r="N237" s="14"/>
    </row>
    <row r="238" spans="1:14" x14ac:dyDescent="0.35">
      <c r="A238" s="55"/>
      <c r="B238" s="69" t="s">
        <v>20</v>
      </c>
      <c r="C238" s="69"/>
      <c r="D238" s="17">
        <f>D129</f>
        <v>2102955</v>
      </c>
      <c r="E238" s="29">
        <f>E129</f>
        <v>0</v>
      </c>
      <c r="F238" s="16">
        <f t="shared" si="63"/>
        <v>2102955</v>
      </c>
      <c r="G238" s="17">
        <f>G129</f>
        <v>1860675</v>
      </c>
      <c r="H238" s="29">
        <f>H129</f>
        <v>0</v>
      </c>
      <c r="I238" s="16">
        <f t="shared" si="64"/>
        <v>1860675</v>
      </c>
      <c r="J238" s="17">
        <f>J129</f>
        <v>2257104.5</v>
      </c>
      <c r="K238" s="29">
        <f>K129</f>
        <v>0</v>
      </c>
      <c r="L238" s="17">
        <f t="shared" si="65"/>
        <v>2257104.5</v>
      </c>
      <c r="N238" s="14"/>
    </row>
    <row r="239" spans="1:14" x14ac:dyDescent="0.35">
      <c r="A239" s="55"/>
      <c r="B239" s="69" t="s">
        <v>12</v>
      </c>
      <c r="C239" s="69"/>
      <c r="D239" s="17">
        <f>D16+D78+D106+D183+D190+D200+D231</f>
        <v>4265452.9000000004</v>
      </c>
      <c r="E239" s="29">
        <f>E16+E78+E106+E183+E190+E200+E231</f>
        <v>0</v>
      </c>
      <c r="F239" s="16">
        <f t="shared" si="63"/>
        <v>4265452.9000000004</v>
      </c>
      <c r="G239" s="17">
        <f>G16+G78+G106+G183+G190+G200+G231</f>
        <v>1661272.1</v>
      </c>
      <c r="H239" s="29">
        <f>H16+H78+H106+H183+H190+H200+H231</f>
        <v>0</v>
      </c>
      <c r="I239" s="16">
        <f t="shared" si="64"/>
        <v>1661272.1</v>
      </c>
      <c r="J239" s="17">
        <f>J16+J78+J106+J183+J190+J200+J231</f>
        <v>815195.2</v>
      </c>
      <c r="K239" s="29">
        <f>K16+K78+K106+K183+K190+K200+K231</f>
        <v>0</v>
      </c>
      <c r="L239" s="17">
        <f t="shared" si="65"/>
        <v>815195.2</v>
      </c>
      <c r="N239" s="14"/>
    </row>
    <row r="240" spans="1:14" x14ac:dyDescent="0.35">
      <c r="A240" s="55"/>
      <c r="B240" s="69" t="s">
        <v>19</v>
      </c>
      <c r="C240" s="69"/>
      <c r="D240" s="17">
        <f>D17+D79</f>
        <v>388364.5</v>
      </c>
      <c r="E240" s="29">
        <f>E17+E79</f>
        <v>0</v>
      </c>
      <c r="F240" s="16">
        <f t="shared" si="63"/>
        <v>388364.5</v>
      </c>
      <c r="G240" s="17">
        <f>G17+G79</f>
        <v>395022</v>
      </c>
      <c r="H240" s="29">
        <f>H17+H79</f>
        <v>0</v>
      </c>
      <c r="I240" s="16">
        <f t="shared" si="64"/>
        <v>395022</v>
      </c>
      <c r="J240" s="17">
        <f>J17+J79</f>
        <v>137475.1</v>
      </c>
      <c r="K240" s="29">
        <f>K17+K79</f>
        <v>0</v>
      </c>
      <c r="L240" s="17">
        <f t="shared" si="65"/>
        <v>137475.1</v>
      </c>
      <c r="N240" s="14"/>
    </row>
    <row r="241" spans="1:14" x14ac:dyDescent="0.35">
      <c r="A241" s="55"/>
      <c r="B241" s="69" t="s">
        <v>28</v>
      </c>
      <c r="C241" s="70"/>
      <c r="D241" s="17">
        <f>D80</f>
        <v>674156.3</v>
      </c>
      <c r="E241" s="29">
        <f>E80</f>
        <v>0</v>
      </c>
      <c r="F241" s="16">
        <f t="shared" si="63"/>
        <v>674156.3</v>
      </c>
      <c r="G241" s="17">
        <f>G80</f>
        <v>2005011.7</v>
      </c>
      <c r="H241" s="29">
        <f>H80</f>
        <v>0</v>
      </c>
      <c r="I241" s="16">
        <f t="shared" si="64"/>
        <v>2005011.7</v>
      </c>
      <c r="J241" s="17">
        <f>J80</f>
        <v>2103257.2000000002</v>
      </c>
      <c r="K241" s="29">
        <f>K80</f>
        <v>0</v>
      </c>
      <c r="L241" s="17">
        <f t="shared" si="65"/>
        <v>2103257.2000000002</v>
      </c>
      <c r="N241" s="14"/>
    </row>
    <row r="242" spans="1:14" x14ac:dyDescent="0.35">
      <c r="A242" s="55"/>
      <c r="B242" s="69" t="s">
        <v>10</v>
      </c>
      <c r="C242" s="69"/>
      <c r="D242" s="17"/>
      <c r="E242" s="29"/>
      <c r="F242" s="16"/>
      <c r="G242" s="17"/>
      <c r="H242" s="29"/>
      <c r="I242" s="16"/>
      <c r="J242" s="17"/>
      <c r="K242" s="29"/>
      <c r="L242" s="17"/>
      <c r="N242" s="14"/>
    </row>
    <row r="243" spans="1:14" x14ac:dyDescent="0.35">
      <c r="A243" s="55"/>
      <c r="B243" s="71" t="s">
        <v>14</v>
      </c>
      <c r="C243" s="71"/>
      <c r="D243" s="17">
        <f>D191+D193+D212+D213+D215+D201+D203+D205+D206+D210+D81+D82+D83+D84+D85+D87+D88+D89+D18+D19+D20+D21+D22+D23+D39+D43+D44+D49+D54+D58+D72+D124+D34</f>
        <v>2336236.7000000002</v>
      </c>
      <c r="E243" s="29">
        <f>E191+E193+E212+E213+E215+E201+E203+E205+E206+E210+E81+E82+E83+E84+E85+E87+E88+E89+E18+E19+E20+E21+E22+E23+E39+E43+E44+E49+E54+E58+E72+E124+E34+E216+E217+E218+E219+E220+E221+E222+E223+E224+E225+E226+E227</f>
        <v>-150799.29999999993</v>
      </c>
      <c r="F243" s="16">
        <f t="shared" si="63"/>
        <v>2185437.4000000004</v>
      </c>
      <c r="G243" s="17">
        <f>G191+G193+G212+G213+G215+G201+G203+G205+G206+G210+G81+G82+G83+G84+G85+G87+G88+G89+G18+G19+G20+G21+G22+G23+G39+G43+G44+G49+G54+G58+G72+G124+G34</f>
        <v>2449973.0999999996</v>
      </c>
      <c r="H243" s="29">
        <f>H191+H193+H212+H213+H215+H201+H203+H205+H206+H210+H81+H82+H83+H84+H85+H87+H88+H89+H18+H19+H20+H21+H22+H23+H39+H43+H44+H49+H54+H58+H72+H124+H34+H216+H217+H218+H219+H220+H221+H222+H223+H224+H225+H226+H227</f>
        <v>224850.2</v>
      </c>
      <c r="I243" s="16">
        <f t="shared" si="64"/>
        <v>2674823.2999999998</v>
      </c>
      <c r="J243" s="17">
        <f>J191+J193+J212+J213+J215+J201+J203+J205+J206+J210+J81+J82+J83+J84+J85+J87+J88+J89+J18+J19+J20+J21+J22+J23+J39+J43+J44+J49+J54+J58+J72+J124+J34</f>
        <v>1217434.3</v>
      </c>
      <c r="K243" s="29">
        <f>K191+K193+K212+K213+K215+K201+K203+K205+K206+K210+K81+K82+K83+K84+K85+K87+K88+K89+K18+K19+K20+K21+K22+K23+K39+K43+K44+K49+K54+K58+K72+K124+K34+K216+K217+K218+K219+K220+K221+K222+K223+K224+K225+K226+K227</f>
        <v>-46776.10000000002</v>
      </c>
      <c r="L243" s="17">
        <f t="shared" si="65"/>
        <v>1170658.2</v>
      </c>
      <c r="N243" s="14"/>
    </row>
    <row r="244" spans="1:14" x14ac:dyDescent="0.35">
      <c r="A244" s="55"/>
      <c r="B244" s="72" t="s">
        <v>3</v>
      </c>
      <c r="C244" s="70"/>
      <c r="D244" s="17">
        <f>D91+D96+D99</f>
        <v>2285747.6</v>
      </c>
      <c r="E244" s="29">
        <f>E91+E96+E99</f>
        <v>0</v>
      </c>
      <c r="F244" s="16">
        <f t="shared" si="63"/>
        <v>2285747.6</v>
      </c>
      <c r="G244" s="17">
        <f>G91+G96+G99</f>
        <v>2423996.1999999997</v>
      </c>
      <c r="H244" s="29">
        <f>H91+H96+H99</f>
        <v>0</v>
      </c>
      <c r="I244" s="16">
        <f t="shared" si="64"/>
        <v>2423996.1999999997</v>
      </c>
      <c r="J244" s="17">
        <f>J91+J96+J99</f>
        <v>2885107.2000000007</v>
      </c>
      <c r="K244" s="29">
        <f>K91+K96+K99</f>
        <v>0</v>
      </c>
      <c r="L244" s="17">
        <f t="shared" si="65"/>
        <v>2885107.2000000007</v>
      </c>
      <c r="N244" s="14"/>
    </row>
    <row r="245" spans="1:14" x14ac:dyDescent="0.35">
      <c r="A245" s="55"/>
      <c r="B245" s="69" t="s">
        <v>32</v>
      </c>
      <c r="C245" s="70"/>
      <c r="D245" s="17">
        <f>D90+D107++D111+D112+D116+D117+D118+D119+D123+D130+D134+D138+D142+D146+D150+D154+D158+D162+D166+D167+D168+D172+D176+D184</f>
        <v>5364437.0999999996</v>
      </c>
      <c r="E245" s="29">
        <f>E90+E107++E111+E112+E116+E117+E118+E119+E123+E130+E134+E138+E142+E146+E150+E154+E158+E162+E166+E167+E168+E172+E176+E184+E125+E180</f>
        <v>79625.538</v>
      </c>
      <c r="F245" s="16">
        <f t="shared" si="63"/>
        <v>5444062.6379999993</v>
      </c>
      <c r="G245" s="17">
        <f t="shared" ref="G245:J245" si="70">G90+G107++G111+G112+G116+G117+G118+G119+G123+G130+G134+G138+G142+G146+G150+G154+G158+G162+G166+G167+G168+G172+G176+G184</f>
        <v>3977151.9999999995</v>
      </c>
      <c r="H245" s="29">
        <f>H90+H107++H111+H112+H116+H117+H118+H119+H123+H130+H134+H138+H142+H146+H150+H154+H158+H162+H166+H167+H168+H172+H176+H184+H125+H180</f>
        <v>0</v>
      </c>
      <c r="I245" s="16">
        <f t="shared" si="64"/>
        <v>3977151.9999999995</v>
      </c>
      <c r="J245" s="17">
        <f t="shared" si="70"/>
        <v>3887059.7</v>
      </c>
      <c r="K245" s="29">
        <f>K90+K107++K111+K112+K116+K117+K118+K119+K123+K130+K134+K138+K142+K146+K150+K154+K158+K162+K166+K167+K168+K172+K176+K184+K125+K180</f>
        <v>0</v>
      </c>
      <c r="L245" s="17">
        <f t="shared" si="65"/>
        <v>3887059.7</v>
      </c>
      <c r="N245" s="14"/>
    </row>
    <row r="246" spans="1:14" x14ac:dyDescent="0.35">
      <c r="A246" s="15"/>
      <c r="B246" s="69" t="s">
        <v>11</v>
      </c>
      <c r="C246" s="70"/>
      <c r="D246" s="17">
        <f>D28+D38+D48+D53+D59+D63+D67+D68+D69+D70+D71+D73+D74+D33</f>
        <v>61669.000000000007</v>
      </c>
      <c r="E246" s="29">
        <f>E28+E38+E48+E53+E59+E63+E67+E68+E69+E70+E71+E73+E74+E33</f>
        <v>0</v>
      </c>
      <c r="F246" s="16">
        <f t="shared" si="63"/>
        <v>61669.000000000007</v>
      </c>
      <c r="G246" s="17">
        <f t="shared" ref="G246:K246" si="71">G28+G38+G48+G53+G59+G63+G67+G68+G69+G70+G71+G73+G74+G33</f>
        <v>203735.49999999997</v>
      </c>
      <c r="H246" s="29">
        <f t="shared" si="71"/>
        <v>-90261.3</v>
      </c>
      <c r="I246" s="16">
        <f t="shared" si="64"/>
        <v>113474.19999999997</v>
      </c>
      <c r="J246" s="17">
        <f t="shared" si="71"/>
        <v>107856.9</v>
      </c>
      <c r="K246" s="29">
        <f t="shared" si="71"/>
        <v>-59234</v>
      </c>
      <c r="L246" s="17">
        <f t="shared" si="65"/>
        <v>48622.899999999994</v>
      </c>
    </row>
    <row r="247" spans="1:14" x14ac:dyDescent="0.35">
      <c r="A247" s="15"/>
      <c r="B247" s="69" t="s">
        <v>31</v>
      </c>
      <c r="C247" s="70"/>
      <c r="D247" s="17">
        <f>D232</f>
        <v>300000</v>
      </c>
      <c r="E247" s="29">
        <f>E232</f>
        <v>0</v>
      </c>
      <c r="F247" s="16">
        <f t="shared" si="63"/>
        <v>300000</v>
      </c>
      <c r="G247" s="17">
        <f t="shared" ref="G247:J247" si="72">G232</f>
        <v>0</v>
      </c>
      <c r="H247" s="29">
        <f>H232</f>
        <v>0</v>
      </c>
      <c r="I247" s="16">
        <f t="shared" si="64"/>
        <v>0</v>
      </c>
      <c r="J247" s="17">
        <f t="shared" si="72"/>
        <v>0</v>
      </c>
      <c r="K247" s="29">
        <f>K232</f>
        <v>0</v>
      </c>
      <c r="L247" s="17">
        <f t="shared" si="65"/>
        <v>0</v>
      </c>
    </row>
    <row r="248" spans="1:14" x14ac:dyDescent="0.35">
      <c r="A248" s="15"/>
      <c r="B248" s="61" t="s">
        <v>136</v>
      </c>
      <c r="C248" s="62"/>
      <c r="D248" s="20">
        <f>D192</f>
        <v>0</v>
      </c>
      <c r="E248" s="30">
        <f>E192</f>
        <v>0</v>
      </c>
      <c r="F248" s="16">
        <f t="shared" si="63"/>
        <v>0</v>
      </c>
      <c r="G248" s="20">
        <f>G192</f>
        <v>13981.8</v>
      </c>
      <c r="H248" s="30">
        <f>H192</f>
        <v>0</v>
      </c>
      <c r="I248" s="16">
        <f t="shared" si="64"/>
        <v>13981.8</v>
      </c>
      <c r="J248" s="20">
        <f>J192</f>
        <v>0</v>
      </c>
      <c r="K248" s="30">
        <f>K192</f>
        <v>0</v>
      </c>
      <c r="L248" s="17">
        <f t="shared" si="65"/>
        <v>0</v>
      </c>
    </row>
    <row r="249" spans="1:14" x14ac:dyDescent="0.35">
      <c r="A249" s="15"/>
      <c r="B249" s="61" t="s">
        <v>139</v>
      </c>
      <c r="C249" s="62"/>
      <c r="D249" s="20">
        <f>D204+D202</f>
        <v>9180.5</v>
      </c>
      <c r="E249" s="30">
        <f>E204+E202</f>
        <v>0</v>
      </c>
      <c r="F249" s="16">
        <f t="shared" si="63"/>
        <v>9180.5</v>
      </c>
      <c r="G249" s="20">
        <f t="shared" ref="G249:J249" si="73">G204+G202</f>
        <v>0</v>
      </c>
      <c r="H249" s="30">
        <f>H204+H202</f>
        <v>0</v>
      </c>
      <c r="I249" s="16">
        <f t="shared" si="64"/>
        <v>0</v>
      </c>
      <c r="J249" s="20">
        <f t="shared" si="73"/>
        <v>0</v>
      </c>
      <c r="K249" s="30">
        <f>K204+K202</f>
        <v>0</v>
      </c>
      <c r="L249" s="17">
        <f t="shared" si="65"/>
        <v>0</v>
      </c>
    </row>
    <row r="250" spans="1:14" x14ac:dyDescent="0.35">
      <c r="A250" s="15"/>
      <c r="B250" s="61" t="s">
        <v>265</v>
      </c>
      <c r="C250" s="62"/>
      <c r="D250" s="43"/>
      <c r="E250" s="29">
        <f>E86</f>
        <v>2697</v>
      </c>
      <c r="F250" s="16">
        <f t="shared" si="63"/>
        <v>2697</v>
      </c>
      <c r="G250" s="43"/>
      <c r="H250" s="29">
        <f>H86</f>
        <v>6293</v>
      </c>
      <c r="I250" s="16">
        <f t="shared" si="64"/>
        <v>6293</v>
      </c>
      <c r="J250" s="43"/>
      <c r="K250" s="44">
        <f>K86</f>
        <v>0</v>
      </c>
      <c r="L250" s="17">
        <f t="shared" si="65"/>
        <v>0</v>
      </c>
    </row>
    <row r="251" spans="1:14" x14ac:dyDescent="0.35">
      <c r="A251" s="15"/>
      <c r="B251" s="61" t="s">
        <v>266</v>
      </c>
      <c r="C251" s="62"/>
      <c r="D251" s="43"/>
      <c r="E251" s="29">
        <f>E214</f>
        <v>11709.7</v>
      </c>
      <c r="F251" s="16">
        <f t="shared" si="63"/>
        <v>11709.7</v>
      </c>
      <c r="G251" s="43"/>
      <c r="H251" s="29">
        <f>H214</f>
        <v>0</v>
      </c>
      <c r="I251" s="16">
        <f t="shared" si="64"/>
        <v>0</v>
      </c>
      <c r="J251" s="43"/>
      <c r="K251" s="29">
        <f>K214</f>
        <v>0</v>
      </c>
      <c r="L251" s="17">
        <f t="shared" si="65"/>
        <v>0</v>
      </c>
    </row>
    <row r="252" spans="1:14" x14ac:dyDescent="0.35">
      <c r="D252" s="39">
        <f>D236-D243-D244-D245-D246-D247-D248-D249</f>
        <v>-1.862645149230957E-9</v>
      </c>
      <c r="E252" s="39">
        <f>E236-E243-E244-E245-E246-E247-E248-E249-E250-E251</f>
        <v>-9.0949470177292824E-11</v>
      </c>
      <c r="F252" s="39"/>
      <c r="G252" s="39"/>
      <c r="H252" s="39"/>
      <c r="I252" s="39"/>
      <c r="J252" s="39"/>
      <c r="K252" s="39"/>
      <c r="L252" s="39"/>
    </row>
    <row r="253" spans="1:14" x14ac:dyDescent="0.35">
      <c r="F253" s="39"/>
      <c r="G253" s="39"/>
      <c r="H253" s="39"/>
      <c r="I253" s="39"/>
      <c r="J253" s="39"/>
      <c r="K253" s="39"/>
      <c r="L253" s="39"/>
    </row>
    <row r="254" spans="1:14" x14ac:dyDescent="0.35">
      <c r="F254" s="39"/>
      <c r="G254" s="39"/>
      <c r="H254" s="39"/>
      <c r="I254" s="39"/>
      <c r="J254" s="39"/>
      <c r="K254" s="39"/>
      <c r="L254" s="39"/>
    </row>
  </sheetData>
  <sheetProtection password="CF5C" sheet="1" objects="1" scenarios="1"/>
  <autoFilter ref="A12:N252">
    <filterColumn colId="13">
      <filters blank="1"/>
    </filterColumn>
  </autoFilter>
  <mergeCells count="48">
    <mergeCell ref="I4:L4"/>
    <mergeCell ref="B11:B12"/>
    <mergeCell ref="C11:C12"/>
    <mergeCell ref="B191:B192"/>
    <mergeCell ref="A6:L6"/>
    <mergeCell ref="A7:L8"/>
    <mergeCell ref="E11:E12"/>
    <mergeCell ref="H11:H12"/>
    <mergeCell ref="F11:F12"/>
    <mergeCell ref="I11:I12"/>
    <mergeCell ref="L11:L12"/>
    <mergeCell ref="K11:K12"/>
    <mergeCell ref="J11:J12"/>
    <mergeCell ref="D11:D12"/>
    <mergeCell ref="A11:A12"/>
    <mergeCell ref="G11:G12"/>
    <mergeCell ref="A191:A192"/>
    <mergeCell ref="B241:C241"/>
    <mergeCell ref="B33:B34"/>
    <mergeCell ref="B249:C249"/>
    <mergeCell ref="B248:C248"/>
    <mergeCell ref="B246:C246"/>
    <mergeCell ref="B247:C247"/>
    <mergeCell ref="B243:C243"/>
    <mergeCell ref="B245:C245"/>
    <mergeCell ref="B244:C244"/>
    <mergeCell ref="B242:C242"/>
    <mergeCell ref="B239:C239"/>
    <mergeCell ref="B240:C240"/>
    <mergeCell ref="B236:C236"/>
    <mergeCell ref="B237:C237"/>
    <mergeCell ref="B238:C238"/>
    <mergeCell ref="B250:C250"/>
    <mergeCell ref="A213:A214"/>
    <mergeCell ref="B213:B214"/>
    <mergeCell ref="B251:C251"/>
    <mergeCell ref="A23:A28"/>
    <mergeCell ref="B201:B202"/>
    <mergeCell ref="A201:A202"/>
    <mergeCell ref="B203:B204"/>
    <mergeCell ref="A203:A204"/>
    <mergeCell ref="B53:B54"/>
    <mergeCell ref="A53:A54"/>
    <mergeCell ref="A33:A34"/>
    <mergeCell ref="B38:B39"/>
    <mergeCell ref="A38:A39"/>
    <mergeCell ref="B48:B49"/>
    <mergeCell ref="A48:A49"/>
  </mergeCells>
  <pageMargins left="0.85" right="0.39370078740157483" top="0.54" bottom="0.78740157480314965" header="0.51181102362204722" footer="0.51181102362204722"/>
  <pageSetup paperSize="9" scale="56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2020-12-16T07:40:57Z</cp:lastPrinted>
  <dcterms:created xsi:type="dcterms:W3CDTF">2014-02-04T08:37:28Z</dcterms:created>
  <dcterms:modified xsi:type="dcterms:W3CDTF">2020-12-16T07:41:08Z</dcterms:modified>
</cp:coreProperties>
</file>