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8" windowHeight="4632"/>
  </bookViews>
  <sheets>
    <sheet name="2020-2022" sheetId="1" r:id="rId1"/>
  </sheets>
  <definedNames>
    <definedName name="_xlnm._FilterDatabase" localSheetId="0" hidden="1">'2020-2022'!$A$17:$BP$350</definedName>
    <definedName name="_xlnm.Print_Titles" localSheetId="0">'2020-2022'!$16:$17</definedName>
    <definedName name="_xlnm.Print_Area" localSheetId="0">'2020-2022'!$A$1:$BL$345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Y21" i="1"/>
  <c r="Y20" i="1"/>
  <c r="Y54" i="1" l="1"/>
  <c r="Y342" i="1" s="1"/>
  <c r="Y52" i="1"/>
  <c r="BL54" i="1" l="1"/>
  <c r="BL56" i="1"/>
  <c r="BL57" i="1"/>
  <c r="BL58" i="1"/>
  <c r="AU54" i="1"/>
  <c r="AU56" i="1"/>
  <c r="AU57" i="1"/>
  <c r="AU58" i="1"/>
  <c r="Z54" i="1"/>
  <c r="Z56" i="1"/>
  <c r="Z57" i="1"/>
  <c r="Z58" i="1"/>
  <c r="Y49" i="1" l="1"/>
  <c r="Y28" i="1" l="1"/>
  <c r="AA348" i="1" l="1"/>
  <c r="AB348" i="1"/>
  <c r="AD348" i="1"/>
  <c r="AF348" i="1"/>
  <c r="AH348" i="1"/>
  <c r="AJ348" i="1"/>
  <c r="AL348" i="1"/>
  <c r="AN348" i="1"/>
  <c r="AP348" i="1"/>
  <c r="AR348" i="1"/>
  <c r="AT348" i="1"/>
  <c r="AV348" i="1"/>
  <c r="AW348" i="1"/>
  <c r="AY348" i="1"/>
  <c r="BA348" i="1"/>
  <c r="BC348" i="1"/>
  <c r="BE348" i="1"/>
  <c r="BG348" i="1"/>
  <c r="BI348" i="1"/>
  <c r="BK348" i="1"/>
  <c r="Y314" i="1" l="1"/>
  <c r="Y40" i="1" l="1"/>
  <c r="Y35" i="1"/>
  <c r="Y25" i="1"/>
  <c r="Y159" i="1" l="1"/>
  <c r="BK346" i="1" l="1"/>
  <c r="BK345" i="1"/>
  <c r="BK344" i="1"/>
  <c r="BK342" i="1"/>
  <c r="BK328" i="1"/>
  <c r="BK323" i="1"/>
  <c r="BK322" i="1"/>
  <c r="BK317" i="1"/>
  <c r="BK312" i="1"/>
  <c r="BK303" i="1"/>
  <c r="BK300" i="1"/>
  <c r="BK290" i="1"/>
  <c r="BK287" i="1"/>
  <c r="BK286" i="1"/>
  <c r="BK285" i="1"/>
  <c r="BK269" i="1"/>
  <c r="BK264" i="1"/>
  <c r="BK260" i="1"/>
  <c r="BK256" i="1"/>
  <c r="BK252" i="1"/>
  <c r="BK244" i="1"/>
  <c r="BK240" i="1"/>
  <c r="BK236" i="1"/>
  <c r="BK232" i="1"/>
  <c r="BK228" i="1"/>
  <c r="BK224" i="1"/>
  <c r="BK220" i="1"/>
  <c r="BK216" i="1"/>
  <c r="BK212" i="1"/>
  <c r="BK207" i="1"/>
  <c r="BK203" i="1"/>
  <c r="BK199" i="1"/>
  <c r="BK195" i="1"/>
  <c r="BK191" i="1"/>
  <c r="BK187" i="1"/>
  <c r="BK186" i="1"/>
  <c r="BK185" i="1"/>
  <c r="BK184" i="1"/>
  <c r="BK171" i="1"/>
  <c r="BK167" i="1"/>
  <c r="BK157" i="1"/>
  <c r="BK155" i="1"/>
  <c r="BK154" i="1"/>
  <c r="BK148" i="1"/>
  <c r="BK145" i="1"/>
  <c r="BK140" i="1"/>
  <c r="BK115" i="1"/>
  <c r="BK114" i="1"/>
  <c r="BK113" i="1"/>
  <c r="BK112" i="1"/>
  <c r="BK104" i="1"/>
  <c r="BK86" i="1"/>
  <c r="BK82" i="1"/>
  <c r="BK78" i="1"/>
  <c r="BK74" i="1"/>
  <c r="BK68" i="1"/>
  <c r="BK59" i="1"/>
  <c r="BK49" i="1"/>
  <c r="BK44" i="1"/>
  <c r="BK38" i="1"/>
  <c r="BK33" i="1"/>
  <c r="BK28" i="1"/>
  <c r="BK23" i="1"/>
  <c r="BK22" i="1"/>
  <c r="BK21" i="1"/>
  <c r="BK20" i="1"/>
  <c r="AT345" i="1"/>
  <c r="AT344" i="1"/>
  <c r="AT342" i="1"/>
  <c r="AT337" i="1"/>
  <c r="AT328" i="1"/>
  <c r="AT324" i="1"/>
  <c r="AT346" i="1" s="1"/>
  <c r="AT323" i="1"/>
  <c r="AT322" i="1"/>
  <c r="AT317" i="1"/>
  <c r="AT312" i="1"/>
  <c r="AT303" i="1"/>
  <c r="AT300" i="1"/>
  <c r="AT297" i="1"/>
  <c r="AT290" i="1"/>
  <c r="AT287" i="1"/>
  <c r="AT286" i="1"/>
  <c r="AT285" i="1"/>
  <c r="AT278" i="1"/>
  <c r="AT269" i="1"/>
  <c r="AT264" i="1"/>
  <c r="AT260" i="1"/>
  <c r="AT256" i="1"/>
  <c r="AT252" i="1"/>
  <c r="AT244" i="1"/>
  <c r="AT240" i="1"/>
  <c r="AT236" i="1"/>
  <c r="AT232" i="1"/>
  <c r="AT228" i="1"/>
  <c r="AT224" i="1"/>
  <c r="AT220" i="1"/>
  <c r="AT216" i="1"/>
  <c r="AT212" i="1"/>
  <c r="AT207" i="1"/>
  <c r="AT203" i="1"/>
  <c r="AT199" i="1"/>
  <c r="AT195" i="1"/>
  <c r="AT191" i="1"/>
  <c r="AT187" i="1"/>
  <c r="AT186" i="1"/>
  <c r="AT185" i="1"/>
  <c r="AT184" i="1"/>
  <c r="AT171" i="1"/>
  <c r="AT167" i="1"/>
  <c r="AT157" i="1"/>
  <c r="AT155" i="1"/>
  <c r="AT154" i="1"/>
  <c r="AT148" i="1"/>
  <c r="AT145" i="1"/>
  <c r="AT140" i="1"/>
  <c r="AT114" i="1"/>
  <c r="AT113" i="1"/>
  <c r="AT112" i="1"/>
  <c r="AT104" i="1"/>
  <c r="AT86" i="1"/>
  <c r="AT82" i="1"/>
  <c r="AT78" i="1"/>
  <c r="AT74" i="1"/>
  <c r="AT68" i="1"/>
  <c r="AT59" i="1"/>
  <c r="AT49" i="1"/>
  <c r="AT44" i="1"/>
  <c r="AT38" i="1"/>
  <c r="AT33" i="1"/>
  <c r="AT28" i="1"/>
  <c r="AT23" i="1"/>
  <c r="AT22" i="1"/>
  <c r="AT21" i="1"/>
  <c r="AT20" i="1"/>
  <c r="Y348" i="1"/>
  <c r="Y345" i="1"/>
  <c r="Y344" i="1"/>
  <c r="Y328" i="1"/>
  <c r="Y324" i="1"/>
  <c r="Y323" i="1"/>
  <c r="Y322" i="1"/>
  <c r="Y317" i="1"/>
  <c r="Y312" i="1"/>
  <c r="Y303" i="1"/>
  <c r="Y300" i="1"/>
  <c r="Y293" i="1"/>
  <c r="Y290" i="1"/>
  <c r="Y287" i="1"/>
  <c r="Y286" i="1"/>
  <c r="Y285" i="1"/>
  <c r="Y274" i="1"/>
  <c r="Y269" i="1"/>
  <c r="Y264" i="1"/>
  <c r="Y260" i="1"/>
  <c r="Y256" i="1"/>
  <c r="Y252" i="1"/>
  <c r="Y244" i="1"/>
  <c r="Y240" i="1"/>
  <c r="Y236" i="1"/>
  <c r="Y232" i="1"/>
  <c r="Y228" i="1"/>
  <c r="Y224" i="1"/>
  <c r="Y220" i="1"/>
  <c r="Y216" i="1"/>
  <c r="Y212" i="1"/>
  <c r="Y207" i="1"/>
  <c r="Y203" i="1"/>
  <c r="Y199" i="1"/>
  <c r="Y195" i="1"/>
  <c r="Y191" i="1"/>
  <c r="Y187" i="1"/>
  <c r="Y186" i="1"/>
  <c r="Y185" i="1"/>
  <c r="Y334" i="1" s="1"/>
  <c r="Y184" i="1"/>
  <c r="Y171" i="1"/>
  <c r="Y167" i="1"/>
  <c r="Y157" i="1"/>
  <c r="Y155" i="1"/>
  <c r="Y154" i="1"/>
  <c r="Y148" i="1"/>
  <c r="Y145" i="1"/>
  <c r="Y140" i="1"/>
  <c r="Y115" i="1"/>
  <c r="Y337" i="1" s="1"/>
  <c r="Y114" i="1"/>
  <c r="Y113" i="1"/>
  <c r="Y112" i="1"/>
  <c r="Y104" i="1"/>
  <c r="Y82" i="1"/>
  <c r="Y78" i="1"/>
  <c r="Y74" i="1"/>
  <c r="Y68" i="1"/>
  <c r="Y64" i="1"/>
  <c r="Y59" i="1"/>
  <c r="Y44" i="1"/>
  <c r="Y38" i="1"/>
  <c r="Y33" i="1"/>
  <c r="Y23" i="1"/>
  <c r="AT343" i="1" l="1"/>
  <c r="AT333" i="1"/>
  <c r="BK333" i="1"/>
  <c r="AT341" i="1"/>
  <c r="BK18" i="1"/>
  <c r="Y283" i="1"/>
  <c r="AT110" i="1"/>
  <c r="BK283" i="1"/>
  <c r="BK320" i="1"/>
  <c r="Y152" i="1"/>
  <c r="AT182" i="1"/>
  <c r="Y110" i="1"/>
  <c r="AT283" i="1"/>
  <c r="AT320" i="1"/>
  <c r="BK152" i="1"/>
  <c r="Y182" i="1"/>
  <c r="Y320" i="1"/>
  <c r="AT18" i="1"/>
  <c r="BK182" i="1"/>
  <c r="AT152" i="1"/>
  <c r="Y18" i="1"/>
  <c r="BK110" i="1"/>
  <c r="BK334" i="1"/>
  <c r="BK335" i="1"/>
  <c r="BK336" i="1"/>
  <c r="BK337" i="1"/>
  <c r="BK339" i="1"/>
  <c r="BK340" i="1"/>
  <c r="BK341" i="1"/>
  <c r="BK343" i="1"/>
  <c r="AT334" i="1"/>
  <c r="AT335" i="1"/>
  <c r="AT336" i="1"/>
  <c r="AT339" i="1"/>
  <c r="AT340" i="1"/>
  <c r="Y335" i="1"/>
  <c r="Y336" i="1"/>
  <c r="Y339" i="1"/>
  <c r="Y340" i="1"/>
  <c r="Y341" i="1"/>
  <c r="Y343" i="1"/>
  <c r="Y346" i="1"/>
  <c r="AR345" i="1"/>
  <c r="AR344" i="1"/>
  <c r="AR342" i="1"/>
  <c r="AR337" i="1"/>
  <c r="AR328" i="1"/>
  <c r="AR324" i="1"/>
  <c r="AR323" i="1"/>
  <c r="AR322" i="1"/>
  <c r="AR317" i="1"/>
  <c r="AR312" i="1"/>
  <c r="AR303" i="1"/>
  <c r="AR300" i="1"/>
  <c r="AR297" i="1"/>
  <c r="AR290" i="1"/>
  <c r="AR287" i="1"/>
  <c r="AR286" i="1"/>
  <c r="AR285" i="1"/>
  <c r="AR278" i="1"/>
  <c r="AR269" i="1"/>
  <c r="AR264" i="1"/>
  <c r="AR260" i="1"/>
  <c r="AR256" i="1"/>
  <c r="AR252" i="1"/>
  <c r="AR244" i="1"/>
  <c r="AR240" i="1"/>
  <c r="AR236" i="1"/>
  <c r="AR232" i="1"/>
  <c r="AR228" i="1"/>
  <c r="AR224" i="1"/>
  <c r="AR220" i="1"/>
  <c r="AR216" i="1"/>
  <c r="AR212" i="1"/>
  <c r="AR207" i="1"/>
  <c r="AR203" i="1"/>
  <c r="AR199" i="1"/>
  <c r="AR195" i="1"/>
  <c r="AR191" i="1"/>
  <c r="AR187" i="1"/>
  <c r="AR186" i="1"/>
  <c r="AR185" i="1"/>
  <c r="AR334" i="1" s="1"/>
  <c r="AR184" i="1"/>
  <c r="AR171" i="1"/>
  <c r="AR167" i="1"/>
  <c r="AR157" i="1"/>
  <c r="AR155" i="1"/>
  <c r="AR154" i="1"/>
  <c r="AR148" i="1"/>
  <c r="AR145" i="1"/>
  <c r="AR140" i="1"/>
  <c r="AR114" i="1"/>
  <c r="AR113" i="1"/>
  <c r="AR112" i="1"/>
  <c r="AR104" i="1"/>
  <c r="AR86" i="1"/>
  <c r="AR82" i="1"/>
  <c r="AR78" i="1"/>
  <c r="AR74" i="1"/>
  <c r="AR68" i="1"/>
  <c r="AR59" i="1"/>
  <c r="AR49" i="1"/>
  <c r="AR44" i="1"/>
  <c r="AR38" i="1"/>
  <c r="AR33" i="1"/>
  <c r="AR28" i="1"/>
  <c r="AR23" i="1"/>
  <c r="AR22" i="1"/>
  <c r="AR21" i="1"/>
  <c r="AR20" i="1"/>
  <c r="W345" i="1"/>
  <c r="W328" i="1"/>
  <c r="W324" i="1"/>
  <c r="W323" i="1"/>
  <c r="W322" i="1"/>
  <c r="W317" i="1"/>
  <c r="W312" i="1"/>
  <c r="W303" i="1"/>
  <c r="W300" i="1"/>
  <c r="W293" i="1"/>
  <c r="W290" i="1"/>
  <c r="W287" i="1"/>
  <c r="W286" i="1"/>
  <c r="W285" i="1"/>
  <c r="W274" i="1"/>
  <c r="W269" i="1"/>
  <c r="W264" i="1"/>
  <c r="W260" i="1"/>
  <c r="W256" i="1"/>
  <c r="W252" i="1"/>
  <c r="W244" i="1"/>
  <c r="W240" i="1"/>
  <c r="W236" i="1"/>
  <c r="W232" i="1"/>
  <c r="W228" i="1"/>
  <c r="W224" i="1"/>
  <c r="W220" i="1"/>
  <c r="W216" i="1"/>
  <c r="W212" i="1"/>
  <c r="W207" i="1"/>
  <c r="W203" i="1"/>
  <c r="W199" i="1"/>
  <c r="W195" i="1"/>
  <c r="W191" i="1"/>
  <c r="W187" i="1"/>
  <c r="W186" i="1"/>
  <c r="W185" i="1"/>
  <c r="W334" i="1" s="1"/>
  <c r="W184" i="1"/>
  <c r="W171" i="1"/>
  <c r="W167" i="1"/>
  <c r="W157" i="1"/>
  <c r="W155" i="1"/>
  <c r="W154" i="1"/>
  <c r="W148" i="1"/>
  <c r="W145" i="1"/>
  <c r="W140" i="1"/>
  <c r="W344" i="1"/>
  <c r="W115" i="1"/>
  <c r="W114" i="1"/>
  <c r="W113" i="1"/>
  <c r="W104" i="1"/>
  <c r="W82" i="1"/>
  <c r="W78" i="1"/>
  <c r="W74" i="1"/>
  <c r="W68" i="1"/>
  <c r="W64" i="1"/>
  <c r="W342" i="1" s="1"/>
  <c r="W59" i="1"/>
  <c r="W49" i="1"/>
  <c r="W44" i="1"/>
  <c r="W38" i="1"/>
  <c r="W33" i="1"/>
  <c r="W28" i="1"/>
  <c r="W23" i="1"/>
  <c r="W22" i="1"/>
  <c r="W21" i="1"/>
  <c r="W20" i="1"/>
  <c r="AR333" i="1" l="1"/>
  <c r="AT332" i="1"/>
  <c r="Y332" i="1"/>
  <c r="Y349" i="1" s="1"/>
  <c r="Y350" i="1" s="1"/>
  <c r="AR182" i="1"/>
  <c r="W340" i="1"/>
  <c r="W182" i="1"/>
  <c r="AR336" i="1"/>
  <c r="W335" i="1"/>
  <c r="W152" i="1"/>
  <c r="W320" i="1"/>
  <c r="AR343" i="1"/>
  <c r="BK332" i="1"/>
  <c r="AR152" i="1"/>
  <c r="AR18" i="1"/>
  <c r="AR339" i="1"/>
  <c r="AR283" i="1"/>
  <c r="AR340" i="1"/>
  <c r="AR110" i="1"/>
  <c r="AR320" i="1"/>
  <c r="AR341" i="1"/>
  <c r="AR335" i="1"/>
  <c r="AR346" i="1"/>
  <c r="W336" i="1"/>
  <c r="W339" i="1"/>
  <c r="W341" i="1"/>
  <c r="W343" i="1"/>
  <c r="W348" i="1"/>
  <c r="W18" i="1"/>
  <c r="W112" i="1"/>
  <c r="W283" i="1"/>
  <c r="W337" i="1"/>
  <c r="W346" i="1"/>
  <c r="BI323" i="1"/>
  <c r="BI322" i="1"/>
  <c r="AP323" i="1"/>
  <c r="AP322" i="1"/>
  <c r="U322" i="1"/>
  <c r="U323" i="1"/>
  <c r="AR349" i="1" l="1"/>
  <c r="AR350" i="1" s="1"/>
  <c r="Y347" i="1"/>
  <c r="AR347" i="1"/>
  <c r="BK349" i="1"/>
  <c r="BK350" i="1" s="1"/>
  <c r="BK347" i="1"/>
  <c r="AT349" i="1"/>
  <c r="AT350" i="1" s="1"/>
  <c r="AT347" i="1"/>
  <c r="W110" i="1"/>
  <c r="BJ330" i="1"/>
  <c r="BL330" i="1" s="1"/>
  <c r="BJ331" i="1"/>
  <c r="BL331" i="1" s="1"/>
  <c r="AQ330" i="1"/>
  <c r="AS330" i="1" s="1"/>
  <c r="AU330" i="1" s="1"/>
  <c r="AQ331" i="1"/>
  <c r="AS331" i="1" s="1"/>
  <c r="AU331" i="1" s="1"/>
  <c r="V330" i="1"/>
  <c r="X330" i="1" s="1"/>
  <c r="Z330" i="1" s="1"/>
  <c r="V331" i="1"/>
  <c r="X331" i="1" s="1"/>
  <c r="Z331" i="1" s="1"/>
  <c r="U328" i="1"/>
  <c r="V328" i="1" s="1"/>
  <c r="X328" i="1" s="1"/>
  <c r="Z328" i="1" s="1"/>
  <c r="BI328" i="1"/>
  <c r="BJ328" i="1" s="1"/>
  <c r="BL328" i="1" s="1"/>
  <c r="AP328" i="1"/>
  <c r="AQ328" i="1" s="1"/>
  <c r="AS328" i="1" s="1"/>
  <c r="AU328" i="1" s="1"/>
  <c r="U348" i="1"/>
  <c r="U21" i="1"/>
  <c r="U20" i="1"/>
  <c r="BI21" i="1"/>
  <c r="BI20" i="1"/>
  <c r="AP20" i="1"/>
  <c r="U64" i="1"/>
  <c r="AP324" i="1"/>
  <c r="U46" i="1"/>
  <c r="W332" i="1" l="1"/>
  <c r="BI342" i="1"/>
  <c r="AP342" i="1"/>
  <c r="AP21" i="1"/>
  <c r="BJ64" i="1"/>
  <c r="BL64" i="1" s="1"/>
  <c r="BJ66" i="1"/>
  <c r="BL66" i="1" s="1"/>
  <c r="BJ67" i="1"/>
  <c r="BL67" i="1" s="1"/>
  <c r="AQ64" i="1"/>
  <c r="AS64" i="1" s="1"/>
  <c r="AU64" i="1" s="1"/>
  <c r="AQ66" i="1"/>
  <c r="AS66" i="1" s="1"/>
  <c r="AU66" i="1" s="1"/>
  <c r="AQ67" i="1"/>
  <c r="AS67" i="1" s="1"/>
  <c r="AU67" i="1" s="1"/>
  <c r="V66" i="1"/>
  <c r="X66" i="1" s="1"/>
  <c r="Z66" i="1" s="1"/>
  <c r="V67" i="1"/>
  <c r="X67" i="1" s="1"/>
  <c r="Z67" i="1" s="1"/>
  <c r="U342" i="1"/>
  <c r="W347" i="1" l="1"/>
  <c r="W349" i="1"/>
  <c r="W350" i="1" s="1"/>
  <c r="V64" i="1"/>
  <c r="X64" i="1" s="1"/>
  <c r="Z64" i="1" s="1"/>
  <c r="U121" i="1"/>
  <c r="BG21" i="1" l="1"/>
  <c r="BE21" i="1"/>
  <c r="BC21" i="1"/>
  <c r="BA20" i="1"/>
  <c r="BA21" i="1"/>
  <c r="AN21" i="1"/>
  <c r="AN20" i="1"/>
  <c r="AL21" i="1"/>
  <c r="AJ21" i="1"/>
  <c r="AH21" i="1"/>
  <c r="AF21" i="1"/>
  <c r="BG20" i="1" l="1"/>
  <c r="BE20" i="1"/>
  <c r="BC20" i="1"/>
  <c r="AY21" i="1"/>
  <c r="AY20" i="1"/>
  <c r="AW21" i="1"/>
  <c r="AW20" i="1"/>
  <c r="AV21" i="1"/>
  <c r="AV20" i="1"/>
  <c r="AA20" i="1"/>
  <c r="AE46" i="1"/>
  <c r="AE47" i="1"/>
  <c r="AD20" i="1"/>
  <c r="AB20" i="1"/>
  <c r="AD21" i="1"/>
  <c r="AB21" i="1"/>
  <c r="AA21" i="1"/>
  <c r="S20" i="1"/>
  <c r="Q20" i="1"/>
  <c r="M20" i="1"/>
  <c r="H46" i="1"/>
  <c r="I20" i="1"/>
  <c r="D20" i="1"/>
  <c r="I348" i="1"/>
  <c r="M348" i="1"/>
  <c r="Q348" i="1"/>
  <c r="S348" i="1"/>
  <c r="D348" i="1"/>
  <c r="D22" i="1"/>
  <c r="D21" i="1"/>
  <c r="BI346" i="1"/>
  <c r="BI345" i="1"/>
  <c r="BI344" i="1"/>
  <c r="BI317" i="1"/>
  <c r="BI312" i="1"/>
  <c r="BI303" i="1"/>
  <c r="BI300" i="1"/>
  <c r="BI290" i="1"/>
  <c r="BI287" i="1"/>
  <c r="BI286" i="1"/>
  <c r="BI285" i="1"/>
  <c r="BI269" i="1"/>
  <c r="BI264" i="1"/>
  <c r="BI260" i="1"/>
  <c r="BI256" i="1"/>
  <c r="BI252" i="1"/>
  <c r="BI244" i="1"/>
  <c r="BI343" i="1" s="1"/>
  <c r="BI240" i="1"/>
  <c r="BI236" i="1"/>
  <c r="BI232" i="1"/>
  <c r="BI228" i="1"/>
  <c r="BI224" i="1"/>
  <c r="BI220" i="1"/>
  <c r="BI216" i="1"/>
  <c r="BI212" i="1"/>
  <c r="BI207" i="1"/>
  <c r="BI203" i="1"/>
  <c r="BI199" i="1"/>
  <c r="BI195" i="1"/>
  <c r="BI191" i="1"/>
  <c r="BI187" i="1"/>
  <c r="BI186" i="1"/>
  <c r="BI185" i="1"/>
  <c r="BI184" i="1"/>
  <c r="BI171" i="1"/>
  <c r="BI167" i="1"/>
  <c r="BI157" i="1"/>
  <c r="BI155" i="1"/>
  <c r="BI154" i="1"/>
  <c r="BI148" i="1"/>
  <c r="BI145" i="1"/>
  <c r="BI140" i="1"/>
  <c r="BI115" i="1"/>
  <c r="BI337" i="1" s="1"/>
  <c r="BI114" i="1"/>
  <c r="BI113" i="1"/>
  <c r="BI112" i="1"/>
  <c r="BI104" i="1"/>
  <c r="BI86" i="1"/>
  <c r="BI82" i="1"/>
  <c r="BI78" i="1"/>
  <c r="BI74" i="1"/>
  <c r="BI68" i="1"/>
  <c r="BI59" i="1"/>
  <c r="BI49" i="1"/>
  <c r="BI44" i="1"/>
  <c r="BI38" i="1"/>
  <c r="BI33" i="1"/>
  <c r="BI28" i="1"/>
  <c r="BI23" i="1"/>
  <c r="BI22" i="1"/>
  <c r="AP346" i="1"/>
  <c r="AP345" i="1"/>
  <c r="AP344" i="1"/>
  <c r="AP337" i="1"/>
  <c r="AP317" i="1"/>
  <c r="AP312" i="1"/>
  <c r="AP303" i="1"/>
  <c r="AP300" i="1"/>
  <c r="AP297" i="1"/>
  <c r="AP290" i="1"/>
  <c r="AP287" i="1"/>
  <c r="AP286" i="1"/>
  <c r="AP285" i="1"/>
  <c r="AP278" i="1"/>
  <c r="AP269" i="1"/>
  <c r="AP264" i="1"/>
  <c r="AP260" i="1"/>
  <c r="AP256" i="1"/>
  <c r="AP252" i="1"/>
  <c r="AP244" i="1"/>
  <c r="AP343" i="1" s="1"/>
  <c r="AP240" i="1"/>
  <c r="AP236" i="1"/>
  <c r="AP232" i="1"/>
  <c r="AP228" i="1"/>
  <c r="AP224" i="1"/>
  <c r="AP220" i="1"/>
  <c r="AP216" i="1"/>
  <c r="AP212" i="1"/>
  <c r="AP207" i="1"/>
  <c r="AP203" i="1"/>
  <c r="AP199" i="1"/>
  <c r="AP195" i="1"/>
  <c r="AP191" i="1"/>
  <c r="AP187" i="1"/>
  <c r="AP186" i="1"/>
  <c r="AP185" i="1"/>
  <c r="AP334" i="1" s="1"/>
  <c r="AP184" i="1"/>
  <c r="AP171" i="1"/>
  <c r="AP167" i="1"/>
  <c r="AP157" i="1"/>
  <c r="AP155" i="1"/>
  <c r="AP154" i="1"/>
  <c r="AP148" i="1"/>
  <c r="AP145" i="1"/>
  <c r="AP144" i="1"/>
  <c r="AP143" i="1"/>
  <c r="AP113" i="1" s="1"/>
  <c r="AP114" i="1"/>
  <c r="AP112" i="1"/>
  <c r="AP104" i="1"/>
  <c r="AP86" i="1"/>
  <c r="AP82" i="1"/>
  <c r="AP78" i="1"/>
  <c r="AP74" i="1"/>
  <c r="AP68" i="1"/>
  <c r="AP59" i="1"/>
  <c r="AP49" i="1"/>
  <c r="AP44" i="1"/>
  <c r="AP38" i="1"/>
  <c r="AP33" i="1"/>
  <c r="AP28" i="1"/>
  <c r="AP23" i="1"/>
  <c r="AP22" i="1"/>
  <c r="U345" i="1"/>
  <c r="U344" i="1"/>
  <c r="U324" i="1"/>
  <c r="U346" i="1" s="1"/>
  <c r="U317" i="1"/>
  <c r="U312" i="1"/>
  <c r="U303" i="1"/>
  <c r="U300" i="1"/>
  <c r="U293" i="1"/>
  <c r="U290" i="1"/>
  <c r="U287" i="1"/>
  <c r="U286" i="1"/>
  <c r="U285" i="1"/>
  <c r="U274" i="1"/>
  <c r="U269" i="1"/>
  <c r="U264" i="1"/>
  <c r="U260" i="1"/>
  <c r="U256" i="1"/>
  <c r="U252" i="1"/>
  <c r="U244" i="1"/>
  <c r="U343" i="1" s="1"/>
  <c r="U240" i="1"/>
  <c r="U236" i="1"/>
  <c r="U232" i="1"/>
  <c r="U228" i="1"/>
  <c r="U224" i="1"/>
  <c r="U220" i="1"/>
  <c r="U216" i="1"/>
  <c r="U212" i="1"/>
  <c r="U207" i="1"/>
  <c r="U203" i="1"/>
  <c r="U199" i="1"/>
  <c r="U195" i="1"/>
  <c r="U191" i="1"/>
  <c r="U187" i="1"/>
  <c r="U186" i="1"/>
  <c r="U185" i="1"/>
  <c r="U334" i="1" s="1"/>
  <c r="U184" i="1"/>
  <c r="U171" i="1"/>
  <c r="U167" i="1"/>
  <c r="U157" i="1"/>
  <c r="U155" i="1"/>
  <c r="U154" i="1"/>
  <c r="U148" i="1"/>
  <c r="U145" i="1"/>
  <c r="U140" i="1"/>
  <c r="U115" i="1"/>
  <c r="U337" i="1" s="1"/>
  <c r="U114" i="1"/>
  <c r="U113" i="1"/>
  <c r="U112" i="1"/>
  <c r="U104" i="1"/>
  <c r="U82" i="1"/>
  <c r="U78" i="1"/>
  <c r="U74" i="1"/>
  <c r="U68" i="1"/>
  <c r="U59" i="1"/>
  <c r="U49" i="1"/>
  <c r="U44" i="1"/>
  <c r="U38" i="1"/>
  <c r="U33" i="1"/>
  <c r="U28" i="1"/>
  <c r="U23" i="1"/>
  <c r="U22" i="1"/>
  <c r="BI333" i="1" l="1"/>
  <c r="U18" i="1"/>
  <c r="U320" i="1"/>
  <c r="BI18" i="1"/>
  <c r="AP336" i="1"/>
  <c r="U336" i="1"/>
  <c r="U182" i="1"/>
  <c r="AP110" i="1"/>
  <c r="BI182" i="1"/>
  <c r="AP152" i="1"/>
  <c r="BI339" i="1"/>
  <c r="U152" i="1"/>
  <c r="AP182" i="1"/>
  <c r="BI110" i="1"/>
  <c r="U340" i="1"/>
  <c r="U339" i="1"/>
  <c r="U335" i="1"/>
  <c r="U283" i="1"/>
  <c r="AP341" i="1"/>
  <c r="AP339" i="1"/>
  <c r="AP18" i="1"/>
  <c r="AP320" i="1"/>
  <c r="BI152" i="1"/>
  <c r="AP283" i="1"/>
  <c r="BI283" i="1"/>
  <c r="BI341" i="1"/>
  <c r="BI320" i="1"/>
  <c r="BI335" i="1"/>
  <c r="BI340" i="1"/>
  <c r="BI334" i="1"/>
  <c r="BI336" i="1"/>
  <c r="AP140" i="1"/>
  <c r="AP333" i="1" s="1"/>
  <c r="AP335" i="1"/>
  <c r="U110" i="1"/>
  <c r="U341" i="1"/>
  <c r="AN346" i="1"/>
  <c r="AN345" i="1"/>
  <c r="AN344" i="1"/>
  <c r="AN342" i="1"/>
  <c r="AN337" i="1"/>
  <c r="AN323" i="1"/>
  <c r="AN322" i="1"/>
  <c r="AN317" i="1"/>
  <c r="AN312" i="1"/>
  <c r="AN303" i="1"/>
  <c r="AN300" i="1"/>
  <c r="AN297" i="1"/>
  <c r="AN290" i="1"/>
  <c r="AN287" i="1"/>
  <c r="AN286" i="1"/>
  <c r="AN285" i="1"/>
  <c r="AN278" i="1"/>
  <c r="AN269" i="1"/>
  <c r="AN264" i="1"/>
  <c r="AN260" i="1"/>
  <c r="AN256" i="1"/>
  <c r="AN252" i="1"/>
  <c r="AN244" i="1"/>
  <c r="AN343" i="1" s="1"/>
  <c r="AN240" i="1"/>
  <c r="AN236" i="1"/>
  <c r="AN232" i="1"/>
  <c r="AN228" i="1"/>
  <c r="AN224" i="1"/>
  <c r="AN220" i="1"/>
  <c r="AN216" i="1"/>
  <c r="AN212" i="1"/>
  <c r="AN207" i="1"/>
  <c r="AN203" i="1"/>
  <c r="AN199" i="1"/>
  <c r="AN195" i="1"/>
  <c r="AN191" i="1"/>
  <c r="AN187" i="1"/>
  <c r="AN186" i="1"/>
  <c r="AN185" i="1"/>
  <c r="AN334" i="1" s="1"/>
  <c r="AN184" i="1"/>
  <c r="AN171" i="1"/>
  <c r="AN167" i="1"/>
  <c r="AN157" i="1"/>
  <c r="AN155" i="1"/>
  <c r="AN154" i="1"/>
  <c r="AN148" i="1"/>
  <c r="AN145" i="1"/>
  <c r="AN144" i="1"/>
  <c r="AN143" i="1"/>
  <c r="AN113" i="1" s="1"/>
  <c r="AN114" i="1"/>
  <c r="AN112" i="1"/>
  <c r="AN104" i="1"/>
  <c r="AN86" i="1"/>
  <c r="AN82" i="1"/>
  <c r="AN78" i="1"/>
  <c r="AN74" i="1"/>
  <c r="AN68" i="1"/>
  <c r="AN59" i="1"/>
  <c r="AN49" i="1"/>
  <c r="AN44" i="1"/>
  <c r="AN38" i="1"/>
  <c r="AN33" i="1"/>
  <c r="AN28" i="1"/>
  <c r="AN23" i="1"/>
  <c r="AN22" i="1"/>
  <c r="S345" i="1"/>
  <c r="S344" i="1"/>
  <c r="S342" i="1"/>
  <c r="S324" i="1"/>
  <c r="S323" i="1"/>
  <c r="S322" i="1"/>
  <c r="S317" i="1"/>
  <c r="S312" i="1"/>
  <c r="S303" i="1"/>
  <c r="S300" i="1"/>
  <c r="S293" i="1"/>
  <c r="S290" i="1"/>
  <c r="S287" i="1"/>
  <c r="S286" i="1"/>
  <c r="S285" i="1"/>
  <c r="S274" i="1"/>
  <c r="S269" i="1"/>
  <c r="S264" i="1"/>
  <c r="S260" i="1"/>
  <c r="S256" i="1"/>
  <c r="S252" i="1"/>
  <c r="S244" i="1"/>
  <c r="S240" i="1"/>
  <c r="S236" i="1"/>
  <c r="S232" i="1"/>
  <c r="S228" i="1"/>
  <c r="S224" i="1"/>
  <c r="S220" i="1"/>
  <c r="S216" i="1"/>
  <c r="S212" i="1"/>
  <c r="S207" i="1"/>
  <c r="S203" i="1"/>
  <c r="S199" i="1"/>
  <c r="S195" i="1"/>
  <c r="S191" i="1"/>
  <c r="S187" i="1"/>
  <c r="S186" i="1"/>
  <c r="S185" i="1"/>
  <c r="S334" i="1" s="1"/>
  <c r="S184" i="1"/>
  <c r="S171" i="1"/>
  <c r="S167" i="1"/>
  <c r="S157" i="1"/>
  <c r="S155" i="1"/>
  <c r="S154" i="1"/>
  <c r="S148" i="1"/>
  <c r="S145" i="1"/>
  <c r="S140" i="1"/>
  <c r="S115" i="1"/>
  <c r="S337" i="1" s="1"/>
  <c r="S114" i="1"/>
  <c r="S113" i="1"/>
  <c r="S112" i="1"/>
  <c r="S104" i="1"/>
  <c r="S82" i="1"/>
  <c r="S78" i="1"/>
  <c r="S74" i="1"/>
  <c r="S68" i="1"/>
  <c r="S59" i="1"/>
  <c r="S49" i="1"/>
  <c r="S44" i="1"/>
  <c r="S38" i="1"/>
  <c r="S33" i="1"/>
  <c r="S28" i="1"/>
  <c r="S23" i="1"/>
  <c r="S22" i="1"/>
  <c r="S21" i="1"/>
  <c r="AP332" i="1" l="1"/>
  <c r="AN182" i="1"/>
  <c r="S182" i="1"/>
  <c r="BI332" i="1"/>
  <c r="AP340" i="1"/>
  <c r="U332" i="1"/>
  <c r="S320" i="1"/>
  <c r="S110" i="1"/>
  <c r="AN152" i="1"/>
  <c r="AN320" i="1"/>
  <c r="S152" i="1"/>
  <c r="S283" i="1"/>
  <c r="AN110" i="1"/>
  <c r="AN283" i="1"/>
  <c r="AN335" i="1"/>
  <c r="AN336" i="1"/>
  <c r="AN341" i="1"/>
  <c r="AN339" i="1"/>
  <c r="AN140" i="1"/>
  <c r="AN333" i="1" s="1"/>
  <c r="S18" i="1"/>
  <c r="S335" i="1"/>
  <c r="S336" i="1"/>
  <c r="S339" i="1"/>
  <c r="S340" i="1"/>
  <c r="S341" i="1"/>
  <c r="S343" i="1"/>
  <c r="S346" i="1"/>
  <c r="AF86" i="1"/>
  <c r="AC86" i="1"/>
  <c r="BI347" i="1" l="1"/>
  <c r="BI349" i="1"/>
  <c r="BI350" i="1" s="1"/>
  <c r="AP347" i="1"/>
  <c r="AP349" i="1"/>
  <c r="AP350" i="1" s="1"/>
  <c r="U347" i="1"/>
  <c r="U349" i="1"/>
  <c r="U350" i="1" s="1"/>
  <c r="AN18" i="1"/>
  <c r="AN340" i="1"/>
  <c r="S332" i="1"/>
  <c r="S349" i="1" s="1"/>
  <c r="S350" i="1" s="1"/>
  <c r="BH302" i="1"/>
  <c r="BJ302" i="1" s="1"/>
  <c r="BL302" i="1" s="1"/>
  <c r="AM302" i="1"/>
  <c r="AO302" i="1" s="1"/>
  <c r="AQ302" i="1" s="1"/>
  <c r="AS302" i="1" s="1"/>
  <c r="AU302" i="1" s="1"/>
  <c r="R302" i="1"/>
  <c r="T302" i="1" s="1"/>
  <c r="V302" i="1" s="1"/>
  <c r="X302" i="1" s="1"/>
  <c r="Z302" i="1" s="1"/>
  <c r="AL300" i="1"/>
  <c r="BG300" i="1"/>
  <c r="Q300" i="1"/>
  <c r="AN332" i="1" l="1"/>
  <c r="AL46" i="1"/>
  <c r="AL20" i="1" s="1"/>
  <c r="O44" i="1"/>
  <c r="AN347" i="1" l="1"/>
  <c r="AN349" i="1"/>
  <c r="AN350" i="1" s="1"/>
  <c r="BG154" i="1"/>
  <c r="AL154" i="1"/>
  <c r="Q154" i="1"/>
  <c r="BH181" i="1"/>
  <c r="BJ181" i="1" s="1"/>
  <c r="BL181" i="1" s="1"/>
  <c r="BH180" i="1"/>
  <c r="BJ180" i="1" s="1"/>
  <c r="BL180" i="1" s="1"/>
  <c r="AM181" i="1"/>
  <c r="AO181" i="1" s="1"/>
  <c r="AQ181" i="1" s="1"/>
  <c r="AS181" i="1" s="1"/>
  <c r="AU181" i="1" s="1"/>
  <c r="AM180" i="1"/>
  <c r="AO180" i="1" s="1"/>
  <c r="AQ180" i="1" s="1"/>
  <c r="AS180" i="1" s="1"/>
  <c r="AU180" i="1" s="1"/>
  <c r="R181" i="1"/>
  <c r="T181" i="1" s="1"/>
  <c r="V181" i="1" s="1"/>
  <c r="X181" i="1" s="1"/>
  <c r="Z181" i="1" s="1"/>
  <c r="R180" i="1"/>
  <c r="T180" i="1" s="1"/>
  <c r="V180" i="1" s="1"/>
  <c r="X180" i="1" s="1"/>
  <c r="Z180" i="1" s="1"/>
  <c r="BG184" i="1" l="1"/>
  <c r="AL184" i="1"/>
  <c r="Q184" i="1"/>
  <c r="BH282" i="1"/>
  <c r="BJ282" i="1" s="1"/>
  <c r="BL282" i="1" s="1"/>
  <c r="AM282" i="1"/>
  <c r="AO282" i="1" s="1"/>
  <c r="AQ282" i="1" s="1"/>
  <c r="AS282" i="1" s="1"/>
  <c r="AU282" i="1" s="1"/>
  <c r="R282" i="1"/>
  <c r="T282" i="1" s="1"/>
  <c r="V282" i="1" s="1"/>
  <c r="X282" i="1" s="1"/>
  <c r="Z282" i="1" s="1"/>
  <c r="BG346" i="1" l="1"/>
  <c r="BG345" i="1"/>
  <c r="BG344" i="1"/>
  <c r="BG342" i="1"/>
  <c r="BG323" i="1"/>
  <c r="BG322" i="1"/>
  <c r="BG317" i="1"/>
  <c r="BG312" i="1"/>
  <c r="BG303" i="1"/>
  <c r="BG290" i="1"/>
  <c r="BG287" i="1"/>
  <c r="BG286" i="1"/>
  <c r="BG285" i="1"/>
  <c r="BG269" i="1"/>
  <c r="BG264" i="1"/>
  <c r="BG260" i="1"/>
  <c r="BG256" i="1"/>
  <c r="BG252" i="1"/>
  <c r="BG244" i="1"/>
  <c r="BG343" i="1" s="1"/>
  <c r="BG240" i="1"/>
  <c r="BG236" i="1"/>
  <c r="BG232" i="1"/>
  <c r="BG228" i="1"/>
  <c r="BG224" i="1"/>
  <c r="BG220" i="1"/>
  <c r="BG216" i="1"/>
  <c r="BG212" i="1"/>
  <c r="BG207" i="1"/>
  <c r="BG203" i="1"/>
  <c r="BG199" i="1"/>
  <c r="BG195" i="1"/>
  <c r="BG191" i="1"/>
  <c r="BG187" i="1"/>
  <c r="BG186" i="1"/>
  <c r="BG185" i="1"/>
  <c r="BG171" i="1"/>
  <c r="BG167" i="1"/>
  <c r="BG157" i="1"/>
  <c r="BG155" i="1"/>
  <c r="BG148" i="1"/>
  <c r="BG145" i="1"/>
  <c r="BG140" i="1"/>
  <c r="BG115" i="1"/>
  <c r="BG337" i="1" s="1"/>
  <c r="BG114" i="1"/>
  <c r="BG113" i="1"/>
  <c r="BG112" i="1"/>
  <c r="BG104" i="1"/>
  <c r="BG86" i="1"/>
  <c r="BG82" i="1"/>
  <c r="BG78" i="1"/>
  <c r="BG74" i="1"/>
  <c r="BG68" i="1"/>
  <c r="BG59" i="1"/>
  <c r="BG49" i="1"/>
  <c r="BG44" i="1"/>
  <c r="BG38" i="1"/>
  <c r="BG33" i="1"/>
  <c r="BG28" i="1"/>
  <c r="BG23" i="1"/>
  <c r="BG333" i="1" s="1"/>
  <c r="BG22" i="1"/>
  <c r="AL303" i="1"/>
  <c r="AL346" i="1"/>
  <c r="AL345" i="1"/>
  <c r="AL344" i="1"/>
  <c r="AL337" i="1"/>
  <c r="AL323" i="1"/>
  <c r="AL322" i="1"/>
  <c r="AL317" i="1"/>
  <c r="AL312" i="1"/>
  <c r="AL297" i="1"/>
  <c r="AL290" i="1"/>
  <c r="AL287" i="1"/>
  <c r="AL286" i="1"/>
  <c r="AL285" i="1"/>
  <c r="AL278" i="1"/>
  <c r="AL269" i="1"/>
  <c r="AL264" i="1"/>
  <c r="AL260" i="1"/>
  <c r="AL256" i="1"/>
  <c r="AL252" i="1"/>
  <c r="AL244" i="1"/>
  <c r="AL343" i="1" s="1"/>
  <c r="AL240" i="1"/>
  <c r="AL236" i="1"/>
  <c r="AL232" i="1"/>
  <c r="AL228" i="1"/>
  <c r="AL224" i="1"/>
  <c r="AL220" i="1"/>
  <c r="AL216" i="1"/>
  <c r="AL212" i="1"/>
  <c r="AL207" i="1"/>
  <c r="AL203" i="1"/>
  <c r="AL199" i="1"/>
  <c r="AL195" i="1"/>
  <c r="AL191" i="1"/>
  <c r="AL187" i="1"/>
  <c r="AL186" i="1"/>
  <c r="AL185" i="1"/>
  <c r="AL334" i="1" s="1"/>
  <c r="AL171" i="1"/>
  <c r="AL167" i="1"/>
  <c r="AL157" i="1"/>
  <c r="AL155" i="1"/>
  <c r="AL148" i="1"/>
  <c r="AL145" i="1"/>
  <c r="AL144" i="1"/>
  <c r="AL143" i="1"/>
  <c r="AL113" i="1" s="1"/>
  <c r="AL114" i="1"/>
  <c r="AL104" i="1"/>
  <c r="AL342" i="1"/>
  <c r="AL86" i="1"/>
  <c r="AL82" i="1"/>
  <c r="AL78" i="1"/>
  <c r="AL74" i="1"/>
  <c r="AL68" i="1"/>
  <c r="AL59" i="1"/>
  <c r="AL49" i="1"/>
  <c r="AL44" i="1"/>
  <c r="AL38" i="1"/>
  <c r="AL33" i="1"/>
  <c r="AL28" i="1"/>
  <c r="AL23" i="1"/>
  <c r="AL22" i="1"/>
  <c r="Q345" i="1"/>
  <c r="Q344" i="1"/>
  <c r="Q342" i="1"/>
  <c r="Q324" i="1"/>
  <c r="Q346" i="1" s="1"/>
  <c r="Q323" i="1"/>
  <c r="Q322" i="1"/>
  <c r="Q317" i="1"/>
  <c r="Q312" i="1"/>
  <c r="Q303" i="1"/>
  <c r="Q293" i="1"/>
  <c r="Q290" i="1"/>
  <c r="Q287" i="1"/>
  <c r="Q286" i="1"/>
  <c r="Q285" i="1"/>
  <c r="Q274" i="1"/>
  <c r="Q269" i="1"/>
  <c r="Q264" i="1"/>
  <c r="Q260" i="1"/>
  <c r="Q256" i="1"/>
  <c r="Q252" i="1"/>
  <c r="Q244" i="1"/>
  <c r="Q343" i="1" s="1"/>
  <c r="Q240" i="1"/>
  <c r="Q236" i="1"/>
  <c r="Q232" i="1"/>
  <c r="Q228" i="1"/>
  <c r="Q224" i="1"/>
  <c r="Q220" i="1"/>
  <c r="Q216" i="1"/>
  <c r="Q212" i="1"/>
  <c r="Q207" i="1"/>
  <c r="Q203" i="1"/>
  <c r="Q199" i="1"/>
  <c r="Q195" i="1"/>
  <c r="Q191" i="1"/>
  <c r="Q187" i="1"/>
  <c r="Q186" i="1"/>
  <c r="Q185" i="1"/>
  <c r="Q334" i="1" s="1"/>
  <c r="Q171" i="1"/>
  <c r="Q167" i="1"/>
  <c r="Q157" i="1"/>
  <c r="Q155" i="1"/>
  <c r="Q152" i="1" s="1"/>
  <c r="Q148" i="1"/>
  <c r="Q145" i="1"/>
  <c r="Q140" i="1"/>
  <c r="Q115" i="1"/>
  <c r="Q337" i="1" s="1"/>
  <c r="Q114" i="1"/>
  <c r="Q113" i="1"/>
  <c r="Q112" i="1"/>
  <c r="Q104" i="1"/>
  <c r="Q82" i="1"/>
  <c r="Q78" i="1"/>
  <c r="Q74" i="1"/>
  <c r="Q68" i="1"/>
  <c r="Q59" i="1"/>
  <c r="Q49" i="1"/>
  <c r="Q44" i="1"/>
  <c r="Q38" i="1"/>
  <c r="Q33" i="1"/>
  <c r="Q28" i="1"/>
  <c r="Q23" i="1"/>
  <c r="Q22" i="1"/>
  <c r="Q21" i="1"/>
  <c r="BG18" i="1" l="1"/>
  <c r="Q339" i="1"/>
  <c r="BG339" i="1"/>
  <c r="AL339" i="1"/>
  <c r="AL341" i="1"/>
  <c r="Q341" i="1"/>
  <c r="BG341" i="1"/>
  <c r="BG336" i="1"/>
  <c r="Q182" i="1"/>
  <c r="BG283" i="1"/>
  <c r="BG152" i="1"/>
  <c r="BG320" i="1"/>
  <c r="BG335" i="1"/>
  <c r="BG340" i="1"/>
  <c r="BG182" i="1"/>
  <c r="BG110" i="1"/>
  <c r="BG334" i="1"/>
  <c r="AL140" i="1"/>
  <c r="AL340" i="1" s="1"/>
  <c r="Q320" i="1"/>
  <c r="Q110" i="1"/>
  <c r="AL283" i="1"/>
  <c r="AL320" i="1"/>
  <c r="AL336" i="1"/>
  <c r="Q336" i="1"/>
  <c r="AL152" i="1"/>
  <c r="AL335" i="1"/>
  <c r="AL112" i="1"/>
  <c r="AL110" i="1" s="1"/>
  <c r="AL182" i="1"/>
  <c r="Q18" i="1"/>
  <c r="Q335" i="1"/>
  <c r="Q340" i="1"/>
  <c r="Q283" i="1"/>
  <c r="O306" i="1"/>
  <c r="AL333" i="1" l="1"/>
  <c r="AL18" i="1"/>
  <c r="AL332" i="1" s="1"/>
  <c r="BG332" i="1"/>
  <c r="Q332" i="1"/>
  <c r="Q349" i="1" s="1"/>
  <c r="Q350" i="1" s="1"/>
  <c r="AJ209" i="1"/>
  <c r="BG349" i="1" l="1"/>
  <c r="BG350" i="1" s="1"/>
  <c r="BG347" i="1"/>
  <c r="AL347" i="1"/>
  <c r="AL349" i="1"/>
  <c r="AL350" i="1" s="1"/>
  <c r="AJ132" i="1"/>
  <c r="O118" i="1"/>
  <c r="AJ308" i="1"/>
  <c r="O308" i="1"/>
  <c r="O76" i="1"/>
  <c r="O20" i="1" s="1"/>
  <c r="O156" i="1"/>
  <c r="O124" i="1" l="1"/>
  <c r="AJ91" i="1" l="1"/>
  <c r="AJ193" i="1"/>
  <c r="AJ184" i="1" s="1"/>
  <c r="O193" i="1"/>
  <c r="O348" i="1" s="1"/>
  <c r="AJ194" i="1"/>
  <c r="AJ185" i="1" s="1"/>
  <c r="O194" i="1"/>
  <c r="O185" i="1" s="1"/>
  <c r="BE185" i="1"/>
  <c r="BE184" i="1"/>
  <c r="AJ278" i="1"/>
  <c r="AK278" i="1" s="1"/>
  <c r="AM278" i="1" s="1"/>
  <c r="AO278" i="1" s="1"/>
  <c r="AQ278" i="1" s="1"/>
  <c r="AS278" i="1" s="1"/>
  <c r="AU278" i="1" s="1"/>
  <c r="BF280" i="1"/>
  <c r="BH280" i="1" s="1"/>
  <c r="BJ280" i="1" s="1"/>
  <c r="BL280" i="1" s="1"/>
  <c r="BF278" i="1"/>
  <c r="BH278" i="1" s="1"/>
  <c r="BJ278" i="1" s="1"/>
  <c r="BL278" i="1" s="1"/>
  <c r="AK280" i="1"/>
  <c r="AM280" i="1" s="1"/>
  <c r="AO280" i="1" s="1"/>
  <c r="AQ280" i="1" s="1"/>
  <c r="AS280" i="1" s="1"/>
  <c r="AU280" i="1" s="1"/>
  <c r="P280" i="1"/>
  <c r="R280" i="1" s="1"/>
  <c r="T280" i="1" s="1"/>
  <c r="V280" i="1" s="1"/>
  <c r="X280" i="1" s="1"/>
  <c r="Z280" i="1" s="1"/>
  <c r="BF281" i="1"/>
  <c r="BH281" i="1" s="1"/>
  <c r="BJ281" i="1" s="1"/>
  <c r="BL281" i="1" s="1"/>
  <c r="AK281" i="1"/>
  <c r="AM281" i="1" s="1"/>
  <c r="AO281" i="1" s="1"/>
  <c r="AQ281" i="1" s="1"/>
  <c r="AS281" i="1" s="1"/>
  <c r="AU281" i="1" s="1"/>
  <c r="P278" i="1"/>
  <c r="R278" i="1" s="1"/>
  <c r="T278" i="1" s="1"/>
  <c r="V278" i="1" s="1"/>
  <c r="X278" i="1" s="1"/>
  <c r="Z278" i="1" s="1"/>
  <c r="P281" i="1"/>
  <c r="R281" i="1" s="1"/>
  <c r="T281" i="1" s="1"/>
  <c r="V281" i="1" s="1"/>
  <c r="X281" i="1" s="1"/>
  <c r="Z281" i="1" s="1"/>
  <c r="BF276" i="1"/>
  <c r="BH276" i="1" s="1"/>
  <c r="BJ276" i="1" s="1"/>
  <c r="BL276" i="1" s="1"/>
  <c r="BF277" i="1"/>
  <c r="BH277" i="1" s="1"/>
  <c r="BJ277" i="1" s="1"/>
  <c r="BL277" i="1" s="1"/>
  <c r="AK276" i="1"/>
  <c r="AM276" i="1" s="1"/>
  <c r="AO276" i="1" s="1"/>
  <c r="AQ276" i="1" s="1"/>
  <c r="AS276" i="1" s="1"/>
  <c r="AU276" i="1" s="1"/>
  <c r="AK277" i="1"/>
  <c r="AM277" i="1" s="1"/>
  <c r="AO277" i="1" s="1"/>
  <c r="AQ277" i="1" s="1"/>
  <c r="AS277" i="1" s="1"/>
  <c r="AU277" i="1" s="1"/>
  <c r="O274" i="1"/>
  <c r="M184" i="1"/>
  <c r="K184" i="1"/>
  <c r="L276" i="1"/>
  <c r="N276" i="1" s="1"/>
  <c r="P276" i="1" s="1"/>
  <c r="R276" i="1" s="1"/>
  <c r="T276" i="1" s="1"/>
  <c r="V276" i="1" s="1"/>
  <c r="X276" i="1" s="1"/>
  <c r="Z276" i="1" s="1"/>
  <c r="L277" i="1"/>
  <c r="N277" i="1" s="1"/>
  <c r="P277" i="1" s="1"/>
  <c r="R277" i="1" s="1"/>
  <c r="T277" i="1" s="1"/>
  <c r="V277" i="1" s="1"/>
  <c r="X277" i="1" s="1"/>
  <c r="Z277" i="1" s="1"/>
  <c r="L274" i="1"/>
  <c r="BE342" i="1"/>
  <c r="O342" i="1"/>
  <c r="P109" i="1"/>
  <c r="R109" i="1" s="1"/>
  <c r="T109" i="1" s="1"/>
  <c r="V109" i="1" s="1"/>
  <c r="X109" i="1" s="1"/>
  <c r="Z109" i="1" s="1"/>
  <c r="BF109" i="1"/>
  <c r="BH109" i="1" s="1"/>
  <c r="BJ109" i="1" s="1"/>
  <c r="BL109" i="1" s="1"/>
  <c r="AK109" i="1"/>
  <c r="AM109" i="1" s="1"/>
  <c r="AO109" i="1" s="1"/>
  <c r="AQ109" i="1" s="1"/>
  <c r="AS109" i="1" s="1"/>
  <c r="AU109" i="1" s="1"/>
  <c r="AJ342" i="1" l="1"/>
  <c r="O184" i="1"/>
  <c r="BF108" i="1"/>
  <c r="BH108" i="1" s="1"/>
  <c r="BJ108" i="1" s="1"/>
  <c r="BL108" i="1" s="1"/>
  <c r="AK108" i="1"/>
  <c r="AM108" i="1" s="1"/>
  <c r="AO108" i="1" s="1"/>
  <c r="AQ108" i="1" s="1"/>
  <c r="AS108" i="1" s="1"/>
  <c r="AU108" i="1" s="1"/>
  <c r="P108" i="1"/>
  <c r="R108" i="1" s="1"/>
  <c r="T108" i="1" s="1"/>
  <c r="V108" i="1" s="1"/>
  <c r="X108" i="1" s="1"/>
  <c r="Z108" i="1" s="1"/>
  <c r="BE346" i="1" l="1"/>
  <c r="BE345" i="1"/>
  <c r="BE344" i="1"/>
  <c r="BE323" i="1"/>
  <c r="BE322" i="1"/>
  <c r="BE317" i="1"/>
  <c r="BE312" i="1"/>
  <c r="BE303" i="1"/>
  <c r="BE300" i="1"/>
  <c r="BE290" i="1"/>
  <c r="BE287" i="1"/>
  <c r="BE286" i="1"/>
  <c r="BE285" i="1"/>
  <c r="BE269" i="1"/>
  <c r="BE264" i="1"/>
  <c r="BE260" i="1"/>
  <c r="BE256" i="1"/>
  <c r="BE252" i="1"/>
  <c r="BE244" i="1"/>
  <c r="BE240" i="1"/>
  <c r="BE236" i="1"/>
  <c r="BE232" i="1"/>
  <c r="BE228" i="1"/>
  <c r="BE224" i="1"/>
  <c r="BE220" i="1"/>
  <c r="BE216" i="1"/>
  <c r="BE212" i="1"/>
  <c r="BE207" i="1"/>
  <c r="BE203" i="1"/>
  <c r="BE199" i="1"/>
  <c r="BE195" i="1"/>
  <c r="BE191" i="1"/>
  <c r="BE187" i="1"/>
  <c r="BE186" i="1"/>
  <c r="BE334" i="1"/>
  <c r="BE171" i="1"/>
  <c r="BE167" i="1"/>
  <c r="BE157" i="1"/>
  <c r="BE155" i="1"/>
  <c r="BE154" i="1"/>
  <c r="BE148" i="1"/>
  <c r="BE145" i="1"/>
  <c r="BE140" i="1"/>
  <c r="BE115" i="1"/>
  <c r="BE337" i="1" s="1"/>
  <c r="BE114" i="1"/>
  <c r="BE113" i="1"/>
  <c r="BE112" i="1"/>
  <c r="BE104" i="1"/>
  <c r="BE86" i="1"/>
  <c r="BE82" i="1"/>
  <c r="BE78" i="1"/>
  <c r="BE74" i="1"/>
  <c r="BE68" i="1"/>
  <c r="BE59" i="1"/>
  <c r="BE49" i="1"/>
  <c r="BE44" i="1"/>
  <c r="BE38" i="1"/>
  <c r="BE33" i="1"/>
  <c r="BE28" i="1"/>
  <c r="BE23" i="1"/>
  <c r="BE333" i="1" s="1"/>
  <c r="BE22" i="1"/>
  <c r="AJ346" i="1"/>
  <c r="AJ345" i="1"/>
  <c r="AJ344" i="1"/>
  <c r="AJ337" i="1"/>
  <c r="AJ323" i="1"/>
  <c r="AJ322" i="1"/>
  <c r="AJ317" i="1"/>
  <c r="AJ312" i="1"/>
  <c r="AJ303" i="1"/>
  <c r="AJ300" i="1"/>
  <c r="AJ297" i="1"/>
  <c r="AJ290" i="1"/>
  <c r="AJ287" i="1"/>
  <c r="AJ286" i="1"/>
  <c r="AJ285" i="1"/>
  <c r="AJ269" i="1"/>
  <c r="AJ264" i="1"/>
  <c r="AJ260" i="1"/>
  <c r="AJ256" i="1"/>
  <c r="AJ252" i="1"/>
  <c r="AJ244" i="1"/>
  <c r="AJ343" i="1" s="1"/>
  <c r="AJ240" i="1"/>
  <c r="AJ236" i="1"/>
  <c r="AJ232" i="1"/>
  <c r="AJ228" i="1"/>
  <c r="AJ224" i="1"/>
  <c r="AJ220" i="1"/>
  <c r="AJ216" i="1"/>
  <c r="AJ212" i="1"/>
  <c r="AJ207" i="1"/>
  <c r="AJ203" i="1"/>
  <c r="AJ199" i="1"/>
  <c r="AJ195" i="1"/>
  <c r="AJ191" i="1"/>
  <c r="AJ187" i="1"/>
  <c r="AJ186" i="1"/>
  <c r="AJ171" i="1"/>
  <c r="AJ167" i="1"/>
  <c r="AJ157" i="1"/>
  <c r="AJ155" i="1"/>
  <c r="AJ154" i="1"/>
  <c r="AJ148" i="1"/>
  <c r="AJ145" i="1"/>
  <c r="AJ144" i="1"/>
  <c r="AJ143" i="1"/>
  <c r="AJ113" i="1" s="1"/>
  <c r="AJ114" i="1"/>
  <c r="AJ112" i="1"/>
  <c r="AJ104" i="1"/>
  <c r="AJ86" i="1"/>
  <c r="AJ82" i="1"/>
  <c r="AJ78" i="1"/>
  <c r="AJ74" i="1"/>
  <c r="AJ68" i="1"/>
  <c r="AJ59" i="1"/>
  <c r="AJ49" i="1"/>
  <c r="AJ46" i="1"/>
  <c r="AJ20" i="1" s="1"/>
  <c r="AJ38" i="1"/>
  <c r="AJ33" i="1"/>
  <c r="AJ28" i="1"/>
  <c r="AJ23" i="1"/>
  <c r="AJ22" i="1"/>
  <c r="O345" i="1"/>
  <c r="O344" i="1"/>
  <c r="O324" i="1"/>
  <c r="O323" i="1"/>
  <c r="O322" i="1"/>
  <c r="O317" i="1"/>
  <c r="O312" i="1"/>
  <c r="O303" i="1"/>
  <c r="O300" i="1"/>
  <c r="O293" i="1"/>
  <c r="O290" i="1"/>
  <c r="O287" i="1"/>
  <c r="O286" i="1"/>
  <c r="O285" i="1"/>
  <c r="O269" i="1"/>
  <c r="O264" i="1"/>
  <c r="O260" i="1"/>
  <c r="O256" i="1"/>
  <c r="O252" i="1"/>
  <c r="O244" i="1"/>
  <c r="O240" i="1"/>
  <c r="O236" i="1"/>
  <c r="O232" i="1"/>
  <c r="O228" i="1"/>
  <c r="O224" i="1"/>
  <c r="O220" i="1"/>
  <c r="O216" i="1"/>
  <c r="O212" i="1"/>
  <c r="O207" i="1"/>
  <c r="O203" i="1"/>
  <c r="O199" i="1"/>
  <c r="O195" i="1"/>
  <c r="O191" i="1"/>
  <c r="O187" i="1"/>
  <c r="O186" i="1"/>
  <c r="O334" i="1"/>
  <c r="O171" i="1"/>
  <c r="O167" i="1"/>
  <c r="O157" i="1"/>
  <c r="O155" i="1"/>
  <c r="O154" i="1"/>
  <c r="O148" i="1"/>
  <c r="O145" i="1"/>
  <c r="O140" i="1"/>
  <c r="O115" i="1"/>
  <c r="O337" i="1" s="1"/>
  <c r="O114" i="1"/>
  <c r="O113" i="1"/>
  <c r="O112" i="1"/>
  <c r="O104" i="1"/>
  <c r="O82" i="1"/>
  <c r="O78" i="1"/>
  <c r="O74" i="1"/>
  <c r="O68" i="1"/>
  <c r="O59" i="1"/>
  <c r="O49" i="1"/>
  <c r="O38" i="1"/>
  <c r="O33" i="1"/>
  <c r="O28" i="1"/>
  <c r="O23" i="1"/>
  <c r="O22" i="1"/>
  <c r="O21" i="1"/>
  <c r="BE18" i="1" l="1"/>
  <c r="AJ44" i="1"/>
  <c r="AJ333" i="1" s="1"/>
  <c r="AJ140" i="1"/>
  <c r="AJ340" i="1" s="1"/>
  <c r="AJ341" i="1"/>
  <c r="BE341" i="1"/>
  <c r="O341" i="1"/>
  <c r="BE320" i="1"/>
  <c r="AJ152" i="1"/>
  <c r="BE339" i="1"/>
  <c r="O339" i="1"/>
  <c r="O320" i="1"/>
  <c r="O182" i="1"/>
  <c r="BE283" i="1"/>
  <c r="BE335" i="1"/>
  <c r="O18" i="1"/>
  <c r="BE110" i="1"/>
  <c r="O110" i="1"/>
  <c r="AJ182" i="1"/>
  <c r="AJ320" i="1"/>
  <c r="O283" i="1"/>
  <c r="BE340" i="1"/>
  <c r="BE182" i="1"/>
  <c r="BE336" i="1"/>
  <c r="O335" i="1"/>
  <c r="O152" i="1"/>
  <c r="AJ283" i="1"/>
  <c r="BE343" i="1"/>
  <c r="AJ110" i="1"/>
  <c r="BE152" i="1"/>
  <c r="AJ334" i="1"/>
  <c r="AJ336" i="1"/>
  <c r="AJ335" i="1"/>
  <c r="O336" i="1"/>
  <c r="O343" i="1"/>
  <c r="O340" i="1"/>
  <c r="O346" i="1"/>
  <c r="K46" i="1"/>
  <c r="AJ339" i="1" l="1"/>
  <c r="AJ18" i="1"/>
  <c r="AJ332" i="1" s="1"/>
  <c r="K44" i="1"/>
  <c r="BE332" i="1"/>
  <c r="O332" i="1"/>
  <c r="O349" i="1" s="1"/>
  <c r="O350" i="1" s="1"/>
  <c r="M154" i="1"/>
  <c r="BC346" i="1"/>
  <c r="BC345" i="1"/>
  <c r="BC344" i="1"/>
  <c r="BC342" i="1"/>
  <c r="BC323" i="1"/>
  <c r="BC322" i="1"/>
  <c r="BC317" i="1"/>
  <c r="BC312" i="1"/>
  <c r="BC303" i="1"/>
  <c r="BC300" i="1"/>
  <c r="BC290" i="1"/>
  <c r="BC287" i="1"/>
  <c r="BC286" i="1"/>
  <c r="BC285" i="1"/>
  <c r="BC269" i="1"/>
  <c r="BC264" i="1"/>
  <c r="BC260" i="1"/>
  <c r="BC256" i="1"/>
  <c r="BC252" i="1"/>
  <c r="BC244" i="1"/>
  <c r="BC343" i="1" s="1"/>
  <c r="BC240" i="1"/>
  <c r="BC236" i="1"/>
  <c r="BC232" i="1"/>
  <c r="BC228" i="1"/>
  <c r="BC224" i="1"/>
  <c r="BC220" i="1"/>
  <c r="BC216" i="1"/>
  <c r="BC212" i="1"/>
  <c r="BC207" i="1"/>
  <c r="BC203" i="1"/>
  <c r="BC199" i="1"/>
  <c r="BC195" i="1"/>
  <c r="BC191" i="1"/>
  <c r="BC187" i="1"/>
  <c r="BC186" i="1"/>
  <c r="BC185" i="1"/>
  <c r="BC184" i="1"/>
  <c r="BC171" i="1"/>
  <c r="BC167" i="1"/>
  <c r="BC157" i="1"/>
  <c r="BC155" i="1"/>
  <c r="BC154" i="1"/>
  <c r="BC148" i="1"/>
  <c r="BC145" i="1"/>
  <c r="BC113" i="1"/>
  <c r="BC115" i="1"/>
  <c r="BC337" i="1" s="1"/>
  <c r="BC114" i="1"/>
  <c r="BC112" i="1"/>
  <c r="BC104" i="1"/>
  <c r="BC86" i="1"/>
  <c r="BC82" i="1"/>
  <c r="BC78" i="1"/>
  <c r="BC74" i="1"/>
  <c r="BC68" i="1"/>
  <c r="BC59" i="1"/>
  <c r="BC49" i="1"/>
  <c r="BC44" i="1"/>
  <c r="BC38" i="1"/>
  <c r="BC33" i="1"/>
  <c r="BC28" i="1"/>
  <c r="BC23" i="1"/>
  <c r="BC22" i="1"/>
  <c r="AH346" i="1"/>
  <c r="AH345" i="1"/>
  <c r="AH344" i="1"/>
  <c r="AH342" i="1"/>
  <c r="AH337" i="1"/>
  <c r="AH323" i="1"/>
  <c r="AH322" i="1"/>
  <c r="AH317" i="1"/>
  <c r="AH312" i="1"/>
  <c r="AH303" i="1"/>
  <c r="AH300" i="1"/>
  <c r="AH297" i="1"/>
  <c r="AH290" i="1"/>
  <c r="AH287" i="1"/>
  <c r="AH286" i="1"/>
  <c r="AH285" i="1"/>
  <c r="AH269" i="1"/>
  <c r="AH264" i="1"/>
  <c r="AH260" i="1"/>
  <c r="AH256" i="1"/>
  <c r="AH252" i="1"/>
  <c r="AH244" i="1"/>
  <c r="AH343" i="1" s="1"/>
  <c r="AH240" i="1"/>
  <c r="AH236" i="1"/>
  <c r="AH232" i="1"/>
  <c r="AH228" i="1"/>
  <c r="AH224" i="1"/>
  <c r="AH220" i="1"/>
  <c r="AH216" i="1"/>
  <c r="AH212" i="1"/>
  <c r="AH207" i="1"/>
  <c r="AH203" i="1"/>
  <c r="AH199" i="1"/>
  <c r="AH195" i="1"/>
  <c r="AH191" i="1"/>
  <c r="AH187" i="1"/>
  <c r="AH186" i="1"/>
  <c r="AH185" i="1"/>
  <c r="AH184" i="1"/>
  <c r="AH171" i="1"/>
  <c r="AH167" i="1"/>
  <c r="AH157" i="1"/>
  <c r="AH155" i="1"/>
  <c r="AH154" i="1"/>
  <c r="AH148" i="1"/>
  <c r="AH145" i="1"/>
  <c r="AH144" i="1"/>
  <c r="AH143" i="1"/>
  <c r="AH113" i="1" s="1"/>
  <c r="AH114" i="1"/>
  <c r="AH112" i="1"/>
  <c r="AH104" i="1"/>
  <c r="AH86" i="1"/>
  <c r="AH82" i="1"/>
  <c r="AH78" i="1"/>
  <c r="AH74" i="1"/>
  <c r="AH68" i="1"/>
  <c r="AH59" i="1"/>
  <c r="AH49" i="1"/>
  <c r="AH46" i="1"/>
  <c r="AH20" i="1" s="1"/>
  <c r="AH38" i="1"/>
  <c r="AH33" i="1"/>
  <c r="AH28" i="1"/>
  <c r="AH23" i="1"/>
  <c r="AH22" i="1"/>
  <c r="M345" i="1"/>
  <c r="M344" i="1"/>
  <c r="M342" i="1"/>
  <c r="M324" i="1"/>
  <c r="M323" i="1"/>
  <c r="M322" i="1"/>
  <c r="M317" i="1"/>
  <c r="M312" i="1"/>
  <c r="M303" i="1"/>
  <c r="M300" i="1"/>
  <c r="M293" i="1"/>
  <c r="M290" i="1"/>
  <c r="M287" i="1"/>
  <c r="M286" i="1"/>
  <c r="M285" i="1"/>
  <c r="M269" i="1"/>
  <c r="M264" i="1"/>
  <c r="M260" i="1"/>
  <c r="M256" i="1"/>
  <c r="M252" i="1"/>
  <c r="M244" i="1"/>
  <c r="M343" i="1" s="1"/>
  <c r="M240" i="1"/>
  <c r="M236" i="1"/>
  <c r="M232" i="1"/>
  <c r="M228" i="1"/>
  <c r="M224" i="1"/>
  <c r="M220" i="1"/>
  <c r="M216" i="1"/>
  <c r="M212" i="1"/>
  <c r="M207" i="1"/>
  <c r="M203" i="1"/>
  <c r="M199" i="1"/>
  <c r="M195" i="1"/>
  <c r="M191" i="1"/>
  <c r="M187" i="1"/>
  <c r="M186" i="1"/>
  <c r="M185" i="1"/>
  <c r="M334" i="1" s="1"/>
  <c r="M171" i="1"/>
  <c r="M167" i="1"/>
  <c r="M157" i="1"/>
  <c r="M155" i="1"/>
  <c r="M148" i="1"/>
  <c r="M145" i="1"/>
  <c r="M140" i="1"/>
  <c r="M115" i="1"/>
  <c r="M114" i="1"/>
  <c r="M113" i="1"/>
  <c r="M112" i="1"/>
  <c r="M104" i="1"/>
  <c r="M82" i="1"/>
  <c r="M78" i="1"/>
  <c r="M74" i="1"/>
  <c r="M68" i="1"/>
  <c r="M59" i="1"/>
  <c r="M49" i="1"/>
  <c r="M44" i="1"/>
  <c r="M38" i="1"/>
  <c r="M33" i="1"/>
  <c r="M23" i="1"/>
  <c r="M22" i="1"/>
  <c r="M21" i="1"/>
  <c r="BE349" i="1" l="1"/>
  <c r="BE350" i="1" s="1"/>
  <c r="BE347" i="1"/>
  <c r="AJ347" i="1"/>
  <c r="AJ349" i="1"/>
  <c r="AJ350" i="1" s="1"/>
  <c r="BC18" i="1"/>
  <c r="AH140" i="1"/>
  <c r="AH340" i="1" s="1"/>
  <c r="M152" i="1"/>
  <c r="BC320" i="1"/>
  <c r="AH320" i="1"/>
  <c r="AH110" i="1"/>
  <c r="AH341" i="1"/>
  <c r="BC336" i="1"/>
  <c r="M110" i="1"/>
  <c r="M340" i="1"/>
  <c r="AH182" i="1"/>
  <c r="M283" i="1"/>
  <c r="AH152" i="1"/>
  <c r="AH283" i="1"/>
  <c r="BC334" i="1"/>
  <c r="BC335" i="1"/>
  <c r="BC152" i="1"/>
  <c r="BC283" i="1"/>
  <c r="AH336" i="1"/>
  <c r="M320" i="1"/>
  <c r="M182" i="1"/>
  <c r="BC110" i="1"/>
  <c r="BC341" i="1"/>
  <c r="BC182" i="1"/>
  <c r="BC339" i="1"/>
  <c r="BC140" i="1"/>
  <c r="BC333" i="1" s="1"/>
  <c r="AH334" i="1"/>
  <c r="AH44" i="1"/>
  <c r="AH333" i="1" s="1"/>
  <c r="AH335" i="1"/>
  <c r="M336" i="1"/>
  <c r="M341" i="1"/>
  <c r="M335" i="1"/>
  <c r="M337" i="1"/>
  <c r="M346" i="1"/>
  <c r="M28" i="1"/>
  <c r="AF46" i="1"/>
  <c r="AH339" i="1" l="1"/>
  <c r="AH18" i="1"/>
  <c r="AH332" i="1" s="1"/>
  <c r="M339" i="1"/>
  <c r="BC332" i="1"/>
  <c r="BC340" i="1"/>
  <c r="M18" i="1"/>
  <c r="BA346" i="1"/>
  <c r="AF346" i="1"/>
  <c r="BC349" i="1" l="1"/>
  <c r="BC350" i="1" s="1"/>
  <c r="BC347" i="1"/>
  <c r="AH347" i="1"/>
  <c r="AH349" i="1"/>
  <c r="AH350" i="1" s="1"/>
  <c r="M332" i="1"/>
  <c r="M349" i="1" s="1"/>
  <c r="M350" i="1" s="1"/>
  <c r="AX88" i="1"/>
  <c r="AZ88" i="1" s="1"/>
  <c r="AX89" i="1"/>
  <c r="AZ89" i="1" s="1"/>
  <c r="AX86" i="1"/>
  <c r="AZ86" i="1" s="1"/>
  <c r="AZ346" i="1"/>
  <c r="AF61" i="1"/>
  <c r="AF20" i="1" s="1"/>
  <c r="K61" i="1"/>
  <c r="K20" i="1" s="1"/>
  <c r="K22" i="1" l="1"/>
  <c r="BB106" i="1"/>
  <c r="BD106" i="1" s="1"/>
  <c r="BF106" i="1" s="1"/>
  <c r="BH106" i="1" s="1"/>
  <c r="BJ106" i="1" s="1"/>
  <c r="BL106" i="1" s="1"/>
  <c r="BB107" i="1"/>
  <c r="BD107" i="1" s="1"/>
  <c r="BF107" i="1" s="1"/>
  <c r="BH107" i="1" s="1"/>
  <c r="BJ107" i="1" s="1"/>
  <c r="BL107" i="1" s="1"/>
  <c r="AG106" i="1"/>
  <c r="AI106" i="1" s="1"/>
  <c r="AK106" i="1" s="1"/>
  <c r="AM106" i="1" s="1"/>
  <c r="AO106" i="1" s="1"/>
  <c r="AQ106" i="1" s="1"/>
  <c r="AS106" i="1" s="1"/>
  <c r="AU106" i="1" s="1"/>
  <c r="AG107" i="1"/>
  <c r="AI107" i="1" s="1"/>
  <c r="AK107" i="1" s="1"/>
  <c r="AM107" i="1" s="1"/>
  <c r="AO107" i="1" s="1"/>
  <c r="AQ107" i="1" s="1"/>
  <c r="AS107" i="1" s="1"/>
  <c r="AU107" i="1" s="1"/>
  <c r="L106" i="1"/>
  <c r="N106" i="1" s="1"/>
  <c r="P106" i="1" s="1"/>
  <c r="R106" i="1" s="1"/>
  <c r="T106" i="1" s="1"/>
  <c r="V106" i="1" s="1"/>
  <c r="X106" i="1" s="1"/>
  <c r="Z106" i="1" s="1"/>
  <c r="L107" i="1"/>
  <c r="N107" i="1" s="1"/>
  <c r="P107" i="1" s="1"/>
  <c r="R107" i="1" s="1"/>
  <c r="T107" i="1" s="1"/>
  <c r="V107" i="1" s="1"/>
  <c r="X107" i="1" s="1"/>
  <c r="Z107" i="1" s="1"/>
  <c r="K104" i="1"/>
  <c r="L104" i="1" s="1"/>
  <c r="N104" i="1" s="1"/>
  <c r="P104" i="1" s="1"/>
  <c r="R104" i="1" s="1"/>
  <c r="T104" i="1" s="1"/>
  <c r="V104" i="1" s="1"/>
  <c r="X104" i="1" s="1"/>
  <c r="Z104" i="1" s="1"/>
  <c r="BA104" i="1"/>
  <c r="BB104" i="1" s="1"/>
  <c r="BD104" i="1" s="1"/>
  <c r="BF104" i="1" s="1"/>
  <c r="BH104" i="1" s="1"/>
  <c r="BJ104" i="1" s="1"/>
  <c r="BL104" i="1" s="1"/>
  <c r="AF104" i="1"/>
  <c r="AG104" i="1" s="1"/>
  <c r="AI104" i="1" s="1"/>
  <c r="AK104" i="1" s="1"/>
  <c r="AM104" i="1" s="1"/>
  <c r="AO104" i="1" s="1"/>
  <c r="AQ104" i="1" s="1"/>
  <c r="AS104" i="1" s="1"/>
  <c r="AU104" i="1" s="1"/>
  <c r="BA44" i="1"/>
  <c r="AF44" i="1"/>
  <c r="BB46" i="1"/>
  <c r="BD46" i="1" s="1"/>
  <c r="BF46" i="1" s="1"/>
  <c r="BH46" i="1" s="1"/>
  <c r="BJ46" i="1" s="1"/>
  <c r="BL46" i="1" s="1"/>
  <c r="BB47" i="1"/>
  <c r="BD47" i="1" s="1"/>
  <c r="BF47" i="1" s="1"/>
  <c r="BH47" i="1" s="1"/>
  <c r="BJ47" i="1" s="1"/>
  <c r="BL47" i="1" s="1"/>
  <c r="AG46" i="1"/>
  <c r="AI46" i="1" s="1"/>
  <c r="AK46" i="1" s="1"/>
  <c r="AM46" i="1" s="1"/>
  <c r="AO46" i="1" s="1"/>
  <c r="AQ46" i="1" s="1"/>
  <c r="AS46" i="1" s="1"/>
  <c r="AU46" i="1" s="1"/>
  <c r="AG47" i="1"/>
  <c r="AI47" i="1" s="1"/>
  <c r="AK47" i="1" s="1"/>
  <c r="AM47" i="1" s="1"/>
  <c r="AO47" i="1" s="1"/>
  <c r="AQ47" i="1" s="1"/>
  <c r="AS47" i="1" s="1"/>
  <c r="AU47" i="1" s="1"/>
  <c r="L46" i="1"/>
  <c r="N46" i="1" s="1"/>
  <c r="P46" i="1" s="1"/>
  <c r="R46" i="1" s="1"/>
  <c r="T46" i="1" s="1"/>
  <c r="V46" i="1" s="1"/>
  <c r="X46" i="1" s="1"/>
  <c r="Z46" i="1" s="1"/>
  <c r="L47" i="1"/>
  <c r="N47" i="1" s="1"/>
  <c r="P47" i="1" s="1"/>
  <c r="R47" i="1" s="1"/>
  <c r="T47" i="1" s="1"/>
  <c r="V47" i="1" s="1"/>
  <c r="X47" i="1" s="1"/>
  <c r="Z47" i="1" s="1"/>
  <c r="L88" i="1"/>
  <c r="N88" i="1" s="1"/>
  <c r="P88" i="1" s="1"/>
  <c r="R88" i="1" s="1"/>
  <c r="T88" i="1" s="1"/>
  <c r="V88" i="1" s="1"/>
  <c r="X88" i="1" s="1"/>
  <c r="Z88" i="1" s="1"/>
  <c r="L89" i="1"/>
  <c r="N89" i="1" s="1"/>
  <c r="P89" i="1" s="1"/>
  <c r="R89" i="1" s="1"/>
  <c r="T89" i="1" s="1"/>
  <c r="V89" i="1" s="1"/>
  <c r="X89" i="1" s="1"/>
  <c r="Z89" i="1" s="1"/>
  <c r="AG88" i="1"/>
  <c r="AI88" i="1" s="1"/>
  <c r="AK88" i="1" s="1"/>
  <c r="AM88" i="1" s="1"/>
  <c r="AO88" i="1" s="1"/>
  <c r="AQ88" i="1" s="1"/>
  <c r="AS88" i="1" s="1"/>
  <c r="AU88" i="1" s="1"/>
  <c r="AG89" i="1"/>
  <c r="AI89" i="1" s="1"/>
  <c r="AK89" i="1" s="1"/>
  <c r="AM89" i="1" s="1"/>
  <c r="AO89" i="1" s="1"/>
  <c r="AQ89" i="1" s="1"/>
  <c r="AS89" i="1" s="1"/>
  <c r="AU89" i="1" s="1"/>
  <c r="BB88" i="1"/>
  <c r="BD88" i="1" s="1"/>
  <c r="BF88" i="1" s="1"/>
  <c r="BH88" i="1" s="1"/>
  <c r="BJ88" i="1" s="1"/>
  <c r="BL88" i="1" s="1"/>
  <c r="BB89" i="1"/>
  <c r="BD89" i="1" s="1"/>
  <c r="BF89" i="1" s="1"/>
  <c r="BH89" i="1" s="1"/>
  <c r="BJ89" i="1" s="1"/>
  <c r="BL89" i="1" s="1"/>
  <c r="BA86" i="1"/>
  <c r="K59" i="1"/>
  <c r="BA286" i="1" l="1"/>
  <c r="AF286" i="1"/>
  <c r="K286" i="1"/>
  <c r="BA154" i="1" l="1"/>
  <c r="AF154" i="1"/>
  <c r="K154" i="1"/>
  <c r="BB179" i="1"/>
  <c r="BD179" i="1" s="1"/>
  <c r="BF179" i="1" s="1"/>
  <c r="BH179" i="1" s="1"/>
  <c r="BJ179" i="1" s="1"/>
  <c r="BL179" i="1" s="1"/>
  <c r="AG179" i="1"/>
  <c r="AI179" i="1" s="1"/>
  <c r="AK179" i="1" s="1"/>
  <c r="AM179" i="1" s="1"/>
  <c r="AO179" i="1" s="1"/>
  <c r="AQ179" i="1" s="1"/>
  <c r="AS179" i="1" s="1"/>
  <c r="AU179" i="1" s="1"/>
  <c r="L179" i="1"/>
  <c r="N179" i="1" s="1"/>
  <c r="P179" i="1" s="1"/>
  <c r="R179" i="1" s="1"/>
  <c r="T179" i="1" s="1"/>
  <c r="V179" i="1" s="1"/>
  <c r="X179" i="1" s="1"/>
  <c r="Z179" i="1" s="1"/>
  <c r="BA184" i="1"/>
  <c r="AF184" i="1"/>
  <c r="BB274" i="1"/>
  <c r="BD274" i="1" s="1"/>
  <c r="BF274" i="1" s="1"/>
  <c r="BH274" i="1" s="1"/>
  <c r="BJ274" i="1" s="1"/>
  <c r="BL274" i="1" s="1"/>
  <c r="AG274" i="1"/>
  <c r="AI274" i="1" s="1"/>
  <c r="AK274" i="1" s="1"/>
  <c r="AM274" i="1" s="1"/>
  <c r="AO274" i="1" s="1"/>
  <c r="AQ274" i="1" s="1"/>
  <c r="AS274" i="1" s="1"/>
  <c r="AU274" i="1" s="1"/>
  <c r="N274" i="1"/>
  <c r="P274" i="1" s="1"/>
  <c r="R274" i="1" s="1"/>
  <c r="T274" i="1" s="1"/>
  <c r="V274" i="1" s="1"/>
  <c r="X274" i="1" s="1"/>
  <c r="Z274" i="1" s="1"/>
  <c r="L297" i="1" l="1"/>
  <c r="N297" i="1" s="1"/>
  <c r="P297" i="1" s="1"/>
  <c r="R297" i="1" s="1"/>
  <c r="T297" i="1" s="1"/>
  <c r="V297" i="1" s="1"/>
  <c r="X297" i="1" s="1"/>
  <c r="Z297" i="1" s="1"/>
  <c r="L299" i="1"/>
  <c r="N299" i="1" s="1"/>
  <c r="P299" i="1" s="1"/>
  <c r="R299" i="1" s="1"/>
  <c r="T299" i="1" s="1"/>
  <c r="V299" i="1" s="1"/>
  <c r="X299" i="1" s="1"/>
  <c r="Z299" i="1" s="1"/>
  <c r="BB297" i="1"/>
  <c r="BD297" i="1" s="1"/>
  <c r="BF297" i="1" s="1"/>
  <c r="BH297" i="1" s="1"/>
  <c r="BJ297" i="1" s="1"/>
  <c r="BL297" i="1" s="1"/>
  <c r="BB299" i="1"/>
  <c r="BD299" i="1" s="1"/>
  <c r="BF299" i="1" s="1"/>
  <c r="BH299" i="1" s="1"/>
  <c r="BJ299" i="1" s="1"/>
  <c r="BL299" i="1" s="1"/>
  <c r="AG299" i="1"/>
  <c r="AI299" i="1" s="1"/>
  <c r="AK299" i="1" s="1"/>
  <c r="AM299" i="1" s="1"/>
  <c r="AO299" i="1" s="1"/>
  <c r="AQ299" i="1" s="1"/>
  <c r="AS299" i="1" s="1"/>
  <c r="AU299" i="1" s="1"/>
  <c r="AF297" i="1"/>
  <c r="AG297" i="1" l="1"/>
  <c r="AI297" i="1" s="1"/>
  <c r="AK297" i="1" s="1"/>
  <c r="AM297" i="1" s="1"/>
  <c r="AO297" i="1" s="1"/>
  <c r="AQ297" i="1" s="1"/>
  <c r="AS297" i="1" s="1"/>
  <c r="AU297" i="1" s="1"/>
  <c r="BB346" i="1"/>
  <c r="BD346" i="1" s="1"/>
  <c r="BF346" i="1" s="1"/>
  <c r="BH346" i="1" s="1"/>
  <c r="BJ346" i="1" s="1"/>
  <c r="BL346" i="1" s="1"/>
  <c r="AG346" i="1"/>
  <c r="AI346" i="1" s="1"/>
  <c r="AK346" i="1" s="1"/>
  <c r="AM346" i="1" s="1"/>
  <c r="AO346" i="1" s="1"/>
  <c r="AQ346" i="1" s="1"/>
  <c r="AS346" i="1" s="1"/>
  <c r="AU346" i="1" s="1"/>
  <c r="BA323" i="1"/>
  <c r="BB323" i="1" s="1"/>
  <c r="BD323" i="1" s="1"/>
  <c r="BF323" i="1" s="1"/>
  <c r="BH323" i="1" s="1"/>
  <c r="BJ323" i="1" s="1"/>
  <c r="BL323" i="1" s="1"/>
  <c r="BA322" i="1"/>
  <c r="AF323" i="1"/>
  <c r="AG323" i="1" s="1"/>
  <c r="AI323" i="1" s="1"/>
  <c r="AK323" i="1" s="1"/>
  <c r="AM323" i="1" s="1"/>
  <c r="AO323" i="1" s="1"/>
  <c r="AQ323" i="1" s="1"/>
  <c r="AS323" i="1" s="1"/>
  <c r="AU323" i="1" s="1"/>
  <c r="AF322" i="1"/>
  <c r="K323" i="1"/>
  <c r="L323" i="1" s="1"/>
  <c r="N323" i="1" s="1"/>
  <c r="P323" i="1" s="1"/>
  <c r="R323" i="1" s="1"/>
  <c r="T323" i="1" s="1"/>
  <c r="V323" i="1" s="1"/>
  <c r="X323" i="1" s="1"/>
  <c r="Z323" i="1" s="1"/>
  <c r="K322" i="1"/>
  <c r="L322" i="1" s="1"/>
  <c r="N322" i="1" s="1"/>
  <c r="P322" i="1" s="1"/>
  <c r="R322" i="1" s="1"/>
  <c r="T322" i="1" s="1"/>
  <c r="V322" i="1" s="1"/>
  <c r="X322" i="1" s="1"/>
  <c r="Z322" i="1" s="1"/>
  <c r="BB324" i="1"/>
  <c r="BD324" i="1" s="1"/>
  <c r="BF324" i="1" s="1"/>
  <c r="BH324" i="1" s="1"/>
  <c r="BJ324" i="1" s="1"/>
  <c r="BL324" i="1" s="1"/>
  <c r="BB326" i="1"/>
  <c r="BD326" i="1" s="1"/>
  <c r="BF326" i="1" s="1"/>
  <c r="BH326" i="1" s="1"/>
  <c r="BJ326" i="1" s="1"/>
  <c r="BL326" i="1" s="1"/>
  <c r="BB327" i="1"/>
  <c r="BD327" i="1" s="1"/>
  <c r="BF327" i="1" s="1"/>
  <c r="BH327" i="1" s="1"/>
  <c r="BJ327" i="1" s="1"/>
  <c r="BL327" i="1" s="1"/>
  <c r="AG324" i="1"/>
  <c r="AI324" i="1" s="1"/>
  <c r="AK324" i="1" s="1"/>
  <c r="AM324" i="1" s="1"/>
  <c r="AO324" i="1" s="1"/>
  <c r="AQ324" i="1" s="1"/>
  <c r="AS324" i="1" s="1"/>
  <c r="AU324" i="1" s="1"/>
  <c r="AG326" i="1"/>
  <c r="AI326" i="1" s="1"/>
  <c r="AK326" i="1" s="1"/>
  <c r="AM326" i="1" s="1"/>
  <c r="AO326" i="1" s="1"/>
  <c r="AQ326" i="1" s="1"/>
  <c r="AS326" i="1" s="1"/>
  <c r="AU326" i="1" s="1"/>
  <c r="AG327" i="1"/>
  <c r="AI327" i="1" s="1"/>
  <c r="AK327" i="1" s="1"/>
  <c r="AM327" i="1" s="1"/>
  <c r="AO327" i="1" s="1"/>
  <c r="AQ327" i="1" s="1"/>
  <c r="AS327" i="1" s="1"/>
  <c r="AU327" i="1" s="1"/>
  <c r="L326" i="1"/>
  <c r="N326" i="1" s="1"/>
  <c r="P326" i="1" s="1"/>
  <c r="R326" i="1" s="1"/>
  <c r="T326" i="1" s="1"/>
  <c r="V326" i="1" s="1"/>
  <c r="X326" i="1" s="1"/>
  <c r="Z326" i="1" s="1"/>
  <c r="L327" i="1"/>
  <c r="N327" i="1" s="1"/>
  <c r="P327" i="1" s="1"/>
  <c r="R327" i="1" s="1"/>
  <c r="T327" i="1" s="1"/>
  <c r="V327" i="1" s="1"/>
  <c r="X327" i="1" s="1"/>
  <c r="Z327" i="1" s="1"/>
  <c r="K324" i="1"/>
  <c r="L324" i="1" l="1"/>
  <c r="N324" i="1" s="1"/>
  <c r="P324" i="1" s="1"/>
  <c r="R324" i="1" s="1"/>
  <c r="T324" i="1" s="1"/>
  <c r="V324" i="1" s="1"/>
  <c r="X324" i="1" s="1"/>
  <c r="Z324" i="1" s="1"/>
  <c r="K346" i="1"/>
  <c r="L346" i="1" s="1"/>
  <c r="N346" i="1" s="1"/>
  <c r="P346" i="1" s="1"/>
  <c r="R346" i="1" s="1"/>
  <c r="AF320" i="1"/>
  <c r="AG320" i="1" s="1"/>
  <c r="AI320" i="1" s="1"/>
  <c r="AK320" i="1" s="1"/>
  <c r="AM320" i="1" s="1"/>
  <c r="AO320" i="1" s="1"/>
  <c r="AQ320" i="1" s="1"/>
  <c r="AS320" i="1" s="1"/>
  <c r="AU320" i="1" s="1"/>
  <c r="BA320" i="1"/>
  <c r="BB320" i="1" s="1"/>
  <c r="BD320" i="1" s="1"/>
  <c r="BF320" i="1" s="1"/>
  <c r="BH320" i="1" s="1"/>
  <c r="BJ320" i="1" s="1"/>
  <c r="BL320" i="1" s="1"/>
  <c r="AG322" i="1"/>
  <c r="AI322" i="1" s="1"/>
  <c r="AK322" i="1" s="1"/>
  <c r="AM322" i="1" s="1"/>
  <c r="AO322" i="1" s="1"/>
  <c r="AQ322" i="1" s="1"/>
  <c r="AS322" i="1" s="1"/>
  <c r="AU322" i="1" s="1"/>
  <c r="BB322" i="1"/>
  <c r="BD322" i="1" s="1"/>
  <c r="BF322" i="1" s="1"/>
  <c r="BH322" i="1" s="1"/>
  <c r="BJ322" i="1" s="1"/>
  <c r="BL322" i="1" s="1"/>
  <c r="K320" i="1"/>
  <c r="L320" i="1" s="1"/>
  <c r="N320" i="1" s="1"/>
  <c r="P320" i="1" s="1"/>
  <c r="R320" i="1" s="1"/>
  <c r="T320" i="1" s="1"/>
  <c r="V320" i="1" s="1"/>
  <c r="X320" i="1" s="1"/>
  <c r="Z320" i="1" s="1"/>
  <c r="T346" i="1" l="1"/>
  <c r="V346" i="1" s="1"/>
  <c r="X346" i="1" s="1"/>
  <c r="Z346" i="1" s="1"/>
  <c r="K31" i="1"/>
  <c r="K21" i="1" s="1"/>
  <c r="K142" i="1"/>
  <c r="K348" i="1" s="1"/>
  <c r="BA342" i="1" l="1"/>
  <c r="AF342" i="1"/>
  <c r="K342" i="1"/>
  <c r="BB103" i="1"/>
  <c r="BD103" i="1" s="1"/>
  <c r="BF103" i="1" s="1"/>
  <c r="BH103" i="1" s="1"/>
  <c r="BJ103" i="1" s="1"/>
  <c r="BL103" i="1" s="1"/>
  <c r="AG103" i="1"/>
  <c r="AI103" i="1" s="1"/>
  <c r="AK103" i="1" s="1"/>
  <c r="AM103" i="1" s="1"/>
  <c r="AO103" i="1" s="1"/>
  <c r="AQ103" i="1" s="1"/>
  <c r="AS103" i="1" s="1"/>
  <c r="AU103" i="1" s="1"/>
  <c r="L103" i="1"/>
  <c r="N103" i="1" s="1"/>
  <c r="P103" i="1" s="1"/>
  <c r="R103" i="1" s="1"/>
  <c r="T103" i="1" s="1"/>
  <c r="V103" i="1" s="1"/>
  <c r="X103" i="1" s="1"/>
  <c r="Z103" i="1" s="1"/>
  <c r="BA345" i="1" l="1"/>
  <c r="BA344" i="1"/>
  <c r="BA317" i="1"/>
  <c r="BA312" i="1"/>
  <c r="BA303" i="1"/>
  <c r="BA300" i="1"/>
  <c r="BA290" i="1"/>
  <c r="BA287" i="1"/>
  <c r="BA285" i="1"/>
  <c r="BA269" i="1"/>
  <c r="BA264" i="1"/>
  <c r="BA260" i="1"/>
  <c r="BA256" i="1"/>
  <c r="BA252" i="1"/>
  <c r="BA244" i="1"/>
  <c r="BA343" i="1" s="1"/>
  <c r="BA240" i="1"/>
  <c r="BA236" i="1"/>
  <c r="BA232" i="1"/>
  <c r="BA228" i="1"/>
  <c r="BA224" i="1"/>
  <c r="BA220" i="1"/>
  <c r="BA216" i="1"/>
  <c r="BA212" i="1"/>
  <c r="BA207" i="1"/>
  <c r="BA203" i="1"/>
  <c r="BA199" i="1"/>
  <c r="BA195" i="1"/>
  <c r="BA191" i="1"/>
  <c r="BA187" i="1"/>
  <c r="BA186" i="1"/>
  <c r="BA185" i="1"/>
  <c r="BA334" i="1" s="1"/>
  <c r="BA171" i="1"/>
  <c r="BA167" i="1"/>
  <c r="BA157" i="1"/>
  <c r="BA155" i="1"/>
  <c r="BA148" i="1"/>
  <c r="BA145" i="1"/>
  <c r="BA144" i="1"/>
  <c r="BA143" i="1"/>
  <c r="BA113" i="1" s="1"/>
  <c r="BA114" i="1"/>
  <c r="BA112" i="1"/>
  <c r="BA82" i="1"/>
  <c r="BA78" i="1"/>
  <c r="BA74" i="1"/>
  <c r="BA68" i="1"/>
  <c r="BA59" i="1"/>
  <c r="BA49" i="1"/>
  <c r="BA38" i="1"/>
  <c r="BA33" i="1"/>
  <c r="BA28" i="1"/>
  <c r="BA23" i="1"/>
  <c r="BA22" i="1"/>
  <c r="AF345" i="1"/>
  <c r="AF344" i="1"/>
  <c r="AF337" i="1"/>
  <c r="AF317" i="1"/>
  <c r="AF312" i="1"/>
  <c r="AF303" i="1"/>
  <c r="AF300" i="1"/>
  <c r="AF290" i="1"/>
  <c r="AF287" i="1"/>
  <c r="AF285" i="1"/>
  <c r="AF283" i="1" s="1"/>
  <c r="AF269" i="1"/>
  <c r="AF264" i="1"/>
  <c r="AF260" i="1"/>
  <c r="AF256" i="1"/>
  <c r="AF252" i="1"/>
  <c r="AF244" i="1"/>
  <c r="AF343" i="1" s="1"/>
  <c r="AF240" i="1"/>
  <c r="AF236" i="1"/>
  <c r="AF232" i="1"/>
  <c r="AF228" i="1"/>
  <c r="AF224" i="1"/>
  <c r="AF220" i="1"/>
  <c r="AF216" i="1"/>
  <c r="AF212" i="1"/>
  <c r="AF207" i="1"/>
  <c r="AF203" i="1"/>
  <c r="AF199" i="1"/>
  <c r="AF195" i="1"/>
  <c r="AF191" i="1"/>
  <c r="AF187" i="1"/>
  <c r="AF186" i="1"/>
  <c r="AF185" i="1"/>
  <c r="AF334" i="1" s="1"/>
  <c r="AF171" i="1"/>
  <c r="AF167" i="1"/>
  <c r="AF157" i="1"/>
  <c r="AF155" i="1"/>
  <c r="AF148" i="1"/>
  <c r="AF145" i="1"/>
  <c r="AF144" i="1"/>
  <c r="AF143" i="1"/>
  <c r="AF113" i="1" s="1"/>
  <c r="AF114" i="1"/>
  <c r="AF112" i="1"/>
  <c r="AF82" i="1"/>
  <c r="AF78" i="1"/>
  <c r="AF74" i="1"/>
  <c r="AF68" i="1"/>
  <c r="AF59" i="1"/>
  <c r="AF49" i="1"/>
  <c r="AF38" i="1"/>
  <c r="AF33" i="1"/>
  <c r="AF28" i="1"/>
  <c r="AF23" i="1"/>
  <c r="AF22" i="1"/>
  <c r="AF18" i="1" s="1"/>
  <c r="K345" i="1"/>
  <c r="K344" i="1"/>
  <c r="K317" i="1"/>
  <c r="K312" i="1"/>
  <c r="K303" i="1"/>
  <c r="K300" i="1"/>
  <c r="K293" i="1"/>
  <c r="K290" i="1"/>
  <c r="K287" i="1"/>
  <c r="K285" i="1"/>
  <c r="K269" i="1"/>
  <c r="K264" i="1"/>
  <c r="K260" i="1"/>
  <c r="K256" i="1"/>
  <c r="K252" i="1"/>
  <c r="K244" i="1"/>
  <c r="K343" i="1" s="1"/>
  <c r="K240" i="1"/>
  <c r="K236" i="1"/>
  <c r="K232" i="1"/>
  <c r="K228" i="1"/>
  <c r="K224" i="1"/>
  <c r="K220" i="1"/>
  <c r="K216" i="1"/>
  <c r="K212" i="1"/>
  <c r="K207" i="1"/>
  <c r="K203" i="1"/>
  <c r="K199" i="1"/>
  <c r="K195" i="1"/>
  <c r="K191" i="1"/>
  <c r="K187" i="1"/>
  <c r="K186" i="1"/>
  <c r="K185" i="1"/>
  <c r="K334" i="1" s="1"/>
  <c r="K171" i="1"/>
  <c r="K167" i="1"/>
  <c r="K157" i="1"/>
  <c r="K155" i="1"/>
  <c r="K148" i="1"/>
  <c r="K145" i="1"/>
  <c r="K140" i="1"/>
  <c r="K115" i="1"/>
  <c r="K337" i="1" s="1"/>
  <c r="K114" i="1"/>
  <c r="K113" i="1"/>
  <c r="K112" i="1"/>
  <c r="K82" i="1"/>
  <c r="K78" i="1"/>
  <c r="K74" i="1"/>
  <c r="K68" i="1"/>
  <c r="K49" i="1"/>
  <c r="K38" i="1"/>
  <c r="K33" i="1"/>
  <c r="K28" i="1"/>
  <c r="K23" i="1"/>
  <c r="AF339" i="1" l="1"/>
  <c r="BA335" i="1"/>
  <c r="AF335" i="1"/>
  <c r="K341" i="1"/>
  <c r="BA140" i="1"/>
  <c r="BA340" i="1" s="1"/>
  <c r="AF341" i="1"/>
  <c r="BA341" i="1"/>
  <c r="K335" i="1"/>
  <c r="BA339" i="1"/>
  <c r="K339" i="1"/>
  <c r="K283" i="1"/>
  <c r="K152" i="1"/>
  <c r="AF152" i="1"/>
  <c r="BA152" i="1"/>
  <c r="BA182" i="1"/>
  <c r="K336" i="1"/>
  <c r="AF336" i="1"/>
  <c r="BA283" i="1"/>
  <c r="K182" i="1"/>
  <c r="BA18" i="1"/>
  <c r="K18" i="1"/>
  <c r="AF110" i="1"/>
  <c r="BA115" i="1"/>
  <c r="BA336" i="1"/>
  <c r="AF182" i="1"/>
  <c r="AF140" i="1"/>
  <c r="AF333" i="1" s="1"/>
  <c r="K110" i="1"/>
  <c r="K340" i="1"/>
  <c r="I23" i="1"/>
  <c r="I345" i="1"/>
  <c r="I344" i="1"/>
  <c r="I342" i="1"/>
  <c r="I317" i="1"/>
  <c r="I312" i="1"/>
  <c r="I303" i="1"/>
  <c r="I300" i="1"/>
  <c r="I293" i="1"/>
  <c r="I290" i="1"/>
  <c r="I287" i="1"/>
  <c r="I286" i="1"/>
  <c r="I285" i="1"/>
  <c r="I269" i="1"/>
  <c r="I264" i="1"/>
  <c r="I260" i="1"/>
  <c r="I256" i="1"/>
  <c r="I252" i="1"/>
  <c r="I244" i="1"/>
  <c r="I343" i="1" s="1"/>
  <c r="I240" i="1"/>
  <c r="I236" i="1"/>
  <c r="I232" i="1"/>
  <c r="I228" i="1"/>
  <c r="I224" i="1"/>
  <c r="I220" i="1"/>
  <c r="I216" i="1"/>
  <c r="I212" i="1"/>
  <c r="I207" i="1"/>
  <c r="I203" i="1"/>
  <c r="I199" i="1"/>
  <c r="I195" i="1"/>
  <c r="I191" i="1"/>
  <c r="I187" i="1"/>
  <c r="I186" i="1"/>
  <c r="I185" i="1"/>
  <c r="I184" i="1"/>
  <c r="I171" i="1"/>
  <c r="I167" i="1"/>
  <c r="I157" i="1"/>
  <c r="I155" i="1"/>
  <c r="I154" i="1"/>
  <c r="I148" i="1"/>
  <c r="I145" i="1"/>
  <c r="I113" i="1"/>
  <c r="I112" i="1"/>
  <c r="I115" i="1"/>
  <c r="I337" i="1" s="1"/>
  <c r="I114" i="1"/>
  <c r="I82" i="1"/>
  <c r="I78" i="1"/>
  <c r="I74" i="1"/>
  <c r="I68" i="1"/>
  <c r="I59" i="1"/>
  <c r="I38" i="1"/>
  <c r="I33" i="1"/>
  <c r="I28" i="1"/>
  <c r="I22" i="1"/>
  <c r="BA333" i="1" l="1"/>
  <c r="AF332" i="1"/>
  <c r="K332" i="1"/>
  <c r="I336" i="1"/>
  <c r="BA337" i="1"/>
  <c r="BA110" i="1"/>
  <c r="BA332" i="1" s="1"/>
  <c r="AF340" i="1"/>
  <c r="I283" i="1"/>
  <c r="I182" i="1"/>
  <c r="I152" i="1"/>
  <c r="I110" i="1"/>
  <c r="I140" i="1"/>
  <c r="I334" i="1"/>
  <c r="I341" i="1"/>
  <c r="I21" i="1"/>
  <c r="I18" i="1" s="1"/>
  <c r="I49" i="1"/>
  <c r="I339" i="1" s="1"/>
  <c r="AY344" i="1"/>
  <c r="AD344" i="1"/>
  <c r="G344" i="1"/>
  <c r="AY112" i="1"/>
  <c r="AD112" i="1"/>
  <c r="AZ130" i="1"/>
  <c r="BB130" i="1" s="1"/>
  <c r="BD130" i="1" s="1"/>
  <c r="BF130" i="1" s="1"/>
  <c r="BH130" i="1" s="1"/>
  <c r="BJ130" i="1" s="1"/>
  <c r="BL130" i="1" s="1"/>
  <c r="AE130" i="1"/>
  <c r="AG130" i="1" s="1"/>
  <c r="AI130" i="1" s="1"/>
  <c r="AK130" i="1" s="1"/>
  <c r="AM130" i="1" s="1"/>
  <c r="AO130" i="1" s="1"/>
  <c r="AQ130" i="1" s="1"/>
  <c r="AS130" i="1" s="1"/>
  <c r="AU130" i="1" s="1"/>
  <c r="H130" i="1"/>
  <c r="J130" i="1" s="1"/>
  <c r="L130" i="1" s="1"/>
  <c r="N130" i="1" s="1"/>
  <c r="P130" i="1" s="1"/>
  <c r="R130" i="1" s="1"/>
  <c r="T130" i="1" s="1"/>
  <c r="V130" i="1" s="1"/>
  <c r="X130" i="1" s="1"/>
  <c r="Z130" i="1" s="1"/>
  <c r="AZ128" i="1"/>
  <c r="BB128" i="1" s="1"/>
  <c r="BD128" i="1" s="1"/>
  <c r="BF128" i="1" s="1"/>
  <c r="BH128" i="1" s="1"/>
  <c r="BJ128" i="1" s="1"/>
  <c r="BL128" i="1" s="1"/>
  <c r="AE128" i="1"/>
  <c r="AG128" i="1" s="1"/>
  <c r="AI128" i="1" s="1"/>
  <c r="AK128" i="1" s="1"/>
  <c r="AM128" i="1" s="1"/>
  <c r="AO128" i="1" s="1"/>
  <c r="AQ128" i="1" s="1"/>
  <c r="AS128" i="1" s="1"/>
  <c r="AU128" i="1" s="1"/>
  <c r="H128" i="1"/>
  <c r="J128" i="1" s="1"/>
  <c r="L128" i="1" s="1"/>
  <c r="N128" i="1" s="1"/>
  <c r="P128" i="1" s="1"/>
  <c r="R128" i="1" s="1"/>
  <c r="T128" i="1" s="1"/>
  <c r="V128" i="1" s="1"/>
  <c r="X128" i="1" s="1"/>
  <c r="Z128" i="1" s="1"/>
  <c r="AZ126" i="1"/>
  <c r="BB126" i="1" s="1"/>
  <c r="BD126" i="1" s="1"/>
  <c r="BF126" i="1" s="1"/>
  <c r="BH126" i="1" s="1"/>
  <c r="BJ126" i="1" s="1"/>
  <c r="BL126" i="1" s="1"/>
  <c r="AE126" i="1"/>
  <c r="AG126" i="1" s="1"/>
  <c r="AI126" i="1" s="1"/>
  <c r="AK126" i="1" s="1"/>
  <c r="AM126" i="1" s="1"/>
  <c r="AO126" i="1" s="1"/>
  <c r="AQ126" i="1" s="1"/>
  <c r="AS126" i="1" s="1"/>
  <c r="AU126" i="1" s="1"/>
  <c r="H126" i="1"/>
  <c r="J126" i="1" s="1"/>
  <c r="L126" i="1" s="1"/>
  <c r="N126" i="1" s="1"/>
  <c r="P126" i="1" s="1"/>
  <c r="R126" i="1" s="1"/>
  <c r="T126" i="1" s="1"/>
  <c r="V126" i="1" s="1"/>
  <c r="X126" i="1" s="1"/>
  <c r="Z126" i="1" s="1"/>
  <c r="G52" i="1"/>
  <c r="G49" i="1" s="1"/>
  <c r="AY22" i="1"/>
  <c r="AD22" i="1"/>
  <c r="G22" i="1"/>
  <c r="AZ53" i="1"/>
  <c r="BB53" i="1" s="1"/>
  <c r="BD53" i="1" s="1"/>
  <c r="BF53" i="1" s="1"/>
  <c r="BH53" i="1" s="1"/>
  <c r="BJ53" i="1" s="1"/>
  <c r="BL53" i="1" s="1"/>
  <c r="AE53" i="1"/>
  <c r="AG53" i="1" s="1"/>
  <c r="AI53" i="1" s="1"/>
  <c r="AK53" i="1" s="1"/>
  <c r="AM53" i="1" s="1"/>
  <c r="AO53" i="1" s="1"/>
  <c r="AQ53" i="1" s="1"/>
  <c r="AS53" i="1" s="1"/>
  <c r="AU53" i="1" s="1"/>
  <c r="H53" i="1"/>
  <c r="J53" i="1" s="1"/>
  <c r="L53" i="1" s="1"/>
  <c r="N53" i="1" s="1"/>
  <c r="P53" i="1" s="1"/>
  <c r="R53" i="1" s="1"/>
  <c r="T53" i="1" s="1"/>
  <c r="V53" i="1" s="1"/>
  <c r="X53" i="1" s="1"/>
  <c r="Z53" i="1" s="1"/>
  <c r="AY49" i="1"/>
  <c r="AD49" i="1"/>
  <c r="AZ102" i="1"/>
  <c r="BB102" i="1" s="1"/>
  <c r="BD102" i="1" s="1"/>
  <c r="BF102" i="1" s="1"/>
  <c r="BH102" i="1" s="1"/>
  <c r="BJ102" i="1" s="1"/>
  <c r="BL102" i="1" s="1"/>
  <c r="AE102" i="1"/>
  <c r="AG102" i="1" s="1"/>
  <c r="AI102" i="1" s="1"/>
  <c r="AK102" i="1" s="1"/>
  <c r="AM102" i="1" s="1"/>
  <c r="AO102" i="1" s="1"/>
  <c r="AQ102" i="1" s="1"/>
  <c r="AS102" i="1" s="1"/>
  <c r="AU102" i="1" s="1"/>
  <c r="H102" i="1"/>
  <c r="J102" i="1" s="1"/>
  <c r="L102" i="1" s="1"/>
  <c r="N102" i="1" s="1"/>
  <c r="P102" i="1" s="1"/>
  <c r="R102" i="1" s="1"/>
  <c r="T102" i="1" s="1"/>
  <c r="V102" i="1" s="1"/>
  <c r="X102" i="1" s="1"/>
  <c r="Z102" i="1" s="1"/>
  <c r="BA347" i="1" l="1"/>
  <c r="BA349" i="1"/>
  <c r="BA350" i="1" s="1"/>
  <c r="AF347" i="1"/>
  <c r="AF349" i="1"/>
  <c r="AF350" i="1" s="1"/>
  <c r="K349" i="1"/>
  <c r="K350" i="1" s="1"/>
  <c r="I332" i="1"/>
  <c r="I340" i="1"/>
  <c r="I335" i="1"/>
  <c r="AZ101" i="1"/>
  <c r="BB101" i="1" s="1"/>
  <c r="BD101" i="1" s="1"/>
  <c r="BF101" i="1" s="1"/>
  <c r="BH101" i="1" s="1"/>
  <c r="BJ101" i="1" s="1"/>
  <c r="BL101" i="1" s="1"/>
  <c r="AE101" i="1"/>
  <c r="AG101" i="1" s="1"/>
  <c r="AI101" i="1" s="1"/>
  <c r="AK101" i="1" s="1"/>
  <c r="AM101" i="1" s="1"/>
  <c r="AO101" i="1" s="1"/>
  <c r="AQ101" i="1" s="1"/>
  <c r="AS101" i="1" s="1"/>
  <c r="AU101" i="1" s="1"/>
  <c r="H101" i="1"/>
  <c r="J101" i="1" s="1"/>
  <c r="L101" i="1" s="1"/>
  <c r="N101" i="1" s="1"/>
  <c r="P101" i="1" s="1"/>
  <c r="R101" i="1" s="1"/>
  <c r="T101" i="1" s="1"/>
  <c r="V101" i="1" s="1"/>
  <c r="X101" i="1" s="1"/>
  <c r="Z101" i="1" s="1"/>
  <c r="I349" i="1" l="1"/>
  <c r="I350" i="1" s="1"/>
  <c r="G142" i="1"/>
  <c r="G144" i="1"/>
  <c r="AY144" i="1"/>
  <c r="AD144" i="1"/>
  <c r="G186" i="1" l="1"/>
  <c r="G185" i="1"/>
  <c r="G312" i="1"/>
  <c r="G303" i="1"/>
  <c r="AZ135" i="1" l="1"/>
  <c r="BB135" i="1" s="1"/>
  <c r="BD135" i="1" s="1"/>
  <c r="BF135" i="1" s="1"/>
  <c r="BH135" i="1" s="1"/>
  <c r="BJ135" i="1" s="1"/>
  <c r="BL135" i="1" s="1"/>
  <c r="AE135" i="1"/>
  <c r="AG135" i="1" s="1"/>
  <c r="AI135" i="1" s="1"/>
  <c r="AK135" i="1" s="1"/>
  <c r="AM135" i="1" s="1"/>
  <c r="AO135" i="1" s="1"/>
  <c r="AQ135" i="1" s="1"/>
  <c r="AS135" i="1" s="1"/>
  <c r="AU135" i="1" s="1"/>
  <c r="H135" i="1"/>
  <c r="J135" i="1" s="1"/>
  <c r="L135" i="1" s="1"/>
  <c r="N135" i="1" s="1"/>
  <c r="P135" i="1" s="1"/>
  <c r="R135" i="1" s="1"/>
  <c r="T135" i="1" s="1"/>
  <c r="V135" i="1" s="1"/>
  <c r="X135" i="1" s="1"/>
  <c r="Z135" i="1" s="1"/>
  <c r="AZ119" i="1"/>
  <c r="BB119" i="1" s="1"/>
  <c r="BD119" i="1" s="1"/>
  <c r="BF119" i="1" s="1"/>
  <c r="BH119" i="1" s="1"/>
  <c r="BJ119" i="1" s="1"/>
  <c r="BL119" i="1" s="1"/>
  <c r="AE119" i="1"/>
  <c r="AG119" i="1" s="1"/>
  <c r="AI119" i="1" s="1"/>
  <c r="AK119" i="1" s="1"/>
  <c r="AM119" i="1" s="1"/>
  <c r="AO119" i="1" s="1"/>
  <c r="AQ119" i="1" s="1"/>
  <c r="AS119" i="1" s="1"/>
  <c r="AU119" i="1" s="1"/>
  <c r="H119" i="1"/>
  <c r="J119" i="1" s="1"/>
  <c r="L119" i="1" s="1"/>
  <c r="N119" i="1" s="1"/>
  <c r="P119" i="1" s="1"/>
  <c r="R119" i="1" s="1"/>
  <c r="T119" i="1" s="1"/>
  <c r="V119" i="1" s="1"/>
  <c r="X119" i="1" s="1"/>
  <c r="Z119" i="1" s="1"/>
  <c r="AZ137" i="1"/>
  <c r="BB137" i="1" s="1"/>
  <c r="BD137" i="1" s="1"/>
  <c r="BF137" i="1" s="1"/>
  <c r="BH137" i="1" s="1"/>
  <c r="BJ137" i="1" s="1"/>
  <c r="BL137" i="1" s="1"/>
  <c r="AE137" i="1"/>
  <c r="AG137" i="1" s="1"/>
  <c r="AI137" i="1" s="1"/>
  <c r="AK137" i="1" s="1"/>
  <c r="AM137" i="1" s="1"/>
  <c r="AO137" i="1" s="1"/>
  <c r="AQ137" i="1" s="1"/>
  <c r="AS137" i="1" s="1"/>
  <c r="AU137" i="1" s="1"/>
  <c r="H137" i="1"/>
  <c r="J137" i="1" s="1"/>
  <c r="L137" i="1" s="1"/>
  <c r="N137" i="1" s="1"/>
  <c r="P137" i="1" s="1"/>
  <c r="R137" i="1" s="1"/>
  <c r="T137" i="1" s="1"/>
  <c r="V137" i="1" s="1"/>
  <c r="X137" i="1" s="1"/>
  <c r="Z137" i="1" s="1"/>
  <c r="AZ133" i="1"/>
  <c r="BB133" i="1" s="1"/>
  <c r="BD133" i="1" s="1"/>
  <c r="BF133" i="1" s="1"/>
  <c r="BH133" i="1" s="1"/>
  <c r="BJ133" i="1" s="1"/>
  <c r="BL133" i="1" s="1"/>
  <c r="AE133" i="1"/>
  <c r="AG133" i="1" s="1"/>
  <c r="AI133" i="1" s="1"/>
  <c r="AK133" i="1" s="1"/>
  <c r="AM133" i="1" s="1"/>
  <c r="AO133" i="1" s="1"/>
  <c r="AQ133" i="1" s="1"/>
  <c r="AS133" i="1" s="1"/>
  <c r="AU133" i="1" s="1"/>
  <c r="H133" i="1"/>
  <c r="J133" i="1" s="1"/>
  <c r="L133" i="1" s="1"/>
  <c r="N133" i="1" s="1"/>
  <c r="P133" i="1" s="1"/>
  <c r="R133" i="1" s="1"/>
  <c r="T133" i="1" s="1"/>
  <c r="V133" i="1" s="1"/>
  <c r="X133" i="1" s="1"/>
  <c r="Z133" i="1" s="1"/>
  <c r="G134" i="1"/>
  <c r="G112" i="1" s="1"/>
  <c r="G35" i="1"/>
  <c r="G20" i="1" s="1"/>
  <c r="AY303" i="1" l="1"/>
  <c r="AD303" i="1"/>
  <c r="AZ311" i="1"/>
  <c r="BB311" i="1" s="1"/>
  <c r="BD311" i="1" s="1"/>
  <c r="BF311" i="1" s="1"/>
  <c r="BH311" i="1" s="1"/>
  <c r="BJ311" i="1" s="1"/>
  <c r="BL311" i="1" s="1"/>
  <c r="AE311" i="1"/>
  <c r="AG311" i="1" s="1"/>
  <c r="AI311" i="1" s="1"/>
  <c r="AK311" i="1" s="1"/>
  <c r="AM311" i="1" s="1"/>
  <c r="AO311" i="1" s="1"/>
  <c r="AQ311" i="1" s="1"/>
  <c r="AS311" i="1" s="1"/>
  <c r="AU311" i="1" s="1"/>
  <c r="H311" i="1"/>
  <c r="J311" i="1" s="1"/>
  <c r="L311" i="1" s="1"/>
  <c r="N311" i="1" s="1"/>
  <c r="P311" i="1" s="1"/>
  <c r="R311" i="1" s="1"/>
  <c r="T311" i="1" s="1"/>
  <c r="V311" i="1" s="1"/>
  <c r="X311" i="1" s="1"/>
  <c r="Z311" i="1" s="1"/>
  <c r="AY154" i="1" l="1"/>
  <c r="AD154" i="1"/>
  <c r="G154" i="1"/>
  <c r="AZ176" i="1"/>
  <c r="BB176" i="1" s="1"/>
  <c r="BD176" i="1" s="1"/>
  <c r="BF176" i="1" s="1"/>
  <c r="BH176" i="1" s="1"/>
  <c r="BJ176" i="1" s="1"/>
  <c r="BL176" i="1" s="1"/>
  <c r="AZ177" i="1"/>
  <c r="BB177" i="1" s="1"/>
  <c r="BD177" i="1" s="1"/>
  <c r="BF177" i="1" s="1"/>
  <c r="BH177" i="1" s="1"/>
  <c r="BJ177" i="1" s="1"/>
  <c r="BL177" i="1" s="1"/>
  <c r="AZ178" i="1"/>
  <c r="BB178" i="1" s="1"/>
  <c r="BD178" i="1" s="1"/>
  <c r="BF178" i="1" s="1"/>
  <c r="BH178" i="1" s="1"/>
  <c r="BJ178" i="1" s="1"/>
  <c r="BL178" i="1" s="1"/>
  <c r="AE176" i="1"/>
  <c r="AG176" i="1" s="1"/>
  <c r="AI176" i="1" s="1"/>
  <c r="AK176" i="1" s="1"/>
  <c r="AM176" i="1" s="1"/>
  <c r="AO176" i="1" s="1"/>
  <c r="AQ176" i="1" s="1"/>
  <c r="AS176" i="1" s="1"/>
  <c r="AU176" i="1" s="1"/>
  <c r="AE177" i="1"/>
  <c r="AG177" i="1" s="1"/>
  <c r="AI177" i="1" s="1"/>
  <c r="AK177" i="1" s="1"/>
  <c r="AM177" i="1" s="1"/>
  <c r="AO177" i="1" s="1"/>
  <c r="AQ177" i="1" s="1"/>
  <c r="AS177" i="1" s="1"/>
  <c r="AU177" i="1" s="1"/>
  <c r="AE178" i="1"/>
  <c r="AG178" i="1" s="1"/>
  <c r="AI178" i="1" s="1"/>
  <c r="AK178" i="1" s="1"/>
  <c r="AM178" i="1" s="1"/>
  <c r="AO178" i="1" s="1"/>
  <c r="AQ178" i="1" s="1"/>
  <c r="AS178" i="1" s="1"/>
  <c r="AU178" i="1" s="1"/>
  <c r="H176" i="1"/>
  <c r="J176" i="1" s="1"/>
  <c r="L176" i="1" s="1"/>
  <c r="N176" i="1" s="1"/>
  <c r="P176" i="1" s="1"/>
  <c r="R176" i="1" s="1"/>
  <c r="T176" i="1" s="1"/>
  <c r="V176" i="1" s="1"/>
  <c r="X176" i="1" s="1"/>
  <c r="Z176" i="1" s="1"/>
  <c r="H177" i="1"/>
  <c r="J177" i="1" s="1"/>
  <c r="L177" i="1" s="1"/>
  <c r="N177" i="1" s="1"/>
  <c r="P177" i="1" s="1"/>
  <c r="R177" i="1" s="1"/>
  <c r="T177" i="1" s="1"/>
  <c r="V177" i="1" s="1"/>
  <c r="X177" i="1" s="1"/>
  <c r="Z177" i="1" s="1"/>
  <c r="H178" i="1"/>
  <c r="J178" i="1" s="1"/>
  <c r="L178" i="1" s="1"/>
  <c r="N178" i="1" s="1"/>
  <c r="P178" i="1" s="1"/>
  <c r="R178" i="1" s="1"/>
  <c r="T178" i="1" s="1"/>
  <c r="V178" i="1" s="1"/>
  <c r="X178" i="1" s="1"/>
  <c r="Z178" i="1" s="1"/>
  <c r="G230" i="1" l="1"/>
  <c r="G348" i="1" s="1"/>
  <c r="AY186" i="1"/>
  <c r="AZ186" i="1" s="1"/>
  <c r="BB186" i="1" s="1"/>
  <c r="BD186" i="1" s="1"/>
  <c r="BF186" i="1" s="1"/>
  <c r="BH186" i="1" s="1"/>
  <c r="BJ186" i="1" s="1"/>
  <c r="BL186" i="1" s="1"/>
  <c r="AD186" i="1"/>
  <c r="AE186" i="1" s="1"/>
  <c r="AG186" i="1" s="1"/>
  <c r="AI186" i="1" s="1"/>
  <c r="AK186" i="1" s="1"/>
  <c r="AM186" i="1" s="1"/>
  <c r="AO186" i="1" s="1"/>
  <c r="AQ186" i="1" s="1"/>
  <c r="AS186" i="1" s="1"/>
  <c r="AU186" i="1" s="1"/>
  <c r="H186" i="1"/>
  <c r="J186" i="1" s="1"/>
  <c r="L186" i="1" s="1"/>
  <c r="N186" i="1" s="1"/>
  <c r="P186" i="1" s="1"/>
  <c r="R186" i="1" s="1"/>
  <c r="T186" i="1" s="1"/>
  <c r="V186" i="1" s="1"/>
  <c r="X186" i="1" s="1"/>
  <c r="Z186" i="1" s="1"/>
  <c r="AZ266" i="1"/>
  <c r="BB266" i="1" s="1"/>
  <c r="BD266" i="1" s="1"/>
  <c r="BF266" i="1" s="1"/>
  <c r="BH266" i="1" s="1"/>
  <c r="BJ266" i="1" s="1"/>
  <c r="BL266" i="1" s="1"/>
  <c r="AZ267" i="1"/>
  <c r="BB267" i="1" s="1"/>
  <c r="BD267" i="1" s="1"/>
  <c r="BF267" i="1" s="1"/>
  <c r="BH267" i="1" s="1"/>
  <c r="BJ267" i="1" s="1"/>
  <c r="BL267" i="1" s="1"/>
  <c r="AZ268" i="1"/>
  <c r="BB268" i="1" s="1"/>
  <c r="BD268" i="1" s="1"/>
  <c r="BF268" i="1" s="1"/>
  <c r="BH268" i="1" s="1"/>
  <c r="BJ268" i="1" s="1"/>
  <c r="BL268" i="1" s="1"/>
  <c r="AZ271" i="1"/>
  <c r="BB271" i="1" s="1"/>
  <c r="BD271" i="1" s="1"/>
  <c r="BF271" i="1" s="1"/>
  <c r="BH271" i="1" s="1"/>
  <c r="BJ271" i="1" s="1"/>
  <c r="BL271" i="1" s="1"/>
  <c r="AZ272" i="1"/>
  <c r="BB272" i="1" s="1"/>
  <c r="BD272" i="1" s="1"/>
  <c r="BF272" i="1" s="1"/>
  <c r="BH272" i="1" s="1"/>
  <c r="BJ272" i="1" s="1"/>
  <c r="BL272" i="1" s="1"/>
  <c r="AZ273" i="1"/>
  <c r="BB273" i="1" s="1"/>
  <c r="BD273" i="1" s="1"/>
  <c r="BF273" i="1" s="1"/>
  <c r="BH273" i="1" s="1"/>
  <c r="BJ273" i="1" s="1"/>
  <c r="BL273" i="1" s="1"/>
  <c r="AE266" i="1"/>
  <c r="AG266" i="1" s="1"/>
  <c r="AI266" i="1" s="1"/>
  <c r="AK266" i="1" s="1"/>
  <c r="AM266" i="1" s="1"/>
  <c r="AO266" i="1" s="1"/>
  <c r="AQ266" i="1" s="1"/>
  <c r="AS266" i="1" s="1"/>
  <c r="AU266" i="1" s="1"/>
  <c r="AE267" i="1"/>
  <c r="AG267" i="1" s="1"/>
  <c r="AI267" i="1" s="1"/>
  <c r="AK267" i="1" s="1"/>
  <c r="AM267" i="1" s="1"/>
  <c r="AO267" i="1" s="1"/>
  <c r="AQ267" i="1" s="1"/>
  <c r="AS267" i="1" s="1"/>
  <c r="AU267" i="1" s="1"/>
  <c r="AE268" i="1"/>
  <c r="AG268" i="1" s="1"/>
  <c r="AI268" i="1" s="1"/>
  <c r="AK268" i="1" s="1"/>
  <c r="AM268" i="1" s="1"/>
  <c r="AO268" i="1" s="1"/>
  <c r="AQ268" i="1" s="1"/>
  <c r="AS268" i="1" s="1"/>
  <c r="AU268" i="1" s="1"/>
  <c r="AE271" i="1"/>
  <c r="AG271" i="1" s="1"/>
  <c r="AI271" i="1" s="1"/>
  <c r="AK271" i="1" s="1"/>
  <c r="AM271" i="1" s="1"/>
  <c r="AO271" i="1" s="1"/>
  <c r="AQ271" i="1" s="1"/>
  <c r="AS271" i="1" s="1"/>
  <c r="AU271" i="1" s="1"/>
  <c r="AE272" i="1"/>
  <c r="AG272" i="1" s="1"/>
  <c r="AI272" i="1" s="1"/>
  <c r="AK272" i="1" s="1"/>
  <c r="AM272" i="1" s="1"/>
  <c r="AO272" i="1" s="1"/>
  <c r="AQ272" i="1" s="1"/>
  <c r="AS272" i="1" s="1"/>
  <c r="AU272" i="1" s="1"/>
  <c r="AE273" i="1"/>
  <c r="AG273" i="1" s="1"/>
  <c r="AI273" i="1" s="1"/>
  <c r="AK273" i="1" s="1"/>
  <c r="AM273" i="1" s="1"/>
  <c r="AO273" i="1" s="1"/>
  <c r="AQ273" i="1" s="1"/>
  <c r="AS273" i="1" s="1"/>
  <c r="AU273" i="1" s="1"/>
  <c r="AY269" i="1"/>
  <c r="AZ269" i="1" s="1"/>
  <c r="BB269" i="1" s="1"/>
  <c r="BD269" i="1" s="1"/>
  <c r="BF269" i="1" s="1"/>
  <c r="BH269" i="1" s="1"/>
  <c r="BJ269" i="1" s="1"/>
  <c r="BL269" i="1" s="1"/>
  <c r="AY264" i="1"/>
  <c r="AZ264" i="1" s="1"/>
  <c r="BB264" i="1" s="1"/>
  <c r="BD264" i="1" s="1"/>
  <c r="BF264" i="1" s="1"/>
  <c r="BH264" i="1" s="1"/>
  <c r="BJ264" i="1" s="1"/>
  <c r="BL264" i="1" s="1"/>
  <c r="AD269" i="1"/>
  <c r="AE269" i="1" s="1"/>
  <c r="AG269" i="1" s="1"/>
  <c r="AI269" i="1" s="1"/>
  <c r="AK269" i="1" s="1"/>
  <c r="AM269" i="1" s="1"/>
  <c r="AO269" i="1" s="1"/>
  <c r="AQ269" i="1" s="1"/>
  <c r="AS269" i="1" s="1"/>
  <c r="AU269" i="1" s="1"/>
  <c r="AD264" i="1"/>
  <c r="AE264" i="1" s="1"/>
  <c r="AG264" i="1" s="1"/>
  <c r="AI264" i="1" s="1"/>
  <c r="AK264" i="1" s="1"/>
  <c r="AM264" i="1" s="1"/>
  <c r="AO264" i="1" s="1"/>
  <c r="AQ264" i="1" s="1"/>
  <c r="AS264" i="1" s="1"/>
  <c r="AU264" i="1" s="1"/>
  <c r="H266" i="1"/>
  <c r="J266" i="1" s="1"/>
  <c r="L266" i="1" s="1"/>
  <c r="N266" i="1" s="1"/>
  <c r="P266" i="1" s="1"/>
  <c r="R266" i="1" s="1"/>
  <c r="T266" i="1" s="1"/>
  <c r="V266" i="1" s="1"/>
  <c r="X266" i="1" s="1"/>
  <c r="Z266" i="1" s="1"/>
  <c r="H267" i="1"/>
  <c r="J267" i="1" s="1"/>
  <c r="L267" i="1" s="1"/>
  <c r="N267" i="1" s="1"/>
  <c r="P267" i="1" s="1"/>
  <c r="R267" i="1" s="1"/>
  <c r="T267" i="1" s="1"/>
  <c r="V267" i="1" s="1"/>
  <c r="X267" i="1" s="1"/>
  <c r="Z267" i="1" s="1"/>
  <c r="H268" i="1"/>
  <c r="J268" i="1" s="1"/>
  <c r="L268" i="1" s="1"/>
  <c r="N268" i="1" s="1"/>
  <c r="P268" i="1" s="1"/>
  <c r="R268" i="1" s="1"/>
  <c r="T268" i="1" s="1"/>
  <c r="V268" i="1" s="1"/>
  <c r="X268" i="1" s="1"/>
  <c r="Z268" i="1" s="1"/>
  <c r="H271" i="1"/>
  <c r="J271" i="1" s="1"/>
  <c r="L271" i="1" s="1"/>
  <c r="N271" i="1" s="1"/>
  <c r="P271" i="1" s="1"/>
  <c r="R271" i="1" s="1"/>
  <c r="T271" i="1" s="1"/>
  <c r="V271" i="1" s="1"/>
  <c r="X271" i="1" s="1"/>
  <c r="Z271" i="1" s="1"/>
  <c r="H272" i="1"/>
  <c r="J272" i="1" s="1"/>
  <c r="L272" i="1" s="1"/>
  <c r="N272" i="1" s="1"/>
  <c r="P272" i="1" s="1"/>
  <c r="R272" i="1" s="1"/>
  <c r="T272" i="1" s="1"/>
  <c r="V272" i="1" s="1"/>
  <c r="X272" i="1" s="1"/>
  <c r="Z272" i="1" s="1"/>
  <c r="H273" i="1"/>
  <c r="J273" i="1" s="1"/>
  <c r="L273" i="1" s="1"/>
  <c r="N273" i="1" s="1"/>
  <c r="P273" i="1" s="1"/>
  <c r="R273" i="1" s="1"/>
  <c r="T273" i="1" s="1"/>
  <c r="V273" i="1" s="1"/>
  <c r="X273" i="1" s="1"/>
  <c r="Z273" i="1" s="1"/>
  <c r="G269" i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G264" i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G260" i="1"/>
  <c r="G184" i="1" l="1"/>
  <c r="G182" i="1" s="1"/>
  <c r="AY286" i="1"/>
  <c r="AD286" i="1"/>
  <c r="G286" i="1"/>
  <c r="AY285" i="1"/>
  <c r="AZ285" i="1" s="1"/>
  <c r="BB285" i="1" s="1"/>
  <c r="BD285" i="1" s="1"/>
  <c r="BF285" i="1" s="1"/>
  <c r="BH285" i="1" s="1"/>
  <c r="BJ285" i="1" s="1"/>
  <c r="BL285" i="1" s="1"/>
  <c r="AD285" i="1"/>
  <c r="AE285" i="1" s="1"/>
  <c r="AG285" i="1" s="1"/>
  <c r="AI285" i="1" s="1"/>
  <c r="AK285" i="1" s="1"/>
  <c r="AM285" i="1" s="1"/>
  <c r="AO285" i="1" s="1"/>
  <c r="AQ285" i="1" s="1"/>
  <c r="AS285" i="1" s="1"/>
  <c r="AU285" i="1" s="1"/>
  <c r="G285" i="1"/>
  <c r="AZ293" i="1"/>
  <c r="BB293" i="1" s="1"/>
  <c r="BD293" i="1" s="1"/>
  <c r="BF293" i="1" s="1"/>
  <c r="BH293" i="1" s="1"/>
  <c r="BJ293" i="1" s="1"/>
  <c r="BL293" i="1" s="1"/>
  <c r="AZ295" i="1"/>
  <c r="BB295" i="1" s="1"/>
  <c r="BD295" i="1" s="1"/>
  <c r="BF295" i="1" s="1"/>
  <c r="BH295" i="1" s="1"/>
  <c r="BJ295" i="1" s="1"/>
  <c r="BL295" i="1" s="1"/>
  <c r="AZ296" i="1"/>
  <c r="BB296" i="1" s="1"/>
  <c r="BD296" i="1" s="1"/>
  <c r="BF296" i="1" s="1"/>
  <c r="BH296" i="1" s="1"/>
  <c r="BJ296" i="1" s="1"/>
  <c r="BL296" i="1" s="1"/>
  <c r="AE293" i="1"/>
  <c r="AG293" i="1" s="1"/>
  <c r="AI293" i="1" s="1"/>
  <c r="AK293" i="1" s="1"/>
  <c r="AM293" i="1" s="1"/>
  <c r="AO293" i="1" s="1"/>
  <c r="AQ293" i="1" s="1"/>
  <c r="AS293" i="1" s="1"/>
  <c r="AU293" i="1" s="1"/>
  <c r="AE295" i="1"/>
  <c r="AG295" i="1" s="1"/>
  <c r="AI295" i="1" s="1"/>
  <c r="AK295" i="1" s="1"/>
  <c r="AM295" i="1" s="1"/>
  <c r="AO295" i="1" s="1"/>
  <c r="AQ295" i="1" s="1"/>
  <c r="AS295" i="1" s="1"/>
  <c r="AU295" i="1" s="1"/>
  <c r="AE296" i="1"/>
  <c r="AG296" i="1" s="1"/>
  <c r="AI296" i="1" s="1"/>
  <c r="AK296" i="1" s="1"/>
  <c r="AM296" i="1" s="1"/>
  <c r="AO296" i="1" s="1"/>
  <c r="AQ296" i="1" s="1"/>
  <c r="AS296" i="1" s="1"/>
  <c r="AU296" i="1" s="1"/>
  <c r="G293" i="1"/>
  <c r="H293" i="1" s="1"/>
  <c r="J293" i="1" s="1"/>
  <c r="L293" i="1" s="1"/>
  <c r="N293" i="1" s="1"/>
  <c r="P293" i="1" s="1"/>
  <c r="R293" i="1" s="1"/>
  <c r="T293" i="1" s="1"/>
  <c r="V293" i="1" s="1"/>
  <c r="X293" i="1" s="1"/>
  <c r="Z293" i="1" s="1"/>
  <c r="H295" i="1"/>
  <c r="J295" i="1" s="1"/>
  <c r="L295" i="1" s="1"/>
  <c r="N295" i="1" s="1"/>
  <c r="P295" i="1" s="1"/>
  <c r="R295" i="1" s="1"/>
  <c r="T295" i="1" s="1"/>
  <c r="V295" i="1" s="1"/>
  <c r="X295" i="1" s="1"/>
  <c r="Z295" i="1" s="1"/>
  <c r="H296" i="1"/>
  <c r="J296" i="1" s="1"/>
  <c r="L296" i="1" s="1"/>
  <c r="N296" i="1" s="1"/>
  <c r="P296" i="1" s="1"/>
  <c r="R296" i="1" s="1"/>
  <c r="T296" i="1" s="1"/>
  <c r="V296" i="1" s="1"/>
  <c r="X296" i="1" s="1"/>
  <c r="Z296" i="1" s="1"/>
  <c r="AY143" i="1"/>
  <c r="AD143" i="1"/>
  <c r="G143" i="1"/>
  <c r="G283" i="1" l="1"/>
  <c r="AD283" i="1"/>
  <c r="AY283" i="1"/>
  <c r="H285" i="1"/>
  <c r="J285" i="1" s="1"/>
  <c r="L285" i="1" s="1"/>
  <c r="N285" i="1" s="1"/>
  <c r="P285" i="1" s="1"/>
  <c r="R285" i="1" s="1"/>
  <c r="T285" i="1" s="1"/>
  <c r="V285" i="1" s="1"/>
  <c r="X285" i="1" s="1"/>
  <c r="Z285" i="1" s="1"/>
  <c r="AY78" i="1"/>
  <c r="AY345" i="1"/>
  <c r="AY342" i="1"/>
  <c r="AY317" i="1"/>
  <c r="AY312" i="1"/>
  <c r="AY300" i="1"/>
  <c r="AY290" i="1"/>
  <c r="AY287" i="1"/>
  <c r="AY260" i="1"/>
  <c r="AY256" i="1"/>
  <c r="AY252" i="1"/>
  <c r="AY244" i="1"/>
  <c r="AY343" i="1" s="1"/>
  <c r="AY240" i="1"/>
  <c r="AY236" i="1"/>
  <c r="AY232" i="1"/>
  <c r="AY228" i="1"/>
  <c r="AY224" i="1"/>
  <c r="AY220" i="1"/>
  <c r="AY216" i="1"/>
  <c r="AY212" i="1"/>
  <c r="AY207" i="1"/>
  <c r="AY203" i="1"/>
  <c r="AY199" i="1"/>
  <c r="AY195" i="1"/>
  <c r="AY191" i="1"/>
  <c r="AY187" i="1"/>
  <c r="AY185" i="1"/>
  <c r="AY334" i="1" s="1"/>
  <c r="AY184" i="1"/>
  <c r="AY171" i="1"/>
  <c r="AY167" i="1"/>
  <c r="AY157" i="1"/>
  <c r="AY155" i="1"/>
  <c r="AY148" i="1"/>
  <c r="AY145" i="1"/>
  <c r="AY140" i="1"/>
  <c r="AY115" i="1"/>
  <c r="AY114" i="1"/>
  <c r="AY336" i="1" s="1"/>
  <c r="AY113" i="1"/>
  <c r="AY82" i="1"/>
  <c r="AY74" i="1"/>
  <c r="AY68" i="1"/>
  <c r="AY59" i="1"/>
  <c r="AY38" i="1"/>
  <c r="AY33" i="1"/>
  <c r="AY28" i="1"/>
  <c r="AY23" i="1"/>
  <c r="AD345" i="1"/>
  <c r="AD342" i="1"/>
  <c r="AD317" i="1"/>
  <c r="AD312" i="1"/>
  <c r="AD300" i="1"/>
  <c r="AD290" i="1"/>
  <c r="AD287" i="1"/>
  <c r="AD260" i="1"/>
  <c r="AD256" i="1"/>
  <c r="AD252" i="1"/>
  <c r="AD244" i="1"/>
  <c r="AD343" i="1" s="1"/>
  <c r="AD240" i="1"/>
  <c r="AD236" i="1"/>
  <c r="AD232" i="1"/>
  <c r="AD228" i="1"/>
  <c r="AD224" i="1"/>
  <c r="AD220" i="1"/>
  <c r="AD216" i="1"/>
  <c r="AD212" i="1"/>
  <c r="AD207" i="1"/>
  <c r="AD203" i="1"/>
  <c r="AD199" i="1"/>
  <c r="AD195" i="1"/>
  <c r="AD191" i="1"/>
  <c r="AD187" i="1"/>
  <c r="AD185" i="1"/>
  <c r="AD334" i="1" s="1"/>
  <c r="AD184" i="1"/>
  <c r="AD171" i="1"/>
  <c r="AD167" i="1"/>
  <c r="AD157" i="1"/>
  <c r="AD155" i="1"/>
  <c r="AD148" i="1"/>
  <c r="AD145" i="1"/>
  <c r="AD140" i="1"/>
  <c r="AD337" i="1"/>
  <c r="AD114" i="1"/>
  <c r="AD336" i="1" s="1"/>
  <c r="AD113" i="1"/>
  <c r="AD82" i="1"/>
  <c r="AD78" i="1"/>
  <c r="AD74" i="1"/>
  <c r="AD68" i="1"/>
  <c r="AD59" i="1"/>
  <c r="AD38" i="1"/>
  <c r="AD33" i="1"/>
  <c r="AD28" i="1"/>
  <c r="AD23" i="1"/>
  <c r="AD333" i="1" s="1"/>
  <c r="G345" i="1"/>
  <c r="G342" i="1"/>
  <c r="G317" i="1"/>
  <c r="G300" i="1"/>
  <c r="G290" i="1"/>
  <c r="G287" i="1"/>
  <c r="G256" i="1"/>
  <c r="G252" i="1"/>
  <c r="G244" i="1"/>
  <c r="G343" i="1" s="1"/>
  <c r="G240" i="1"/>
  <c r="G236" i="1"/>
  <c r="G232" i="1"/>
  <c r="G228" i="1"/>
  <c r="G224" i="1"/>
  <c r="G220" i="1"/>
  <c r="G216" i="1"/>
  <c r="G212" i="1"/>
  <c r="G207" i="1"/>
  <c r="G203" i="1"/>
  <c r="G199" i="1"/>
  <c r="G195" i="1"/>
  <c r="G191" i="1"/>
  <c r="G187" i="1"/>
  <c r="G334" i="1"/>
  <c r="G171" i="1"/>
  <c r="G167" i="1"/>
  <c r="G157" i="1"/>
  <c r="G155" i="1"/>
  <c r="G152" i="1" s="1"/>
  <c r="G148" i="1"/>
  <c r="G145" i="1"/>
  <c r="G140" i="1"/>
  <c r="G115" i="1"/>
  <c r="G114" i="1"/>
  <c r="G336" i="1" s="1"/>
  <c r="G113" i="1"/>
  <c r="G82" i="1"/>
  <c r="G78" i="1"/>
  <c r="G74" i="1"/>
  <c r="G68" i="1"/>
  <c r="G59" i="1"/>
  <c r="G38" i="1"/>
  <c r="G33" i="1"/>
  <c r="G28" i="1"/>
  <c r="G23" i="1"/>
  <c r="G21" i="1"/>
  <c r="AY333" i="1" l="1"/>
  <c r="AY339" i="1"/>
  <c r="G339" i="1"/>
  <c r="AD339" i="1"/>
  <c r="AD182" i="1"/>
  <c r="AY341" i="1"/>
  <c r="AY182" i="1"/>
  <c r="AD341" i="1"/>
  <c r="G341" i="1"/>
  <c r="AY152" i="1"/>
  <c r="G335" i="1"/>
  <c r="AD18" i="1"/>
  <c r="G110" i="1"/>
  <c r="G337" i="1"/>
  <c r="AD110" i="1"/>
  <c r="AD340" i="1"/>
  <c r="G340" i="1"/>
  <c r="AY18" i="1"/>
  <c r="AD152" i="1"/>
  <c r="AY110" i="1"/>
  <c r="AY335" i="1"/>
  <c r="AY337" i="1"/>
  <c r="AY340" i="1"/>
  <c r="AD335" i="1"/>
  <c r="AW312" i="1"/>
  <c r="AB312" i="1"/>
  <c r="E312" i="1"/>
  <c r="AX316" i="1"/>
  <c r="AZ316" i="1" s="1"/>
  <c r="BB316" i="1" s="1"/>
  <c r="BD316" i="1" s="1"/>
  <c r="BF316" i="1" s="1"/>
  <c r="BH316" i="1" s="1"/>
  <c r="BJ316" i="1" s="1"/>
  <c r="BL316" i="1" s="1"/>
  <c r="AC316" i="1"/>
  <c r="AE316" i="1" s="1"/>
  <c r="AG316" i="1" s="1"/>
  <c r="AI316" i="1" s="1"/>
  <c r="AK316" i="1" s="1"/>
  <c r="AM316" i="1" s="1"/>
  <c r="AO316" i="1" s="1"/>
  <c r="AQ316" i="1" s="1"/>
  <c r="AS316" i="1" s="1"/>
  <c r="AU316" i="1" s="1"/>
  <c r="F316" i="1"/>
  <c r="H316" i="1" s="1"/>
  <c r="J316" i="1" s="1"/>
  <c r="L316" i="1" s="1"/>
  <c r="N316" i="1" s="1"/>
  <c r="P316" i="1" s="1"/>
  <c r="R316" i="1" s="1"/>
  <c r="T316" i="1" s="1"/>
  <c r="V316" i="1" s="1"/>
  <c r="X316" i="1" s="1"/>
  <c r="Z316" i="1" s="1"/>
  <c r="E40" i="1"/>
  <c r="E35" i="1"/>
  <c r="AW345" i="1"/>
  <c r="AX345" i="1" s="1"/>
  <c r="AB345" i="1"/>
  <c r="AC345" i="1" s="1"/>
  <c r="AE345" i="1" s="1"/>
  <c r="AG345" i="1" s="1"/>
  <c r="AI345" i="1" s="1"/>
  <c r="AK345" i="1" s="1"/>
  <c r="AM345" i="1" s="1"/>
  <c r="AO345" i="1" s="1"/>
  <c r="AQ345" i="1" s="1"/>
  <c r="AS345" i="1" s="1"/>
  <c r="AU345" i="1" s="1"/>
  <c r="E345" i="1"/>
  <c r="F345" i="1" s="1"/>
  <c r="H345" i="1" s="1"/>
  <c r="J345" i="1" s="1"/>
  <c r="L345" i="1" s="1"/>
  <c r="N345" i="1" s="1"/>
  <c r="P345" i="1" s="1"/>
  <c r="R345" i="1" s="1"/>
  <c r="T345" i="1" s="1"/>
  <c r="V345" i="1" s="1"/>
  <c r="X345" i="1" s="1"/>
  <c r="Z345" i="1" s="1"/>
  <c r="AX319" i="1"/>
  <c r="AZ319" i="1" s="1"/>
  <c r="BB319" i="1" s="1"/>
  <c r="BD319" i="1" s="1"/>
  <c r="BF319" i="1" s="1"/>
  <c r="BH319" i="1" s="1"/>
  <c r="BJ319" i="1" s="1"/>
  <c r="BL319" i="1" s="1"/>
  <c r="AW317" i="1"/>
  <c r="AC319" i="1"/>
  <c r="AE319" i="1" s="1"/>
  <c r="AG319" i="1" s="1"/>
  <c r="AI319" i="1" s="1"/>
  <c r="AK319" i="1" s="1"/>
  <c r="AM319" i="1" s="1"/>
  <c r="AO319" i="1" s="1"/>
  <c r="AQ319" i="1" s="1"/>
  <c r="AS319" i="1" s="1"/>
  <c r="AU319" i="1" s="1"/>
  <c r="AB317" i="1"/>
  <c r="F319" i="1"/>
  <c r="H319" i="1" s="1"/>
  <c r="J319" i="1" s="1"/>
  <c r="L319" i="1" s="1"/>
  <c r="N319" i="1" s="1"/>
  <c r="P319" i="1" s="1"/>
  <c r="R319" i="1" s="1"/>
  <c r="T319" i="1" s="1"/>
  <c r="V319" i="1" s="1"/>
  <c r="X319" i="1" s="1"/>
  <c r="Z319" i="1" s="1"/>
  <c r="E317" i="1"/>
  <c r="E20" i="1" l="1"/>
  <c r="E348" i="1"/>
  <c r="AZ345" i="1"/>
  <c r="BB345" i="1" s="1"/>
  <c r="BD345" i="1" s="1"/>
  <c r="BF345" i="1" s="1"/>
  <c r="BH345" i="1" s="1"/>
  <c r="BJ345" i="1" s="1"/>
  <c r="BL345" i="1" s="1"/>
  <c r="AY332" i="1"/>
  <c r="AD332" i="1"/>
  <c r="G18" i="1"/>
  <c r="AX25" i="1"/>
  <c r="AX26" i="1"/>
  <c r="AZ26" i="1" s="1"/>
  <c r="BB26" i="1" s="1"/>
  <c r="BD26" i="1" s="1"/>
  <c r="BF26" i="1" s="1"/>
  <c r="BH26" i="1" s="1"/>
  <c r="BJ26" i="1" s="1"/>
  <c r="BL26" i="1" s="1"/>
  <c r="AX27" i="1"/>
  <c r="AZ27" i="1" s="1"/>
  <c r="BB27" i="1" s="1"/>
  <c r="BD27" i="1" s="1"/>
  <c r="BF27" i="1" s="1"/>
  <c r="BH27" i="1" s="1"/>
  <c r="BJ27" i="1" s="1"/>
  <c r="BL27" i="1" s="1"/>
  <c r="AX30" i="1"/>
  <c r="AZ30" i="1" s="1"/>
  <c r="BB30" i="1" s="1"/>
  <c r="BD30" i="1" s="1"/>
  <c r="BF30" i="1" s="1"/>
  <c r="BH30" i="1" s="1"/>
  <c r="BJ30" i="1" s="1"/>
  <c r="BL30" i="1" s="1"/>
  <c r="AX31" i="1"/>
  <c r="AZ31" i="1" s="1"/>
  <c r="BB31" i="1" s="1"/>
  <c r="BD31" i="1" s="1"/>
  <c r="BF31" i="1" s="1"/>
  <c r="BH31" i="1" s="1"/>
  <c r="BJ31" i="1" s="1"/>
  <c r="BL31" i="1" s="1"/>
  <c r="AX32" i="1"/>
  <c r="AZ32" i="1" s="1"/>
  <c r="BB32" i="1" s="1"/>
  <c r="BD32" i="1" s="1"/>
  <c r="BF32" i="1" s="1"/>
  <c r="BH32" i="1" s="1"/>
  <c r="BJ32" i="1" s="1"/>
  <c r="BL32" i="1" s="1"/>
  <c r="AX35" i="1"/>
  <c r="AZ35" i="1" s="1"/>
  <c r="BB35" i="1" s="1"/>
  <c r="BD35" i="1" s="1"/>
  <c r="BF35" i="1" s="1"/>
  <c r="BH35" i="1" s="1"/>
  <c r="BJ35" i="1" s="1"/>
  <c r="BL35" i="1" s="1"/>
  <c r="AX36" i="1"/>
  <c r="AZ36" i="1" s="1"/>
  <c r="BB36" i="1" s="1"/>
  <c r="BD36" i="1" s="1"/>
  <c r="BF36" i="1" s="1"/>
  <c r="BH36" i="1" s="1"/>
  <c r="BJ36" i="1" s="1"/>
  <c r="BL36" i="1" s="1"/>
  <c r="AX37" i="1"/>
  <c r="AZ37" i="1" s="1"/>
  <c r="BB37" i="1" s="1"/>
  <c r="BD37" i="1" s="1"/>
  <c r="BF37" i="1" s="1"/>
  <c r="BH37" i="1" s="1"/>
  <c r="BJ37" i="1" s="1"/>
  <c r="BL37" i="1" s="1"/>
  <c r="AX40" i="1"/>
  <c r="AZ40" i="1" s="1"/>
  <c r="BB40" i="1" s="1"/>
  <c r="BD40" i="1" s="1"/>
  <c r="BF40" i="1" s="1"/>
  <c r="BH40" i="1" s="1"/>
  <c r="BJ40" i="1" s="1"/>
  <c r="BL40" i="1" s="1"/>
  <c r="AX41" i="1"/>
  <c r="AZ41" i="1" s="1"/>
  <c r="BB41" i="1" s="1"/>
  <c r="BD41" i="1" s="1"/>
  <c r="BF41" i="1" s="1"/>
  <c r="BH41" i="1" s="1"/>
  <c r="BJ41" i="1" s="1"/>
  <c r="BL41" i="1" s="1"/>
  <c r="AX42" i="1"/>
  <c r="AZ42" i="1" s="1"/>
  <c r="BB42" i="1" s="1"/>
  <c r="BD42" i="1" s="1"/>
  <c r="BF42" i="1" s="1"/>
  <c r="BH42" i="1" s="1"/>
  <c r="BJ42" i="1" s="1"/>
  <c r="BL42" i="1" s="1"/>
  <c r="AX43" i="1"/>
  <c r="AZ43" i="1" s="1"/>
  <c r="BB43" i="1" s="1"/>
  <c r="BD43" i="1" s="1"/>
  <c r="BF43" i="1" s="1"/>
  <c r="BH43" i="1" s="1"/>
  <c r="BJ43" i="1" s="1"/>
  <c r="BL43" i="1" s="1"/>
  <c r="AX44" i="1"/>
  <c r="AZ44" i="1" s="1"/>
  <c r="BB44" i="1" s="1"/>
  <c r="BD44" i="1" s="1"/>
  <c r="BF44" i="1" s="1"/>
  <c r="BH44" i="1" s="1"/>
  <c r="BJ44" i="1" s="1"/>
  <c r="BL44" i="1" s="1"/>
  <c r="AX48" i="1"/>
  <c r="AZ48" i="1" s="1"/>
  <c r="BB48" i="1" s="1"/>
  <c r="BD48" i="1" s="1"/>
  <c r="BF48" i="1" s="1"/>
  <c r="BH48" i="1" s="1"/>
  <c r="BJ48" i="1" s="1"/>
  <c r="BL48" i="1" s="1"/>
  <c r="AX51" i="1"/>
  <c r="AZ51" i="1" s="1"/>
  <c r="BB51" i="1" s="1"/>
  <c r="BD51" i="1" s="1"/>
  <c r="BF51" i="1" s="1"/>
  <c r="BH51" i="1" s="1"/>
  <c r="BJ51" i="1" s="1"/>
  <c r="BL51" i="1" s="1"/>
  <c r="AX52" i="1"/>
  <c r="AZ52" i="1" s="1"/>
  <c r="BB52" i="1" s="1"/>
  <c r="BD52" i="1" s="1"/>
  <c r="BF52" i="1" s="1"/>
  <c r="BH52" i="1" s="1"/>
  <c r="BJ52" i="1" s="1"/>
  <c r="BL52" i="1" s="1"/>
  <c r="AX61" i="1"/>
  <c r="AZ61" i="1" s="1"/>
  <c r="BB61" i="1" s="1"/>
  <c r="BD61" i="1" s="1"/>
  <c r="BF61" i="1" s="1"/>
  <c r="BH61" i="1" s="1"/>
  <c r="BJ61" i="1" s="1"/>
  <c r="BL61" i="1" s="1"/>
  <c r="AX62" i="1"/>
  <c r="AZ62" i="1" s="1"/>
  <c r="BB62" i="1" s="1"/>
  <c r="BD62" i="1" s="1"/>
  <c r="BF62" i="1" s="1"/>
  <c r="BH62" i="1" s="1"/>
  <c r="BJ62" i="1" s="1"/>
  <c r="BL62" i="1" s="1"/>
  <c r="AX63" i="1"/>
  <c r="AZ63" i="1" s="1"/>
  <c r="BB63" i="1" s="1"/>
  <c r="BD63" i="1" s="1"/>
  <c r="BF63" i="1" s="1"/>
  <c r="BH63" i="1" s="1"/>
  <c r="BJ63" i="1" s="1"/>
  <c r="BL63" i="1" s="1"/>
  <c r="AX70" i="1"/>
  <c r="AZ70" i="1" s="1"/>
  <c r="BB70" i="1" s="1"/>
  <c r="BD70" i="1" s="1"/>
  <c r="BF70" i="1" s="1"/>
  <c r="BH70" i="1" s="1"/>
  <c r="BJ70" i="1" s="1"/>
  <c r="BL70" i="1" s="1"/>
  <c r="AX71" i="1"/>
  <c r="AZ71" i="1" s="1"/>
  <c r="BB71" i="1" s="1"/>
  <c r="BD71" i="1" s="1"/>
  <c r="BF71" i="1" s="1"/>
  <c r="BH71" i="1" s="1"/>
  <c r="BJ71" i="1" s="1"/>
  <c r="BL71" i="1" s="1"/>
  <c r="AX72" i="1"/>
  <c r="AZ72" i="1" s="1"/>
  <c r="BB72" i="1" s="1"/>
  <c r="BD72" i="1" s="1"/>
  <c r="BF72" i="1" s="1"/>
  <c r="BH72" i="1" s="1"/>
  <c r="BJ72" i="1" s="1"/>
  <c r="BL72" i="1" s="1"/>
  <c r="AX73" i="1"/>
  <c r="AZ73" i="1" s="1"/>
  <c r="BB73" i="1" s="1"/>
  <c r="BD73" i="1" s="1"/>
  <c r="BF73" i="1" s="1"/>
  <c r="BH73" i="1" s="1"/>
  <c r="BJ73" i="1" s="1"/>
  <c r="BL73" i="1" s="1"/>
  <c r="AX76" i="1"/>
  <c r="AZ76" i="1" s="1"/>
  <c r="BB76" i="1" s="1"/>
  <c r="BD76" i="1" s="1"/>
  <c r="BF76" i="1" s="1"/>
  <c r="BH76" i="1" s="1"/>
  <c r="BJ76" i="1" s="1"/>
  <c r="BL76" i="1" s="1"/>
  <c r="AX77" i="1"/>
  <c r="AZ77" i="1" s="1"/>
  <c r="BB77" i="1" s="1"/>
  <c r="BD77" i="1" s="1"/>
  <c r="BF77" i="1" s="1"/>
  <c r="BH77" i="1" s="1"/>
  <c r="BJ77" i="1" s="1"/>
  <c r="BL77" i="1" s="1"/>
  <c r="AX80" i="1"/>
  <c r="AZ80" i="1" s="1"/>
  <c r="BB80" i="1" s="1"/>
  <c r="BD80" i="1" s="1"/>
  <c r="BF80" i="1" s="1"/>
  <c r="BH80" i="1" s="1"/>
  <c r="BJ80" i="1" s="1"/>
  <c r="BL80" i="1" s="1"/>
  <c r="AX81" i="1"/>
  <c r="AZ81" i="1" s="1"/>
  <c r="BB81" i="1" s="1"/>
  <c r="BD81" i="1" s="1"/>
  <c r="BF81" i="1" s="1"/>
  <c r="BH81" i="1" s="1"/>
  <c r="BJ81" i="1" s="1"/>
  <c r="BL81" i="1" s="1"/>
  <c r="AX84" i="1"/>
  <c r="AZ84" i="1" s="1"/>
  <c r="BB84" i="1" s="1"/>
  <c r="BD84" i="1" s="1"/>
  <c r="BF84" i="1" s="1"/>
  <c r="BH84" i="1" s="1"/>
  <c r="BJ84" i="1" s="1"/>
  <c r="BL84" i="1" s="1"/>
  <c r="AX85" i="1"/>
  <c r="AZ85" i="1" s="1"/>
  <c r="BB85" i="1" s="1"/>
  <c r="BD85" i="1" s="1"/>
  <c r="BF85" i="1" s="1"/>
  <c r="BH85" i="1" s="1"/>
  <c r="BJ85" i="1" s="1"/>
  <c r="BL85" i="1" s="1"/>
  <c r="BB86" i="1"/>
  <c r="BD86" i="1" s="1"/>
  <c r="BF86" i="1" s="1"/>
  <c r="BH86" i="1" s="1"/>
  <c r="BJ86" i="1" s="1"/>
  <c r="BL86" i="1" s="1"/>
  <c r="AX90" i="1"/>
  <c r="AZ90" i="1" s="1"/>
  <c r="BB90" i="1" s="1"/>
  <c r="BD90" i="1" s="1"/>
  <c r="BF90" i="1" s="1"/>
  <c r="BH90" i="1" s="1"/>
  <c r="BJ90" i="1" s="1"/>
  <c r="BL90" i="1" s="1"/>
  <c r="AX91" i="1"/>
  <c r="AZ91" i="1" s="1"/>
  <c r="BB91" i="1" s="1"/>
  <c r="BD91" i="1" s="1"/>
  <c r="BF91" i="1" s="1"/>
  <c r="BH91" i="1" s="1"/>
  <c r="BJ91" i="1" s="1"/>
  <c r="BL91" i="1" s="1"/>
  <c r="AX92" i="1"/>
  <c r="AZ92" i="1" s="1"/>
  <c r="BB92" i="1" s="1"/>
  <c r="BD92" i="1" s="1"/>
  <c r="BF92" i="1" s="1"/>
  <c r="BH92" i="1" s="1"/>
  <c r="BJ92" i="1" s="1"/>
  <c r="BL92" i="1" s="1"/>
  <c r="AX93" i="1"/>
  <c r="AZ93" i="1" s="1"/>
  <c r="BB93" i="1" s="1"/>
  <c r="BD93" i="1" s="1"/>
  <c r="BF93" i="1" s="1"/>
  <c r="BH93" i="1" s="1"/>
  <c r="BJ93" i="1" s="1"/>
  <c r="BL93" i="1" s="1"/>
  <c r="AX94" i="1"/>
  <c r="AZ94" i="1" s="1"/>
  <c r="BB94" i="1" s="1"/>
  <c r="BD94" i="1" s="1"/>
  <c r="BF94" i="1" s="1"/>
  <c r="BH94" i="1" s="1"/>
  <c r="BJ94" i="1" s="1"/>
  <c r="BL94" i="1" s="1"/>
  <c r="AX95" i="1"/>
  <c r="AZ95" i="1" s="1"/>
  <c r="BB95" i="1" s="1"/>
  <c r="BD95" i="1" s="1"/>
  <c r="BF95" i="1" s="1"/>
  <c r="BH95" i="1" s="1"/>
  <c r="BJ95" i="1" s="1"/>
  <c r="BL95" i="1" s="1"/>
  <c r="AX96" i="1"/>
  <c r="AZ96" i="1" s="1"/>
  <c r="BB96" i="1" s="1"/>
  <c r="BD96" i="1" s="1"/>
  <c r="BF96" i="1" s="1"/>
  <c r="BH96" i="1" s="1"/>
  <c r="BJ96" i="1" s="1"/>
  <c r="BL96" i="1" s="1"/>
  <c r="AX97" i="1"/>
  <c r="AZ97" i="1" s="1"/>
  <c r="BB97" i="1" s="1"/>
  <c r="BD97" i="1" s="1"/>
  <c r="BF97" i="1" s="1"/>
  <c r="BH97" i="1" s="1"/>
  <c r="BJ97" i="1" s="1"/>
  <c r="BL97" i="1" s="1"/>
  <c r="AX98" i="1"/>
  <c r="AZ98" i="1" s="1"/>
  <c r="BB98" i="1" s="1"/>
  <c r="BD98" i="1" s="1"/>
  <c r="BF98" i="1" s="1"/>
  <c r="BH98" i="1" s="1"/>
  <c r="BJ98" i="1" s="1"/>
  <c r="BL98" i="1" s="1"/>
  <c r="AX99" i="1"/>
  <c r="AZ99" i="1" s="1"/>
  <c r="BB99" i="1" s="1"/>
  <c r="BD99" i="1" s="1"/>
  <c r="BF99" i="1" s="1"/>
  <c r="BH99" i="1" s="1"/>
  <c r="BJ99" i="1" s="1"/>
  <c r="BL99" i="1" s="1"/>
  <c r="AX100" i="1"/>
  <c r="AZ100" i="1" s="1"/>
  <c r="BB100" i="1" s="1"/>
  <c r="BD100" i="1" s="1"/>
  <c r="BF100" i="1" s="1"/>
  <c r="BH100" i="1" s="1"/>
  <c r="BJ100" i="1" s="1"/>
  <c r="BL100" i="1" s="1"/>
  <c r="AX116" i="1"/>
  <c r="AZ116" i="1" s="1"/>
  <c r="BB116" i="1" s="1"/>
  <c r="BD116" i="1" s="1"/>
  <c r="BF116" i="1" s="1"/>
  <c r="BH116" i="1" s="1"/>
  <c r="BJ116" i="1" s="1"/>
  <c r="BL116" i="1" s="1"/>
  <c r="AX117" i="1"/>
  <c r="AZ117" i="1" s="1"/>
  <c r="BB117" i="1" s="1"/>
  <c r="BD117" i="1" s="1"/>
  <c r="BF117" i="1" s="1"/>
  <c r="BH117" i="1" s="1"/>
  <c r="BJ117" i="1" s="1"/>
  <c r="BL117" i="1" s="1"/>
  <c r="AX118" i="1"/>
  <c r="AZ118" i="1" s="1"/>
  <c r="BB118" i="1" s="1"/>
  <c r="BD118" i="1" s="1"/>
  <c r="BF118" i="1" s="1"/>
  <c r="BH118" i="1" s="1"/>
  <c r="BJ118" i="1" s="1"/>
  <c r="BL118" i="1" s="1"/>
  <c r="AX120" i="1"/>
  <c r="AZ120" i="1" s="1"/>
  <c r="BB120" i="1" s="1"/>
  <c r="BD120" i="1" s="1"/>
  <c r="BF120" i="1" s="1"/>
  <c r="BH120" i="1" s="1"/>
  <c r="BJ120" i="1" s="1"/>
  <c r="BL120" i="1" s="1"/>
  <c r="AX121" i="1"/>
  <c r="AZ121" i="1" s="1"/>
  <c r="BB121" i="1" s="1"/>
  <c r="BD121" i="1" s="1"/>
  <c r="BF121" i="1" s="1"/>
  <c r="BH121" i="1" s="1"/>
  <c r="BJ121" i="1" s="1"/>
  <c r="BL121" i="1" s="1"/>
  <c r="AX122" i="1"/>
  <c r="AZ122" i="1" s="1"/>
  <c r="BB122" i="1" s="1"/>
  <c r="BD122" i="1" s="1"/>
  <c r="BF122" i="1" s="1"/>
  <c r="BH122" i="1" s="1"/>
  <c r="BJ122" i="1" s="1"/>
  <c r="BL122" i="1" s="1"/>
  <c r="AX123" i="1"/>
  <c r="AZ123" i="1" s="1"/>
  <c r="BB123" i="1" s="1"/>
  <c r="BD123" i="1" s="1"/>
  <c r="BF123" i="1" s="1"/>
  <c r="BH123" i="1" s="1"/>
  <c r="BJ123" i="1" s="1"/>
  <c r="BL123" i="1" s="1"/>
  <c r="AX124" i="1"/>
  <c r="AZ124" i="1" s="1"/>
  <c r="BB124" i="1" s="1"/>
  <c r="BD124" i="1" s="1"/>
  <c r="BF124" i="1" s="1"/>
  <c r="BH124" i="1" s="1"/>
  <c r="BJ124" i="1" s="1"/>
  <c r="BL124" i="1" s="1"/>
  <c r="AX125" i="1"/>
  <c r="AZ125" i="1" s="1"/>
  <c r="BB125" i="1" s="1"/>
  <c r="BD125" i="1" s="1"/>
  <c r="BF125" i="1" s="1"/>
  <c r="BH125" i="1" s="1"/>
  <c r="BJ125" i="1" s="1"/>
  <c r="BL125" i="1" s="1"/>
  <c r="AX127" i="1"/>
  <c r="AZ127" i="1" s="1"/>
  <c r="BB127" i="1" s="1"/>
  <c r="BD127" i="1" s="1"/>
  <c r="BF127" i="1" s="1"/>
  <c r="BH127" i="1" s="1"/>
  <c r="BJ127" i="1" s="1"/>
  <c r="BL127" i="1" s="1"/>
  <c r="AX129" i="1"/>
  <c r="AZ129" i="1" s="1"/>
  <c r="BB129" i="1" s="1"/>
  <c r="BD129" i="1" s="1"/>
  <c r="BF129" i="1" s="1"/>
  <c r="BH129" i="1" s="1"/>
  <c r="BJ129" i="1" s="1"/>
  <c r="BL129" i="1" s="1"/>
  <c r="AX131" i="1"/>
  <c r="AZ131" i="1" s="1"/>
  <c r="BB131" i="1" s="1"/>
  <c r="BD131" i="1" s="1"/>
  <c r="BF131" i="1" s="1"/>
  <c r="BH131" i="1" s="1"/>
  <c r="BJ131" i="1" s="1"/>
  <c r="BL131" i="1" s="1"/>
  <c r="AX132" i="1"/>
  <c r="AZ132" i="1" s="1"/>
  <c r="BB132" i="1" s="1"/>
  <c r="BD132" i="1" s="1"/>
  <c r="BF132" i="1" s="1"/>
  <c r="BH132" i="1" s="1"/>
  <c r="BJ132" i="1" s="1"/>
  <c r="BL132" i="1" s="1"/>
  <c r="AX134" i="1"/>
  <c r="AZ134" i="1" s="1"/>
  <c r="BB134" i="1" s="1"/>
  <c r="BD134" i="1" s="1"/>
  <c r="BF134" i="1" s="1"/>
  <c r="BH134" i="1" s="1"/>
  <c r="BJ134" i="1" s="1"/>
  <c r="BL134" i="1" s="1"/>
  <c r="AX136" i="1"/>
  <c r="AZ136" i="1" s="1"/>
  <c r="BB136" i="1" s="1"/>
  <c r="BD136" i="1" s="1"/>
  <c r="BF136" i="1" s="1"/>
  <c r="BH136" i="1" s="1"/>
  <c r="BJ136" i="1" s="1"/>
  <c r="BL136" i="1" s="1"/>
  <c r="AX138" i="1"/>
  <c r="AZ138" i="1" s="1"/>
  <c r="BB138" i="1" s="1"/>
  <c r="BD138" i="1" s="1"/>
  <c r="BF138" i="1" s="1"/>
  <c r="BH138" i="1" s="1"/>
  <c r="BJ138" i="1" s="1"/>
  <c r="BL138" i="1" s="1"/>
  <c r="AX139" i="1"/>
  <c r="AZ139" i="1" s="1"/>
  <c r="BB139" i="1" s="1"/>
  <c r="BD139" i="1" s="1"/>
  <c r="BF139" i="1" s="1"/>
  <c r="BH139" i="1" s="1"/>
  <c r="BJ139" i="1" s="1"/>
  <c r="BL139" i="1" s="1"/>
  <c r="AX142" i="1"/>
  <c r="AZ142" i="1" s="1"/>
  <c r="BB142" i="1" s="1"/>
  <c r="BD142" i="1" s="1"/>
  <c r="BF142" i="1" s="1"/>
  <c r="BH142" i="1" s="1"/>
  <c r="BJ142" i="1" s="1"/>
  <c r="BL142" i="1" s="1"/>
  <c r="AX143" i="1"/>
  <c r="AZ143" i="1" s="1"/>
  <c r="BB143" i="1" s="1"/>
  <c r="BD143" i="1" s="1"/>
  <c r="BF143" i="1" s="1"/>
  <c r="BH143" i="1" s="1"/>
  <c r="BJ143" i="1" s="1"/>
  <c r="BL143" i="1" s="1"/>
  <c r="AX144" i="1"/>
  <c r="AZ144" i="1" s="1"/>
  <c r="BB144" i="1" s="1"/>
  <c r="BD144" i="1" s="1"/>
  <c r="BF144" i="1" s="1"/>
  <c r="BH144" i="1" s="1"/>
  <c r="BJ144" i="1" s="1"/>
  <c r="BL144" i="1" s="1"/>
  <c r="AX147" i="1"/>
  <c r="AZ147" i="1" s="1"/>
  <c r="BB147" i="1" s="1"/>
  <c r="BD147" i="1" s="1"/>
  <c r="BF147" i="1" s="1"/>
  <c r="BH147" i="1" s="1"/>
  <c r="BJ147" i="1" s="1"/>
  <c r="BL147" i="1" s="1"/>
  <c r="AX150" i="1"/>
  <c r="AZ150" i="1" s="1"/>
  <c r="BB150" i="1" s="1"/>
  <c r="BD150" i="1" s="1"/>
  <c r="BF150" i="1" s="1"/>
  <c r="BH150" i="1" s="1"/>
  <c r="BJ150" i="1" s="1"/>
  <c r="BL150" i="1" s="1"/>
  <c r="AX151" i="1"/>
  <c r="AZ151" i="1" s="1"/>
  <c r="BB151" i="1" s="1"/>
  <c r="BD151" i="1" s="1"/>
  <c r="BF151" i="1" s="1"/>
  <c r="BH151" i="1" s="1"/>
  <c r="BJ151" i="1" s="1"/>
  <c r="BL151" i="1" s="1"/>
  <c r="AX156" i="1"/>
  <c r="AZ156" i="1" s="1"/>
  <c r="BB156" i="1" s="1"/>
  <c r="BD156" i="1" s="1"/>
  <c r="BF156" i="1" s="1"/>
  <c r="BH156" i="1" s="1"/>
  <c r="BJ156" i="1" s="1"/>
  <c r="BL156" i="1" s="1"/>
  <c r="AX159" i="1"/>
  <c r="AZ159" i="1" s="1"/>
  <c r="BB159" i="1" s="1"/>
  <c r="BD159" i="1" s="1"/>
  <c r="BF159" i="1" s="1"/>
  <c r="BH159" i="1" s="1"/>
  <c r="BJ159" i="1" s="1"/>
  <c r="BL159" i="1" s="1"/>
  <c r="AX160" i="1"/>
  <c r="AZ160" i="1" s="1"/>
  <c r="BB160" i="1" s="1"/>
  <c r="BD160" i="1" s="1"/>
  <c r="BF160" i="1" s="1"/>
  <c r="BH160" i="1" s="1"/>
  <c r="BJ160" i="1" s="1"/>
  <c r="BL160" i="1" s="1"/>
  <c r="AX161" i="1"/>
  <c r="AZ161" i="1" s="1"/>
  <c r="BB161" i="1" s="1"/>
  <c r="BD161" i="1" s="1"/>
  <c r="BF161" i="1" s="1"/>
  <c r="BH161" i="1" s="1"/>
  <c r="BJ161" i="1" s="1"/>
  <c r="BL161" i="1" s="1"/>
  <c r="AX162" i="1"/>
  <c r="AZ162" i="1" s="1"/>
  <c r="BB162" i="1" s="1"/>
  <c r="BD162" i="1" s="1"/>
  <c r="BF162" i="1" s="1"/>
  <c r="BH162" i="1" s="1"/>
  <c r="BJ162" i="1" s="1"/>
  <c r="BL162" i="1" s="1"/>
  <c r="AX163" i="1"/>
  <c r="AZ163" i="1" s="1"/>
  <c r="BB163" i="1" s="1"/>
  <c r="BD163" i="1" s="1"/>
  <c r="BF163" i="1" s="1"/>
  <c r="BH163" i="1" s="1"/>
  <c r="BJ163" i="1" s="1"/>
  <c r="BL163" i="1" s="1"/>
  <c r="AX164" i="1"/>
  <c r="AZ164" i="1" s="1"/>
  <c r="BB164" i="1" s="1"/>
  <c r="BD164" i="1" s="1"/>
  <c r="BF164" i="1" s="1"/>
  <c r="BH164" i="1" s="1"/>
  <c r="BJ164" i="1" s="1"/>
  <c r="BL164" i="1" s="1"/>
  <c r="AX165" i="1"/>
  <c r="AZ165" i="1" s="1"/>
  <c r="BB165" i="1" s="1"/>
  <c r="BD165" i="1" s="1"/>
  <c r="BF165" i="1" s="1"/>
  <c r="BH165" i="1" s="1"/>
  <c r="BJ165" i="1" s="1"/>
  <c r="BL165" i="1" s="1"/>
  <c r="AX166" i="1"/>
  <c r="AZ166" i="1" s="1"/>
  <c r="BB166" i="1" s="1"/>
  <c r="BD166" i="1" s="1"/>
  <c r="BF166" i="1" s="1"/>
  <c r="BH166" i="1" s="1"/>
  <c r="BJ166" i="1" s="1"/>
  <c r="BL166" i="1" s="1"/>
  <c r="AX169" i="1"/>
  <c r="AZ169" i="1" s="1"/>
  <c r="BB169" i="1" s="1"/>
  <c r="BD169" i="1" s="1"/>
  <c r="BF169" i="1" s="1"/>
  <c r="BH169" i="1" s="1"/>
  <c r="BJ169" i="1" s="1"/>
  <c r="BL169" i="1" s="1"/>
  <c r="AX170" i="1"/>
  <c r="AZ170" i="1" s="1"/>
  <c r="BB170" i="1" s="1"/>
  <c r="BD170" i="1" s="1"/>
  <c r="BF170" i="1" s="1"/>
  <c r="BH170" i="1" s="1"/>
  <c r="BJ170" i="1" s="1"/>
  <c r="BL170" i="1" s="1"/>
  <c r="AX173" i="1"/>
  <c r="AZ173" i="1" s="1"/>
  <c r="BB173" i="1" s="1"/>
  <c r="BD173" i="1" s="1"/>
  <c r="BF173" i="1" s="1"/>
  <c r="BH173" i="1" s="1"/>
  <c r="BJ173" i="1" s="1"/>
  <c r="BL173" i="1" s="1"/>
  <c r="AX174" i="1"/>
  <c r="AZ174" i="1" s="1"/>
  <c r="BB174" i="1" s="1"/>
  <c r="BD174" i="1" s="1"/>
  <c r="BF174" i="1" s="1"/>
  <c r="BH174" i="1" s="1"/>
  <c r="BJ174" i="1" s="1"/>
  <c r="BL174" i="1" s="1"/>
  <c r="AX175" i="1"/>
  <c r="AZ175" i="1" s="1"/>
  <c r="BB175" i="1" s="1"/>
  <c r="BD175" i="1" s="1"/>
  <c r="BF175" i="1" s="1"/>
  <c r="BH175" i="1" s="1"/>
  <c r="BJ175" i="1" s="1"/>
  <c r="BL175" i="1" s="1"/>
  <c r="AX189" i="1"/>
  <c r="AZ189" i="1" s="1"/>
  <c r="BB189" i="1" s="1"/>
  <c r="BD189" i="1" s="1"/>
  <c r="BF189" i="1" s="1"/>
  <c r="BH189" i="1" s="1"/>
  <c r="BJ189" i="1" s="1"/>
  <c r="BL189" i="1" s="1"/>
  <c r="AX190" i="1"/>
  <c r="AZ190" i="1" s="1"/>
  <c r="BB190" i="1" s="1"/>
  <c r="BD190" i="1" s="1"/>
  <c r="BF190" i="1" s="1"/>
  <c r="BH190" i="1" s="1"/>
  <c r="BJ190" i="1" s="1"/>
  <c r="BL190" i="1" s="1"/>
  <c r="AX193" i="1"/>
  <c r="AZ193" i="1" s="1"/>
  <c r="BB193" i="1" s="1"/>
  <c r="BD193" i="1" s="1"/>
  <c r="BF193" i="1" s="1"/>
  <c r="BH193" i="1" s="1"/>
  <c r="BJ193" i="1" s="1"/>
  <c r="BL193" i="1" s="1"/>
  <c r="AX194" i="1"/>
  <c r="AZ194" i="1" s="1"/>
  <c r="BB194" i="1" s="1"/>
  <c r="BD194" i="1" s="1"/>
  <c r="BF194" i="1" s="1"/>
  <c r="BH194" i="1" s="1"/>
  <c r="BJ194" i="1" s="1"/>
  <c r="BL194" i="1" s="1"/>
  <c r="AX197" i="1"/>
  <c r="AZ197" i="1" s="1"/>
  <c r="BB197" i="1" s="1"/>
  <c r="BD197" i="1" s="1"/>
  <c r="BF197" i="1" s="1"/>
  <c r="BH197" i="1" s="1"/>
  <c r="BJ197" i="1" s="1"/>
  <c r="BL197" i="1" s="1"/>
  <c r="AX198" i="1"/>
  <c r="AZ198" i="1" s="1"/>
  <c r="BB198" i="1" s="1"/>
  <c r="BD198" i="1" s="1"/>
  <c r="BF198" i="1" s="1"/>
  <c r="BH198" i="1" s="1"/>
  <c r="BJ198" i="1" s="1"/>
  <c r="BL198" i="1" s="1"/>
  <c r="AX201" i="1"/>
  <c r="AZ201" i="1" s="1"/>
  <c r="BB201" i="1" s="1"/>
  <c r="BD201" i="1" s="1"/>
  <c r="BF201" i="1" s="1"/>
  <c r="BH201" i="1" s="1"/>
  <c r="BJ201" i="1" s="1"/>
  <c r="BL201" i="1" s="1"/>
  <c r="AX202" i="1"/>
  <c r="AZ202" i="1" s="1"/>
  <c r="BB202" i="1" s="1"/>
  <c r="BD202" i="1" s="1"/>
  <c r="BF202" i="1" s="1"/>
  <c r="BH202" i="1" s="1"/>
  <c r="BJ202" i="1" s="1"/>
  <c r="BL202" i="1" s="1"/>
  <c r="AX205" i="1"/>
  <c r="AZ205" i="1" s="1"/>
  <c r="BB205" i="1" s="1"/>
  <c r="BD205" i="1" s="1"/>
  <c r="BF205" i="1" s="1"/>
  <c r="BH205" i="1" s="1"/>
  <c r="BJ205" i="1" s="1"/>
  <c r="BL205" i="1" s="1"/>
  <c r="AX206" i="1"/>
  <c r="AZ206" i="1" s="1"/>
  <c r="BB206" i="1" s="1"/>
  <c r="BD206" i="1" s="1"/>
  <c r="BF206" i="1" s="1"/>
  <c r="BH206" i="1" s="1"/>
  <c r="BJ206" i="1" s="1"/>
  <c r="BL206" i="1" s="1"/>
  <c r="AX209" i="1"/>
  <c r="AZ209" i="1" s="1"/>
  <c r="BB209" i="1" s="1"/>
  <c r="BD209" i="1" s="1"/>
  <c r="BF209" i="1" s="1"/>
  <c r="BH209" i="1" s="1"/>
  <c r="BJ209" i="1" s="1"/>
  <c r="BL209" i="1" s="1"/>
  <c r="AX210" i="1"/>
  <c r="AZ210" i="1" s="1"/>
  <c r="BB210" i="1" s="1"/>
  <c r="BD210" i="1" s="1"/>
  <c r="BF210" i="1" s="1"/>
  <c r="BH210" i="1" s="1"/>
  <c r="BJ210" i="1" s="1"/>
  <c r="BL210" i="1" s="1"/>
  <c r="AX211" i="1"/>
  <c r="AZ211" i="1" s="1"/>
  <c r="BB211" i="1" s="1"/>
  <c r="BD211" i="1" s="1"/>
  <c r="BF211" i="1" s="1"/>
  <c r="BH211" i="1" s="1"/>
  <c r="BJ211" i="1" s="1"/>
  <c r="BL211" i="1" s="1"/>
  <c r="AX214" i="1"/>
  <c r="AZ214" i="1" s="1"/>
  <c r="BB214" i="1" s="1"/>
  <c r="BD214" i="1" s="1"/>
  <c r="BF214" i="1" s="1"/>
  <c r="BH214" i="1" s="1"/>
  <c r="BJ214" i="1" s="1"/>
  <c r="BL214" i="1" s="1"/>
  <c r="AX215" i="1"/>
  <c r="AZ215" i="1" s="1"/>
  <c r="BB215" i="1" s="1"/>
  <c r="BD215" i="1" s="1"/>
  <c r="BF215" i="1" s="1"/>
  <c r="BH215" i="1" s="1"/>
  <c r="BJ215" i="1" s="1"/>
  <c r="BL215" i="1" s="1"/>
  <c r="AX218" i="1"/>
  <c r="AZ218" i="1" s="1"/>
  <c r="BB218" i="1" s="1"/>
  <c r="BD218" i="1" s="1"/>
  <c r="BF218" i="1" s="1"/>
  <c r="BH218" i="1" s="1"/>
  <c r="BJ218" i="1" s="1"/>
  <c r="BL218" i="1" s="1"/>
  <c r="AX219" i="1"/>
  <c r="AZ219" i="1" s="1"/>
  <c r="BB219" i="1" s="1"/>
  <c r="BD219" i="1" s="1"/>
  <c r="BF219" i="1" s="1"/>
  <c r="BH219" i="1" s="1"/>
  <c r="BJ219" i="1" s="1"/>
  <c r="BL219" i="1" s="1"/>
  <c r="AX222" i="1"/>
  <c r="AZ222" i="1" s="1"/>
  <c r="BB222" i="1" s="1"/>
  <c r="BD222" i="1" s="1"/>
  <c r="BF222" i="1" s="1"/>
  <c r="BH222" i="1" s="1"/>
  <c r="BJ222" i="1" s="1"/>
  <c r="BL222" i="1" s="1"/>
  <c r="AX223" i="1"/>
  <c r="AZ223" i="1" s="1"/>
  <c r="BB223" i="1" s="1"/>
  <c r="BD223" i="1" s="1"/>
  <c r="BF223" i="1" s="1"/>
  <c r="BH223" i="1" s="1"/>
  <c r="BJ223" i="1" s="1"/>
  <c r="BL223" i="1" s="1"/>
  <c r="AX226" i="1"/>
  <c r="AZ226" i="1" s="1"/>
  <c r="BB226" i="1" s="1"/>
  <c r="BD226" i="1" s="1"/>
  <c r="BF226" i="1" s="1"/>
  <c r="BH226" i="1" s="1"/>
  <c r="BJ226" i="1" s="1"/>
  <c r="BL226" i="1" s="1"/>
  <c r="AX227" i="1"/>
  <c r="AZ227" i="1" s="1"/>
  <c r="BB227" i="1" s="1"/>
  <c r="BD227" i="1" s="1"/>
  <c r="BF227" i="1" s="1"/>
  <c r="BH227" i="1" s="1"/>
  <c r="BJ227" i="1" s="1"/>
  <c r="BL227" i="1" s="1"/>
  <c r="AX230" i="1"/>
  <c r="AZ230" i="1" s="1"/>
  <c r="BB230" i="1" s="1"/>
  <c r="BD230" i="1" s="1"/>
  <c r="BF230" i="1" s="1"/>
  <c r="BH230" i="1" s="1"/>
  <c r="BJ230" i="1" s="1"/>
  <c r="BL230" i="1" s="1"/>
  <c r="AX231" i="1"/>
  <c r="AZ231" i="1" s="1"/>
  <c r="BB231" i="1" s="1"/>
  <c r="BD231" i="1" s="1"/>
  <c r="BF231" i="1" s="1"/>
  <c r="BH231" i="1" s="1"/>
  <c r="BJ231" i="1" s="1"/>
  <c r="BL231" i="1" s="1"/>
  <c r="AX234" i="1"/>
  <c r="AZ234" i="1" s="1"/>
  <c r="BB234" i="1" s="1"/>
  <c r="BD234" i="1" s="1"/>
  <c r="BF234" i="1" s="1"/>
  <c r="BH234" i="1" s="1"/>
  <c r="BJ234" i="1" s="1"/>
  <c r="BL234" i="1" s="1"/>
  <c r="AX235" i="1"/>
  <c r="AZ235" i="1" s="1"/>
  <c r="BB235" i="1" s="1"/>
  <c r="BD235" i="1" s="1"/>
  <c r="BF235" i="1" s="1"/>
  <c r="BH235" i="1" s="1"/>
  <c r="BJ235" i="1" s="1"/>
  <c r="BL235" i="1" s="1"/>
  <c r="AX238" i="1"/>
  <c r="AZ238" i="1" s="1"/>
  <c r="BB238" i="1" s="1"/>
  <c r="BD238" i="1" s="1"/>
  <c r="BF238" i="1" s="1"/>
  <c r="BH238" i="1" s="1"/>
  <c r="BJ238" i="1" s="1"/>
  <c r="BL238" i="1" s="1"/>
  <c r="AX239" i="1"/>
  <c r="AZ239" i="1" s="1"/>
  <c r="BB239" i="1" s="1"/>
  <c r="BD239" i="1" s="1"/>
  <c r="BF239" i="1" s="1"/>
  <c r="BH239" i="1" s="1"/>
  <c r="BJ239" i="1" s="1"/>
  <c r="BL239" i="1" s="1"/>
  <c r="AX242" i="1"/>
  <c r="AZ242" i="1" s="1"/>
  <c r="BB242" i="1" s="1"/>
  <c r="BD242" i="1" s="1"/>
  <c r="BF242" i="1" s="1"/>
  <c r="BH242" i="1" s="1"/>
  <c r="BJ242" i="1" s="1"/>
  <c r="BL242" i="1" s="1"/>
  <c r="AX243" i="1"/>
  <c r="AZ243" i="1" s="1"/>
  <c r="BB243" i="1" s="1"/>
  <c r="BD243" i="1" s="1"/>
  <c r="BF243" i="1" s="1"/>
  <c r="BH243" i="1" s="1"/>
  <c r="BJ243" i="1" s="1"/>
  <c r="BL243" i="1" s="1"/>
  <c r="AX246" i="1"/>
  <c r="AZ246" i="1" s="1"/>
  <c r="BB246" i="1" s="1"/>
  <c r="BD246" i="1" s="1"/>
  <c r="BF246" i="1" s="1"/>
  <c r="BH246" i="1" s="1"/>
  <c r="BJ246" i="1" s="1"/>
  <c r="BL246" i="1" s="1"/>
  <c r="AX247" i="1"/>
  <c r="AZ247" i="1" s="1"/>
  <c r="BB247" i="1" s="1"/>
  <c r="BD247" i="1" s="1"/>
  <c r="BF247" i="1" s="1"/>
  <c r="BH247" i="1" s="1"/>
  <c r="BJ247" i="1" s="1"/>
  <c r="BL247" i="1" s="1"/>
  <c r="AX248" i="1"/>
  <c r="AZ248" i="1" s="1"/>
  <c r="BB248" i="1" s="1"/>
  <c r="BD248" i="1" s="1"/>
  <c r="BF248" i="1" s="1"/>
  <c r="BH248" i="1" s="1"/>
  <c r="BJ248" i="1" s="1"/>
  <c r="BL248" i="1" s="1"/>
  <c r="AX249" i="1"/>
  <c r="AZ249" i="1" s="1"/>
  <c r="BB249" i="1" s="1"/>
  <c r="BD249" i="1" s="1"/>
  <c r="BF249" i="1" s="1"/>
  <c r="BH249" i="1" s="1"/>
  <c r="BJ249" i="1" s="1"/>
  <c r="BL249" i="1" s="1"/>
  <c r="AX250" i="1"/>
  <c r="AZ250" i="1" s="1"/>
  <c r="BB250" i="1" s="1"/>
  <c r="BD250" i="1" s="1"/>
  <c r="BF250" i="1" s="1"/>
  <c r="BH250" i="1" s="1"/>
  <c r="BJ250" i="1" s="1"/>
  <c r="BL250" i="1" s="1"/>
  <c r="AX251" i="1"/>
  <c r="AZ251" i="1" s="1"/>
  <c r="BB251" i="1" s="1"/>
  <c r="BD251" i="1" s="1"/>
  <c r="BF251" i="1" s="1"/>
  <c r="BH251" i="1" s="1"/>
  <c r="BJ251" i="1" s="1"/>
  <c r="BL251" i="1" s="1"/>
  <c r="AX254" i="1"/>
  <c r="AZ254" i="1" s="1"/>
  <c r="BB254" i="1" s="1"/>
  <c r="BD254" i="1" s="1"/>
  <c r="BF254" i="1" s="1"/>
  <c r="BH254" i="1" s="1"/>
  <c r="BJ254" i="1" s="1"/>
  <c r="BL254" i="1" s="1"/>
  <c r="AX255" i="1"/>
  <c r="AZ255" i="1" s="1"/>
  <c r="BB255" i="1" s="1"/>
  <c r="BD255" i="1" s="1"/>
  <c r="BF255" i="1" s="1"/>
  <c r="BH255" i="1" s="1"/>
  <c r="BJ255" i="1" s="1"/>
  <c r="BL255" i="1" s="1"/>
  <c r="AX258" i="1"/>
  <c r="AZ258" i="1" s="1"/>
  <c r="BB258" i="1" s="1"/>
  <c r="BD258" i="1" s="1"/>
  <c r="BF258" i="1" s="1"/>
  <c r="BH258" i="1" s="1"/>
  <c r="BJ258" i="1" s="1"/>
  <c r="BL258" i="1" s="1"/>
  <c r="AX259" i="1"/>
  <c r="AZ259" i="1" s="1"/>
  <c r="BB259" i="1" s="1"/>
  <c r="BD259" i="1" s="1"/>
  <c r="BF259" i="1" s="1"/>
  <c r="BH259" i="1" s="1"/>
  <c r="BJ259" i="1" s="1"/>
  <c r="BL259" i="1" s="1"/>
  <c r="AX262" i="1"/>
  <c r="AZ262" i="1" s="1"/>
  <c r="BB262" i="1" s="1"/>
  <c r="BD262" i="1" s="1"/>
  <c r="BF262" i="1" s="1"/>
  <c r="BH262" i="1" s="1"/>
  <c r="BJ262" i="1" s="1"/>
  <c r="BL262" i="1" s="1"/>
  <c r="AX263" i="1"/>
  <c r="AZ263" i="1" s="1"/>
  <c r="BB263" i="1" s="1"/>
  <c r="BD263" i="1" s="1"/>
  <c r="BF263" i="1" s="1"/>
  <c r="BH263" i="1" s="1"/>
  <c r="BJ263" i="1" s="1"/>
  <c r="BL263" i="1" s="1"/>
  <c r="AX289" i="1"/>
  <c r="AZ289" i="1" s="1"/>
  <c r="BB289" i="1" s="1"/>
  <c r="BD289" i="1" s="1"/>
  <c r="BF289" i="1" s="1"/>
  <c r="BH289" i="1" s="1"/>
  <c r="BJ289" i="1" s="1"/>
  <c r="BL289" i="1" s="1"/>
  <c r="AX292" i="1"/>
  <c r="AZ292" i="1" s="1"/>
  <c r="BB292" i="1" s="1"/>
  <c r="BD292" i="1" s="1"/>
  <c r="BF292" i="1" s="1"/>
  <c r="BH292" i="1" s="1"/>
  <c r="BJ292" i="1" s="1"/>
  <c r="BL292" i="1" s="1"/>
  <c r="AX301" i="1"/>
  <c r="AZ301" i="1" s="1"/>
  <c r="BB301" i="1" s="1"/>
  <c r="BD301" i="1" s="1"/>
  <c r="BF301" i="1" s="1"/>
  <c r="BH301" i="1" s="1"/>
  <c r="BJ301" i="1" s="1"/>
  <c r="BL301" i="1" s="1"/>
  <c r="AX304" i="1"/>
  <c r="AZ304" i="1" s="1"/>
  <c r="BB304" i="1" s="1"/>
  <c r="BD304" i="1" s="1"/>
  <c r="BF304" i="1" s="1"/>
  <c r="BH304" i="1" s="1"/>
  <c r="BJ304" i="1" s="1"/>
  <c r="BL304" i="1" s="1"/>
  <c r="AX305" i="1"/>
  <c r="AZ305" i="1" s="1"/>
  <c r="BB305" i="1" s="1"/>
  <c r="BD305" i="1" s="1"/>
  <c r="BF305" i="1" s="1"/>
  <c r="BH305" i="1" s="1"/>
  <c r="BJ305" i="1" s="1"/>
  <c r="BL305" i="1" s="1"/>
  <c r="AX306" i="1"/>
  <c r="AZ306" i="1" s="1"/>
  <c r="BB306" i="1" s="1"/>
  <c r="BD306" i="1" s="1"/>
  <c r="BF306" i="1" s="1"/>
  <c r="BH306" i="1" s="1"/>
  <c r="BJ306" i="1" s="1"/>
  <c r="BL306" i="1" s="1"/>
  <c r="AX307" i="1"/>
  <c r="AZ307" i="1" s="1"/>
  <c r="BB307" i="1" s="1"/>
  <c r="BD307" i="1" s="1"/>
  <c r="BF307" i="1" s="1"/>
  <c r="BH307" i="1" s="1"/>
  <c r="BJ307" i="1" s="1"/>
  <c r="BL307" i="1" s="1"/>
  <c r="AX308" i="1"/>
  <c r="AZ308" i="1" s="1"/>
  <c r="BB308" i="1" s="1"/>
  <c r="BD308" i="1" s="1"/>
  <c r="BF308" i="1" s="1"/>
  <c r="BH308" i="1" s="1"/>
  <c r="BJ308" i="1" s="1"/>
  <c r="BL308" i="1" s="1"/>
  <c r="AX309" i="1"/>
  <c r="AZ309" i="1" s="1"/>
  <c r="BB309" i="1" s="1"/>
  <c r="BD309" i="1" s="1"/>
  <c r="BF309" i="1" s="1"/>
  <c r="BH309" i="1" s="1"/>
  <c r="BJ309" i="1" s="1"/>
  <c r="BL309" i="1" s="1"/>
  <c r="AX310" i="1"/>
  <c r="AZ310" i="1" s="1"/>
  <c r="BB310" i="1" s="1"/>
  <c r="BD310" i="1" s="1"/>
  <c r="BF310" i="1" s="1"/>
  <c r="BH310" i="1" s="1"/>
  <c r="BJ310" i="1" s="1"/>
  <c r="BL310" i="1" s="1"/>
  <c r="AX313" i="1"/>
  <c r="AZ313" i="1" s="1"/>
  <c r="BB313" i="1" s="1"/>
  <c r="BD313" i="1" s="1"/>
  <c r="BF313" i="1" s="1"/>
  <c r="BH313" i="1" s="1"/>
  <c r="BJ313" i="1" s="1"/>
  <c r="BL313" i="1" s="1"/>
  <c r="AX314" i="1"/>
  <c r="AZ314" i="1" s="1"/>
  <c r="BB314" i="1" s="1"/>
  <c r="BD314" i="1" s="1"/>
  <c r="BF314" i="1" s="1"/>
  <c r="BH314" i="1" s="1"/>
  <c r="BJ314" i="1" s="1"/>
  <c r="BL314" i="1" s="1"/>
  <c r="AX315" i="1"/>
  <c r="AZ315" i="1" s="1"/>
  <c r="BB315" i="1" s="1"/>
  <c r="BD315" i="1" s="1"/>
  <c r="BF315" i="1" s="1"/>
  <c r="BH315" i="1" s="1"/>
  <c r="BJ315" i="1" s="1"/>
  <c r="BL315" i="1" s="1"/>
  <c r="AX318" i="1"/>
  <c r="AZ318" i="1" s="1"/>
  <c r="BB318" i="1" s="1"/>
  <c r="BD318" i="1" s="1"/>
  <c r="BF318" i="1" s="1"/>
  <c r="BH318" i="1" s="1"/>
  <c r="BJ318" i="1" s="1"/>
  <c r="BL318" i="1" s="1"/>
  <c r="AC25" i="1"/>
  <c r="AC26" i="1"/>
  <c r="AE26" i="1" s="1"/>
  <c r="AG26" i="1" s="1"/>
  <c r="AI26" i="1" s="1"/>
  <c r="AK26" i="1" s="1"/>
  <c r="AM26" i="1" s="1"/>
  <c r="AO26" i="1" s="1"/>
  <c r="AQ26" i="1" s="1"/>
  <c r="AS26" i="1" s="1"/>
  <c r="AU26" i="1" s="1"/>
  <c r="AC27" i="1"/>
  <c r="AE27" i="1" s="1"/>
  <c r="AG27" i="1" s="1"/>
  <c r="AI27" i="1" s="1"/>
  <c r="AK27" i="1" s="1"/>
  <c r="AM27" i="1" s="1"/>
  <c r="AO27" i="1" s="1"/>
  <c r="AQ27" i="1" s="1"/>
  <c r="AS27" i="1" s="1"/>
  <c r="AU27" i="1" s="1"/>
  <c r="AC30" i="1"/>
  <c r="AE30" i="1" s="1"/>
  <c r="AG30" i="1" s="1"/>
  <c r="AI30" i="1" s="1"/>
  <c r="AK30" i="1" s="1"/>
  <c r="AM30" i="1" s="1"/>
  <c r="AO30" i="1" s="1"/>
  <c r="AQ30" i="1" s="1"/>
  <c r="AS30" i="1" s="1"/>
  <c r="AU30" i="1" s="1"/>
  <c r="AC31" i="1"/>
  <c r="AE31" i="1" s="1"/>
  <c r="AG31" i="1" s="1"/>
  <c r="AI31" i="1" s="1"/>
  <c r="AK31" i="1" s="1"/>
  <c r="AM31" i="1" s="1"/>
  <c r="AO31" i="1" s="1"/>
  <c r="AQ31" i="1" s="1"/>
  <c r="AS31" i="1" s="1"/>
  <c r="AU31" i="1" s="1"/>
  <c r="AC32" i="1"/>
  <c r="AE32" i="1" s="1"/>
  <c r="AG32" i="1" s="1"/>
  <c r="AI32" i="1" s="1"/>
  <c r="AK32" i="1" s="1"/>
  <c r="AM32" i="1" s="1"/>
  <c r="AO32" i="1" s="1"/>
  <c r="AQ32" i="1" s="1"/>
  <c r="AS32" i="1" s="1"/>
  <c r="AU32" i="1" s="1"/>
  <c r="AC35" i="1"/>
  <c r="AE35" i="1" s="1"/>
  <c r="AG35" i="1" s="1"/>
  <c r="AI35" i="1" s="1"/>
  <c r="AK35" i="1" s="1"/>
  <c r="AM35" i="1" s="1"/>
  <c r="AO35" i="1" s="1"/>
  <c r="AQ35" i="1" s="1"/>
  <c r="AS35" i="1" s="1"/>
  <c r="AU35" i="1" s="1"/>
  <c r="AC36" i="1"/>
  <c r="AE36" i="1" s="1"/>
  <c r="AG36" i="1" s="1"/>
  <c r="AI36" i="1" s="1"/>
  <c r="AK36" i="1" s="1"/>
  <c r="AM36" i="1" s="1"/>
  <c r="AO36" i="1" s="1"/>
  <c r="AQ36" i="1" s="1"/>
  <c r="AS36" i="1" s="1"/>
  <c r="AU36" i="1" s="1"/>
  <c r="AC37" i="1"/>
  <c r="AE37" i="1" s="1"/>
  <c r="AG37" i="1" s="1"/>
  <c r="AI37" i="1" s="1"/>
  <c r="AK37" i="1" s="1"/>
  <c r="AM37" i="1" s="1"/>
  <c r="AO37" i="1" s="1"/>
  <c r="AQ37" i="1" s="1"/>
  <c r="AS37" i="1" s="1"/>
  <c r="AU37" i="1" s="1"/>
  <c r="AC40" i="1"/>
  <c r="AE40" i="1" s="1"/>
  <c r="AG40" i="1" s="1"/>
  <c r="AI40" i="1" s="1"/>
  <c r="AK40" i="1" s="1"/>
  <c r="AM40" i="1" s="1"/>
  <c r="AO40" i="1" s="1"/>
  <c r="AQ40" i="1" s="1"/>
  <c r="AS40" i="1" s="1"/>
  <c r="AU40" i="1" s="1"/>
  <c r="AC41" i="1"/>
  <c r="AE41" i="1" s="1"/>
  <c r="AG41" i="1" s="1"/>
  <c r="AI41" i="1" s="1"/>
  <c r="AK41" i="1" s="1"/>
  <c r="AM41" i="1" s="1"/>
  <c r="AO41" i="1" s="1"/>
  <c r="AQ41" i="1" s="1"/>
  <c r="AS41" i="1" s="1"/>
  <c r="AU41" i="1" s="1"/>
  <c r="AC42" i="1"/>
  <c r="AE42" i="1" s="1"/>
  <c r="AG42" i="1" s="1"/>
  <c r="AI42" i="1" s="1"/>
  <c r="AK42" i="1" s="1"/>
  <c r="AM42" i="1" s="1"/>
  <c r="AO42" i="1" s="1"/>
  <c r="AQ42" i="1" s="1"/>
  <c r="AS42" i="1" s="1"/>
  <c r="AU42" i="1" s="1"/>
  <c r="AC43" i="1"/>
  <c r="AE43" i="1" s="1"/>
  <c r="AG43" i="1" s="1"/>
  <c r="AI43" i="1" s="1"/>
  <c r="AK43" i="1" s="1"/>
  <c r="AM43" i="1" s="1"/>
  <c r="AO43" i="1" s="1"/>
  <c r="AQ43" i="1" s="1"/>
  <c r="AS43" i="1" s="1"/>
  <c r="AU43" i="1" s="1"/>
  <c r="AC44" i="1"/>
  <c r="AE44" i="1" s="1"/>
  <c r="AG44" i="1" s="1"/>
  <c r="AI44" i="1" s="1"/>
  <c r="AK44" i="1" s="1"/>
  <c r="AM44" i="1" s="1"/>
  <c r="AO44" i="1" s="1"/>
  <c r="AQ44" i="1" s="1"/>
  <c r="AS44" i="1" s="1"/>
  <c r="AU44" i="1" s="1"/>
  <c r="AC48" i="1"/>
  <c r="AE48" i="1" s="1"/>
  <c r="AG48" i="1" s="1"/>
  <c r="AI48" i="1" s="1"/>
  <c r="AK48" i="1" s="1"/>
  <c r="AM48" i="1" s="1"/>
  <c r="AO48" i="1" s="1"/>
  <c r="AQ48" i="1" s="1"/>
  <c r="AS48" i="1" s="1"/>
  <c r="AU48" i="1" s="1"/>
  <c r="AC51" i="1"/>
  <c r="AE51" i="1" s="1"/>
  <c r="AG51" i="1" s="1"/>
  <c r="AI51" i="1" s="1"/>
  <c r="AK51" i="1" s="1"/>
  <c r="AM51" i="1" s="1"/>
  <c r="AO51" i="1" s="1"/>
  <c r="AQ51" i="1" s="1"/>
  <c r="AS51" i="1" s="1"/>
  <c r="AU51" i="1" s="1"/>
  <c r="AC52" i="1"/>
  <c r="AE52" i="1" s="1"/>
  <c r="AG52" i="1" s="1"/>
  <c r="AI52" i="1" s="1"/>
  <c r="AK52" i="1" s="1"/>
  <c r="AM52" i="1" s="1"/>
  <c r="AO52" i="1" s="1"/>
  <c r="AQ52" i="1" s="1"/>
  <c r="AS52" i="1" s="1"/>
  <c r="AU52" i="1" s="1"/>
  <c r="AC61" i="1"/>
  <c r="AE61" i="1" s="1"/>
  <c r="AG61" i="1" s="1"/>
  <c r="AI61" i="1" s="1"/>
  <c r="AK61" i="1" s="1"/>
  <c r="AM61" i="1" s="1"/>
  <c r="AO61" i="1" s="1"/>
  <c r="AQ61" i="1" s="1"/>
  <c r="AS61" i="1" s="1"/>
  <c r="AU61" i="1" s="1"/>
  <c r="AC62" i="1"/>
  <c r="AE62" i="1" s="1"/>
  <c r="AG62" i="1" s="1"/>
  <c r="AI62" i="1" s="1"/>
  <c r="AK62" i="1" s="1"/>
  <c r="AM62" i="1" s="1"/>
  <c r="AO62" i="1" s="1"/>
  <c r="AQ62" i="1" s="1"/>
  <c r="AS62" i="1" s="1"/>
  <c r="AU62" i="1" s="1"/>
  <c r="AC63" i="1"/>
  <c r="AE63" i="1" s="1"/>
  <c r="AG63" i="1" s="1"/>
  <c r="AI63" i="1" s="1"/>
  <c r="AK63" i="1" s="1"/>
  <c r="AM63" i="1" s="1"/>
  <c r="AO63" i="1" s="1"/>
  <c r="AQ63" i="1" s="1"/>
  <c r="AS63" i="1" s="1"/>
  <c r="AU63" i="1" s="1"/>
  <c r="AC70" i="1"/>
  <c r="AE70" i="1" s="1"/>
  <c r="AG70" i="1" s="1"/>
  <c r="AI70" i="1" s="1"/>
  <c r="AK70" i="1" s="1"/>
  <c r="AM70" i="1" s="1"/>
  <c r="AO70" i="1" s="1"/>
  <c r="AQ70" i="1" s="1"/>
  <c r="AS70" i="1" s="1"/>
  <c r="AU70" i="1" s="1"/>
  <c r="AC71" i="1"/>
  <c r="AE71" i="1" s="1"/>
  <c r="AG71" i="1" s="1"/>
  <c r="AI71" i="1" s="1"/>
  <c r="AK71" i="1" s="1"/>
  <c r="AM71" i="1" s="1"/>
  <c r="AO71" i="1" s="1"/>
  <c r="AQ71" i="1" s="1"/>
  <c r="AS71" i="1" s="1"/>
  <c r="AU71" i="1" s="1"/>
  <c r="AC72" i="1"/>
  <c r="AE72" i="1" s="1"/>
  <c r="AG72" i="1" s="1"/>
  <c r="AI72" i="1" s="1"/>
  <c r="AK72" i="1" s="1"/>
  <c r="AM72" i="1" s="1"/>
  <c r="AO72" i="1" s="1"/>
  <c r="AQ72" i="1" s="1"/>
  <c r="AS72" i="1" s="1"/>
  <c r="AU72" i="1" s="1"/>
  <c r="AC73" i="1"/>
  <c r="AE73" i="1" s="1"/>
  <c r="AG73" i="1" s="1"/>
  <c r="AI73" i="1" s="1"/>
  <c r="AK73" i="1" s="1"/>
  <c r="AM73" i="1" s="1"/>
  <c r="AO73" i="1" s="1"/>
  <c r="AQ73" i="1" s="1"/>
  <c r="AS73" i="1" s="1"/>
  <c r="AU73" i="1" s="1"/>
  <c r="AC76" i="1"/>
  <c r="AE76" i="1" s="1"/>
  <c r="AG76" i="1" s="1"/>
  <c r="AI76" i="1" s="1"/>
  <c r="AK76" i="1" s="1"/>
  <c r="AM76" i="1" s="1"/>
  <c r="AO76" i="1" s="1"/>
  <c r="AQ76" i="1" s="1"/>
  <c r="AS76" i="1" s="1"/>
  <c r="AU76" i="1" s="1"/>
  <c r="AC77" i="1"/>
  <c r="AE77" i="1" s="1"/>
  <c r="AG77" i="1" s="1"/>
  <c r="AI77" i="1" s="1"/>
  <c r="AK77" i="1" s="1"/>
  <c r="AM77" i="1" s="1"/>
  <c r="AO77" i="1" s="1"/>
  <c r="AQ77" i="1" s="1"/>
  <c r="AS77" i="1" s="1"/>
  <c r="AU77" i="1" s="1"/>
  <c r="AC80" i="1"/>
  <c r="AE80" i="1" s="1"/>
  <c r="AG80" i="1" s="1"/>
  <c r="AI80" i="1" s="1"/>
  <c r="AK80" i="1" s="1"/>
  <c r="AM80" i="1" s="1"/>
  <c r="AO80" i="1" s="1"/>
  <c r="AQ80" i="1" s="1"/>
  <c r="AS80" i="1" s="1"/>
  <c r="AU80" i="1" s="1"/>
  <c r="AC81" i="1"/>
  <c r="AE81" i="1" s="1"/>
  <c r="AG81" i="1" s="1"/>
  <c r="AI81" i="1" s="1"/>
  <c r="AK81" i="1" s="1"/>
  <c r="AM81" i="1" s="1"/>
  <c r="AO81" i="1" s="1"/>
  <c r="AQ81" i="1" s="1"/>
  <c r="AS81" i="1" s="1"/>
  <c r="AU81" i="1" s="1"/>
  <c r="AC84" i="1"/>
  <c r="AE84" i="1" s="1"/>
  <c r="AG84" i="1" s="1"/>
  <c r="AI84" i="1" s="1"/>
  <c r="AK84" i="1" s="1"/>
  <c r="AM84" i="1" s="1"/>
  <c r="AO84" i="1" s="1"/>
  <c r="AQ84" i="1" s="1"/>
  <c r="AS84" i="1" s="1"/>
  <c r="AU84" i="1" s="1"/>
  <c r="AC85" i="1"/>
  <c r="AE85" i="1" s="1"/>
  <c r="AG85" i="1" s="1"/>
  <c r="AI85" i="1" s="1"/>
  <c r="AK85" i="1" s="1"/>
  <c r="AM85" i="1" s="1"/>
  <c r="AO85" i="1" s="1"/>
  <c r="AQ85" i="1" s="1"/>
  <c r="AS85" i="1" s="1"/>
  <c r="AU85" i="1" s="1"/>
  <c r="AE86" i="1"/>
  <c r="AG86" i="1" s="1"/>
  <c r="AI86" i="1" s="1"/>
  <c r="AK86" i="1" s="1"/>
  <c r="AM86" i="1" s="1"/>
  <c r="AO86" i="1" s="1"/>
  <c r="AQ86" i="1" s="1"/>
  <c r="AS86" i="1" s="1"/>
  <c r="AU86" i="1" s="1"/>
  <c r="AC90" i="1"/>
  <c r="AE90" i="1" s="1"/>
  <c r="AG90" i="1" s="1"/>
  <c r="AI90" i="1" s="1"/>
  <c r="AK90" i="1" s="1"/>
  <c r="AM90" i="1" s="1"/>
  <c r="AO90" i="1" s="1"/>
  <c r="AQ90" i="1" s="1"/>
  <c r="AS90" i="1" s="1"/>
  <c r="AU90" i="1" s="1"/>
  <c r="AC91" i="1"/>
  <c r="AE91" i="1" s="1"/>
  <c r="AG91" i="1" s="1"/>
  <c r="AI91" i="1" s="1"/>
  <c r="AK91" i="1" s="1"/>
  <c r="AM91" i="1" s="1"/>
  <c r="AO91" i="1" s="1"/>
  <c r="AQ91" i="1" s="1"/>
  <c r="AS91" i="1" s="1"/>
  <c r="AU91" i="1" s="1"/>
  <c r="AC92" i="1"/>
  <c r="AE92" i="1" s="1"/>
  <c r="AG92" i="1" s="1"/>
  <c r="AI92" i="1" s="1"/>
  <c r="AK92" i="1" s="1"/>
  <c r="AM92" i="1" s="1"/>
  <c r="AO92" i="1" s="1"/>
  <c r="AQ92" i="1" s="1"/>
  <c r="AS92" i="1" s="1"/>
  <c r="AU92" i="1" s="1"/>
  <c r="AC93" i="1"/>
  <c r="AE93" i="1" s="1"/>
  <c r="AG93" i="1" s="1"/>
  <c r="AI93" i="1" s="1"/>
  <c r="AK93" i="1" s="1"/>
  <c r="AM93" i="1" s="1"/>
  <c r="AO93" i="1" s="1"/>
  <c r="AQ93" i="1" s="1"/>
  <c r="AS93" i="1" s="1"/>
  <c r="AU93" i="1" s="1"/>
  <c r="AC94" i="1"/>
  <c r="AE94" i="1" s="1"/>
  <c r="AG94" i="1" s="1"/>
  <c r="AI94" i="1" s="1"/>
  <c r="AK94" i="1" s="1"/>
  <c r="AM94" i="1" s="1"/>
  <c r="AO94" i="1" s="1"/>
  <c r="AQ94" i="1" s="1"/>
  <c r="AS94" i="1" s="1"/>
  <c r="AU94" i="1" s="1"/>
  <c r="AC95" i="1"/>
  <c r="AE95" i="1" s="1"/>
  <c r="AG95" i="1" s="1"/>
  <c r="AI95" i="1" s="1"/>
  <c r="AK95" i="1" s="1"/>
  <c r="AM95" i="1" s="1"/>
  <c r="AO95" i="1" s="1"/>
  <c r="AQ95" i="1" s="1"/>
  <c r="AS95" i="1" s="1"/>
  <c r="AU95" i="1" s="1"/>
  <c r="AC96" i="1"/>
  <c r="AE96" i="1" s="1"/>
  <c r="AG96" i="1" s="1"/>
  <c r="AI96" i="1" s="1"/>
  <c r="AK96" i="1" s="1"/>
  <c r="AM96" i="1" s="1"/>
  <c r="AO96" i="1" s="1"/>
  <c r="AQ96" i="1" s="1"/>
  <c r="AS96" i="1" s="1"/>
  <c r="AU96" i="1" s="1"/>
  <c r="AC97" i="1"/>
  <c r="AE97" i="1" s="1"/>
  <c r="AG97" i="1" s="1"/>
  <c r="AI97" i="1" s="1"/>
  <c r="AK97" i="1" s="1"/>
  <c r="AM97" i="1" s="1"/>
  <c r="AO97" i="1" s="1"/>
  <c r="AQ97" i="1" s="1"/>
  <c r="AS97" i="1" s="1"/>
  <c r="AU97" i="1" s="1"/>
  <c r="AC98" i="1"/>
  <c r="AE98" i="1" s="1"/>
  <c r="AG98" i="1" s="1"/>
  <c r="AI98" i="1" s="1"/>
  <c r="AK98" i="1" s="1"/>
  <c r="AM98" i="1" s="1"/>
  <c r="AO98" i="1" s="1"/>
  <c r="AQ98" i="1" s="1"/>
  <c r="AS98" i="1" s="1"/>
  <c r="AU98" i="1" s="1"/>
  <c r="AC99" i="1"/>
  <c r="AE99" i="1" s="1"/>
  <c r="AG99" i="1" s="1"/>
  <c r="AI99" i="1" s="1"/>
  <c r="AK99" i="1" s="1"/>
  <c r="AM99" i="1" s="1"/>
  <c r="AO99" i="1" s="1"/>
  <c r="AQ99" i="1" s="1"/>
  <c r="AS99" i="1" s="1"/>
  <c r="AU99" i="1" s="1"/>
  <c r="AC100" i="1"/>
  <c r="AE100" i="1" s="1"/>
  <c r="AG100" i="1" s="1"/>
  <c r="AI100" i="1" s="1"/>
  <c r="AK100" i="1" s="1"/>
  <c r="AM100" i="1" s="1"/>
  <c r="AO100" i="1" s="1"/>
  <c r="AQ100" i="1" s="1"/>
  <c r="AS100" i="1" s="1"/>
  <c r="AU100" i="1" s="1"/>
  <c r="AC116" i="1"/>
  <c r="AE116" i="1" s="1"/>
  <c r="AG116" i="1" s="1"/>
  <c r="AI116" i="1" s="1"/>
  <c r="AK116" i="1" s="1"/>
  <c r="AM116" i="1" s="1"/>
  <c r="AO116" i="1" s="1"/>
  <c r="AQ116" i="1" s="1"/>
  <c r="AS116" i="1" s="1"/>
  <c r="AU116" i="1" s="1"/>
  <c r="AC117" i="1"/>
  <c r="AE117" i="1" s="1"/>
  <c r="AG117" i="1" s="1"/>
  <c r="AI117" i="1" s="1"/>
  <c r="AK117" i="1" s="1"/>
  <c r="AM117" i="1" s="1"/>
  <c r="AO117" i="1" s="1"/>
  <c r="AQ117" i="1" s="1"/>
  <c r="AS117" i="1" s="1"/>
  <c r="AU117" i="1" s="1"/>
  <c r="AC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C120" i="1"/>
  <c r="AE120" i="1" s="1"/>
  <c r="AG120" i="1" s="1"/>
  <c r="AI120" i="1" s="1"/>
  <c r="AK120" i="1" s="1"/>
  <c r="AM120" i="1" s="1"/>
  <c r="AO120" i="1" s="1"/>
  <c r="AQ120" i="1" s="1"/>
  <c r="AS120" i="1" s="1"/>
  <c r="AU120" i="1" s="1"/>
  <c r="AC121" i="1"/>
  <c r="AE121" i="1" s="1"/>
  <c r="AG121" i="1" s="1"/>
  <c r="AI121" i="1" s="1"/>
  <c r="AK121" i="1" s="1"/>
  <c r="AM121" i="1" s="1"/>
  <c r="AO121" i="1" s="1"/>
  <c r="AQ121" i="1" s="1"/>
  <c r="AS121" i="1" s="1"/>
  <c r="AU121" i="1" s="1"/>
  <c r="AC122" i="1"/>
  <c r="AE122" i="1" s="1"/>
  <c r="AG122" i="1" s="1"/>
  <c r="AI122" i="1" s="1"/>
  <c r="AK122" i="1" s="1"/>
  <c r="AM122" i="1" s="1"/>
  <c r="AO122" i="1" s="1"/>
  <c r="AQ122" i="1" s="1"/>
  <c r="AS122" i="1" s="1"/>
  <c r="AU122" i="1" s="1"/>
  <c r="AC123" i="1"/>
  <c r="AE123" i="1" s="1"/>
  <c r="AG123" i="1" s="1"/>
  <c r="AI123" i="1" s="1"/>
  <c r="AK123" i="1" s="1"/>
  <c r="AM123" i="1" s="1"/>
  <c r="AO123" i="1" s="1"/>
  <c r="AQ123" i="1" s="1"/>
  <c r="AS123" i="1" s="1"/>
  <c r="AU123" i="1" s="1"/>
  <c r="AC124" i="1"/>
  <c r="AE124" i="1" s="1"/>
  <c r="AG124" i="1" s="1"/>
  <c r="AI124" i="1" s="1"/>
  <c r="AK124" i="1" s="1"/>
  <c r="AM124" i="1" s="1"/>
  <c r="AO124" i="1" s="1"/>
  <c r="AQ124" i="1" s="1"/>
  <c r="AS124" i="1" s="1"/>
  <c r="AU124" i="1" s="1"/>
  <c r="AC125" i="1"/>
  <c r="AE125" i="1" s="1"/>
  <c r="AG125" i="1" s="1"/>
  <c r="AI125" i="1" s="1"/>
  <c r="AK125" i="1" s="1"/>
  <c r="AM125" i="1" s="1"/>
  <c r="AO125" i="1" s="1"/>
  <c r="AQ125" i="1" s="1"/>
  <c r="AS125" i="1" s="1"/>
  <c r="AU125" i="1" s="1"/>
  <c r="AC127" i="1"/>
  <c r="AE127" i="1" s="1"/>
  <c r="AG127" i="1" s="1"/>
  <c r="AI127" i="1" s="1"/>
  <c r="AK127" i="1" s="1"/>
  <c r="AM127" i="1" s="1"/>
  <c r="AO127" i="1" s="1"/>
  <c r="AQ127" i="1" s="1"/>
  <c r="AS127" i="1" s="1"/>
  <c r="AU127" i="1" s="1"/>
  <c r="AC129" i="1"/>
  <c r="AE129" i="1" s="1"/>
  <c r="AG129" i="1" s="1"/>
  <c r="AI129" i="1" s="1"/>
  <c r="AK129" i="1" s="1"/>
  <c r="AM129" i="1" s="1"/>
  <c r="AO129" i="1" s="1"/>
  <c r="AQ129" i="1" s="1"/>
  <c r="AS129" i="1" s="1"/>
  <c r="AU129" i="1" s="1"/>
  <c r="AC131" i="1"/>
  <c r="AE131" i="1" s="1"/>
  <c r="AG131" i="1" s="1"/>
  <c r="AI131" i="1" s="1"/>
  <c r="AK131" i="1" s="1"/>
  <c r="AM131" i="1" s="1"/>
  <c r="AO131" i="1" s="1"/>
  <c r="AQ131" i="1" s="1"/>
  <c r="AS131" i="1" s="1"/>
  <c r="AU131" i="1" s="1"/>
  <c r="AC132" i="1"/>
  <c r="AE132" i="1" s="1"/>
  <c r="AG132" i="1" s="1"/>
  <c r="AI132" i="1" s="1"/>
  <c r="AK132" i="1" s="1"/>
  <c r="AM132" i="1" s="1"/>
  <c r="AO132" i="1" s="1"/>
  <c r="AQ132" i="1" s="1"/>
  <c r="AS132" i="1" s="1"/>
  <c r="AU132" i="1" s="1"/>
  <c r="AC134" i="1"/>
  <c r="AE134" i="1" s="1"/>
  <c r="AG134" i="1" s="1"/>
  <c r="AI134" i="1" s="1"/>
  <c r="AK134" i="1" s="1"/>
  <c r="AM134" i="1" s="1"/>
  <c r="AO134" i="1" s="1"/>
  <c r="AQ134" i="1" s="1"/>
  <c r="AS134" i="1" s="1"/>
  <c r="AU134" i="1" s="1"/>
  <c r="AC136" i="1"/>
  <c r="AE136" i="1" s="1"/>
  <c r="AG136" i="1" s="1"/>
  <c r="AI136" i="1" s="1"/>
  <c r="AK136" i="1" s="1"/>
  <c r="AM136" i="1" s="1"/>
  <c r="AO136" i="1" s="1"/>
  <c r="AQ136" i="1" s="1"/>
  <c r="AS136" i="1" s="1"/>
  <c r="AU136" i="1" s="1"/>
  <c r="AC138" i="1"/>
  <c r="AE138" i="1" s="1"/>
  <c r="AG138" i="1" s="1"/>
  <c r="AI138" i="1" s="1"/>
  <c r="AK138" i="1" s="1"/>
  <c r="AM138" i="1" s="1"/>
  <c r="AO138" i="1" s="1"/>
  <c r="AQ138" i="1" s="1"/>
  <c r="AS138" i="1" s="1"/>
  <c r="AU138" i="1" s="1"/>
  <c r="AC139" i="1"/>
  <c r="AE139" i="1" s="1"/>
  <c r="AG139" i="1" s="1"/>
  <c r="AI139" i="1" s="1"/>
  <c r="AK139" i="1" s="1"/>
  <c r="AM139" i="1" s="1"/>
  <c r="AO139" i="1" s="1"/>
  <c r="AQ139" i="1" s="1"/>
  <c r="AS139" i="1" s="1"/>
  <c r="AU139" i="1" s="1"/>
  <c r="AC142" i="1"/>
  <c r="AE142" i="1" s="1"/>
  <c r="AG142" i="1" s="1"/>
  <c r="AI142" i="1" s="1"/>
  <c r="AK142" i="1" s="1"/>
  <c r="AM142" i="1" s="1"/>
  <c r="AO142" i="1" s="1"/>
  <c r="AQ142" i="1" s="1"/>
  <c r="AS142" i="1" s="1"/>
  <c r="AU142" i="1" s="1"/>
  <c r="AC143" i="1"/>
  <c r="AE143" i="1" s="1"/>
  <c r="AG143" i="1" s="1"/>
  <c r="AI143" i="1" s="1"/>
  <c r="AK143" i="1" s="1"/>
  <c r="AM143" i="1" s="1"/>
  <c r="AO143" i="1" s="1"/>
  <c r="AQ143" i="1" s="1"/>
  <c r="AS143" i="1" s="1"/>
  <c r="AU143" i="1" s="1"/>
  <c r="AC144" i="1"/>
  <c r="AE144" i="1" s="1"/>
  <c r="AG144" i="1" s="1"/>
  <c r="AI144" i="1" s="1"/>
  <c r="AK144" i="1" s="1"/>
  <c r="AM144" i="1" s="1"/>
  <c r="AO144" i="1" s="1"/>
  <c r="AQ144" i="1" s="1"/>
  <c r="AS144" i="1" s="1"/>
  <c r="AU144" i="1" s="1"/>
  <c r="AC147" i="1"/>
  <c r="AE147" i="1" s="1"/>
  <c r="AG147" i="1" s="1"/>
  <c r="AI147" i="1" s="1"/>
  <c r="AK147" i="1" s="1"/>
  <c r="AM147" i="1" s="1"/>
  <c r="AO147" i="1" s="1"/>
  <c r="AQ147" i="1" s="1"/>
  <c r="AS147" i="1" s="1"/>
  <c r="AU147" i="1" s="1"/>
  <c r="AC150" i="1"/>
  <c r="AE150" i="1" s="1"/>
  <c r="AG150" i="1" s="1"/>
  <c r="AI150" i="1" s="1"/>
  <c r="AK150" i="1" s="1"/>
  <c r="AM150" i="1" s="1"/>
  <c r="AO150" i="1" s="1"/>
  <c r="AQ150" i="1" s="1"/>
  <c r="AS150" i="1" s="1"/>
  <c r="AU150" i="1" s="1"/>
  <c r="AC151" i="1"/>
  <c r="AE151" i="1" s="1"/>
  <c r="AG151" i="1" s="1"/>
  <c r="AI151" i="1" s="1"/>
  <c r="AK151" i="1" s="1"/>
  <c r="AM151" i="1" s="1"/>
  <c r="AO151" i="1" s="1"/>
  <c r="AQ151" i="1" s="1"/>
  <c r="AS151" i="1" s="1"/>
  <c r="AU151" i="1" s="1"/>
  <c r="AC156" i="1"/>
  <c r="AE156" i="1" s="1"/>
  <c r="AG156" i="1" s="1"/>
  <c r="AI156" i="1" s="1"/>
  <c r="AK156" i="1" s="1"/>
  <c r="AM156" i="1" s="1"/>
  <c r="AO156" i="1" s="1"/>
  <c r="AQ156" i="1" s="1"/>
  <c r="AS156" i="1" s="1"/>
  <c r="AU156" i="1" s="1"/>
  <c r="AC159" i="1"/>
  <c r="AE159" i="1" s="1"/>
  <c r="AG159" i="1" s="1"/>
  <c r="AI159" i="1" s="1"/>
  <c r="AK159" i="1" s="1"/>
  <c r="AM159" i="1" s="1"/>
  <c r="AO159" i="1" s="1"/>
  <c r="AQ159" i="1" s="1"/>
  <c r="AS159" i="1" s="1"/>
  <c r="AU159" i="1" s="1"/>
  <c r="AC160" i="1"/>
  <c r="AE160" i="1" s="1"/>
  <c r="AG160" i="1" s="1"/>
  <c r="AI160" i="1" s="1"/>
  <c r="AK160" i="1" s="1"/>
  <c r="AM160" i="1" s="1"/>
  <c r="AO160" i="1" s="1"/>
  <c r="AQ160" i="1" s="1"/>
  <c r="AS160" i="1" s="1"/>
  <c r="AU160" i="1" s="1"/>
  <c r="AC161" i="1"/>
  <c r="AE161" i="1" s="1"/>
  <c r="AG161" i="1" s="1"/>
  <c r="AI161" i="1" s="1"/>
  <c r="AK161" i="1" s="1"/>
  <c r="AM161" i="1" s="1"/>
  <c r="AO161" i="1" s="1"/>
  <c r="AQ161" i="1" s="1"/>
  <c r="AS161" i="1" s="1"/>
  <c r="AU161" i="1" s="1"/>
  <c r="AC162" i="1"/>
  <c r="AE162" i="1" s="1"/>
  <c r="AG162" i="1" s="1"/>
  <c r="AI162" i="1" s="1"/>
  <c r="AK162" i="1" s="1"/>
  <c r="AM162" i="1" s="1"/>
  <c r="AO162" i="1" s="1"/>
  <c r="AQ162" i="1" s="1"/>
  <c r="AS162" i="1" s="1"/>
  <c r="AU162" i="1" s="1"/>
  <c r="AC163" i="1"/>
  <c r="AE163" i="1" s="1"/>
  <c r="AG163" i="1" s="1"/>
  <c r="AI163" i="1" s="1"/>
  <c r="AK163" i="1" s="1"/>
  <c r="AM163" i="1" s="1"/>
  <c r="AO163" i="1" s="1"/>
  <c r="AQ163" i="1" s="1"/>
  <c r="AS163" i="1" s="1"/>
  <c r="AU163" i="1" s="1"/>
  <c r="AC164" i="1"/>
  <c r="AE164" i="1" s="1"/>
  <c r="AG164" i="1" s="1"/>
  <c r="AI164" i="1" s="1"/>
  <c r="AK164" i="1" s="1"/>
  <c r="AM164" i="1" s="1"/>
  <c r="AO164" i="1" s="1"/>
  <c r="AQ164" i="1" s="1"/>
  <c r="AS164" i="1" s="1"/>
  <c r="AU164" i="1" s="1"/>
  <c r="AC165" i="1"/>
  <c r="AE165" i="1" s="1"/>
  <c r="AG165" i="1" s="1"/>
  <c r="AI165" i="1" s="1"/>
  <c r="AK165" i="1" s="1"/>
  <c r="AM165" i="1" s="1"/>
  <c r="AO165" i="1" s="1"/>
  <c r="AQ165" i="1" s="1"/>
  <c r="AS165" i="1" s="1"/>
  <c r="AU165" i="1" s="1"/>
  <c r="AC166" i="1"/>
  <c r="AE166" i="1" s="1"/>
  <c r="AG166" i="1" s="1"/>
  <c r="AI166" i="1" s="1"/>
  <c r="AK166" i="1" s="1"/>
  <c r="AM166" i="1" s="1"/>
  <c r="AO166" i="1" s="1"/>
  <c r="AQ166" i="1" s="1"/>
  <c r="AS166" i="1" s="1"/>
  <c r="AU166" i="1" s="1"/>
  <c r="AC169" i="1"/>
  <c r="AE169" i="1" s="1"/>
  <c r="AG169" i="1" s="1"/>
  <c r="AI169" i="1" s="1"/>
  <c r="AK169" i="1" s="1"/>
  <c r="AM169" i="1" s="1"/>
  <c r="AO169" i="1" s="1"/>
  <c r="AQ169" i="1" s="1"/>
  <c r="AS169" i="1" s="1"/>
  <c r="AU169" i="1" s="1"/>
  <c r="AC170" i="1"/>
  <c r="AE170" i="1" s="1"/>
  <c r="AG170" i="1" s="1"/>
  <c r="AI170" i="1" s="1"/>
  <c r="AK170" i="1" s="1"/>
  <c r="AM170" i="1" s="1"/>
  <c r="AO170" i="1" s="1"/>
  <c r="AQ170" i="1" s="1"/>
  <c r="AS170" i="1" s="1"/>
  <c r="AU170" i="1" s="1"/>
  <c r="AC173" i="1"/>
  <c r="AE173" i="1" s="1"/>
  <c r="AG173" i="1" s="1"/>
  <c r="AI173" i="1" s="1"/>
  <c r="AK173" i="1" s="1"/>
  <c r="AM173" i="1" s="1"/>
  <c r="AO173" i="1" s="1"/>
  <c r="AQ173" i="1" s="1"/>
  <c r="AS173" i="1" s="1"/>
  <c r="AU173" i="1" s="1"/>
  <c r="AC174" i="1"/>
  <c r="AE174" i="1" s="1"/>
  <c r="AG174" i="1" s="1"/>
  <c r="AI174" i="1" s="1"/>
  <c r="AK174" i="1" s="1"/>
  <c r="AM174" i="1" s="1"/>
  <c r="AO174" i="1" s="1"/>
  <c r="AQ174" i="1" s="1"/>
  <c r="AS174" i="1" s="1"/>
  <c r="AU174" i="1" s="1"/>
  <c r="AC175" i="1"/>
  <c r="AE175" i="1" s="1"/>
  <c r="AG175" i="1" s="1"/>
  <c r="AI175" i="1" s="1"/>
  <c r="AK175" i="1" s="1"/>
  <c r="AM175" i="1" s="1"/>
  <c r="AO175" i="1" s="1"/>
  <c r="AQ175" i="1" s="1"/>
  <c r="AS175" i="1" s="1"/>
  <c r="AU175" i="1" s="1"/>
  <c r="AC189" i="1"/>
  <c r="AE189" i="1" s="1"/>
  <c r="AG189" i="1" s="1"/>
  <c r="AI189" i="1" s="1"/>
  <c r="AK189" i="1" s="1"/>
  <c r="AM189" i="1" s="1"/>
  <c r="AO189" i="1" s="1"/>
  <c r="AQ189" i="1" s="1"/>
  <c r="AS189" i="1" s="1"/>
  <c r="AU189" i="1" s="1"/>
  <c r="AC190" i="1"/>
  <c r="AE190" i="1" s="1"/>
  <c r="AG190" i="1" s="1"/>
  <c r="AI190" i="1" s="1"/>
  <c r="AK190" i="1" s="1"/>
  <c r="AM190" i="1" s="1"/>
  <c r="AO190" i="1" s="1"/>
  <c r="AQ190" i="1" s="1"/>
  <c r="AS190" i="1" s="1"/>
  <c r="AU190" i="1" s="1"/>
  <c r="AC193" i="1"/>
  <c r="AE193" i="1" s="1"/>
  <c r="AG193" i="1" s="1"/>
  <c r="AI193" i="1" s="1"/>
  <c r="AK193" i="1" s="1"/>
  <c r="AM193" i="1" s="1"/>
  <c r="AO193" i="1" s="1"/>
  <c r="AQ193" i="1" s="1"/>
  <c r="AS193" i="1" s="1"/>
  <c r="AU193" i="1" s="1"/>
  <c r="AC194" i="1"/>
  <c r="AE194" i="1" s="1"/>
  <c r="AG194" i="1" s="1"/>
  <c r="AI194" i="1" s="1"/>
  <c r="AK194" i="1" s="1"/>
  <c r="AM194" i="1" s="1"/>
  <c r="AO194" i="1" s="1"/>
  <c r="AQ194" i="1" s="1"/>
  <c r="AS194" i="1" s="1"/>
  <c r="AU194" i="1" s="1"/>
  <c r="AC197" i="1"/>
  <c r="AE197" i="1" s="1"/>
  <c r="AG197" i="1" s="1"/>
  <c r="AI197" i="1" s="1"/>
  <c r="AK197" i="1" s="1"/>
  <c r="AM197" i="1" s="1"/>
  <c r="AO197" i="1" s="1"/>
  <c r="AQ197" i="1" s="1"/>
  <c r="AS197" i="1" s="1"/>
  <c r="AU197" i="1" s="1"/>
  <c r="AC198" i="1"/>
  <c r="AE198" i="1" s="1"/>
  <c r="AG198" i="1" s="1"/>
  <c r="AI198" i="1" s="1"/>
  <c r="AK198" i="1" s="1"/>
  <c r="AM198" i="1" s="1"/>
  <c r="AO198" i="1" s="1"/>
  <c r="AQ198" i="1" s="1"/>
  <c r="AS198" i="1" s="1"/>
  <c r="AU198" i="1" s="1"/>
  <c r="AC201" i="1"/>
  <c r="AE201" i="1" s="1"/>
  <c r="AG201" i="1" s="1"/>
  <c r="AI201" i="1" s="1"/>
  <c r="AK201" i="1" s="1"/>
  <c r="AM201" i="1" s="1"/>
  <c r="AO201" i="1" s="1"/>
  <c r="AQ201" i="1" s="1"/>
  <c r="AS201" i="1" s="1"/>
  <c r="AU201" i="1" s="1"/>
  <c r="AC202" i="1"/>
  <c r="AE202" i="1" s="1"/>
  <c r="AG202" i="1" s="1"/>
  <c r="AI202" i="1" s="1"/>
  <c r="AK202" i="1" s="1"/>
  <c r="AM202" i="1" s="1"/>
  <c r="AO202" i="1" s="1"/>
  <c r="AQ202" i="1" s="1"/>
  <c r="AS202" i="1" s="1"/>
  <c r="AU202" i="1" s="1"/>
  <c r="AC205" i="1"/>
  <c r="AE205" i="1" s="1"/>
  <c r="AG205" i="1" s="1"/>
  <c r="AI205" i="1" s="1"/>
  <c r="AK205" i="1" s="1"/>
  <c r="AM205" i="1" s="1"/>
  <c r="AO205" i="1" s="1"/>
  <c r="AQ205" i="1" s="1"/>
  <c r="AS205" i="1" s="1"/>
  <c r="AU205" i="1" s="1"/>
  <c r="AC206" i="1"/>
  <c r="AE206" i="1" s="1"/>
  <c r="AG206" i="1" s="1"/>
  <c r="AI206" i="1" s="1"/>
  <c r="AK206" i="1" s="1"/>
  <c r="AM206" i="1" s="1"/>
  <c r="AO206" i="1" s="1"/>
  <c r="AQ206" i="1" s="1"/>
  <c r="AS206" i="1" s="1"/>
  <c r="AU206" i="1" s="1"/>
  <c r="AC209" i="1"/>
  <c r="AE209" i="1" s="1"/>
  <c r="AG209" i="1" s="1"/>
  <c r="AI209" i="1" s="1"/>
  <c r="AK209" i="1" s="1"/>
  <c r="AM209" i="1" s="1"/>
  <c r="AO209" i="1" s="1"/>
  <c r="AQ209" i="1" s="1"/>
  <c r="AS209" i="1" s="1"/>
  <c r="AU209" i="1" s="1"/>
  <c r="AC210" i="1"/>
  <c r="AE210" i="1" s="1"/>
  <c r="AG210" i="1" s="1"/>
  <c r="AI210" i="1" s="1"/>
  <c r="AK210" i="1" s="1"/>
  <c r="AM210" i="1" s="1"/>
  <c r="AO210" i="1" s="1"/>
  <c r="AQ210" i="1" s="1"/>
  <c r="AS210" i="1" s="1"/>
  <c r="AU210" i="1" s="1"/>
  <c r="AC211" i="1"/>
  <c r="AE211" i="1" s="1"/>
  <c r="AG211" i="1" s="1"/>
  <c r="AI211" i="1" s="1"/>
  <c r="AK211" i="1" s="1"/>
  <c r="AM211" i="1" s="1"/>
  <c r="AO211" i="1" s="1"/>
  <c r="AQ211" i="1" s="1"/>
  <c r="AS211" i="1" s="1"/>
  <c r="AU211" i="1" s="1"/>
  <c r="AC214" i="1"/>
  <c r="AE214" i="1" s="1"/>
  <c r="AG214" i="1" s="1"/>
  <c r="AI214" i="1" s="1"/>
  <c r="AK214" i="1" s="1"/>
  <c r="AM214" i="1" s="1"/>
  <c r="AO214" i="1" s="1"/>
  <c r="AQ214" i="1" s="1"/>
  <c r="AS214" i="1" s="1"/>
  <c r="AU214" i="1" s="1"/>
  <c r="AC215" i="1"/>
  <c r="AE215" i="1" s="1"/>
  <c r="AG215" i="1" s="1"/>
  <c r="AI215" i="1" s="1"/>
  <c r="AK215" i="1" s="1"/>
  <c r="AM215" i="1" s="1"/>
  <c r="AO215" i="1" s="1"/>
  <c r="AQ215" i="1" s="1"/>
  <c r="AS215" i="1" s="1"/>
  <c r="AU215" i="1" s="1"/>
  <c r="AC218" i="1"/>
  <c r="AE218" i="1" s="1"/>
  <c r="AG218" i="1" s="1"/>
  <c r="AI218" i="1" s="1"/>
  <c r="AK218" i="1" s="1"/>
  <c r="AM218" i="1" s="1"/>
  <c r="AO218" i="1" s="1"/>
  <c r="AQ218" i="1" s="1"/>
  <c r="AS218" i="1" s="1"/>
  <c r="AU218" i="1" s="1"/>
  <c r="AC219" i="1"/>
  <c r="AE219" i="1" s="1"/>
  <c r="AG219" i="1" s="1"/>
  <c r="AI219" i="1" s="1"/>
  <c r="AK219" i="1" s="1"/>
  <c r="AM219" i="1" s="1"/>
  <c r="AO219" i="1" s="1"/>
  <c r="AQ219" i="1" s="1"/>
  <c r="AS219" i="1" s="1"/>
  <c r="AU219" i="1" s="1"/>
  <c r="AC222" i="1"/>
  <c r="AE222" i="1" s="1"/>
  <c r="AG222" i="1" s="1"/>
  <c r="AI222" i="1" s="1"/>
  <c r="AK222" i="1" s="1"/>
  <c r="AM222" i="1" s="1"/>
  <c r="AO222" i="1" s="1"/>
  <c r="AQ222" i="1" s="1"/>
  <c r="AS222" i="1" s="1"/>
  <c r="AU222" i="1" s="1"/>
  <c r="AC223" i="1"/>
  <c r="AE223" i="1" s="1"/>
  <c r="AG223" i="1" s="1"/>
  <c r="AI223" i="1" s="1"/>
  <c r="AK223" i="1" s="1"/>
  <c r="AM223" i="1" s="1"/>
  <c r="AO223" i="1" s="1"/>
  <c r="AQ223" i="1" s="1"/>
  <c r="AS223" i="1" s="1"/>
  <c r="AU223" i="1" s="1"/>
  <c r="AC226" i="1"/>
  <c r="AE226" i="1" s="1"/>
  <c r="AG226" i="1" s="1"/>
  <c r="AI226" i="1" s="1"/>
  <c r="AK226" i="1" s="1"/>
  <c r="AM226" i="1" s="1"/>
  <c r="AO226" i="1" s="1"/>
  <c r="AQ226" i="1" s="1"/>
  <c r="AS226" i="1" s="1"/>
  <c r="AU226" i="1" s="1"/>
  <c r="AC227" i="1"/>
  <c r="AE227" i="1" s="1"/>
  <c r="AG227" i="1" s="1"/>
  <c r="AI227" i="1" s="1"/>
  <c r="AK227" i="1" s="1"/>
  <c r="AM227" i="1" s="1"/>
  <c r="AO227" i="1" s="1"/>
  <c r="AQ227" i="1" s="1"/>
  <c r="AS227" i="1" s="1"/>
  <c r="AU227" i="1" s="1"/>
  <c r="AC230" i="1"/>
  <c r="AE230" i="1" s="1"/>
  <c r="AG230" i="1" s="1"/>
  <c r="AI230" i="1" s="1"/>
  <c r="AK230" i="1" s="1"/>
  <c r="AM230" i="1" s="1"/>
  <c r="AO230" i="1" s="1"/>
  <c r="AQ230" i="1" s="1"/>
  <c r="AS230" i="1" s="1"/>
  <c r="AU230" i="1" s="1"/>
  <c r="AC231" i="1"/>
  <c r="AE231" i="1" s="1"/>
  <c r="AG231" i="1" s="1"/>
  <c r="AI231" i="1" s="1"/>
  <c r="AK231" i="1" s="1"/>
  <c r="AM231" i="1" s="1"/>
  <c r="AO231" i="1" s="1"/>
  <c r="AQ231" i="1" s="1"/>
  <c r="AS231" i="1" s="1"/>
  <c r="AU231" i="1" s="1"/>
  <c r="AC234" i="1"/>
  <c r="AE234" i="1" s="1"/>
  <c r="AG234" i="1" s="1"/>
  <c r="AI234" i="1" s="1"/>
  <c r="AK234" i="1" s="1"/>
  <c r="AM234" i="1" s="1"/>
  <c r="AO234" i="1" s="1"/>
  <c r="AQ234" i="1" s="1"/>
  <c r="AS234" i="1" s="1"/>
  <c r="AU234" i="1" s="1"/>
  <c r="AC235" i="1"/>
  <c r="AE235" i="1" s="1"/>
  <c r="AG235" i="1" s="1"/>
  <c r="AI235" i="1" s="1"/>
  <c r="AK235" i="1" s="1"/>
  <c r="AM235" i="1" s="1"/>
  <c r="AO235" i="1" s="1"/>
  <c r="AQ235" i="1" s="1"/>
  <c r="AS235" i="1" s="1"/>
  <c r="AU235" i="1" s="1"/>
  <c r="AC238" i="1"/>
  <c r="AE238" i="1" s="1"/>
  <c r="AG238" i="1" s="1"/>
  <c r="AI238" i="1" s="1"/>
  <c r="AK238" i="1" s="1"/>
  <c r="AM238" i="1" s="1"/>
  <c r="AO238" i="1" s="1"/>
  <c r="AQ238" i="1" s="1"/>
  <c r="AS238" i="1" s="1"/>
  <c r="AU238" i="1" s="1"/>
  <c r="AC239" i="1"/>
  <c r="AE239" i="1" s="1"/>
  <c r="AG239" i="1" s="1"/>
  <c r="AI239" i="1" s="1"/>
  <c r="AK239" i="1" s="1"/>
  <c r="AM239" i="1" s="1"/>
  <c r="AO239" i="1" s="1"/>
  <c r="AQ239" i="1" s="1"/>
  <c r="AS239" i="1" s="1"/>
  <c r="AU239" i="1" s="1"/>
  <c r="AC242" i="1"/>
  <c r="AE242" i="1" s="1"/>
  <c r="AG242" i="1" s="1"/>
  <c r="AI242" i="1" s="1"/>
  <c r="AK242" i="1" s="1"/>
  <c r="AM242" i="1" s="1"/>
  <c r="AO242" i="1" s="1"/>
  <c r="AQ242" i="1" s="1"/>
  <c r="AS242" i="1" s="1"/>
  <c r="AU242" i="1" s="1"/>
  <c r="AC243" i="1"/>
  <c r="AE243" i="1" s="1"/>
  <c r="AG243" i="1" s="1"/>
  <c r="AI243" i="1" s="1"/>
  <c r="AK243" i="1" s="1"/>
  <c r="AM243" i="1" s="1"/>
  <c r="AO243" i="1" s="1"/>
  <c r="AQ243" i="1" s="1"/>
  <c r="AS243" i="1" s="1"/>
  <c r="AU243" i="1" s="1"/>
  <c r="AC246" i="1"/>
  <c r="AE246" i="1" s="1"/>
  <c r="AG246" i="1" s="1"/>
  <c r="AI246" i="1" s="1"/>
  <c r="AK246" i="1" s="1"/>
  <c r="AM246" i="1" s="1"/>
  <c r="AO246" i="1" s="1"/>
  <c r="AQ246" i="1" s="1"/>
  <c r="AS246" i="1" s="1"/>
  <c r="AU246" i="1" s="1"/>
  <c r="AC247" i="1"/>
  <c r="AE247" i="1" s="1"/>
  <c r="AG247" i="1" s="1"/>
  <c r="AI247" i="1" s="1"/>
  <c r="AK247" i="1" s="1"/>
  <c r="AM247" i="1" s="1"/>
  <c r="AO247" i="1" s="1"/>
  <c r="AQ247" i="1" s="1"/>
  <c r="AS247" i="1" s="1"/>
  <c r="AU247" i="1" s="1"/>
  <c r="AC248" i="1"/>
  <c r="AE248" i="1" s="1"/>
  <c r="AG248" i="1" s="1"/>
  <c r="AI248" i="1" s="1"/>
  <c r="AK248" i="1" s="1"/>
  <c r="AM248" i="1" s="1"/>
  <c r="AO248" i="1" s="1"/>
  <c r="AQ248" i="1" s="1"/>
  <c r="AS248" i="1" s="1"/>
  <c r="AU248" i="1" s="1"/>
  <c r="AC249" i="1"/>
  <c r="AE249" i="1" s="1"/>
  <c r="AG249" i="1" s="1"/>
  <c r="AI249" i="1" s="1"/>
  <c r="AK249" i="1" s="1"/>
  <c r="AM249" i="1" s="1"/>
  <c r="AO249" i="1" s="1"/>
  <c r="AQ249" i="1" s="1"/>
  <c r="AS249" i="1" s="1"/>
  <c r="AU249" i="1" s="1"/>
  <c r="AC250" i="1"/>
  <c r="AE250" i="1" s="1"/>
  <c r="AG250" i="1" s="1"/>
  <c r="AI250" i="1" s="1"/>
  <c r="AK250" i="1" s="1"/>
  <c r="AM250" i="1" s="1"/>
  <c r="AO250" i="1" s="1"/>
  <c r="AQ250" i="1" s="1"/>
  <c r="AS250" i="1" s="1"/>
  <c r="AU250" i="1" s="1"/>
  <c r="AC251" i="1"/>
  <c r="AE251" i="1" s="1"/>
  <c r="AG251" i="1" s="1"/>
  <c r="AI251" i="1" s="1"/>
  <c r="AK251" i="1" s="1"/>
  <c r="AM251" i="1" s="1"/>
  <c r="AO251" i="1" s="1"/>
  <c r="AQ251" i="1" s="1"/>
  <c r="AS251" i="1" s="1"/>
  <c r="AU251" i="1" s="1"/>
  <c r="AC254" i="1"/>
  <c r="AE254" i="1" s="1"/>
  <c r="AG254" i="1" s="1"/>
  <c r="AI254" i="1" s="1"/>
  <c r="AK254" i="1" s="1"/>
  <c r="AM254" i="1" s="1"/>
  <c r="AO254" i="1" s="1"/>
  <c r="AQ254" i="1" s="1"/>
  <c r="AS254" i="1" s="1"/>
  <c r="AU254" i="1" s="1"/>
  <c r="AC255" i="1"/>
  <c r="AE255" i="1" s="1"/>
  <c r="AG255" i="1" s="1"/>
  <c r="AI255" i="1" s="1"/>
  <c r="AK255" i="1" s="1"/>
  <c r="AM255" i="1" s="1"/>
  <c r="AO255" i="1" s="1"/>
  <c r="AQ255" i="1" s="1"/>
  <c r="AS255" i="1" s="1"/>
  <c r="AU255" i="1" s="1"/>
  <c r="AC258" i="1"/>
  <c r="AE258" i="1" s="1"/>
  <c r="AG258" i="1" s="1"/>
  <c r="AI258" i="1" s="1"/>
  <c r="AK258" i="1" s="1"/>
  <c r="AM258" i="1" s="1"/>
  <c r="AO258" i="1" s="1"/>
  <c r="AQ258" i="1" s="1"/>
  <c r="AS258" i="1" s="1"/>
  <c r="AU258" i="1" s="1"/>
  <c r="AC259" i="1"/>
  <c r="AE259" i="1" s="1"/>
  <c r="AG259" i="1" s="1"/>
  <c r="AI259" i="1" s="1"/>
  <c r="AK259" i="1" s="1"/>
  <c r="AM259" i="1" s="1"/>
  <c r="AO259" i="1" s="1"/>
  <c r="AQ259" i="1" s="1"/>
  <c r="AS259" i="1" s="1"/>
  <c r="AU259" i="1" s="1"/>
  <c r="AC262" i="1"/>
  <c r="AE262" i="1" s="1"/>
  <c r="AG262" i="1" s="1"/>
  <c r="AI262" i="1" s="1"/>
  <c r="AK262" i="1" s="1"/>
  <c r="AM262" i="1" s="1"/>
  <c r="AO262" i="1" s="1"/>
  <c r="AQ262" i="1" s="1"/>
  <c r="AS262" i="1" s="1"/>
  <c r="AU262" i="1" s="1"/>
  <c r="AC263" i="1"/>
  <c r="AE263" i="1" s="1"/>
  <c r="AG263" i="1" s="1"/>
  <c r="AI263" i="1" s="1"/>
  <c r="AK263" i="1" s="1"/>
  <c r="AM263" i="1" s="1"/>
  <c r="AO263" i="1" s="1"/>
  <c r="AQ263" i="1" s="1"/>
  <c r="AS263" i="1" s="1"/>
  <c r="AU263" i="1" s="1"/>
  <c r="AC289" i="1"/>
  <c r="AE289" i="1" s="1"/>
  <c r="AG289" i="1" s="1"/>
  <c r="AI289" i="1" s="1"/>
  <c r="AK289" i="1" s="1"/>
  <c r="AM289" i="1" s="1"/>
  <c r="AO289" i="1" s="1"/>
  <c r="AQ289" i="1" s="1"/>
  <c r="AS289" i="1" s="1"/>
  <c r="AU289" i="1" s="1"/>
  <c r="AC292" i="1"/>
  <c r="AE292" i="1" s="1"/>
  <c r="AG292" i="1" s="1"/>
  <c r="AI292" i="1" s="1"/>
  <c r="AK292" i="1" s="1"/>
  <c r="AM292" i="1" s="1"/>
  <c r="AO292" i="1" s="1"/>
  <c r="AQ292" i="1" s="1"/>
  <c r="AS292" i="1" s="1"/>
  <c r="AU292" i="1" s="1"/>
  <c r="AC301" i="1"/>
  <c r="AE301" i="1" s="1"/>
  <c r="AG301" i="1" s="1"/>
  <c r="AI301" i="1" s="1"/>
  <c r="AK301" i="1" s="1"/>
  <c r="AM301" i="1" s="1"/>
  <c r="AO301" i="1" s="1"/>
  <c r="AQ301" i="1" s="1"/>
  <c r="AS301" i="1" s="1"/>
  <c r="AU301" i="1" s="1"/>
  <c r="AC304" i="1"/>
  <c r="AE304" i="1" s="1"/>
  <c r="AG304" i="1" s="1"/>
  <c r="AI304" i="1" s="1"/>
  <c r="AK304" i="1" s="1"/>
  <c r="AM304" i="1" s="1"/>
  <c r="AO304" i="1" s="1"/>
  <c r="AQ304" i="1" s="1"/>
  <c r="AS304" i="1" s="1"/>
  <c r="AU304" i="1" s="1"/>
  <c r="AC305" i="1"/>
  <c r="AE305" i="1" s="1"/>
  <c r="AG305" i="1" s="1"/>
  <c r="AI305" i="1" s="1"/>
  <c r="AK305" i="1" s="1"/>
  <c r="AM305" i="1" s="1"/>
  <c r="AO305" i="1" s="1"/>
  <c r="AQ305" i="1" s="1"/>
  <c r="AS305" i="1" s="1"/>
  <c r="AU305" i="1" s="1"/>
  <c r="AC306" i="1"/>
  <c r="AE306" i="1" s="1"/>
  <c r="AG306" i="1" s="1"/>
  <c r="AI306" i="1" s="1"/>
  <c r="AK306" i="1" s="1"/>
  <c r="AM306" i="1" s="1"/>
  <c r="AO306" i="1" s="1"/>
  <c r="AQ306" i="1" s="1"/>
  <c r="AS306" i="1" s="1"/>
  <c r="AU306" i="1" s="1"/>
  <c r="AC307" i="1"/>
  <c r="AE307" i="1" s="1"/>
  <c r="AG307" i="1" s="1"/>
  <c r="AI307" i="1" s="1"/>
  <c r="AK307" i="1" s="1"/>
  <c r="AM307" i="1" s="1"/>
  <c r="AO307" i="1" s="1"/>
  <c r="AQ307" i="1" s="1"/>
  <c r="AS307" i="1" s="1"/>
  <c r="AU307" i="1" s="1"/>
  <c r="AC308" i="1"/>
  <c r="AE308" i="1" s="1"/>
  <c r="AG308" i="1" s="1"/>
  <c r="AI308" i="1" s="1"/>
  <c r="AK308" i="1" s="1"/>
  <c r="AM308" i="1" s="1"/>
  <c r="AO308" i="1" s="1"/>
  <c r="AQ308" i="1" s="1"/>
  <c r="AS308" i="1" s="1"/>
  <c r="AU308" i="1" s="1"/>
  <c r="AC309" i="1"/>
  <c r="AE309" i="1" s="1"/>
  <c r="AG309" i="1" s="1"/>
  <c r="AI309" i="1" s="1"/>
  <c r="AK309" i="1" s="1"/>
  <c r="AM309" i="1" s="1"/>
  <c r="AO309" i="1" s="1"/>
  <c r="AQ309" i="1" s="1"/>
  <c r="AS309" i="1" s="1"/>
  <c r="AU309" i="1" s="1"/>
  <c r="AC310" i="1"/>
  <c r="AE310" i="1" s="1"/>
  <c r="AG310" i="1" s="1"/>
  <c r="AI310" i="1" s="1"/>
  <c r="AK310" i="1" s="1"/>
  <c r="AM310" i="1" s="1"/>
  <c r="AO310" i="1" s="1"/>
  <c r="AQ310" i="1" s="1"/>
  <c r="AS310" i="1" s="1"/>
  <c r="AU310" i="1" s="1"/>
  <c r="AC313" i="1"/>
  <c r="AE313" i="1" s="1"/>
  <c r="AG313" i="1" s="1"/>
  <c r="AI313" i="1" s="1"/>
  <c r="AK313" i="1" s="1"/>
  <c r="AM313" i="1" s="1"/>
  <c r="AO313" i="1" s="1"/>
  <c r="AQ313" i="1" s="1"/>
  <c r="AS313" i="1" s="1"/>
  <c r="AU313" i="1" s="1"/>
  <c r="AC314" i="1"/>
  <c r="AE314" i="1" s="1"/>
  <c r="AG314" i="1" s="1"/>
  <c r="AI314" i="1" s="1"/>
  <c r="AK314" i="1" s="1"/>
  <c r="AM314" i="1" s="1"/>
  <c r="AO314" i="1" s="1"/>
  <c r="AQ314" i="1" s="1"/>
  <c r="AS314" i="1" s="1"/>
  <c r="AU314" i="1" s="1"/>
  <c r="AC315" i="1"/>
  <c r="AE315" i="1" s="1"/>
  <c r="AG315" i="1" s="1"/>
  <c r="AI315" i="1" s="1"/>
  <c r="AK315" i="1" s="1"/>
  <c r="AM315" i="1" s="1"/>
  <c r="AO315" i="1" s="1"/>
  <c r="AQ315" i="1" s="1"/>
  <c r="AS315" i="1" s="1"/>
  <c r="AU315" i="1" s="1"/>
  <c r="AC318" i="1"/>
  <c r="AE318" i="1" s="1"/>
  <c r="AG318" i="1" s="1"/>
  <c r="AI318" i="1" s="1"/>
  <c r="AK318" i="1" s="1"/>
  <c r="AM318" i="1" s="1"/>
  <c r="AO318" i="1" s="1"/>
  <c r="AQ318" i="1" s="1"/>
  <c r="AS318" i="1" s="1"/>
  <c r="AU318" i="1" s="1"/>
  <c r="F25" i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F44" i="1"/>
  <c r="H44" i="1" s="1"/>
  <c r="J44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F85" i="1"/>
  <c r="H85" i="1" s="1"/>
  <c r="J85" i="1" s="1"/>
  <c r="L85" i="1" s="1"/>
  <c r="N85" i="1" s="1"/>
  <c r="P85" i="1" s="1"/>
  <c r="R85" i="1" s="1"/>
  <c r="T85" i="1" s="1"/>
  <c r="V85" i="1" s="1"/>
  <c r="X85" i="1" s="1"/>
  <c r="Z85" i="1" s="1"/>
  <c r="F86" i="1"/>
  <c r="H86" i="1" s="1"/>
  <c r="J86" i="1" s="1"/>
  <c r="L86" i="1" s="1"/>
  <c r="N86" i="1" s="1"/>
  <c r="P86" i="1" s="1"/>
  <c r="R86" i="1" s="1"/>
  <c r="T86" i="1" s="1"/>
  <c r="V86" i="1" s="1"/>
  <c r="X86" i="1" s="1"/>
  <c r="Z86" i="1" s="1"/>
  <c r="F90" i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F91" i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F94" i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F97" i="1"/>
  <c r="H97" i="1" s="1"/>
  <c r="J97" i="1" s="1"/>
  <c r="L97" i="1" s="1"/>
  <c r="N97" i="1" s="1"/>
  <c r="P97" i="1" s="1"/>
  <c r="R97" i="1" s="1"/>
  <c r="T97" i="1" s="1"/>
  <c r="V97" i="1" s="1"/>
  <c r="X97" i="1" s="1"/>
  <c r="Z97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F123" i="1"/>
  <c r="H123" i="1" s="1"/>
  <c r="J123" i="1" s="1"/>
  <c r="L123" i="1" s="1"/>
  <c r="N123" i="1" s="1"/>
  <c r="P123" i="1" s="1"/>
  <c r="R123" i="1" s="1"/>
  <c r="T123" i="1" s="1"/>
  <c r="V123" i="1" s="1"/>
  <c r="X123" i="1" s="1"/>
  <c r="Z123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F129" i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F132" i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F136" i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F138" i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F139" i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F205" i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F206" i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F209" i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F210" i="1"/>
  <c r="H210" i="1" s="1"/>
  <c r="J210" i="1" s="1"/>
  <c r="L210" i="1" s="1"/>
  <c r="N210" i="1" s="1"/>
  <c r="P210" i="1" s="1"/>
  <c r="R210" i="1" s="1"/>
  <c r="T210" i="1" s="1"/>
  <c r="V210" i="1" s="1"/>
  <c r="X210" i="1" s="1"/>
  <c r="Z210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F250" i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F254" i="1"/>
  <c r="H254" i="1" s="1"/>
  <c r="J254" i="1" s="1"/>
  <c r="L254" i="1" s="1"/>
  <c r="N254" i="1" s="1"/>
  <c r="P254" i="1" s="1"/>
  <c r="R254" i="1" s="1"/>
  <c r="T254" i="1" s="1"/>
  <c r="V254" i="1" s="1"/>
  <c r="X254" i="1" s="1"/>
  <c r="Z254" i="1" s="1"/>
  <c r="F255" i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F258" i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F259" i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F262" i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F263" i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F289" i="1"/>
  <c r="H289" i="1" s="1"/>
  <c r="J289" i="1" s="1"/>
  <c r="L289" i="1" s="1"/>
  <c r="N289" i="1" s="1"/>
  <c r="P289" i="1" s="1"/>
  <c r="R289" i="1" s="1"/>
  <c r="T289" i="1" s="1"/>
  <c r="V289" i="1" s="1"/>
  <c r="X289" i="1" s="1"/>
  <c r="Z289" i="1" s="1"/>
  <c r="F292" i="1"/>
  <c r="H292" i="1" s="1"/>
  <c r="J292" i="1" s="1"/>
  <c r="L292" i="1" s="1"/>
  <c r="N292" i="1" s="1"/>
  <c r="P292" i="1" s="1"/>
  <c r="R292" i="1" s="1"/>
  <c r="T292" i="1" s="1"/>
  <c r="V292" i="1" s="1"/>
  <c r="X292" i="1" s="1"/>
  <c r="Z292" i="1" s="1"/>
  <c r="F301" i="1"/>
  <c r="H301" i="1" s="1"/>
  <c r="J301" i="1" s="1"/>
  <c r="L301" i="1" s="1"/>
  <c r="N301" i="1" s="1"/>
  <c r="P301" i="1" s="1"/>
  <c r="R301" i="1" s="1"/>
  <c r="T301" i="1" s="1"/>
  <c r="V301" i="1" s="1"/>
  <c r="X301" i="1" s="1"/>
  <c r="Z301" i="1" s="1"/>
  <c r="F304" i="1"/>
  <c r="H304" i="1" s="1"/>
  <c r="J304" i="1" s="1"/>
  <c r="L304" i="1" s="1"/>
  <c r="N304" i="1" s="1"/>
  <c r="P304" i="1" s="1"/>
  <c r="R304" i="1" s="1"/>
  <c r="T304" i="1" s="1"/>
  <c r="V304" i="1" s="1"/>
  <c r="X304" i="1" s="1"/>
  <c r="Z304" i="1" s="1"/>
  <c r="F305" i="1"/>
  <c r="H305" i="1" s="1"/>
  <c r="J305" i="1" s="1"/>
  <c r="L305" i="1" s="1"/>
  <c r="N305" i="1" s="1"/>
  <c r="P305" i="1" s="1"/>
  <c r="R305" i="1" s="1"/>
  <c r="T305" i="1" s="1"/>
  <c r="V305" i="1" s="1"/>
  <c r="X305" i="1" s="1"/>
  <c r="Z305" i="1" s="1"/>
  <c r="F306" i="1"/>
  <c r="H306" i="1" s="1"/>
  <c r="J306" i="1" s="1"/>
  <c r="L306" i="1" s="1"/>
  <c r="N306" i="1" s="1"/>
  <c r="P306" i="1" s="1"/>
  <c r="R306" i="1" s="1"/>
  <c r="T306" i="1" s="1"/>
  <c r="V306" i="1" s="1"/>
  <c r="X306" i="1" s="1"/>
  <c r="Z306" i="1" s="1"/>
  <c r="F307" i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F308" i="1"/>
  <c r="H308" i="1" s="1"/>
  <c r="J308" i="1" s="1"/>
  <c r="L308" i="1" s="1"/>
  <c r="N308" i="1" s="1"/>
  <c r="P308" i="1" s="1"/>
  <c r="R308" i="1" s="1"/>
  <c r="T308" i="1" s="1"/>
  <c r="V308" i="1" s="1"/>
  <c r="X308" i="1" s="1"/>
  <c r="Z308" i="1" s="1"/>
  <c r="F309" i="1"/>
  <c r="H309" i="1" s="1"/>
  <c r="J309" i="1" s="1"/>
  <c r="L309" i="1" s="1"/>
  <c r="N309" i="1" s="1"/>
  <c r="P309" i="1" s="1"/>
  <c r="R309" i="1" s="1"/>
  <c r="T309" i="1" s="1"/>
  <c r="V309" i="1" s="1"/>
  <c r="X309" i="1" s="1"/>
  <c r="Z309" i="1" s="1"/>
  <c r="F310" i="1"/>
  <c r="H310" i="1" s="1"/>
  <c r="J310" i="1" s="1"/>
  <c r="L310" i="1" s="1"/>
  <c r="N310" i="1" s="1"/>
  <c r="P310" i="1" s="1"/>
  <c r="R310" i="1" s="1"/>
  <c r="T310" i="1" s="1"/>
  <c r="V310" i="1" s="1"/>
  <c r="X310" i="1" s="1"/>
  <c r="Z310" i="1" s="1"/>
  <c r="F313" i="1"/>
  <c r="H313" i="1" s="1"/>
  <c r="J313" i="1" s="1"/>
  <c r="L313" i="1" s="1"/>
  <c r="N313" i="1" s="1"/>
  <c r="P313" i="1" s="1"/>
  <c r="R313" i="1" s="1"/>
  <c r="T313" i="1" s="1"/>
  <c r="V313" i="1" s="1"/>
  <c r="X313" i="1" s="1"/>
  <c r="Z313" i="1" s="1"/>
  <c r="F314" i="1"/>
  <c r="H314" i="1" s="1"/>
  <c r="J314" i="1" s="1"/>
  <c r="L314" i="1" s="1"/>
  <c r="N314" i="1" s="1"/>
  <c r="P314" i="1" s="1"/>
  <c r="R314" i="1" s="1"/>
  <c r="T314" i="1" s="1"/>
  <c r="V314" i="1" s="1"/>
  <c r="X314" i="1" s="1"/>
  <c r="Z314" i="1" s="1"/>
  <c r="F315" i="1"/>
  <c r="H315" i="1" s="1"/>
  <c r="J315" i="1" s="1"/>
  <c r="L315" i="1" s="1"/>
  <c r="N315" i="1" s="1"/>
  <c r="P315" i="1" s="1"/>
  <c r="R315" i="1" s="1"/>
  <c r="T315" i="1" s="1"/>
  <c r="V315" i="1" s="1"/>
  <c r="X315" i="1" s="1"/>
  <c r="Z315" i="1" s="1"/>
  <c r="F318" i="1"/>
  <c r="H318" i="1" s="1"/>
  <c r="J318" i="1" s="1"/>
  <c r="L318" i="1" s="1"/>
  <c r="N318" i="1" s="1"/>
  <c r="P318" i="1" s="1"/>
  <c r="R318" i="1" s="1"/>
  <c r="T318" i="1" s="1"/>
  <c r="V318" i="1" s="1"/>
  <c r="X318" i="1" s="1"/>
  <c r="Z318" i="1" s="1"/>
  <c r="AY349" i="1" l="1"/>
  <c r="AY350" i="1" s="1"/>
  <c r="AY347" i="1"/>
  <c r="AX348" i="1"/>
  <c r="AC348" i="1"/>
  <c r="AD349" i="1"/>
  <c r="AD350" i="1" s="1"/>
  <c r="AD347" i="1"/>
  <c r="F348" i="1"/>
  <c r="AE25" i="1"/>
  <c r="AE348" i="1" s="1"/>
  <c r="H25" i="1"/>
  <c r="H348" i="1" s="1"/>
  <c r="AZ25" i="1"/>
  <c r="AZ348" i="1" s="1"/>
  <c r="L44" i="1"/>
  <c r="N44" i="1" s="1"/>
  <c r="P44" i="1" s="1"/>
  <c r="R44" i="1" s="1"/>
  <c r="T44" i="1" s="1"/>
  <c r="V44" i="1" s="1"/>
  <c r="X44" i="1" s="1"/>
  <c r="Z44" i="1" s="1"/>
  <c r="G332" i="1"/>
  <c r="G349" i="1" s="1"/>
  <c r="G350" i="1" s="1"/>
  <c r="AW154" i="1"/>
  <c r="AW344" i="1"/>
  <c r="AW342" i="1"/>
  <c r="AW303" i="1"/>
  <c r="AW300" i="1"/>
  <c r="AW290" i="1"/>
  <c r="AW287" i="1"/>
  <c r="AW286" i="1"/>
  <c r="AW283" i="1" s="1"/>
  <c r="AW260" i="1"/>
  <c r="AW256" i="1"/>
  <c r="AW252" i="1"/>
  <c r="AW244" i="1"/>
  <c r="AW343" i="1" s="1"/>
  <c r="AW240" i="1"/>
  <c r="AW236" i="1"/>
  <c r="AW232" i="1"/>
  <c r="AW228" i="1"/>
  <c r="AW224" i="1"/>
  <c r="AW220" i="1"/>
  <c r="AW216" i="1"/>
  <c r="AW212" i="1"/>
  <c r="AW207" i="1"/>
  <c r="AW203" i="1"/>
  <c r="AW199" i="1"/>
  <c r="AW195" i="1"/>
  <c r="AW191" i="1"/>
  <c r="AW187" i="1"/>
  <c r="AW185" i="1"/>
  <c r="AW334" i="1" s="1"/>
  <c r="AW184" i="1"/>
  <c r="AW171" i="1"/>
  <c r="AW167" i="1"/>
  <c r="AW157" i="1"/>
  <c r="AW155" i="1"/>
  <c r="AW148" i="1"/>
  <c r="AW145" i="1"/>
  <c r="AW140" i="1"/>
  <c r="AW115" i="1"/>
  <c r="AW337" i="1" s="1"/>
  <c r="AW114" i="1"/>
  <c r="AW113" i="1"/>
  <c r="AW112" i="1"/>
  <c r="AW82" i="1"/>
  <c r="AW78" i="1"/>
  <c r="AW74" i="1"/>
  <c r="AW68" i="1"/>
  <c r="AW59" i="1"/>
  <c r="AW49" i="1"/>
  <c r="AW38" i="1"/>
  <c r="AW33" i="1"/>
  <c r="AW28" i="1"/>
  <c r="AW23" i="1"/>
  <c r="AW22" i="1"/>
  <c r="AB344" i="1"/>
  <c r="AB342" i="1"/>
  <c r="AB303" i="1"/>
  <c r="AB300" i="1"/>
  <c r="AB290" i="1"/>
  <c r="AB287" i="1"/>
  <c r="AB286" i="1"/>
  <c r="AB283" i="1" s="1"/>
  <c r="AB260" i="1"/>
  <c r="AB256" i="1"/>
  <c r="AB252" i="1"/>
  <c r="AB244" i="1"/>
  <c r="AB343" i="1" s="1"/>
  <c r="AB240" i="1"/>
  <c r="AB236" i="1"/>
  <c r="AB232" i="1"/>
  <c r="AB228" i="1"/>
  <c r="AB224" i="1"/>
  <c r="AB220" i="1"/>
  <c r="AB216" i="1"/>
  <c r="AB212" i="1"/>
  <c r="AB207" i="1"/>
  <c r="AB203" i="1"/>
  <c r="AB199" i="1"/>
  <c r="AB195" i="1"/>
  <c r="AB191" i="1"/>
  <c r="AB187" i="1"/>
  <c r="AB185" i="1"/>
  <c r="AB334" i="1" s="1"/>
  <c r="AB184" i="1"/>
  <c r="AB171" i="1"/>
  <c r="AB167" i="1"/>
  <c r="AB157" i="1"/>
  <c r="AB155" i="1"/>
  <c r="AB154" i="1"/>
  <c r="AB148" i="1"/>
  <c r="AB145" i="1"/>
  <c r="AB140" i="1"/>
  <c r="AB115" i="1"/>
  <c r="AB337" i="1" s="1"/>
  <c r="AB114" i="1"/>
  <c r="AB113" i="1"/>
  <c r="AB112" i="1"/>
  <c r="AB82" i="1"/>
  <c r="AB78" i="1"/>
  <c r="AB74" i="1"/>
  <c r="AB68" i="1"/>
  <c r="AB59" i="1"/>
  <c r="AB49" i="1"/>
  <c r="AB38" i="1"/>
  <c r="AB33" i="1"/>
  <c r="AB28" i="1"/>
  <c r="AB23" i="1"/>
  <c r="AB333" i="1" s="1"/>
  <c r="AB22" i="1"/>
  <c r="E344" i="1"/>
  <c r="E342" i="1"/>
  <c r="E303" i="1"/>
  <c r="E300" i="1"/>
  <c r="E290" i="1"/>
  <c r="E287" i="1"/>
  <c r="E286" i="1"/>
  <c r="E283" i="1" s="1"/>
  <c r="E260" i="1"/>
  <c r="E256" i="1"/>
  <c r="E252" i="1"/>
  <c r="E244" i="1"/>
  <c r="E343" i="1" s="1"/>
  <c r="E240" i="1"/>
  <c r="E236" i="1"/>
  <c r="E232" i="1"/>
  <c r="E228" i="1"/>
  <c r="E224" i="1"/>
  <c r="E220" i="1"/>
  <c r="E216" i="1"/>
  <c r="E212" i="1"/>
  <c r="E207" i="1"/>
  <c r="E203" i="1"/>
  <c r="E199" i="1"/>
  <c r="E195" i="1"/>
  <c r="E191" i="1"/>
  <c r="E187" i="1"/>
  <c r="E185" i="1"/>
  <c r="E334" i="1" s="1"/>
  <c r="E184" i="1"/>
  <c r="E171" i="1"/>
  <c r="E167" i="1"/>
  <c r="E157" i="1"/>
  <c r="E155" i="1"/>
  <c r="E154" i="1"/>
  <c r="E148" i="1"/>
  <c r="E145" i="1"/>
  <c r="E140" i="1"/>
  <c r="E115" i="1"/>
  <c r="E337" i="1" s="1"/>
  <c r="E114" i="1"/>
  <c r="E113" i="1"/>
  <c r="E112" i="1"/>
  <c r="E82" i="1"/>
  <c r="E78" i="1"/>
  <c r="E74" i="1"/>
  <c r="E68" i="1"/>
  <c r="E59" i="1"/>
  <c r="E49" i="1"/>
  <c r="E38" i="1"/>
  <c r="E33" i="1"/>
  <c r="E28" i="1"/>
  <c r="E23" i="1"/>
  <c r="E22" i="1"/>
  <c r="E21" i="1"/>
  <c r="AW333" i="1" l="1"/>
  <c r="J25" i="1"/>
  <c r="J348" i="1" s="1"/>
  <c r="BB25" i="1"/>
  <c r="BB348" i="1" s="1"/>
  <c r="AG25" i="1"/>
  <c r="AG348" i="1" s="1"/>
  <c r="E339" i="1"/>
  <c r="AB339" i="1"/>
  <c r="AW339" i="1"/>
  <c r="AB336" i="1"/>
  <c r="E335" i="1"/>
  <c r="AW182" i="1"/>
  <c r="AW152" i="1"/>
  <c r="AW341" i="1"/>
  <c r="AW336" i="1"/>
  <c r="AW335" i="1"/>
  <c r="AW340" i="1"/>
  <c r="AW110" i="1"/>
  <c r="AW18" i="1"/>
  <c r="AB182" i="1"/>
  <c r="AB341" i="1"/>
  <c r="AB152" i="1"/>
  <c r="AB340" i="1"/>
  <c r="AB335" i="1"/>
  <c r="AB110" i="1"/>
  <c r="AB18" i="1"/>
  <c r="E182" i="1"/>
  <c r="E341" i="1"/>
  <c r="E336" i="1"/>
  <c r="E340" i="1"/>
  <c r="E110" i="1"/>
  <c r="E18" i="1"/>
  <c r="AA344" i="1"/>
  <c r="AC344" i="1" s="1"/>
  <c r="AE344" i="1" s="1"/>
  <c r="AG344" i="1" s="1"/>
  <c r="AI344" i="1" s="1"/>
  <c r="AK344" i="1" s="1"/>
  <c r="AM344" i="1" s="1"/>
  <c r="AO344" i="1" s="1"/>
  <c r="AQ344" i="1" s="1"/>
  <c r="AS344" i="1" s="1"/>
  <c r="AU344" i="1" s="1"/>
  <c r="AV344" i="1"/>
  <c r="AX344" i="1" s="1"/>
  <c r="AZ344" i="1" s="1"/>
  <c r="BB344" i="1" s="1"/>
  <c r="BD344" i="1" s="1"/>
  <c r="BF344" i="1" s="1"/>
  <c r="BH344" i="1" s="1"/>
  <c r="BJ344" i="1" s="1"/>
  <c r="BL344" i="1" s="1"/>
  <c r="D344" i="1"/>
  <c r="F344" i="1" s="1"/>
  <c r="H344" i="1" s="1"/>
  <c r="J344" i="1" s="1"/>
  <c r="L344" i="1" s="1"/>
  <c r="N344" i="1" s="1"/>
  <c r="P344" i="1" s="1"/>
  <c r="R344" i="1" s="1"/>
  <c r="T344" i="1" s="1"/>
  <c r="V344" i="1" s="1"/>
  <c r="X344" i="1" s="1"/>
  <c r="Z344" i="1" s="1"/>
  <c r="BD25" i="1" l="1"/>
  <c r="BD348" i="1" s="1"/>
  <c r="AI25" i="1"/>
  <c r="AI348" i="1" s="1"/>
  <c r="L25" i="1"/>
  <c r="L348" i="1" s="1"/>
  <c r="AX20" i="1"/>
  <c r="AW332" i="1"/>
  <c r="AB332" i="1"/>
  <c r="E332" i="1"/>
  <c r="E349" i="1" s="1"/>
  <c r="E350" i="1" s="1"/>
  <c r="F20" i="1"/>
  <c r="AB347" i="1" l="1"/>
  <c r="AB349" i="1"/>
  <c r="AB350" i="1" s="1"/>
  <c r="AW347" i="1"/>
  <c r="AW349" i="1"/>
  <c r="AW350" i="1" s="1"/>
  <c r="AK25" i="1"/>
  <c r="AK348" i="1" s="1"/>
  <c r="N25" i="1"/>
  <c r="N348" i="1" s="1"/>
  <c r="BF25" i="1"/>
  <c r="BF348" i="1" s="1"/>
  <c r="AZ20" i="1"/>
  <c r="D342" i="1"/>
  <c r="F342" i="1" s="1"/>
  <c r="H342" i="1" s="1"/>
  <c r="J342" i="1" s="1"/>
  <c r="L342" i="1" s="1"/>
  <c r="N342" i="1" s="1"/>
  <c r="P342" i="1" s="1"/>
  <c r="R342" i="1" s="1"/>
  <c r="T342" i="1" s="1"/>
  <c r="V342" i="1" s="1"/>
  <c r="X342" i="1" s="1"/>
  <c r="Z342" i="1" s="1"/>
  <c r="P25" i="1" l="1"/>
  <c r="P348" i="1" s="1"/>
  <c r="BH25" i="1"/>
  <c r="BH348" i="1" s="1"/>
  <c r="AM25" i="1"/>
  <c r="AM348" i="1" s="1"/>
  <c r="H20" i="1"/>
  <c r="BB20" i="1"/>
  <c r="AA342" i="1"/>
  <c r="AC342" i="1" s="1"/>
  <c r="AE342" i="1" s="1"/>
  <c r="AG342" i="1" s="1"/>
  <c r="AI342" i="1" s="1"/>
  <c r="AK342" i="1" s="1"/>
  <c r="AM342" i="1" s="1"/>
  <c r="AO342" i="1" s="1"/>
  <c r="AQ342" i="1" s="1"/>
  <c r="AS342" i="1" s="1"/>
  <c r="AU342" i="1" s="1"/>
  <c r="AV342" i="1"/>
  <c r="AX342" i="1" s="1"/>
  <c r="AZ342" i="1" s="1"/>
  <c r="BB342" i="1" s="1"/>
  <c r="BD342" i="1" s="1"/>
  <c r="BF342" i="1" s="1"/>
  <c r="BH342" i="1" s="1"/>
  <c r="BJ342" i="1" s="1"/>
  <c r="BL342" i="1" s="1"/>
  <c r="BJ25" i="1" l="1"/>
  <c r="AO25" i="1"/>
  <c r="AO348" i="1" s="1"/>
  <c r="R25" i="1"/>
  <c r="R348" i="1" s="1"/>
  <c r="J20" i="1"/>
  <c r="BD20" i="1"/>
  <c r="AA78" i="1"/>
  <c r="AC78" i="1" s="1"/>
  <c r="AE78" i="1" s="1"/>
  <c r="AG78" i="1" s="1"/>
  <c r="AI78" i="1" s="1"/>
  <c r="AK78" i="1" s="1"/>
  <c r="AM78" i="1" s="1"/>
  <c r="AO78" i="1" s="1"/>
  <c r="AQ78" i="1" s="1"/>
  <c r="AS78" i="1" s="1"/>
  <c r="AU78" i="1" s="1"/>
  <c r="AV78" i="1"/>
  <c r="AX78" i="1" s="1"/>
  <c r="AZ78" i="1" s="1"/>
  <c r="BB78" i="1" s="1"/>
  <c r="BD78" i="1" s="1"/>
  <c r="BF78" i="1" s="1"/>
  <c r="BH78" i="1" s="1"/>
  <c r="BJ78" i="1" s="1"/>
  <c r="BL78" i="1" s="1"/>
  <c r="D78" i="1"/>
  <c r="F78" i="1" s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A22" i="1"/>
  <c r="AC22" i="1" s="1"/>
  <c r="AE22" i="1" s="1"/>
  <c r="AG22" i="1" s="1"/>
  <c r="AI22" i="1" s="1"/>
  <c r="AK22" i="1" s="1"/>
  <c r="AM22" i="1" s="1"/>
  <c r="AO22" i="1" s="1"/>
  <c r="AQ22" i="1" s="1"/>
  <c r="AS22" i="1" s="1"/>
  <c r="AU22" i="1" s="1"/>
  <c r="AV22" i="1"/>
  <c r="AX22" i="1" s="1"/>
  <c r="AZ22" i="1" s="1"/>
  <c r="BB22" i="1" s="1"/>
  <c r="BD22" i="1" s="1"/>
  <c r="BF22" i="1" s="1"/>
  <c r="BH22" i="1" s="1"/>
  <c r="BJ22" i="1" s="1"/>
  <c r="BL22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C21" i="1"/>
  <c r="AE21" i="1" s="1"/>
  <c r="AG21" i="1" s="1"/>
  <c r="AI21" i="1" s="1"/>
  <c r="AK21" i="1" s="1"/>
  <c r="AM21" i="1" s="1"/>
  <c r="AO21" i="1" s="1"/>
  <c r="AQ21" i="1" s="1"/>
  <c r="AS21" i="1" s="1"/>
  <c r="AU21" i="1" s="1"/>
  <c r="AX21" i="1"/>
  <c r="AZ21" i="1" s="1"/>
  <c r="BB21" i="1" s="1"/>
  <c r="BD21" i="1" s="1"/>
  <c r="BF21" i="1" s="1"/>
  <c r="BH21" i="1" s="1"/>
  <c r="BJ21" i="1" s="1"/>
  <c r="BL21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BL25" i="1" l="1"/>
  <c r="BJ348" i="1"/>
  <c r="AQ25" i="1"/>
  <c r="T25" i="1"/>
  <c r="T348" i="1" s="1"/>
  <c r="L20" i="1"/>
  <c r="BF20" i="1"/>
  <c r="AC20" i="1"/>
  <c r="AA18" i="1"/>
  <c r="AC18" i="1" s="1"/>
  <c r="AE18" i="1" s="1"/>
  <c r="AG18" i="1" s="1"/>
  <c r="AI18" i="1" s="1"/>
  <c r="AK18" i="1" s="1"/>
  <c r="AM18" i="1" s="1"/>
  <c r="AO18" i="1" s="1"/>
  <c r="AQ18" i="1" s="1"/>
  <c r="AS18" i="1" s="1"/>
  <c r="AU18" i="1" s="1"/>
  <c r="AV18" i="1"/>
  <c r="AX18" i="1" s="1"/>
  <c r="AZ18" i="1" s="1"/>
  <c r="BB18" i="1" s="1"/>
  <c r="BD18" i="1" s="1"/>
  <c r="BF18" i="1" s="1"/>
  <c r="BH18" i="1" s="1"/>
  <c r="BJ18" i="1" s="1"/>
  <c r="BL18" i="1" s="1"/>
  <c r="D18" i="1"/>
  <c r="AS25" i="1" l="1"/>
  <c r="AQ348" i="1"/>
  <c r="V25" i="1"/>
  <c r="X25" i="1" s="1"/>
  <c r="Z25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N20" i="1"/>
  <c r="AE20" i="1"/>
  <c r="BH20" i="1"/>
  <c r="BJ20" i="1" s="1"/>
  <c r="BL20" i="1" s="1"/>
  <c r="AA82" i="1"/>
  <c r="AC82" i="1" s="1"/>
  <c r="AE82" i="1" s="1"/>
  <c r="AG82" i="1" s="1"/>
  <c r="AI82" i="1" s="1"/>
  <c r="AK82" i="1" s="1"/>
  <c r="AM82" i="1" s="1"/>
  <c r="AO82" i="1" s="1"/>
  <c r="AQ82" i="1" s="1"/>
  <c r="AS82" i="1" s="1"/>
  <c r="AU82" i="1" s="1"/>
  <c r="AV82" i="1"/>
  <c r="AX82" i="1" s="1"/>
  <c r="AZ82" i="1" s="1"/>
  <c r="BB82" i="1" s="1"/>
  <c r="BD82" i="1" s="1"/>
  <c r="BF82" i="1" s="1"/>
  <c r="BH82" i="1" s="1"/>
  <c r="BJ82" i="1" s="1"/>
  <c r="BL82" i="1" s="1"/>
  <c r="D82" i="1"/>
  <c r="F82" i="1" s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A68" i="1"/>
  <c r="AC68" i="1" s="1"/>
  <c r="AE68" i="1" s="1"/>
  <c r="AG68" i="1" s="1"/>
  <c r="AI68" i="1" s="1"/>
  <c r="AK68" i="1" s="1"/>
  <c r="AM68" i="1" s="1"/>
  <c r="AO68" i="1" s="1"/>
  <c r="AQ68" i="1" s="1"/>
  <c r="AS68" i="1" s="1"/>
  <c r="AU68" i="1" s="1"/>
  <c r="AV68" i="1"/>
  <c r="AX68" i="1" s="1"/>
  <c r="AZ68" i="1" s="1"/>
  <c r="BB68" i="1" s="1"/>
  <c r="BD68" i="1" s="1"/>
  <c r="BF68" i="1" s="1"/>
  <c r="BH68" i="1" s="1"/>
  <c r="BJ68" i="1" s="1"/>
  <c r="BL68" i="1" s="1"/>
  <c r="D68" i="1"/>
  <c r="F68" i="1" s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A59" i="1"/>
  <c r="AC59" i="1" s="1"/>
  <c r="AE59" i="1" s="1"/>
  <c r="AG59" i="1" s="1"/>
  <c r="AI59" i="1" s="1"/>
  <c r="AK59" i="1" s="1"/>
  <c r="AM59" i="1" s="1"/>
  <c r="AO59" i="1" s="1"/>
  <c r="AQ59" i="1" s="1"/>
  <c r="AS59" i="1" s="1"/>
  <c r="AU59" i="1" s="1"/>
  <c r="AV59" i="1"/>
  <c r="AX59" i="1" s="1"/>
  <c r="AZ59" i="1" s="1"/>
  <c r="BB59" i="1" s="1"/>
  <c r="BD59" i="1" s="1"/>
  <c r="BF59" i="1" s="1"/>
  <c r="BH59" i="1" s="1"/>
  <c r="BJ59" i="1" s="1"/>
  <c r="BL59" i="1" s="1"/>
  <c r="D59" i="1"/>
  <c r="F59" i="1" s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U25" i="1" l="1"/>
  <c r="AS348" i="1"/>
  <c r="P20" i="1"/>
  <c r="AG20" i="1"/>
  <c r="AA49" i="1"/>
  <c r="AC49" i="1" s="1"/>
  <c r="AE49" i="1" s="1"/>
  <c r="AG49" i="1" s="1"/>
  <c r="AI49" i="1" s="1"/>
  <c r="AK49" i="1" s="1"/>
  <c r="AM49" i="1" s="1"/>
  <c r="AO49" i="1" s="1"/>
  <c r="AQ49" i="1" s="1"/>
  <c r="AS49" i="1" s="1"/>
  <c r="AU49" i="1" s="1"/>
  <c r="AV49" i="1"/>
  <c r="AX49" i="1" s="1"/>
  <c r="AZ49" i="1" s="1"/>
  <c r="BB49" i="1" s="1"/>
  <c r="BD49" i="1" s="1"/>
  <c r="BF49" i="1" s="1"/>
  <c r="BH49" i="1" s="1"/>
  <c r="BJ49" i="1" s="1"/>
  <c r="BL49" i="1" s="1"/>
  <c r="D49" i="1"/>
  <c r="F49" i="1" s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R20" i="1" l="1"/>
  <c r="AI20" i="1"/>
  <c r="AA74" i="1"/>
  <c r="AC74" i="1" s="1"/>
  <c r="AE74" i="1" s="1"/>
  <c r="AG74" i="1" s="1"/>
  <c r="AI74" i="1" s="1"/>
  <c r="AK74" i="1" s="1"/>
  <c r="AM74" i="1" s="1"/>
  <c r="AO74" i="1" s="1"/>
  <c r="AQ74" i="1" s="1"/>
  <c r="AS74" i="1" s="1"/>
  <c r="AU74" i="1" s="1"/>
  <c r="AV74" i="1"/>
  <c r="AX74" i="1" s="1"/>
  <c r="AZ74" i="1" s="1"/>
  <c r="BB74" i="1" s="1"/>
  <c r="BD74" i="1" s="1"/>
  <c r="BF74" i="1" s="1"/>
  <c r="BH74" i="1" s="1"/>
  <c r="BJ74" i="1" s="1"/>
  <c r="BL74" i="1" s="1"/>
  <c r="D74" i="1"/>
  <c r="F74" i="1" s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A38" i="1"/>
  <c r="AC38" i="1" s="1"/>
  <c r="AE38" i="1" s="1"/>
  <c r="AG38" i="1" s="1"/>
  <c r="AI38" i="1" s="1"/>
  <c r="AK38" i="1" s="1"/>
  <c r="AM38" i="1" s="1"/>
  <c r="AO38" i="1" s="1"/>
  <c r="AQ38" i="1" s="1"/>
  <c r="AS38" i="1" s="1"/>
  <c r="AU38" i="1" s="1"/>
  <c r="AV38" i="1"/>
  <c r="AX38" i="1" s="1"/>
  <c r="AZ38" i="1" s="1"/>
  <c r="BB38" i="1" s="1"/>
  <c r="BD38" i="1" s="1"/>
  <c r="BF38" i="1" s="1"/>
  <c r="BH38" i="1" s="1"/>
  <c r="BJ38" i="1" s="1"/>
  <c r="BL38" i="1" s="1"/>
  <c r="D38" i="1"/>
  <c r="F38" i="1" s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A33" i="1"/>
  <c r="AC33" i="1" s="1"/>
  <c r="AE33" i="1" s="1"/>
  <c r="AG33" i="1" s="1"/>
  <c r="AI33" i="1" s="1"/>
  <c r="AK33" i="1" s="1"/>
  <c r="AM33" i="1" s="1"/>
  <c r="AO33" i="1" s="1"/>
  <c r="AQ33" i="1" s="1"/>
  <c r="AS33" i="1" s="1"/>
  <c r="AU33" i="1" s="1"/>
  <c r="AV33" i="1"/>
  <c r="AX33" i="1" s="1"/>
  <c r="AZ33" i="1" s="1"/>
  <c r="BB33" i="1" s="1"/>
  <c r="BD33" i="1" s="1"/>
  <c r="BF33" i="1" s="1"/>
  <c r="BH33" i="1" s="1"/>
  <c r="BJ33" i="1" s="1"/>
  <c r="BL33" i="1" s="1"/>
  <c r="D33" i="1"/>
  <c r="F33" i="1" s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A28" i="1"/>
  <c r="AC28" i="1" s="1"/>
  <c r="AE28" i="1" s="1"/>
  <c r="AG28" i="1" s="1"/>
  <c r="AI28" i="1" s="1"/>
  <c r="AK28" i="1" s="1"/>
  <c r="AM28" i="1" s="1"/>
  <c r="AO28" i="1" s="1"/>
  <c r="AQ28" i="1" s="1"/>
  <c r="AS28" i="1" s="1"/>
  <c r="AU28" i="1" s="1"/>
  <c r="AV28" i="1"/>
  <c r="AX28" i="1" s="1"/>
  <c r="AZ28" i="1" s="1"/>
  <c r="BB28" i="1" s="1"/>
  <c r="BD28" i="1" s="1"/>
  <c r="BF28" i="1" s="1"/>
  <c r="BH28" i="1" s="1"/>
  <c r="BJ28" i="1" s="1"/>
  <c r="BL28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A23" i="1"/>
  <c r="AV23" i="1"/>
  <c r="D23" i="1"/>
  <c r="F23" i="1" s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X23" i="1" l="1"/>
  <c r="AC23" i="1"/>
  <c r="T20" i="1"/>
  <c r="AK20" i="1"/>
  <c r="D339" i="1"/>
  <c r="F339" i="1" s="1"/>
  <c r="H339" i="1" s="1"/>
  <c r="J339" i="1" s="1"/>
  <c r="L339" i="1" s="1"/>
  <c r="N339" i="1" s="1"/>
  <c r="P339" i="1" s="1"/>
  <c r="R339" i="1" s="1"/>
  <c r="T339" i="1" s="1"/>
  <c r="V339" i="1" s="1"/>
  <c r="X339" i="1" s="1"/>
  <c r="Z339" i="1" s="1"/>
  <c r="AV339" i="1"/>
  <c r="AX339" i="1" s="1"/>
  <c r="AZ339" i="1" s="1"/>
  <c r="BB339" i="1" s="1"/>
  <c r="BD339" i="1" s="1"/>
  <c r="BF339" i="1" s="1"/>
  <c r="BH339" i="1" s="1"/>
  <c r="BJ339" i="1" s="1"/>
  <c r="BL339" i="1" s="1"/>
  <c r="AA339" i="1"/>
  <c r="AC339" i="1" s="1"/>
  <c r="AE339" i="1" s="1"/>
  <c r="AG339" i="1" s="1"/>
  <c r="AI339" i="1" s="1"/>
  <c r="AK339" i="1" s="1"/>
  <c r="AM339" i="1" s="1"/>
  <c r="AO339" i="1" s="1"/>
  <c r="AQ339" i="1" s="1"/>
  <c r="AS339" i="1" s="1"/>
  <c r="AU339" i="1" s="1"/>
  <c r="AA312" i="1"/>
  <c r="AC312" i="1" s="1"/>
  <c r="AE312" i="1" s="1"/>
  <c r="AG312" i="1" s="1"/>
  <c r="AI312" i="1" s="1"/>
  <c r="AK312" i="1" s="1"/>
  <c r="AM312" i="1" s="1"/>
  <c r="AO312" i="1" s="1"/>
  <c r="AQ312" i="1" s="1"/>
  <c r="AS312" i="1" s="1"/>
  <c r="AU312" i="1" s="1"/>
  <c r="AV312" i="1"/>
  <c r="AX312" i="1" s="1"/>
  <c r="AZ312" i="1" s="1"/>
  <c r="BB312" i="1" s="1"/>
  <c r="BD312" i="1" s="1"/>
  <c r="BF312" i="1" s="1"/>
  <c r="BH312" i="1" s="1"/>
  <c r="BJ312" i="1" s="1"/>
  <c r="BL312" i="1" s="1"/>
  <c r="D312" i="1"/>
  <c r="F312" i="1" s="1"/>
  <c r="H312" i="1" s="1"/>
  <c r="J312" i="1" s="1"/>
  <c r="L312" i="1" s="1"/>
  <c r="N312" i="1" s="1"/>
  <c r="P312" i="1" s="1"/>
  <c r="R312" i="1" s="1"/>
  <c r="T312" i="1" s="1"/>
  <c r="V312" i="1" s="1"/>
  <c r="X312" i="1" s="1"/>
  <c r="Z312" i="1" s="1"/>
  <c r="AE23" i="1" l="1"/>
  <c r="AZ23" i="1"/>
  <c r="V20" i="1"/>
  <c r="X20" i="1" s="1"/>
  <c r="Z20" i="1" s="1"/>
  <c r="AM20" i="1"/>
  <c r="AA115" i="1"/>
  <c r="AV115" i="1"/>
  <c r="D115" i="1"/>
  <c r="AA114" i="1"/>
  <c r="AV114" i="1"/>
  <c r="D114" i="1"/>
  <c r="AA113" i="1"/>
  <c r="AC113" i="1" s="1"/>
  <c r="AE113" i="1" s="1"/>
  <c r="AG113" i="1" s="1"/>
  <c r="AI113" i="1" s="1"/>
  <c r="AK113" i="1" s="1"/>
  <c r="AM113" i="1" s="1"/>
  <c r="AO113" i="1" s="1"/>
  <c r="AQ113" i="1" s="1"/>
  <c r="AS113" i="1" s="1"/>
  <c r="AU113" i="1" s="1"/>
  <c r="AV113" i="1"/>
  <c r="AX113" i="1" s="1"/>
  <c r="AZ113" i="1" s="1"/>
  <c r="BB113" i="1" s="1"/>
  <c r="BD113" i="1" s="1"/>
  <c r="BF113" i="1" s="1"/>
  <c r="BH113" i="1" s="1"/>
  <c r="BJ113" i="1" s="1"/>
  <c r="BL113" i="1" s="1"/>
  <c r="D113" i="1"/>
  <c r="AA112" i="1"/>
  <c r="AC112" i="1" s="1"/>
  <c r="AE112" i="1" s="1"/>
  <c r="AG112" i="1" s="1"/>
  <c r="AI112" i="1" s="1"/>
  <c r="AK112" i="1" s="1"/>
  <c r="AM112" i="1" s="1"/>
  <c r="AO112" i="1" s="1"/>
  <c r="AQ112" i="1" s="1"/>
  <c r="AS112" i="1" s="1"/>
  <c r="AU112" i="1" s="1"/>
  <c r="AV112" i="1"/>
  <c r="AX112" i="1" s="1"/>
  <c r="AZ112" i="1" s="1"/>
  <c r="BB112" i="1" s="1"/>
  <c r="BD112" i="1" s="1"/>
  <c r="BF112" i="1" s="1"/>
  <c r="BH112" i="1" s="1"/>
  <c r="BJ112" i="1" s="1"/>
  <c r="BL112" i="1" s="1"/>
  <c r="D112" i="1"/>
  <c r="F112" i="1" s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A148" i="1"/>
  <c r="AC148" i="1" s="1"/>
  <c r="AE148" i="1" s="1"/>
  <c r="AG148" i="1" s="1"/>
  <c r="AI148" i="1" s="1"/>
  <c r="AK148" i="1" s="1"/>
  <c r="AM148" i="1" s="1"/>
  <c r="AO148" i="1" s="1"/>
  <c r="AQ148" i="1" s="1"/>
  <c r="AS148" i="1" s="1"/>
  <c r="AU148" i="1" s="1"/>
  <c r="AV148" i="1"/>
  <c r="AX148" i="1" s="1"/>
  <c r="AZ148" i="1" s="1"/>
  <c r="BB148" i="1" s="1"/>
  <c r="BD148" i="1" s="1"/>
  <c r="BF148" i="1" s="1"/>
  <c r="BH148" i="1" s="1"/>
  <c r="BJ148" i="1" s="1"/>
  <c r="BL148" i="1" s="1"/>
  <c r="D148" i="1"/>
  <c r="F148" i="1" s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A145" i="1"/>
  <c r="AC145" i="1" s="1"/>
  <c r="AE145" i="1" s="1"/>
  <c r="AG145" i="1" s="1"/>
  <c r="AI145" i="1" s="1"/>
  <c r="AK145" i="1" s="1"/>
  <c r="AM145" i="1" s="1"/>
  <c r="AO145" i="1" s="1"/>
  <c r="AQ145" i="1" s="1"/>
  <c r="AS145" i="1" s="1"/>
  <c r="AU145" i="1" s="1"/>
  <c r="AV145" i="1"/>
  <c r="AX145" i="1" s="1"/>
  <c r="AZ145" i="1" s="1"/>
  <c r="BB145" i="1" s="1"/>
  <c r="BD145" i="1" s="1"/>
  <c r="BF145" i="1" s="1"/>
  <c r="BH145" i="1" s="1"/>
  <c r="BJ145" i="1" s="1"/>
  <c r="BL145" i="1" s="1"/>
  <c r="D145" i="1"/>
  <c r="F145" i="1" s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A140" i="1"/>
  <c r="AV140" i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BB23" i="1" l="1"/>
  <c r="AX140" i="1"/>
  <c r="AC140" i="1"/>
  <c r="AG23" i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O20" i="1"/>
  <c r="D337" i="1"/>
  <c r="F337" i="1" s="1"/>
  <c r="H337" i="1" s="1"/>
  <c r="J337" i="1" s="1"/>
  <c r="L337" i="1" s="1"/>
  <c r="N337" i="1" s="1"/>
  <c r="P337" i="1" s="1"/>
  <c r="R337" i="1" s="1"/>
  <c r="T337" i="1" s="1"/>
  <c r="V337" i="1" s="1"/>
  <c r="X337" i="1" s="1"/>
  <c r="Z337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D336" i="1"/>
  <c r="F336" i="1" s="1"/>
  <c r="H336" i="1" s="1"/>
  <c r="J336" i="1" s="1"/>
  <c r="L336" i="1" s="1"/>
  <c r="N336" i="1" s="1"/>
  <c r="P336" i="1" s="1"/>
  <c r="R336" i="1" s="1"/>
  <c r="T336" i="1" s="1"/>
  <c r="V336" i="1" s="1"/>
  <c r="X336" i="1" s="1"/>
  <c r="Z336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V337" i="1"/>
  <c r="AX337" i="1" s="1"/>
  <c r="AZ337" i="1" s="1"/>
  <c r="BB337" i="1" s="1"/>
  <c r="BD337" i="1" s="1"/>
  <c r="BF337" i="1" s="1"/>
  <c r="BH337" i="1" s="1"/>
  <c r="BJ337" i="1" s="1"/>
  <c r="BL337" i="1" s="1"/>
  <c r="AX115" i="1"/>
  <c r="AZ115" i="1" s="1"/>
  <c r="BB115" i="1" s="1"/>
  <c r="BD115" i="1" s="1"/>
  <c r="BF115" i="1" s="1"/>
  <c r="BH115" i="1" s="1"/>
  <c r="BJ115" i="1" s="1"/>
  <c r="BL115" i="1" s="1"/>
  <c r="AA336" i="1"/>
  <c r="AC336" i="1" s="1"/>
  <c r="AE336" i="1" s="1"/>
  <c r="AG336" i="1" s="1"/>
  <c r="AI336" i="1" s="1"/>
  <c r="AK336" i="1" s="1"/>
  <c r="AM336" i="1" s="1"/>
  <c r="AO336" i="1" s="1"/>
  <c r="AQ336" i="1" s="1"/>
  <c r="AS336" i="1" s="1"/>
  <c r="AU336" i="1" s="1"/>
  <c r="AC114" i="1"/>
  <c r="AE114" i="1" s="1"/>
  <c r="AG114" i="1" s="1"/>
  <c r="AI114" i="1" s="1"/>
  <c r="AK114" i="1" s="1"/>
  <c r="AM114" i="1" s="1"/>
  <c r="AO114" i="1" s="1"/>
  <c r="AQ114" i="1" s="1"/>
  <c r="AS114" i="1" s="1"/>
  <c r="AU114" i="1" s="1"/>
  <c r="AV336" i="1"/>
  <c r="AX336" i="1" s="1"/>
  <c r="AZ336" i="1" s="1"/>
  <c r="BB336" i="1" s="1"/>
  <c r="BD336" i="1" s="1"/>
  <c r="BF336" i="1" s="1"/>
  <c r="BH336" i="1" s="1"/>
  <c r="BJ336" i="1" s="1"/>
  <c r="BL336" i="1" s="1"/>
  <c r="AX114" i="1"/>
  <c r="AZ114" i="1" s="1"/>
  <c r="BB114" i="1" s="1"/>
  <c r="BD114" i="1" s="1"/>
  <c r="BF114" i="1" s="1"/>
  <c r="BH114" i="1" s="1"/>
  <c r="BJ114" i="1" s="1"/>
  <c r="BL114" i="1" s="1"/>
  <c r="AA337" i="1"/>
  <c r="AC337" i="1" s="1"/>
  <c r="AE337" i="1" s="1"/>
  <c r="AG337" i="1" s="1"/>
  <c r="AI337" i="1" s="1"/>
  <c r="AK337" i="1" s="1"/>
  <c r="AM337" i="1" s="1"/>
  <c r="AO337" i="1" s="1"/>
  <c r="AQ337" i="1" s="1"/>
  <c r="AS337" i="1" s="1"/>
  <c r="AU337" i="1" s="1"/>
  <c r="AC115" i="1"/>
  <c r="AE115" i="1" s="1"/>
  <c r="AG115" i="1" s="1"/>
  <c r="AI115" i="1" s="1"/>
  <c r="AK115" i="1" s="1"/>
  <c r="AM115" i="1" s="1"/>
  <c r="AO115" i="1" s="1"/>
  <c r="AQ115" i="1" s="1"/>
  <c r="AS115" i="1" s="1"/>
  <c r="AU115" i="1" s="1"/>
  <c r="AV340" i="1"/>
  <c r="AX340" i="1" s="1"/>
  <c r="AZ340" i="1" s="1"/>
  <c r="BB340" i="1" s="1"/>
  <c r="BD340" i="1" s="1"/>
  <c r="BF340" i="1" s="1"/>
  <c r="BH340" i="1" s="1"/>
  <c r="BJ340" i="1" s="1"/>
  <c r="BL340" i="1" s="1"/>
  <c r="AA340" i="1"/>
  <c r="AC340" i="1" s="1"/>
  <c r="AE340" i="1" s="1"/>
  <c r="AG340" i="1" s="1"/>
  <c r="AI340" i="1" s="1"/>
  <c r="AK340" i="1" s="1"/>
  <c r="AM340" i="1" s="1"/>
  <c r="AO340" i="1" s="1"/>
  <c r="AQ340" i="1" s="1"/>
  <c r="AS340" i="1" s="1"/>
  <c r="AU340" i="1" s="1"/>
  <c r="D340" i="1"/>
  <c r="F340" i="1" s="1"/>
  <c r="H340" i="1" s="1"/>
  <c r="J340" i="1" s="1"/>
  <c r="L340" i="1" s="1"/>
  <c r="N340" i="1" s="1"/>
  <c r="P340" i="1" s="1"/>
  <c r="R340" i="1" s="1"/>
  <c r="T340" i="1" s="1"/>
  <c r="V340" i="1" s="1"/>
  <c r="X340" i="1" s="1"/>
  <c r="Z340" i="1" s="1"/>
  <c r="AV110" i="1"/>
  <c r="AX110" i="1" s="1"/>
  <c r="AZ110" i="1" s="1"/>
  <c r="BB110" i="1" s="1"/>
  <c r="BD110" i="1" s="1"/>
  <c r="BF110" i="1" s="1"/>
  <c r="BH110" i="1" s="1"/>
  <c r="BJ110" i="1" s="1"/>
  <c r="BL110" i="1" s="1"/>
  <c r="D110" i="1"/>
  <c r="AA110" i="1"/>
  <c r="AC110" i="1" s="1"/>
  <c r="AE110" i="1" s="1"/>
  <c r="AG110" i="1" s="1"/>
  <c r="AI110" i="1" s="1"/>
  <c r="AK110" i="1" s="1"/>
  <c r="AM110" i="1" s="1"/>
  <c r="AO110" i="1" s="1"/>
  <c r="AQ110" i="1" s="1"/>
  <c r="AS110" i="1" s="1"/>
  <c r="AU110" i="1" s="1"/>
  <c r="AA303" i="1"/>
  <c r="AC303" i="1" s="1"/>
  <c r="AE303" i="1" s="1"/>
  <c r="AG303" i="1" s="1"/>
  <c r="AI303" i="1" s="1"/>
  <c r="AK303" i="1" s="1"/>
  <c r="AM303" i="1" s="1"/>
  <c r="AO303" i="1" s="1"/>
  <c r="AQ303" i="1" s="1"/>
  <c r="AS303" i="1" s="1"/>
  <c r="AU303" i="1" s="1"/>
  <c r="AV303" i="1"/>
  <c r="AX303" i="1" s="1"/>
  <c r="AZ303" i="1" s="1"/>
  <c r="BB303" i="1" s="1"/>
  <c r="BD303" i="1" s="1"/>
  <c r="BF303" i="1" s="1"/>
  <c r="BH303" i="1" s="1"/>
  <c r="BJ303" i="1" s="1"/>
  <c r="BL303" i="1" s="1"/>
  <c r="D303" i="1"/>
  <c r="F303" i="1" s="1"/>
  <c r="H303" i="1" s="1"/>
  <c r="J303" i="1" s="1"/>
  <c r="L303" i="1" s="1"/>
  <c r="N303" i="1" s="1"/>
  <c r="P303" i="1" s="1"/>
  <c r="R303" i="1" s="1"/>
  <c r="T303" i="1" s="1"/>
  <c r="V303" i="1" s="1"/>
  <c r="X303" i="1" s="1"/>
  <c r="Z303" i="1" s="1"/>
  <c r="AA300" i="1"/>
  <c r="AC300" i="1" s="1"/>
  <c r="AE300" i="1" s="1"/>
  <c r="AG300" i="1" s="1"/>
  <c r="AI300" i="1" s="1"/>
  <c r="AK300" i="1" s="1"/>
  <c r="AM300" i="1" s="1"/>
  <c r="AO300" i="1" s="1"/>
  <c r="AQ300" i="1" s="1"/>
  <c r="AS300" i="1" s="1"/>
  <c r="AU300" i="1" s="1"/>
  <c r="AV300" i="1"/>
  <c r="AX300" i="1" s="1"/>
  <c r="AZ300" i="1" s="1"/>
  <c r="BB300" i="1" s="1"/>
  <c r="BD300" i="1" s="1"/>
  <c r="BF300" i="1" s="1"/>
  <c r="BH300" i="1" s="1"/>
  <c r="BJ300" i="1" s="1"/>
  <c r="BL300" i="1" s="1"/>
  <c r="D300" i="1"/>
  <c r="F300" i="1" s="1"/>
  <c r="H300" i="1" s="1"/>
  <c r="J300" i="1" s="1"/>
  <c r="L300" i="1" s="1"/>
  <c r="N300" i="1" s="1"/>
  <c r="P300" i="1" s="1"/>
  <c r="R300" i="1" s="1"/>
  <c r="T300" i="1" s="1"/>
  <c r="V300" i="1" s="1"/>
  <c r="X300" i="1" s="1"/>
  <c r="Z300" i="1" s="1"/>
  <c r="AA185" i="1"/>
  <c r="AV185" i="1"/>
  <c r="D185" i="1"/>
  <c r="AA184" i="1"/>
  <c r="AC184" i="1" s="1"/>
  <c r="AE184" i="1" s="1"/>
  <c r="AG184" i="1" s="1"/>
  <c r="AI184" i="1" s="1"/>
  <c r="AK184" i="1" s="1"/>
  <c r="AM184" i="1" s="1"/>
  <c r="AO184" i="1" s="1"/>
  <c r="AQ184" i="1" s="1"/>
  <c r="AS184" i="1" s="1"/>
  <c r="AU184" i="1" s="1"/>
  <c r="AV184" i="1"/>
  <c r="AX184" i="1" s="1"/>
  <c r="AZ184" i="1" s="1"/>
  <c r="BB184" i="1" s="1"/>
  <c r="BD184" i="1" s="1"/>
  <c r="BF184" i="1" s="1"/>
  <c r="BH184" i="1" s="1"/>
  <c r="BJ184" i="1" s="1"/>
  <c r="BL184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A286" i="1"/>
  <c r="AV286" i="1"/>
  <c r="D286" i="1"/>
  <c r="AA290" i="1"/>
  <c r="AC290" i="1" s="1"/>
  <c r="AE290" i="1" s="1"/>
  <c r="AG290" i="1" s="1"/>
  <c r="AI290" i="1" s="1"/>
  <c r="AK290" i="1" s="1"/>
  <c r="AM290" i="1" s="1"/>
  <c r="AO290" i="1" s="1"/>
  <c r="AQ290" i="1" s="1"/>
  <c r="AS290" i="1" s="1"/>
  <c r="AU290" i="1" s="1"/>
  <c r="AV290" i="1"/>
  <c r="AX290" i="1" s="1"/>
  <c r="AZ290" i="1" s="1"/>
  <c r="BB290" i="1" s="1"/>
  <c r="BD290" i="1" s="1"/>
  <c r="BF290" i="1" s="1"/>
  <c r="BH290" i="1" s="1"/>
  <c r="BJ290" i="1" s="1"/>
  <c r="BL290" i="1" s="1"/>
  <c r="D290" i="1"/>
  <c r="F290" i="1" s="1"/>
  <c r="H290" i="1" s="1"/>
  <c r="J290" i="1" s="1"/>
  <c r="L290" i="1" s="1"/>
  <c r="N290" i="1" s="1"/>
  <c r="P290" i="1" s="1"/>
  <c r="R290" i="1" s="1"/>
  <c r="T290" i="1" s="1"/>
  <c r="V290" i="1" s="1"/>
  <c r="X290" i="1" s="1"/>
  <c r="Z290" i="1" s="1"/>
  <c r="AA287" i="1"/>
  <c r="AC287" i="1" s="1"/>
  <c r="AE287" i="1" s="1"/>
  <c r="AG287" i="1" s="1"/>
  <c r="AI287" i="1" s="1"/>
  <c r="AK287" i="1" s="1"/>
  <c r="AM287" i="1" s="1"/>
  <c r="AO287" i="1" s="1"/>
  <c r="AQ287" i="1" s="1"/>
  <c r="AS287" i="1" s="1"/>
  <c r="AU287" i="1" s="1"/>
  <c r="AV287" i="1"/>
  <c r="AX287" i="1" s="1"/>
  <c r="AZ287" i="1" s="1"/>
  <c r="BB287" i="1" s="1"/>
  <c r="BD287" i="1" s="1"/>
  <c r="BF287" i="1" s="1"/>
  <c r="BH287" i="1" s="1"/>
  <c r="BJ287" i="1" s="1"/>
  <c r="BL287" i="1" s="1"/>
  <c r="D287" i="1"/>
  <c r="F287" i="1" s="1"/>
  <c r="H287" i="1" s="1"/>
  <c r="J287" i="1" s="1"/>
  <c r="L287" i="1" s="1"/>
  <c r="N287" i="1" s="1"/>
  <c r="P287" i="1" s="1"/>
  <c r="R287" i="1" s="1"/>
  <c r="T287" i="1" s="1"/>
  <c r="V287" i="1" s="1"/>
  <c r="X287" i="1" s="1"/>
  <c r="Z287" i="1" s="1"/>
  <c r="AA220" i="1"/>
  <c r="AC220" i="1" s="1"/>
  <c r="AE220" i="1" s="1"/>
  <c r="AG220" i="1" s="1"/>
  <c r="AI220" i="1" s="1"/>
  <c r="AK220" i="1" s="1"/>
  <c r="AM220" i="1" s="1"/>
  <c r="AO220" i="1" s="1"/>
  <c r="AQ220" i="1" s="1"/>
  <c r="AS220" i="1" s="1"/>
  <c r="AU220" i="1" s="1"/>
  <c r="AV220" i="1"/>
  <c r="AX220" i="1" s="1"/>
  <c r="AZ220" i="1" s="1"/>
  <c r="BB220" i="1" s="1"/>
  <c r="BD220" i="1" s="1"/>
  <c r="BF220" i="1" s="1"/>
  <c r="BH220" i="1" s="1"/>
  <c r="BJ220" i="1" s="1"/>
  <c r="BL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A187" i="1"/>
  <c r="AC187" i="1" s="1"/>
  <c r="AE187" i="1" s="1"/>
  <c r="AG187" i="1" s="1"/>
  <c r="AI187" i="1" s="1"/>
  <c r="AK187" i="1" s="1"/>
  <c r="AM187" i="1" s="1"/>
  <c r="AO187" i="1" s="1"/>
  <c r="AQ187" i="1" s="1"/>
  <c r="AS187" i="1" s="1"/>
  <c r="AU187" i="1" s="1"/>
  <c r="AV187" i="1"/>
  <c r="AX187" i="1" s="1"/>
  <c r="AZ187" i="1" s="1"/>
  <c r="BB187" i="1" s="1"/>
  <c r="BD187" i="1" s="1"/>
  <c r="BF187" i="1" s="1"/>
  <c r="BH187" i="1" s="1"/>
  <c r="BJ187" i="1" s="1"/>
  <c r="BL187" i="1" s="1"/>
  <c r="D187" i="1"/>
  <c r="F187" i="1" s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A256" i="1"/>
  <c r="AC256" i="1" s="1"/>
  <c r="AE256" i="1" s="1"/>
  <c r="AG256" i="1" s="1"/>
  <c r="AI256" i="1" s="1"/>
  <c r="AK256" i="1" s="1"/>
  <c r="AM256" i="1" s="1"/>
  <c r="AO256" i="1" s="1"/>
  <c r="AQ256" i="1" s="1"/>
  <c r="AS256" i="1" s="1"/>
  <c r="AU256" i="1" s="1"/>
  <c r="AV256" i="1"/>
  <c r="AX256" i="1" s="1"/>
  <c r="AZ256" i="1" s="1"/>
  <c r="BB256" i="1" s="1"/>
  <c r="BD256" i="1" s="1"/>
  <c r="BF256" i="1" s="1"/>
  <c r="BH256" i="1" s="1"/>
  <c r="BJ256" i="1" s="1"/>
  <c r="BL256" i="1" s="1"/>
  <c r="D256" i="1"/>
  <c r="F256" i="1" s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A252" i="1"/>
  <c r="AC252" i="1" s="1"/>
  <c r="AE252" i="1" s="1"/>
  <c r="AG252" i="1" s="1"/>
  <c r="AI252" i="1" s="1"/>
  <c r="AK252" i="1" s="1"/>
  <c r="AM252" i="1" s="1"/>
  <c r="AO252" i="1" s="1"/>
  <c r="AQ252" i="1" s="1"/>
  <c r="AS252" i="1" s="1"/>
  <c r="AU252" i="1" s="1"/>
  <c r="AV252" i="1"/>
  <c r="AX252" i="1" s="1"/>
  <c r="AZ252" i="1" s="1"/>
  <c r="BB252" i="1" s="1"/>
  <c r="BD252" i="1" s="1"/>
  <c r="BF252" i="1" s="1"/>
  <c r="BH252" i="1" s="1"/>
  <c r="BJ252" i="1" s="1"/>
  <c r="BL252" i="1" s="1"/>
  <c r="D252" i="1"/>
  <c r="F252" i="1" s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AA236" i="1"/>
  <c r="AC236" i="1" s="1"/>
  <c r="AE236" i="1" s="1"/>
  <c r="AG236" i="1" s="1"/>
  <c r="AI236" i="1" s="1"/>
  <c r="AK236" i="1" s="1"/>
  <c r="AM236" i="1" s="1"/>
  <c r="AO236" i="1" s="1"/>
  <c r="AQ236" i="1" s="1"/>
  <c r="AS236" i="1" s="1"/>
  <c r="AU236" i="1" s="1"/>
  <c r="AV236" i="1"/>
  <c r="AX236" i="1" s="1"/>
  <c r="AZ236" i="1" s="1"/>
  <c r="BB236" i="1" s="1"/>
  <c r="BD236" i="1" s="1"/>
  <c r="BF236" i="1" s="1"/>
  <c r="BH236" i="1" s="1"/>
  <c r="BJ236" i="1" s="1"/>
  <c r="BL236" i="1" s="1"/>
  <c r="D236" i="1"/>
  <c r="F236" i="1" s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A240" i="1"/>
  <c r="AC240" i="1" s="1"/>
  <c r="AE240" i="1" s="1"/>
  <c r="AG240" i="1" s="1"/>
  <c r="AI240" i="1" s="1"/>
  <c r="AK240" i="1" s="1"/>
  <c r="AM240" i="1" s="1"/>
  <c r="AO240" i="1" s="1"/>
  <c r="AQ240" i="1" s="1"/>
  <c r="AS240" i="1" s="1"/>
  <c r="AU240" i="1" s="1"/>
  <c r="AV240" i="1"/>
  <c r="AX240" i="1" s="1"/>
  <c r="AZ240" i="1" s="1"/>
  <c r="BB240" i="1" s="1"/>
  <c r="BD240" i="1" s="1"/>
  <c r="BF240" i="1" s="1"/>
  <c r="BH240" i="1" s="1"/>
  <c r="BJ240" i="1" s="1"/>
  <c r="BL240" i="1" s="1"/>
  <c r="D240" i="1"/>
  <c r="F240" i="1" s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A195" i="1"/>
  <c r="AC195" i="1" s="1"/>
  <c r="AE195" i="1" s="1"/>
  <c r="AG195" i="1" s="1"/>
  <c r="AI195" i="1" s="1"/>
  <c r="AK195" i="1" s="1"/>
  <c r="AM195" i="1" s="1"/>
  <c r="AO195" i="1" s="1"/>
  <c r="AQ195" i="1" s="1"/>
  <c r="AS195" i="1" s="1"/>
  <c r="AU195" i="1" s="1"/>
  <c r="AV195" i="1"/>
  <c r="AX195" i="1" s="1"/>
  <c r="AZ195" i="1" s="1"/>
  <c r="BB195" i="1" s="1"/>
  <c r="BD195" i="1" s="1"/>
  <c r="BF195" i="1" s="1"/>
  <c r="BH195" i="1" s="1"/>
  <c r="BJ195" i="1" s="1"/>
  <c r="BL195" i="1" s="1"/>
  <c r="D195" i="1"/>
  <c r="F195" i="1" s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A244" i="1"/>
  <c r="AV244" i="1"/>
  <c r="D244" i="1"/>
  <c r="AA232" i="1"/>
  <c r="AC232" i="1" s="1"/>
  <c r="AE232" i="1" s="1"/>
  <c r="AG232" i="1" s="1"/>
  <c r="AI232" i="1" s="1"/>
  <c r="AK232" i="1" s="1"/>
  <c r="AM232" i="1" s="1"/>
  <c r="AO232" i="1" s="1"/>
  <c r="AQ232" i="1" s="1"/>
  <c r="AS232" i="1" s="1"/>
  <c r="AU232" i="1" s="1"/>
  <c r="AV232" i="1"/>
  <c r="AX232" i="1" s="1"/>
  <c r="AZ232" i="1" s="1"/>
  <c r="BB232" i="1" s="1"/>
  <c r="BD232" i="1" s="1"/>
  <c r="BF232" i="1" s="1"/>
  <c r="BH232" i="1" s="1"/>
  <c r="BJ232" i="1" s="1"/>
  <c r="BL232" i="1" s="1"/>
  <c r="D232" i="1"/>
  <c r="F232" i="1" s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A260" i="1"/>
  <c r="AC260" i="1" s="1"/>
  <c r="AE260" i="1" s="1"/>
  <c r="AG260" i="1" s="1"/>
  <c r="AI260" i="1" s="1"/>
  <c r="AK260" i="1" s="1"/>
  <c r="AM260" i="1" s="1"/>
  <c r="AO260" i="1" s="1"/>
  <c r="AQ260" i="1" s="1"/>
  <c r="AS260" i="1" s="1"/>
  <c r="AU260" i="1" s="1"/>
  <c r="AV260" i="1"/>
  <c r="AX260" i="1" s="1"/>
  <c r="AZ260" i="1" s="1"/>
  <c r="BB260" i="1" s="1"/>
  <c r="BD260" i="1" s="1"/>
  <c r="BF260" i="1" s="1"/>
  <c r="BH260" i="1" s="1"/>
  <c r="BJ260" i="1" s="1"/>
  <c r="BL260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A216" i="1"/>
  <c r="AC216" i="1" s="1"/>
  <c r="AE216" i="1" s="1"/>
  <c r="AG216" i="1" s="1"/>
  <c r="AI216" i="1" s="1"/>
  <c r="AK216" i="1" s="1"/>
  <c r="AM216" i="1" s="1"/>
  <c r="AO216" i="1" s="1"/>
  <c r="AQ216" i="1" s="1"/>
  <c r="AS216" i="1" s="1"/>
  <c r="AU216" i="1" s="1"/>
  <c r="AV216" i="1"/>
  <c r="AX216" i="1" s="1"/>
  <c r="AZ216" i="1" s="1"/>
  <c r="BB216" i="1" s="1"/>
  <c r="BD216" i="1" s="1"/>
  <c r="BF216" i="1" s="1"/>
  <c r="BH216" i="1" s="1"/>
  <c r="BJ216" i="1" s="1"/>
  <c r="BL216" i="1" s="1"/>
  <c r="AA228" i="1"/>
  <c r="AC228" i="1" s="1"/>
  <c r="AE228" i="1" s="1"/>
  <c r="AG228" i="1" s="1"/>
  <c r="AI228" i="1" s="1"/>
  <c r="AK228" i="1" s="1"/>
  <c r="AM228" i="1" s="1"/>
  <c r="AO228" i="1" s="1"/>
  <c r="AQ228" i="1" s="1"/>
  <c r="AS228" i="1" s="1"/>
  <c r="AU228" i="1" s="1"/>
  <c r="AV228" i="1"/>
  <c r="AX228" i="1" s="1"/>
  <c r="AZ228" i="1" s="1"/>
  <c r="BB228" i="1" s="1"/>
  <c r="BD228" i="1" s="1"/>
  <c r="BF228" i="1" s="1"/>
  <c r="BH228" i="1" s="1"/>
  <c r="BJ228" i="1" s="1"/>
  <c r="BL228" i="1" s="1"/>
  <c r="D228" i="1"/>
  <c r="F228" i="1" s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A212" i="1"/>
  <c r="AC212" i="1" s="1"/>
  <c r="AE212" i="1" s="1"/>
  <c r="AG212" i="1" s="1"/>
  <c r="AI212" i="1" s="1"/>
  <c r="AK212" i="1" s="1"/>
  <c r="AM212" i="1" s="1"/>
  <c r="AO212" i="1" s="1"/>
  <c r="AQ212" i="1" s="1"/>
  <c r="AS212" i="1" s="1"/>
  <c r="AU212" i="1" s="1"/>
  <c r="AV212" i="1"/>
  <c r="AX212" i="1" s="1"/>
  <c r="AZ212" i="1" s="1"/>
  <c r="BB212" i="1" s="1"/>
  <c r="BD212" i="1" s="1"/>
  <c r="BF212" i="1" s="1"/>
  <c r="BH212" i="1" s="1"/>
  <c r="BJ212" i="1" s="1"/>
  <c r="BL212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AA224" i="1"/>
  <c r="AC224" i="1" s="1"/>
  <c r="AE224" i="1" s="1"/>
  <c r="AG224" i="1" s="1"/>
  <c r="AI224" i="1" s="1"/>
  <c r="AK224" i="1" s="1"/>
  <c r="AM224" i="1" s="1"/>
  <c r="AO224" i="1" s="1"/>
  <c r="AQ224" i="1" s="1"/>
  <c r="AS224" i="1" s="1"/>
  <c r="AU224" i="1" s="1"/>
  <c r="AV224" i="1"/>
  <c r="AX224" i="1" s="1"/>
  <c r="AZ224" i="1" s="1"/>
  <c r="BB224" i="1" s="1"/>
  <c r="BD224" i="1" s="1"/>
  <c r="BF224" i="1" s="1"/>
  <c r="BH224" i="1" s="1"/>
  <c r="BJ224" i="1" s="1"/>
  <c r="BL224" i="1" s="1"/>
  <c r="D224" i="1"/>
  <c r="F224" i="1" s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A207" i="1"/>
  <c r="AC207" i="1" s="1"/>
  <c r="AE207" i="1" s="1"/>
  <c r="AG207" i="1" s="1"/>
  <c r="AI207" i="1" s="1"/>
  <c r="AK207" i="1" s="1"/>
  <c r="AM207" i="1" s="1"/>
  <c r="AO207" i="1" s="1"/>
  <c r="AQ207" i="1" s="1"/>
  <c r="AS207" i="1" s="1"/>
  <c r="AU207" i="1" s="1"/>
  <c r="AV207" i="1"/>
  <c r="AX207" i="1" s="1"/>
  <c r="AZ207" i="1" s="1"/>
  <c r="BB207" i="1" s="1"/>
  <c r="BD207" i="1" s="1"/>
  <c r="BF207" i="1" s="1"/>
  <c r="BH207" i="1" s="1"/>
  <c r="BJ207" i="1" s="1"/>
  <c r="BL207" i="1" s="1"/>
  <c r="D207" i="1"/>
  <c r="F207" i="1" s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AA203" i="1"/>
  <c r="AC203" i="1" s="1"/>
  <c r="AE203" i="1" s="1"/>
  <c r="AG203" i="1" s="1"/>
  <c r="AI203" i="1" s="1"/>
  <c r="AK203" i="1" s="1"/>
  <c r="AM203" i="1" s="1"/>
  <c r="AO203" i="1" s="1"/>
  <c r="AQ203" i="1" s="1"/>
  <c r="AS203" i="1" s="1"/>
  <c r="AU203" i="1" s="1"/>
  <c r="AV203" i="1"/>
  <c r="AX203" i="1" s="1"/>
  <c r="AZ203" i="1" s="1"/>
  <c r="BB203" i="1" s="1"/>
  <c r="BD203" i="1" s="1"/>
  <c r="BF203" i="1" s="1"/>
  <c r="BH203" i="1" s="1"/>
  <c r="BJ203" i="1" s="1"/>
  <c r="BL203" i="1" s="1"/>
  <c r="D203" i="1"/>
  <c r="F203" i="1" s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A199" i="1"/>
  <c r="AC199" i="1" s="1"/>
  <c r="AE199" i="1" s="1"/>
  <c r="AG199" i="1" s="1"/>
  <c r="AI199" i="1" s="1"/>
  <c r="AK199" i="1" s="1"/>
  <c r="AM199" i="1" s="1"/>
  <c r="AO199" i="1" s="1"/>
  <c r="AQ199" i="1" s="1"/>
  <c r="AS199" i="1" s="1"/>
  <c r="AU199" i="1" s="1"/>
  <c r="AV199" i="1"/>
  <c r="AX199" i="1" s="1"/>
  <c r="AZ199" i="1" s="1"/>
  <c r="BB199" i="1" s="1"/>
  <c r="BD199" i="1" s="1"/>
  <c r="BF199" i="1" s="1"/>
  <c r="BH199" i="1" s="1"/>
  <c r="BJ199" i="1" s="1"/>
  <c r="BL199" i="1" s="1"/>
  <c r="D199" i="1"/>
  <c r="F199" i="1" s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A191" i="1"/>
  <c r="AC191" i="1" s="1"/>
  <c r="AE191" i="1" s="1"/>
  <c r="AG191" i="1" s="1"/>
  <c r="AI191" i="1" s="1"/>
  <c r="AK191" i="1" s="1"/>
  <c r="AM191" i="1" s="1"/>
  <c r="AO191" i="1" s="1"/>
  <c r="AQ191" i="1" s="1"/>
  <c r="AS191" i="1" s="1"/>
  <c r="AU191" i="1" s="1"/>
  <c r="AV191" i="1"/>
  <c r="AX191" i="1" s="1"/>
  <c r="AZ191" i="1" s="1"/>
  <c r="BB191" i="1" s="1"/>
  <c r="BD191" i="1" s="1"/>
  <c r="BF191" i="1" s="1"/>
  <c r="BH191" i="1" s="1"/>
  <c r="BJ191" i="1" s="1"/>
  <c r="BL191" i="1" s="1"/>
  <c r="D191" i="1"/>
  <c r="F191" i="1" s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A154" i="1"/>
  <c r="AC154" i="1" s="1"/>
  <c r="AE154" i="1" s="1"/>
  <c r="AG154" i="1" s="1"/>
  <c r="AI154" i="1" s="1"/>
  <c r="AK154" i="1" s="1"/>
  <c r="AM154" i="1" s="1"/>
  <c r="AO154" i="1" s="1"/>
  <c r="AQ154" i="1" s="1"/>
  <c r="AS154" i="1" s="1"/>
  <c r="AU154" i="1" s="1"/>
  <c r="AV154" i="1"/>
  <c r="AX154" i="1" s="1"/>
  <c r="AZ154" i="1" s="1"/>
  <c r="BB154" i="1" s="1"/>
  <c r="BD154" i="1" s="1"/>
  <c r="BF154" i="1" s="1"/>
  <c r="BH154" i="1" s="1"/>
  <c r="BJ154" i="1" s="1"/>
  <c r="BL154" i="1" s="1"/>
  <c r="D154" i="1"/>
  <c r="F154" i="1" s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I23" i="1" l="1"/>
  <c r="AZ140" i="1"/>
  <c r="AE140" i="1"/>
  <c r="BD23" i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Q20" i="1"/>
  <c r="AS20" i="1" s="1"/>
  <c r="AU20" i="1" s="1"/>
  <c r="D343" i="1"/>
  <c r="F343" i="1" s="1"/>
  <c r="H343" i="1" s="1"/>
  <c r="J343" i="1" s="1"/>
  <c r="L343" i="1" s="1"/>
  <c r="N343" i="1" s="1"/>
  <c r="P343" i="1" s="1"/>
  <c r="R343" i="1" s="1"/>
  <c r="T343" i="1" s="1"/>
  <c r="V343" i="1" s="1"/>
  <c r="X343" i="1" s="1"/>
  <c r="Z343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V343" i="1"/>
  <c r="AX343" i="1" s="1"/>
  <c r="AZ343" i="1" s="1"/>
  <c r="BB343" i="1" s="1"/>
  <c r="BD343" i="1" s="1"/>
  <c r="BF343" i="1" s="1"/>
  <c r="BH343" i="1" s="1"/>
  <c r="BJ343" i="1" s="1"/>
  <c r="BL343" i="1" s="1"/>
  <c r="AX244" i="1"/>
  <c r="AZ244" i="1" s="1"/>
  <c r="BB244" i="1" s="1"/>
  <c r="BD244" i="1" s="1"/>
  <c r="BF244" i="1" s="1"/>
  <c r="BH244" i="1" s="1"/>
  <c r="BJ244" i="1" s="1"/>
  <c r="BL244" i="1" s="1"/>
  <c r="AA283" i="1"/>
  <c r="AC283" i="1" s="1"/>
  <c r="AE283" i="1" s="1"/>
  <c r="AG283" i="1" s="1"/>
  <c r="AI283" i="1" s="1"/>
  <c r="AK283" i="1" s="1"/>
  <c r="AM283" i="1" s="1"/>
  <c r="AO283" i="1" s="1"/>
  <c r="AQ283" i="1" s="1"/>
  <c r="AS283" i="1" s="1"/>
  <c r="AU283" i="1" s="1"/>
  <c r="AC286" i="1"/>
  <c r="AE286" i="1" s="1"/>
  <c r="AG286" i="1" s="1"/>
  <c r="AI286" i="1" s="1"/>
  <c r="AK286" i="1" s="1"/>
  <c r="AM286" i="1" s="1"/>
  <c r="AO286" i="1" s="1"/>
  <c r="AQ286" i="1" s="1"/>
  <c r="AS286" i="1" s="1"/>
  <c r="AU286" i="1" s="1"/>
  <c r="D334" i="1"/>
  <c r="F334" i="1" s="1"/>
  <c r="H334" i="1" s="1"/>
  <c r="J334" i="1" s="1"/>
  <c r="L334" i="1" s="1"/>
  <c r="N334" i="1" s="1"/>
  <c r="P334" i="1" s="1"/>
  <c r="R334" i="1" s="1"/>
  <c r="T334" i="1" s="1"/>
  <c r="V334" i="1" s="1"/>
  <c r="X334" i="1" s="1"/>
  <c r="Z334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A343" i="1"/>
  <c r="AC343" i="1" s="1"/>
  <c r="AE343" i="1" s="1"/>
  <c r="AG343" i="1" s="1"/>
  <c r="AI343" i="1" s="1"/>
  <c r="AK343" i="1" s="1"/>
  <c r="AM343" i="1" s="1"/>
  <c r="AO343" i="1" s="1"/>
  <c r="AQ343" i="1" s="1"/>
  <c r="AS343" i="1" s="1"/>
  <c r="AU343" i="1" s="1"/>
  <c r="AC244" i="1"/>
  <c r="AE244" i="1" s="1"/>
  <c r="AG244" i="1" s="1"/>
  <c r="AI244" i="1" s="1"/>
  <c r="AK244" i="1" s="1"/>
  <c r="AM244" i="1" s="1"/>
  <c r="AO244" i="1" s="1"/>
  <c r="AQ244" i="1" s="1"/>
  <c r="AS244" i="1" s="1"/>
  <c r="AU244" i="1" s="1"/>
  <c r="AV334" i="1"/>
  <c r="AX334" i="1" s="1"/>
  <c r="AZ334" i="1" s="1"/>
  <c r="BB334" i="1" s="1"/>
  <c r="BD334" i="1" s="1"/>
  <c r="BF334" i="1" s="1"/>
  <c r="BH334" i="1" s="1"/>
  <c r="BJ334" i="1" s="1"/>
  <c r="BL334" i="1" s="1"/>
  <c r="AX185" i="1"/>
  <c r="AZ185" i="1" s="1"/>
  <c r="BB185" i="1" s="1"/>
  <c r="BD185" i="1" s="1"/>
  <c r="BF185" i="1" s="1"/>
  <c r="BH185" i="1" s="1"/>
  <c r="BJ185" i="1" s="1"/>
  <c r="BL185" i="1" s="1"/>
  <c r="AV283" i="1"/>
  <c r="AX283" i="1" s="1"/>
  <c r="AZ283" i="1" s="1"/>
  <c r="BB283" i="1" s="1"/>
  <c r="BD283" i="1" s="1"/>
  <c r="BF283" i="1" s="1"/>
  <c r="BH283" i="1" s="1"/>
  <c r="BJ283" i="1" s="1"/>
  <c r="BL283" i="1" s="1"/>
  <c r="AX286" i="1"/>
  <c r="AZ286" i="1" s="1"/>
  <c r="BB286" i="1" s="1"/>
  <c r="BD286" i="1" s="1"/>
  <c r="BF286" i="1" s="1"/>
  <c r="BH286" i="1" s="1"/>
  <c r="BJ286" i="1" s="1"/>
  <c r="BL286" i="1" s="1"/>
  <c r="D283" i="1"/>
  <c r="F283" i="1" s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F286" i="1"/>
  <c r="H286" i="1" s="1"/>
  <c r="J286" i="1" s="1"/>
  <c r="L286" i="1" s="1"/>
  <c r="N286" i="1" s="1"/>
  <c r="P286" i="1" s="1"/>
  <c r="R286" i="1" s="1"/>
  <c r="T286" i="1" s="1"/>
  <c r="V286" i="1" s="1"/>
  <c r="X286" i="1" s="1"/>
  <c r="Z286" i="1" s="1"/>
  <c r="AA334" i="1"/>
  <c r="AC334" i="1" s="1"/>
  <c r="AE334" i="1" s="1"/>
  <c r="AG334" i="1" s="1"/>
  <c r="AI334" i="1" s="1"/>
  <c r="AK334" i="1" s="1"/>
  <c r="AM334" i="1" s="1"/>
  <c r="AO334" i="1" s="1"/>
  <c r="AQ334" i="1" s="1"/>
  <c r="AS334" i="1" s="1"/>
  <c r="AU334" i="1" s="1"/>
  <c r="AC185" i="1"/>
  <c r="AE185" i="1" s="1"/>
  <c r="AG185" i="1" s="1"/>
  <c r="AI185" i="1" s="1"/>
  <c r="AK185" i="1" s="1"/>
  <c r="AM185" i="1" s="1"/>
  <c r="AO185" i="1" s="1"/>
  <c r="AQ185" i="1" s="1"/>
  <c r="AS185" i="1" s="1"/>
  <c r="AU185" i="1" s="1"/>
  <c r="AV182" i="1"/>
  <c r="AX182" i="1" s="1"/>
  <c r="AZ182" i="1" s="1"/>
  <c r="BB182" i="1" s="1"/>
  <c r="BD182" i="1" s="1"/>
  <c r="BF182" i="1" s="1"/>
  <c r="BH182" i="1" s="1"/>
  <c r="BJ182" i="1" s="1"/>
  <c r="BL182" i="1" s="1"/>
  <c r="AA155" i="1"/>
  <c r="AC155" i="1" s="1"/>
  <c r="AE155" i="1" s="1"/>
  <c r="AG155" i="1" s="1"/>
  <c r="AI155" i="1" s="1"/>
  <c r="AK155" i="1" s="1"/>
  <c r="AM155" i="1" s="1"/>
  <c r="AO155" i="1" s="1"/>
  <c r="AQ155" i="1" s="1"/>
  <c r="AS155" i="1" s="1"/>
  <c r="AU155" i="1" s="1"/>
  <c r="AV155" i="1"/>
  <c r="AX155" i="1" s="1"/>
  <c r="AZ155" i="1" s="1"/>
  <c r="BB155" i="1" s="1"/>
  <c r="BD155" i="1" s="1"/>
  <c r="BF155" i="1" s="1"/>
  <c r="BH155" i="1" s="1"/>
  <c r="BJ155" i="1" s="1"/>
  <c r="BL155" i="1" s="1"/>
  <c r="D155" i="1"/>
  <c r="AA171" i="1"/>
  <c r="AC171" i="1" s="1"/>
  <c r="AE171" i="1" s="1"/>
  <c r="AG171" i="1" s="1"/>
  <c r="AI171" i="1" s="1"/>
  <c r="AK171" i="1" s="1"/>
  <c r="AM171" i="1" s="1"/>
  <c r="AO171" i="1" s="1"/>
  <c r="AQ171" i="1" s="1"/>
  <c r="AS171" i="1" s="1"/>
  <c r="AU171" i="1" s="1"/>
  <c r="AV171" i="1"/>
  <c r="AX171" i="1" s="1"/>
  <c r="AZ171" i="1" s="1"/>
  <c r="BB171" i="1" s="1"/>
  <c r="BD171" i="1" s="1"/>
  <c r="BF171" i="1" s="1"/>
  <c r="BH171" i="1" s="1"/>
  <c r="BJ171" i="1" s="1"/>
  <c r="BL171" i="1" s="1"/>
  <c r="D171" i="1"/>
  <c r="F171" i="1" s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A167" i="1"/>
  <c r="AC167" i="1" s="1"/>
  <c r="AE167" i="1" s="1"/>
  <c r="AG167" i="1" s="1"/>
  <c r="AI167" i="1" s="1"/>
  <c r="AK167" i="1" s="1"/>
  <c r="AM167" i="1" s="1"/>
  <c r="AO167" i="1" s="1"/>
  <c r="AQ167" i="1" s="1"/>
  <c r="AS167" i="1" s="1"/>
  <c r="AU167" i="1" s="1"/>
  <c r="AV167" i="1"/>
  <c r="AX167" i="1" s="1"/>
  <c r="AZ167" i="1" s="1"/>
  <c r="BB167" i="1" s="1"/>
  <c r="BD167" i="1" s="1"/>
  <c r="BF167" i="1" s="1"/>
  <c r="BH167" i="1" s="1"/>
  <c r="BJ167" i="1" s="1"/>
  <c r="BL167" i="1" s="1"/>
  <c r="D167" i="1"/>
  <c r="F167" i="1" s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BF23" i="1" l="1"/>
  <c r="BB140" i="1"/>
  <c r="AG140" i="1"/>
  <c r="AK23" i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D335" i="1"/>
  <c r="F335" i="1" s="1"/>
  <c r="H335" i="1" s="1"/>
  <c r="J335" i="1" s="1"/>
  <c r="L335" i="1" s="1"/>
  <c r="N335" i="1" s="1"/>
  <c r="P335" i="1" s="1"/>
  <c r="R335" i="1" s="1"/>
  <c r="T335" i="1" s="1"/>
  <c r="V335" i="1" s="1"/>
  <c r="X335" i="1" s="1"/>
  <c r="Z335" i="1" s="1"/>
  <c r="D152" i="1"/>
  <c r="AA152" i="1"/>
  <c r="AC152" i="1" s="1"/>
  <c r="AE152" i="1" s="1"/>
  <c r="AG152" i="1" s="1"/>
  <c r="AI152" i="1" s="1"/>
  <c r="AK152" i="1" s="1"/>
  <c r="AM152" i="1" s="1"/>
  <c r="AO152" i="1" s="1"/>
  <c r="AQ152" i="1" s="1"/>
  <c r="AS152" i="1" s="1"/>
  <c r="AU152" i="1" s="1"/>
  <c r="AA335" i="1"/>
  <c r="AC335" i="1" s="1"/>
  <c r="AE335" i="1" s="1"/>
  <c r="AG335" i="1" s="1"/>
  <c r="AI335" i="1" s="1"/>
  <c r="AK335" i="1" s="1"/>
  <c r="AM335" i="1" s="1"/>
  <c r="AO335" i="1" s="1"/>
  <c r="AQ335" i="1" s="1"/>
  <c r="AS335" i="1" s="1"/>
  <c r="AU335" i="1" s="1"/>
  <c r="AV152" i="1"/>
  <c r="AX152" i="1" s="1"/>
  <c r="AZ152" i="1" s="1"/>
  <c r="BB152" i="1" s="1"/>
  <c r="BD152" i="1" s="1"/>
  <c r="BF152" i="1" s="1"/>
  <c r="BH152" i="1" s="1"/>
  <c r="BJ152" i="1" s="1"/>
  <c r="BL152" i="1" s="1"/>
  <c r="AV335" i="1"/>
  <c r="AX335" i="1" s="1"/>
  <c r="AZ335" i="1" s="1"/>
  <c r="BB335" i="1" s="1"/>
  <c r="BD335" i="1" s="1"/>
  <c r="BF335" i="1" s="1"/>
  <c r="BH335" i="1" s="1"/>
  <c r="BJ335" i="1" s="1"/>
  <c r="BL335" i="1" s="1"/>
  <c r="AA157" i="1"/>
  <c r="AA333" i="1" s="1"/>
  <c r="AV157" i="1"/>
  <c r="AV333" i="1" s="1"/>
  <c r="D157" i="1"/>
  <c r="AM23" i="1" l="1"/>
  <c r="BD140" i="1"/>
  <c r="AI140" i="1"/>
  <c r="BH23" i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A341" i="1"/>
  <c r="AC341" i="1" s="1"/>
  <c r="AE341" i="1" s="1"/>
  <c r="AG341" i="1" s="1"/>
  <c r="AI341" i="1" s="1"/>
  <c r="AK341" i="1" s="1"/>
  <c r="AM341" i="1" s="1"/>
  <c r="AO341" i="1" s="1"/>
  <c r="AQ341" i="1" s="1"/>
  <c r="AS341" i="1" s="1"/>
  <c r="AU341" i="1" s="1"/>
  <c r="AC157" i="1"/>
  <c r="AV341" i="1"/>
  <c r="AX341" i="1" s="1"/>
  <c r="AZ341" i="1" s="1"/>
  <c r="BB341" i="1" s="1"/>
  <c r="BD341" i="1" s="1"/>
  <c r="BF341" i="1" s="1"/>
  <c r="BH341" i="1" s="1"/>
  <c r="BJ341" i="1" s="1"/>
  <c r="BL341" i="1" s="1"/>
  <c r="AX157" i="1"/>
  <c r="D341" i="1"/>
  <c r="F341" i="1" s="1"/>
  <c r="H341" i="1" s="1"/>
  <c r="J341" i="1" s="1"/>
  <c r="L341" i="1" s="1"/>
  <c r="N341" i="1" s="1"/>
  <c r="P341" i="1" s="1"/>
  <c r="R341" i="1" s="1"/>
  <c r="T341" i="1" s="1"/>
  <c r="V341" i="1" s="1"/>
  <c r="X341" i="1" s="1"/>
  <c r="Z341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A317" i="1"/>
  <c r="AC317" i="1" s="1"/>
  <c r="AE317" i="1" s="1"/>
  <c r="AG317" i="1" s="1"/>
  <c r="AI317" i="1" s="1"/>
  <c r="AK317" i="1" s="1"/>
  <c r="AM317" i="1" s="1"/>
  <c r="AO317" i="1" s="1"/>
  <c r="AQ317" i="1" s="1"/>
  <c r="AS317" i="1" s="1"/>
  <c r="AU317" i="1" s="1"/>
  <c r="AV317" i="1"/>
  <c r="AX317" i="1" s="1"/>
  <c r="AZ317" i="1" s="1"/>
  <c r="BB317" i="1" s="1"/>
  <c r="BD317" i="1" s="1"/>
  <c r="BF317" i="1" s="1"/>
  <c r="BH317" i="1" s="1"/>
  <c r="BJ317" i="1" s="1"/>
  <c r="BL317" i="1" s="1"/>
  <c r="D317" i="1"/>
  <c r="F317" i="1" s="1"/>
  <c r="H317" i="1" s="1"/>
  <c r="J317" i="1" s="1"/>
  <c r="L317" i="1" s="1"/>
  <c r="N317" i="1" s="1"/>
  <c r="P317" i="1" s="1"/>
  <c r="R317" i="1" s="1"/>
  <c r="T317" i="1" s="1"/>
  <c r="V317" i="1" s="1"/>
  <c r="X317" i="1" s="1"/>
  <c r="Z317" i="1" s="1"/>
  <c r="AE157" i="1" l="1"/>
  <c r="AC333" i="1"/>
  <c r="BJ23" i="1"/>
  <c r="BF140" i="1"/>
  <c r="AZ157" i="1"/>
  <c r="AX333" i="1"/>
  <c r="AK140" i="1"/>
  <c r="AO23" i="1"/>
  <c r="AV332" i="1"/>
  <c r="AA182" i="1"/>
  <c r="AC182" i="1" s="1"/>
  <c r="AE182" i="1" s="1"/>
  <c r="AG182" i="1" s="1"/>
  <c r="AI182" i="1" s="1"/>
  <c r="AK182" i="1" s="1"/>
  <c r="AM182" i="1" s="1"/>
  <c r="AO182" i="1" s="1"/>
  <c r="AQ182" i="1" s="1"/>
  <c r="AS182" i="1" s="1"/>
  <c r="AU182" i="1" s="1"/>
  <c r="D182" i="1"/>
  <c r="AQ23" i="1" l="1"/>
  <c r="BB157" i="1"/>
  <c r="AZ333" i="1"/>
  <c r="BL23" i="1"/>
  <c r="AM140" i="1"/>
  <c r="BH140" i="1"/>
  <c r="AG157" i="1"/>
  <c r="AE333" i="1"/>
  <c r="AV347" i="1"/>
  <c r="AV349" i="1"/>
  <c r="AV350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D332" i="1"/>
  <c r="D349" i="1" s="1"/>
  <c r="AX332" i="1"/>
  <c r="AA332" i="1"/>
  <c r="AI157" i="1" l="1"/>
  <c r="AG333" i="1"/>
  <c r="AO140" i="1"/>
  <c r="BD157" i="1"/>
  <c r="BB333" i="1"/>
  <c r="BJ140" i="1"/>
  <c r="AS23" i="1"/>
  <c r="AA349" i="1"/>
  <c r="AA350" i="1" s="1"/>
  <c r="AA347" i="1"/>
  <c r="AX349" i="1"/>
  <c r="AX350" i="1" s="1"/>
  <c r="AX347" i="1"/>
  <c r="F332" i="1"/>
  <c r="H332" i="1" s="1"/>
  <c r="D350" i="1"/>
  <c r="AC332" i="1"/>
  <c r="AZ332" i="1"/>
  <c r="BL140" i="1" l="1"/>
  <c r="AQ140" i="1"/>
  <c r="AU23" i="1"/>
  <c r="BF157" i="1"/>
  <c r="BD333" i="1"/>
  <c r="AK157" i="1"/>
  <c r="AI333" i="1"/>
  <c r="AC349" i="1"/>
  <c r="AC350" i="1" s="1"/>
  <c r="AC347" i="1"/>
  <c r="AZ347" i="1"/>
  <c r="AZ349" i="1"/>
  <c r="AZ350" i="1" s="1"/>
  <c r="F349" i="1"/>
  <c r="F350" i="1" s="1"/>
  <c r="J332" i="1"/>
  <c r="H349" i="1"/>
  <c r="H350" i="1" s="1"/>
  <c r="BB332" i="1"/>
  <c r="AE332" i="1"/>
  <c r="BH157" i="1" l="1"/>
  <c r="BF333" i="1"/>
  <c r="AS140" i="1"/>
  <c r="AM157" i="1"/>
  <c r="AK333" i="1"/>
  <c r="BB347" i="1"/>
  <c r="BB349" i="1"/>
  <c r="BB350" i="1" s="1"/>
  <c r="AE349" i="1"/>
  <c r="AE350" i="1" s="1"/>
  <c r="AE347" i="1"/>
  <c r="L332" i="1"/>
  <c r="J349" i="1"/>
  <c r="J350" i="1" s="1"/>
  <c r="AG332" i="1"/>
  <c r="BD332" i="1"/>
  <c r="AU140" i="1" l="1"/>
  <c r="AO157" i="1"/>
  <c r="AM333" i="1"/>
  <c r="BJ157" i="1"/>
  <c r="BH333" i="1"/>
  <c r="BD347" i="1"/>
  <c r="BD349" i="1"/>
  <c r="BD350" i="1" s="1"/>
  <c r="AG347" i="1"/>
  <c r="AG349" i="1"/>
  <c r="AG350" i="1" s="1"/>
  <c r="N332" i="1"/>
  <c r="L349" i="1"/>
  <c r="L350" i="1" s="1"/>
  <c r="BF332" i="1"/>
  <c r="AI332" i="1"/>
  <c r="AQ157" i="1" l="1"/>
  <c r="AO333" i="1"/>
  <c r="BL157" i="1"/>
  <c r="BJ333" i="1"/>
  <c r="AI347" i="1"/>
  <c r="AI349" i="1"/>
  <c r="AI350" i="1" s="1"/>
  <c r="BF349" i="1"/>
  <c r="BF350" i="1" s="1"/>
  <c r="BF347" i="1"/>
  <c r="P332" i="1"/>
  <c r="N349" i="1"/>
  <c r="N350" i="1" s="1"/>
  <c r="BH332" i="1"/>
  <c r="AK332" i="1"/>
  <c r="AS157" i="1" l="1"/>
  <c r="AQ333" i="1"/>
  <c r="AK347" i="1"/>
  <c r="AK349" i="1"/>
  <c r="AK350" i="1" s="1"/>
  <c r="BH347" i="1"/>
  <c r="BH349" i="1"/>
  <c r="BH350" i="1" s="1"/>
  <c r="R332" i="1"/>
  <c r="P349" i="1"/>
  <c r="P350" i="1" s="1"/>
  <c r="AM332" i="1"/>
  <c r="BJ332" i="1"/>
  <c r="AU157" i="1" l="1"/>
  <c r="AS333" i="1"/>
  <c r="AM349" i="1"/>
  <c r="AM350" i="1" s="1"/>
  <c r="AM347" i="1"/>
  <c r="BL332" i="1"/>
  <c r="BJ349" i="1"/>
  <c r="BJ350" i="1" s="1"/>
  <c r="BJ347" i="1"/>
  <c r="T332" i="1"/>
  <c r="R349" i="1"/>
  <c r="R350" i="1" s="1"/>
  <c r="AO332" i="1"/>
  <c r="AO347" i="1" l="1"/>
  <c r="AO349" i="1"/>
  <c r="AO350" i="1" s="1"/>
  <c r="T347" i="1"/>
  <c r="T349" i="1"/>
  <c r="T350" i="1" s="1"/>
  <c r="V332" i="1"/>
  <c r="X332" i="1" s="1"/>
  <c r="Z332" i="1" s="1"/>
  <c r="AQ332" i="1"/>
  <c r="AS332" i="1" l="1"/>
  <c r="AQ349" i="1"/>
  <c r="AQ350" i="1" s="1"/>
  <c r="AQ347" i="1"/>
  <c r="AU332" i="1" l="1"/>
  <c r="AS347" i="1"/>
  <c r="AS349" i="1"/>
  <c r="AS350" i="1" s="1"/>
</calcChain>
</file>

<file path=xl/sharedStrings.xml><?xml version="1.0" encoding="utf-8"?>
<sst xmlns="http://schemas.openxmlformats.org/spreadsheetml/2006/main" count="818" uniqueCount="411">
  <si>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</si>
  <si>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</si>
  <si>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</si>
  <si>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</si>
  <si>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</si>
  <si>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</si>
  <si>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</si>
  <si>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</si>
  <si>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</si>
  <si>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</si>
  <si>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</si>
  <si>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</si>
  <si>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</si>
  <si>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</si>
  <si>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</si>
  <si>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</si>
  <si>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</si>
  <si>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</si>
  <si>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</si>
  <si>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</si>
  <si>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</si>
  <si>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</si>
  <si>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</si>
  <si>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</si>
  <si>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</si>
  <si>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</si>
  <si>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</si>
  <si>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</si>
  <si>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</si>
  <si>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</si>
  <si>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</si>
  <si>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</si>
  <si>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</si>
  <si>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</si>
  <si>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</si>
  <si>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</si>
  <si>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</si>
  <si>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</si>
  <si>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</si>
  <si>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</si>
  <si>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</si>
  <si>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</si>
  <si>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</si>
  <si>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</si>
  <si>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</si>
  <si>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</si>
  <si>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</si>
  <si>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</si>
  <si>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</si>
  <si>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</si>
  <si>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</si>
  <si>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</si>
  <si>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</si>
  <si>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</si>
  <si>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</si>
  <si>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</si>
  <si>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</si>
  <si>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</si>
  <si>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</si>
  <si>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</si>
  <si>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</si>
  <si>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</si>
  <si>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</si>
  <si>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</si>
  <si>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</si>
  <si>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</si>
  <si>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</si>
  <si>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</si>
  <si>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</si>
  <si>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</si>
  <si>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</si>
  <si>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</si>
  <si>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</si>
  <si>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</si>
  <si>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</si>
  <si>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</si>
  <si>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</si>
  <si>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</si>
  <si>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</si>
  <si>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</si>
  <si>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</si>
  <si>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</si>
  <si>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</si>
  <si>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</si>
  <si>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</si>
  <si>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</si>
  <si>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</si>
  <si>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</si>
  <si>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</si>
  <si>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</si>
  <si>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</si>
  <si>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</si>
  <si>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</si>
  <si>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</si>
  <si>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</si>
  <si>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</si>
  <si>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</si>
  <si>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</si>
  <si>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</si>
  <si>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</si>
  <si>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</si>
  <si>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</si>
  <si>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</si>
  <si>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</si>
  <si>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</si>
  <si>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</si>
  <si>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</si>
  <si>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</si>
  <si>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</si>
  <si>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</si>
  <si>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</si>
  <si>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</si>
  <si>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</si>
  <si>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</si>
  <si>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</si>
  <si>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</si>
  <si>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</si>
  <si>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</si>
  <si>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</si>
  <si>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</si>
  <si>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</si>
  <si>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</si>
  <si>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</si>
  <si>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</si>
  <si>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</si>
  <si>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</si>
  <si>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</si>
  <si>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</si>
  <si>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</si>
  <si>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</si>
  <si>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</si>
  <si>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</si>
  <si>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</si>
  <si>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</si>
  <si>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</si>
  <si>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</si>
  <si>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</si>
  <si>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</si>
  <si>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</si>
  <si>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</si>
  <si>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</si>
  <si>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</si>
  <si>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</si>
  <si>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</si>
  <si>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</si>
  <si>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</si>
  <si>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</si>
  <si>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</si>
  <si>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</si>
  <si>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</si>
  <si>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</si>
  <si>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</si>
  <si>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</si>
  <si>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</si>
  <si>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</si>
  <si>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</si>
  <si>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</si>
  <si>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</si>
  <si>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</si>
  <si>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</si>
  <si>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</si>
  <si>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</si>
  <si>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</si>
  <si>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</si>
  <si>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</si>
  <si>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</si>
  <si>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</si>
  <si>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</si>
  <si>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</si>
  <si>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</si>
  <si>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</si>
  <si>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</si>
  <si>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</si>
  <si>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</si>
  <si>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</si>
  <si>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</si>
  <si>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</si>
  <si>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</si>
  <si>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</si>
  <si>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</si>
  <si>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</si>
  <si>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</si>
  <si>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</si>
  <si>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</si>
  <si>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</si>
  <si>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</si>
  <si>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</si>
  <si>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</si>
  <si>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</si>
  <si>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</si>
  <si>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</si>
  <si>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</si>
  <si>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</si>
  <si>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</si>
  <si>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</si>
  <si>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</si>
  <si>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</si>
  <si>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</si>
  <si>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</si>
  <si>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</si>
  <si>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</si>
  <si>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</si>
  <si>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</si>
  <si>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</si>
  <si>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</si>
  <si>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</si>
  <si>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</si>
  <si>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</si>
  <si>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</si>
  <si>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</si>
  <si>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</si>
  <si>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</si>
  <si>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</si>
  <si>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</si>
  <si>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</si>
  <si>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</si>
  <si>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</si>
  <si>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</si>
  <si>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</si>
  <si>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</si>
  <si>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</si>
  <si>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</si>
  <si>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</si>
  <si>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</si>
  <si>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</si>
  <si>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</si>
  <si>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</si>
  <si>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</si>
  <si>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</si>
  <si>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</si>
  <si>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</si>
  <si>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</si>
  <si>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</si>
  <si>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</si>
  <si>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</si>
  <si>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</si>
  <si>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</si>
  <si>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</si>
  <si>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</si>
  <si>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</si>
  <si>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</si>
  <si>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</si>
  <si>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</si>
  <si>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</si>
  <si>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</si>
  <si>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</si>
  <si>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</si>
  <si>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</si>
  <si>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</si>
  <si>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</si>
  <si>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</si>
  <si>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</si>
  <si>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</si>
  <si>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</si>
  <si>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</si>
  <si>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</si>
  <si>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</si>
  <si>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</si>
  <si>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</si>
  <si>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</si>
  <si>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</si>
  <si>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</si>
  <si>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</si>
  <si>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</si>
  <si>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</si>
  <si>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</si>
  <si>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</si>
  <si>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</si>
  <si>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</si>
  <si>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</si>
  <si>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</si>
  <si>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</si>
  <si>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</si>
  <si>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</si>
  <si>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</si>
  <si>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</si>
  <si>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</si>
  <si>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</si>
  <si>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</si>
  <si>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</si>
  <si>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</si>
  <si>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</si>
  <si>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</si>
  <si>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</si>
  <si>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</si>
  <si>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</si>
  <si>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</si>
  <si>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</si>
  <si>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</si>
  <si>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</si>
  <si>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</si>
  <si>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</si>
  <si>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</si>
  <si>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</si>
  <si>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</si>
  <si>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</si>
  <si>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</si>
  <si>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</si>
  <si>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</si>
  <si>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</si>
  <si>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</si>
  <si>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</si>
  <si>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</si>
  <si>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</si>
  <si>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</si>
  <si>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</si>
  <si>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</si>
  <si>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</si>
  <si>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</si>
  <si>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</si>
  <si>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</si>
  <si>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</si>
  <si>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по ул. Ижевской, 25 (литер Д)</t>
  </si>
  <si>
    <t>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</si>
  <si>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</si>
  <si>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</si>
  <si>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</si>
  <si>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</si>
  <si>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</si>
  <si>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</si>
  <si>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</si>
  <si>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</si>
  <si>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</si>
  <si>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</si>
  <si>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</si>
  <si>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</si>
  <si>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</si>
  <si>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</si>
  <si>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</si>
  <si>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</si>
  <si>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</si>
  <si>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</si>
  <si>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</si>
  <si>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</si>
  <si>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</si>
  <si>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</si>
  <si>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</si>
  <si>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</si>
  <si>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</si>
  <si>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</si>
  <si>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</si>
  <si>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</si>
  <si>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</si>
  <si>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</si>
  <si>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</si>
  <si>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</si>
  <si>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</si>
  <si>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</si>
  <si>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</si>
  <si>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</si>
  <si>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</si>
  <si>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</si>
  <si>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</si>
  <si>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</si>
  <si>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</si>
  <si>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</si>
  <si>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</si>
  <si>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</si>
  <si>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</si>
  <si>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</si>
  <si>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</si>
  <si>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</si>
  <si>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</si>
  <si>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</si>
  <si>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</si>
  <si>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</si>
  <si>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</si>
  <si>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</si>
  <si>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</si>
  <si>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</si>
  <si>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</si>
  <si>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</si>
  <si>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</si>
  <si>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</si>
  <si>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</si>
  <si>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</si>
  <si>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</si>
  <si>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</si>
  <si>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</si>
  <si>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</si>
  <si>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</si>
  <si>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</si>
  <si>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</si>
  <si>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</si>
  <si>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</si>
  <si>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</si>
  <si>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</si>
  <si>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</si>
  <si>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</si>
  <si>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</si>
  <si>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</si>
  <si>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110.</t>
  </si>
  <si>
    <t>Комитет август</t>
  </si>
  <si>
    <t>Приспособление для современного использования объекта культурного наследия, расположенного по адресу: ул. Пермская, 66</t>
  </si>
  <si>
    <t>08201SН071, 0220141590</t>
  </si>
  <si>
    <t>от 17.12.2019 № 303</t>
  </si>
  <si>
    <t>Уточнение октябрь</t>
  </si>
  <si>
    <t>08201SН073, 08201SН070</t>
  </si>
  <si>
    <t>08101SН070, 08201SН072, 082E15520, 08201SН070</t>
  </si>
  <si>
    <t>08201SН073</t>
  </si>
  <si>
    <t>Строительство здания для размещения дошкольного образовательного учреждения по ул. Ветлужской, 89в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</si>
  <si>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</si>
  <si>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19101SЦ550</t>
  </si>
  <si>
    <t>108.</t>
  </si>
  <si>
    <t>42.</t>
  </si>
  <si>
    <t>Октябрь комитет</t>
  </si>
  <si>
    <t>Сохранение объекта культурного наследия «Здание, где Е.П. Серебренниковой (Солониной) было основано училище для слепых детей» с пристроями по ул.Сибирской,80 в г.Перми при проведении реставрации и его приспособления для современного использования (размещения МАОУ «СОШ № 22» г.Перми)</t>
  </si>
  <si>
    <t>Уточнение декабрь</t>
  </si>
  <si>
    <t>08101SН070, 081P252320</t>
  </si>
  <si>
    <t>Реконструкция здания МАОУ «СОШ № 93» г. Перми (пристройка нового корпуса)</t>
  </si>
  <si>
    <t>от 15.12.2020 № 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</si>
</sst>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164" fontId="1" fillId="5" borderId="5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164" fontId="1" fillId="7" borderId="5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49" fontId="1" fillId="3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justify"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P353"/>
  <sheetViews>
    <sheetView tabSelected="1" zoomScale="70" zoomScaleNormal="70" workbookViewId="0">
      <selection activeCell="B5" sqref="B5"/>
    </sheetView>
  </sheetViews>
  <sheetFormatPr defaultColWidth="9.109375" defaultRowHeight="18" x14ac:dyDescent="0.35"/>
  <cols>
    <col min="1" max="1" width="5.5546875" style="5" customWidth="1"/>
    <col min="2" max="2" width="82.6640625" style="77" customWidth="1"/>
    <col min="3" max="3" width="27.33203125" style="77" customWidth="1"/>
    <col min="4" max="18" width="17.5546875" style="6" hidden="1" customWidth="1"/>
    <col min="19" max="19" width="17.5546875" style="31" hidden="1" customWidth="1"/>
    <col min="20" max="20" width="17.5546875" style="6" hidden="1" customWidth="1"/>
    <col min="21" max="22" width="17.5546875" style="31" hidden="1" customWidth="1"/>
    <col min="23" max="23" width="17.5546875" style="6" hidden="1" customWidth="1"/>
    <col min="24" max="24" width="17.5546875" style="31" hidden="1" customWidth="1"/>
    <col min="25" max="25" width="17.5546875" style="26" hidden="1" customWidth="1"/>
    <col min="26" max="26" width="17.5546875" style="6" customWidth="1"/>
    <col min="27" max="39" width="17.5546875" style="6" hidden="1" customWidth="1"/>
    <col min="40" max="40" width="17.5546875" style="31" hidden="1" customWidth="1"/>
    <col min="41" max="41" width="17.5546875" style="6" hidden="1" customWidth="1"/>
    <col min="42" max="43" width="17.5546875" style="31" hidden="1" customWidth="1"/>
    <col min="44" max="44" width="17.5546875" style="6" hidden="1" customWidth="1"/>
    <col min="45" max="45" width="17.88671875" style="31" hidden="1" customWidth="1"/>
    <col min="46" max="46" width="17.5546875" style="26" hidden="1" customWidth="1"/>
    <col min="47" max="47" width="17.5546875" style="6" customWidth="1"/>
    <col min="48" max="58" width="17.5546875" style="6" hidden="1" customWidth="1"/>
    <col min="59" max="59" width="19.109375" style="6" hidden="1" customWidth="1"/>
    <col min="60" max="60" width="17.5546875" style="6" hidden="1" customWidth="1"/>
    <col min="61" max="61" width="19.109375" style="6" hidden="1" customWidth="1"/>
    <col min="62" max="62" width="17.5546875" style="31" hidden="1" customWidth="1"/>
    <col min="63" max="63" width="19.109375" style="26" hidden="1" customWidth="1"/>
    <col min="64" max="64" width="17.5546875" style="6" customWidth="1"/>
    <col min="65" max="65" width="15" style="67" hidden="1" customWidth="1"/>
    <col min="66" max="66" width="9.44140625" style="66" hidden="1" customWidth="1"/>
    <col min="67" max="67" width="9.109375" style="64" hidden="1" customWidth="1"/>
    <col min="68" max="68" width="9.109375" style="5" hidden="1" customWidth="1"/>
    <col min="69" max="16384" width="9.109375" style="5"/>
  </cols>
  <sheetData>
    <row r="1" spans="1:66" x14ac:dyDescent="0.35">
      <c r="BA1" s="10"/>
      <c r="BB1" s="11"/>
      <c r="BC1" s="5"/>
      <c r="BD1" s="5"/>
      <c r="BE1" s="5"/>
      <c r="BF1" s="11"/>
      <c r="BG1" s="5"/>
      <c r="BH1" s="11"/>
      <c r="BI1" s="5"/>
      <c r="BJ1" s="66"/>
      <c r="BK1" s="37"/>
      <c r="BL1" s="11" t="s">
        <v>306</v>
      </c>
      <c r="BM1" s="64"/>
      <c r="BN1" s="64"/>
    </row>
    <row r="2" spans="1:66" x14ac:dyDescent="0.35">
      <c r="BA2" s="10"/>
      <c r="BB2" s="11"/>
      <c r="BC2" s="5"/>
      <c r="BD2" s="5"/>
      <c r="BE2" s="5"/>
      <c r="BF2" s="11"/>
      <c r="BG2" s="5"/>
      <c r="BH2" s="11"/>
      <c r="BI2" s="5"/>
      <c r="BJ2" s="66"/>
      <c r="BK2" s="37"/>
      <c r="BL2" s="11" t="s">
        <v>17</v>
      </c>
      <c r="BM2" s="64"/>
      <c r="BN2" s="64"/>
    </row>
    <row r="3" spans="1:66" x14ac:dyDescent="0.35">
      <c r="BA3" s="10"/>
      <c r="BB3" s="11"/>
      <c r="BC3" s="5"/>
      <c r="BD3" s="5"/>
      <c r="BE3" s="5"/>
      <c r="BF3" s="11"/>
      <c r="BG3" s="5"/>
      <c r="BH3" s="11"/>
      <c r="BI3" s="5"/>
      <c r="BJ3" s="66"/>
      <c r="BK3" s="37"/>
      <c r="BL3" s="11" t="s">
        <v>18</v>
      </c>
      <c r="BM3" s="64"/>
      <c r="BN3" s="64"/>
    </row>
    <row r="4" spans="1:66" x14ac:dyDescent="0.35">
      <c r="AU4" s="111" t="s">
        <v>410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1"/>
      <c r="BM4" s="64"/>
      <c r="BN4" s="64"/>
    </row>
    <row r="5" spans="1:66" x14ac:dyDescent="0.35">
      <c r="BA5" s="10"/>
      <c r="BB5" s="11"/>
      <c r="BC5" s="5"/>
      <c r="BD5" s="5"/>
      <c r="BE5" s="5"/>
      <c r="BF5" s="11"/>
      <c r="BG5" s="5"/>
      <c r="BH5" s="11"/>
      <c r="BI5" s="5"/>
      <c r="BJ5" s="66"/>
      <c r="BK5" s="37"/>
      <c r="BL5" s="11"/>
      <c r="BM5" s="64"/>
      <c r="BN5" s="64"/>
    </row>
    <row r="6" spans="1:66" x14ac:dyDescent="0.35">
      <c r="BA6" s="10"/>
      <c r="BB6" s="11"/>
      <c r="BC6" s="5"/>
      <c r="BD6" s="5"/>
      <c r="BE6" s="5"/>
      <c r="BF6" s="11"/>
      <c r="BG6" s="5"/>
      <c r="BH6" s="11"/>
      <c r="BI6" s="5"/>
      <c r="BJ6" s="66"/>
      <c r="BK6" s="37"/>
      <c r="BL6" s="11" t="s">
        <v>306</v>
      </c>
      <c r="BM6" s="64"/>
      <c r="BN6" s="64"/>
    </row>
    <row r="7" spans="1:66" x14ac:dyDescent="0.35">
      <c r="BA7" s="10"/>
      <c r="BB7" s="11"/>
      <c r="BC7" s="5"/>
      <c r="BD7" s="5"/>
      <c r="BE7" s="5"/>
      <c r="BF7" s="11"/>
      <c r="BG7" s="5"/>
      <c r="BH7" s="11"/>
      <c r="BI7" s="5"/>
      <c r="BJ7" s="66"/>
      <c r="BK7" s="37"/>
      <c r="BL7" s="11" t="s">
        <v>17</v>
      </c>
      <c r="BM7" s="64"/>
      <c r="BN7" s="64"/>
    </row>
    <row r="8" spans="1:66" x14ac:dyDescent="0.35">
      <c r="BA8" s="10"/>
      <c r="BB8" s="11"/>
      <c r="BC8" s="5"/>
      <c r="BD8" s="5"/>
      <c r="BE8" s="5"/>
      <c r="BF8" s="11"/>
      <c r="BG8" s="5"/>
      <c r="BH8" s="11"/>
      <c r="BI8" s="5"/>
      <c r="BJ8" s="66"/>
      <c r="BK8" s="37"/>
      <c r="BL8" s="11" t="s">
        <v>18</v>
      </c>
      <c r="BM8" s="64"/>
      <c r="BN8" s="64"/>
    </row>
    <row r="9" spans="1:66" x14ac:dyDescent="0.35">
      <c r="BA9" s="10"/>
      <c r="BB9" s="11"/>
      <c r="BC9" s="5"/>
      <c r="BD9" s="5"/>
      <c r="BE9" s="5"/>
      <c r="BG9" s="5"/>
      <c r="BI9" s="5"/>
      <c r="BK9" s="37"/>
      <c r="BL9" s="6" t="s">
        <v>395</v>
      </c>
      <c r="BM9" s="31"/>
      <c r="BN9" s="64"/>
    </row>
    <row r="10" spans="1:66" ht="27.75" customHeight="1" x14ac:dyDescent="0.35">
      <c r="BM10" s="31"/>
      <c r="BN10" s="64"/>
    </row>
    <row r="11" spans="1:66" ht="15.75" customHeight="1" x14ac:dyDescent="0.35">
      <c r="A11" s="113" t="s">
        <v>24</v>
      </c>
      <c r="B11" s="114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6"/>
      <c r="W11" s="116"/>
      <c r="X11" s="116"/>
      <c r="Y11" s="116"/>
      <c r="Z11" s="115"/>
      <c r="AA11" s="115"/>
      <c r="AB11" s="115"/>
      <c r="AC11" s="115"/>
      <c r="AD11" s="115"/>
      <c r="AE11" s="115"/>
      <c r="AF11" s="115"/>
      <c r="AG11" s="115"/>
      <c r="AH11" s="117"/>
      <c r="AI11" s="117"/>
      <c r="AJ11" s="117"/>
      <c r="AK11" s="117"/>
      <c r="AL11" s="117"/>
      <c r="AM11" s="117"/>
      <c r="AN11" s="117"/>
      <c r="AO11" s="117"/>
      <c r="AP11" s="117"/>
      <c r="AQ11" s="118"/>
      <c r="AR11" s="118"/>
      <c r="AS11" s="118"/>
      <c r="AT11" s="118"/>
      <c r="AU11" s="117"/>
      <c r="AV11" s="117"/>
      <c r="AW11" s="117"/>
      <c r="AX11" s="117"/>
      <c r="AY11" s="117"/>
      <c r="AZ11" s="117"/>
      <c r="BA11" s="119"/>
      <c r="BB11" s="119"/>
      <c r="BC11" s="119"/>
      <c r="BD11" s="119"/>
      <c r="BE11" s="119"/>
      <c r="BF11" s="119"/>
      <c r="BG11" s="120"/>
      <c r="BH11" s="120"/>
      <c r="BI11" s="120"/>
      <c r="BJ11" s="120"/>
      <c r="BK11" s="120"/>
      <c r="BL11" s="121"/>
      <c r="BM11" s="31"/>
      <c r="BN11" s="64"/>
    </row>
    <row r="12" spans="1:66" ht="19.5" customHeight="1" x14ac:dyDescent="0.35">
      <c r="A12" s="113" t="s">
        <v>307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22"/>
      <c r="W12" s="122"/>
      <c r="X12" s="122"/>
      <c r="Y12" s="122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22"/>
      <c r="AR12" s="122"/>
      <c r="AS12" s="122"/>
      <c r="AT12" s="122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23"/>
      <c r="BJ12" s="124"/>
      <c r="BK12" s="123"/>
      <c r="BL12" s="125"/>
      <c r="BM12" s="64"/>
      <c r="BN12" s="64"/>
    </row>
    <row r="13" spans="1:66" x14ac:dyDescent="0.3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22"/>
      <c r="W13" s="122"/>
      <c r="X13" s="122"/>
      <c r="Y13" s="122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22"/>
      <c r="AR13" s="122"/>
      <c r="AS13" s="122"/>
      <c r="AT13" s="122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23"/>
      <c r="BJ13" s="124"/>
      <c r="BK13" s="123"/>
      <c r="BL13" s="125"/>
      <c r="BM13" s="64"/>
      <c r="BN13" s="64"/>
    </row>
    <row r="14" spans="1:66" x14ac:dyDescent="0.3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3"/>
      <c r="W14" s="73"/>
      <c r="X14" s="73"/>
      <c r="Y14" s="73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3"/>
      <c r="AR14" s="73"/>
      <c r="AS14" s="73"/>
      <c r="AT14" s="73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5"/>
      <c r="BJ14" s="76"/>
      <c r="BK14" s="75"/>
      <c r="BL14" s="83"/>
      <c r="BM14" s="64"/>
      <c r="BN14" s="64"/>
    </row>
    <row r="15" spans="1:66" x14ac:dyDescent="0.35">
      <c r="BA15" s="10"/>
      <c r="BB15" s="11"/>
      <c r="BC15" s="5"/>
      <c r="BD15" s="5"/>
      <c r="BE15" s="5"/>
      <c r="BF15" s="11"/>
      <c r="BG15" s="5"/>
      <c r="BH15" s="11"/>
      <c r="BI15" s="5"/>
      <c r="BJ15" s="66"/>
      <c r="BK15" s="37"/>
      <c r="BL15" s="11" t="s">
        <v>16</v>
      </c>
      <c r="BM15" s="64"/>
      <c r="BN15" s="64"/>
    </row>
    <row r="16" spans="1:66" ht="37.799999999999997" customHeight="1" x14ac:dyDescent="0.35">
      <c r="A16" s="92" t="s">
        <v>0</v>
      </c>
      <c r="B16" s="92" t="s">
        <v>13</v>
      </c>
      <c r="C16" s="92" t="s">
        <v>1</v>
      </c>
      <c r="D16" s="86" t="s">
        <v>19</v>
      </c>
      <c r="E16" s="86" t="s">
        <v>308</v>
      </c>
      <c r="F16" s="86" t="s">
        <v>19</v>
      </c>
      <c r="G16" s="86" t="s">
        <v>347</v>
      </c>
      <c r="H16" s="86" t="s">
        <v>19</v>
      </c>
      <c r="I16" s="86" t="s">
        <v>350</v>
      </c>
      <c r="J16" s="86" t="s">
        <v>19</v>
      </c>
      <c r="K16" s="86" t="s">
        <v>351</v>
      </c>
      <c r="L16" s="86" t="s">
        <v>19</v>
      </c>
      <c r="M16" s="86" t="s">
        <v>373</v>
      </c>
      <c r="N16" s="86" t="s">
        <v>19</v>
      </c>
      <c r="O16" s="86" t="s">
        <v>376</v>
      </c>
      <c r="P16" s="86" t="s">
        <v>19</v>
      </c>
      <c r="Q16" s="86" t="s">
        <v>387</v>
      </c>
      <c r="R16" s="84" t="s">
        <v>19</v>
      </c>
      <c r="S16" s="88" t="s">
        <v>392</v>
      </c>
      <c r="T16" s="84" t="s">
        <v>19</v>
      </c>
      <c r="U16" s="88" t="s">
        <v>396</v>
      </c>
      <c r="V16" s="107" t="s">
        <v>19</v>
      </c>
      <c r="W16" s="86" t="s">
        <v>405</v>
      </c>
      <c r="X16" s="107" t="s">
        <v>19</v>
      </c>
      <c r="Y16" s="108" t="s">
        <v>407</v>
      </c>
      <c r="Z16" s="84" t="s">
        <v>19</v>
      </c>
      <c r="AA16" s="84" t="s">
        <v>25</v>
      </c>
      <c r="AB16" s="86" t="s">
        <v>308</v>
      </c>
      <c r="AC16" s="84" t="s">
        <v>25</v>
      </c>
      <c r="AD16" s="86" t="s">
        <v>347</v>
      </c>
      <c r="AE16" s="84" t="s">
        <v>25</v>
      </c>
      <c r="AF16" s="86" t="s">
        <v>351</v>
      </c>
      <c r="AG16" s="84" t="s">
        <v>25</v>
      </c>
      <c r="AH16" s="86" t="s">
        <v>373</v>
      </c>
      <c r="AI16" s="84" t="s">
        <v>25</v>
      </c>
      <c r="AJ16" s="86" t="s">
        <v>386</v>
      </c>
      <c r="AK16" s="84" t="s">
        <v>25</v>
      </c>
      <c r="AL16" s="86" t="s">
        <v>387</v>
      </c>
      <c r="AM16" s="84" t="s">
        <v>25</v>
      </c>
      <c r="AN16" s="88" t="s">
        <v>392</v>
      </c>
      <c r="AO16" s="84" t="s">
        <v>25</v>
      </c>
      <c r="AP16" s="88" t="s">
        <v>396</v>
      </c>
      <c r="AQ16" s="107" t="s">
        <v>25</v>
      </c>
      <c r="AR16" s="86" t="s">
        <v>405</v>
      </c>
      <c r="AS16" s="107" t="s">
        <v>25</v>
      </c>
      <c r="AT16" s="108" t="s">
        <v>407</v>
      </c>
      <c r="AU16" s="84" t="s">
        <v>25</v>
      </c>
      <c r="AV16" s="84" t="s">
        <v>26</v>
      </c>
      <c r="AW16" s="86" t="s">
        <v>308</v>
      </c>
      <c r="AX16" s="84" t="s">
        <v>26</v>
      </c>
      <c r="AY16" s="86" t="s">
        <v>347</v>
      </c>
      <c r="AZ16" s="84" t="s">
        <v>26</v>
      </c>
      <c r="BA16" s="86" t="s">
        <v>351</v>
      </c>
      <c r="BB16" s="84" t="s">
        <v>26</v>
      </c>
      <c r="BC16" s="86" t="s">
        <v>373</v>
      </c>
      <c r="BD16" s="84" t="s">
        <v>26</v>
      </c>
      <c r="BE16" s="86" t="s">
        <v>376</v>
      </c>
      <c r="BF16" s="84" t="s">
        <v>26</v>
      </c>
      <c r="BG16" s="86" t="s">
        <v>387</v>
      </c>
      <c r="BH16" s="84" t="s">
        <v>26</v>
      </c>
      <c r="BI16" s="86" t="s">
        <v>396</v>
      </c>
      <c r="BJ16" s="107" t="s">
        <v>26</v>
      </c>
      <c r="BK16" s="108" t="s">
        <v>407</v>
      </c>
      <c r="BL16" s="84" t="s">
        <v>26</v>
      </c>
      <c r="BM16" s="64"/>
      <c r="BN16" s="64"/>
    </row>
    <row r="17" spans="1:67" hidden="1" x14ac:dyDescent="0.35">
      <c r="A17" s="94"/>
      <c r="B17" s="93"/>
      <c r="C17" s="9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4"/>
      <c r="S17" s="89"/>
      <c r="T17" s="84"/>
      <c r="U17" s="89"/>
      <c r="V17" s="107"/>
      <c r="W17" s="87"/>
      <c r="X17" s="107"/>
      <c r="Y17" s="109"/>
      <c r="Z17" s="84"/>
      <c r="AA17" s="85"/>
      <c r="AB17" s="87"/>
      <c r="AC17" s="85"/>
      <c r="AD17" s="87"/>
      <c r="AE17" s="85"/>
      <c r="AF17" s="87"/>
      <c r="AG17" s="85"/>
      <c r="AH17" s="87"/>
      <c r="AI17" s="85"/>
      <c r="AJ17" s="87"/>
      <c r="AK17" s="85"/>
      <c r="AL17" s="87"/>
      <c r="AM17" s="85"/>
      <c r="AN17" s="89"/>
      <c r="AO17" s="85"/>
      <c r="AP17" s="89"/>
      <c r="AQ17" s="110"/>
      <c r="AR17" s="87"/>
      <c r="AS17" s="110"/>
      <c r="AT17" s="109"/>
      <c r="AU17" s="85"/>
      <c r="AV17" s="85"/>
      <c r="AW17" s="87"/>
      <c r="AX17" s="85"/>
      <c r="AY17" s="87"/>
      <c r="AZ17" s="85"/>
      <c r="BA17" s="87"/>
      <c r="BB17" s="85"/>
      <c r="BC17" s="87"/>
      <c r="BD17" s="85"/>
      <c r="BE17" s="87"/>
      <c r="BF17" s="85"/>
      <c r="BG17" s="87"/>
      <c r="BH17" s="85"/>
      <c r="BI17" s="87"/>
      <c r="BJ17" s="110"/>
      <c r="BK17" s="109"/>
      <c r="BL17" s="85"/>
      <c r="BM17" s="64"/>
      <c r="BN17" s="64"/>
    </row>
    <row r="18" spans="1:67" x14ac:dyDescent="0.35">
      <c r="A18" s="24"/>
      <c r="B18" s="13" t="s">
        <v>2</v>
      </c>
      <c r="C18" s="13"/>
      <c r="D18" s="39">
        <f>D20+D21+D22</f>
        <v>1459986.7</v>
      </c>
      <c r="E18" s="39">
        <f>E20+E21+E22</f>
        <v>-18106.989999999998</v>
      </c>
      <c r="F18" s="39">
        <f>D18+E18</f>
        <v>1441879.71</v>
      </c>
      <c r="G18" s="39">
        <f>G20+G21+G22</f>
        <v>149225.20199999999</v>
      </c>
      <c r="H18" s="39">
        <f>F18+G18</f>
        <v>1591104.912</v>
      </c>
      <c r="I18" s="39">
        <f>I20+I21+I22</f>
        <v>0</v>
      </c>
      <c r="J18" s="39">
        <f>H18+I18</f>
        <v>1591104.912</v>
      </c>
      <c r="K18" s="39">
        <f>K20+K21+K22</f>
        <v>375341.38299999997</v>
      </c>
      <c r="L18" s="39">
        <f>J18+K18</f>
        <v>1966446.2949999999</v>
      </c>
      <c r="M18" s="39">
        <f>M20+M21+M22</f>
        <v>5997.241</v>
      </c>
      <c r="N18" s="39">
        <f>L18+M18</f>
        <v>1972443.5359999998</v>
      </c>
      <c r="O18" s="39">
        <f>O20+O21+O22</f>
        <v>-15829.305</v>
      </c>
      <c r="P18" s="39">
        <f>N18+O18</f>
        <v>1956614.2309999999</v>
      </c>
      <c r="Q18" s="39">
        <f>Q20+Q21+Q22</f>
        <v>-172239.21299999999</v>
      </c>
      <c r="R18" s="40">
        <f>P18+Q18</f>
        <v>1784375.0179999999</v>
      </c>
      <c r="S18" s="39">
        <f>S20+S21+S22</f>
        <v>-8574.4240000000009</v>
      </c>
      <c r="T18" s="40">
        <f>R18+S18</f>
        <v>1775800.5939999998</v>
      </c>
      <c r="U18" s="39">
        <f>U20+U21+U22</f>
        <v>59473.645000000019</v>
      </c>
      <c r="V18" s="40">
        <f>T18+U18</f>
        <v>1835274.2389999998</v>
      </c>
      <c r="W18" s="4">
        <f>W20+W21+W22</f>
        <v>0</v>
      </c>
      <c r="X18" s="40">
        <f>V18+W18</f>
        <v>1835274.2389999998</v>
      </c>
      <c r="Y18" s="39">
        <f>Y20+Y21+Y22</f>
        <v>-3976.2749999999978</v>
      </c>
      <c r="Z18" s="3">
        <f>X18+Y18</f>
        <v>1831297.9639999999</v>
      </c>
      <c r="AA18" s="39">
        <f t="shared" ref="AA18:AV18" si="0">AA20+AA21+AA22</f>
        <v>1286715.8999999999</v>
      </c>
      <c r="AB18" s="39">
        <f t="shared" ref="AB18:AD18" si="1">AB20+AB21+AB22</f>
        <v>0</v>
      </c>
      <c r="AC18" s="39">
        <f>AA18+AB18</f>
        <v>1286715.8999999999</v>
      </c>
      <c r="AD18" s="39">
        <f t="shared" si="1"/>
        <v>71104.110000000015</v>
      </c>
      <c r="AE18" s="39">
        <f>AC18+AD18</f>
        <v>1357820.01</v>
      </c>
      <c r="AF18" s="39">
        <f>AF20+AF21+AF22</f>
        <v>-74406.200000000012</v>
      </c>
      <c r="AG18" s="39">
        <f>AE18+AF18</f>
        <v>1283413.81</v>
      </c>
      <c r="AH18" s="39">
        <f>AH20+AH21+AH22</f>
        <v>0</v>
      </c>
      <c r="AI18" s="39">
        <f>AG18+AH18</f>
        <v>1283413.81</v>
      </c>
      <c r="AJ18" s="39">
        <f>AJ20+AJ21+AJ22</f>
        <v>16000.000000000002</v>
      </c>
      <c r="AK18" s="39">
        <f>AI18+AJ18</f>
        <v>1299413.81</v>
      </c>
      <c r="AL18" s="39">
        <f>AL20+AL21+AL22</f>
        <v>178070.95</v>
      </c>
      <c r="AM18" s="40">
        <f>AK18+AL18</f>
        <v>1477484.76</v>
      </c>
      <c r="AN18" s="39">
        <f>AN20+AN21+AN22</f>
        <v>0</v>
      </c>
      <c r="AO18" s="40">
        <f>AM18+AN18</f>
        <v>1477484.76</v>
      </c>
      <c r="AP18" s="39">
        <f>AP20+AP21+AP22</f>
        <v>-27762.799999999988</v>
      </c>
      <c r="AQ18" s="40">
        <f>AO18+AP18</f>
        <v>1449721.96</v>
      </c>
      <c r="AR18" s="4">
        <f>AR20+AR21+AR22</f>
        <v>0</v>
      </c>
      <c r="AS18" s="40">
        <f>AQ18+AR18</f>
        <v>1449721.96</v>
      </c>
      <c r="AT18" s="39">
        <f>AT20+AT21+AT22</f>
        <v>-20000</v>
      </c>
      <c r="AU18" s="3">
        <f>AS18+AT18</f>
        <v>1429721.96</v>
      </c>
      <c r="AV18" s="39">
        <f t="shared" si="0"/>
        <v>1382971.3000000003</v>
      </c>
      <c r="AW18" s="40">
        <f t="shared" ref="AW18:AY18" si="2">AW20+AW21+AW22</f>
        <v>0</v>
      </c>
      <c r="AX18" s="40">
        <f>AV18+AW18</f>
        <v>1382971.3000000003</v>
      </c>
      <c r="AY18" s="40">
        <f t="shared" si="2"/>
        <v>-104759.6</v>
      </c>
      <c r="AZ18" s="40">
        <f>AX18+AY18</f>
        <v>1278211.7000000002</v>
      </c>
      <c r="BA18" s="40">
        <f>BA20+BA21+BA22</f>
        <v>187270.7</v>
      </c>
      <c r="BB18" s="40">
        <f>AZ18+BA18</f>
        <v>1465482.4000000001</v>
      </c>
      <c r="BC18" s="40">
        <f>BC20+BC21+BC22</f>
        <v>0</v>
      </c>
      <c r="BD18" s="40">
        <f>BB18+BC18</f>
        <v>1465482.4000000001</v>
      </c>
      <c r="BE18" s="40">
        <f>BE20+BE21+BE22</f>
        <v>0</v>
      </c>
      <c r="BF18" s="40">
        <f>BD18+BE18</f>
        <v>1465482.4000000001</v>
      </c>
      <c r="BG18" s="40">
        <f t="shared" ref="BG18:BI18" si="3">BG20+BG21+BG22</f>
        <v>0</v>
      </c>
      <c r="BH18" s="40">
        <f>BF18+BG18</f>
        <v>1465482.4000000001</v>
      </c>
      <c r="BI18" s="3">
        <f t="shared" si="3"/>
        <v>-148302.20000000001</v>
      </c>
      <c r="BJ18" s="40">
        <f>BH18+BI18</f>
        <v>1317180.2000000002</v>
      </c>
      <c r="BK18" s="40">
        <f t="shared" ref="BK18" si="4">BK20+BK21+BK22</f>
        <v>0</v>
      </c>
      <c r="BL18" s="3">
        <f>BJ18+BK18</f>
        <v>1317180.2000000002</v>
      </c>
      <c r="BM18" s="68"/>
      <c r="BN18" s="68"/>
      <c r="BO18" s="68"/>
    </row>
    <row r="19" spans="1:67" x14ac:dyDescent="0.35">
      <c r="A19" s="24"/>
      <c r="B19" s="13" t="s">
        <v>5</v>
      </c>
      <c r="C19" s="1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32"/>
      <c r="T19" s="3"/>
      <c r="U19" s="32"/>
      <c r="V19" s="35"/>
      <c r="W19" s="4"/>
      <c r="X19" s="35"/>
      <c r="Y19" s="27"/>
      <c r="Z19" s="3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3"/>
      <c r="AN19" s="32"/>
      <c r="AO19" s="3"/>
      <c r="AP19" s="32"/>
      <c r="AQ19" s="35"/>
      <c r="AR19" s="4"/>
      <c r="AS19" s="35"/>
      <c r="AT19" s="27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5"/>
      <c r="BK19" s="30"/>
      <c r="BL19" s="3"/>
      <c r="BM19" s="64"/>
      <c r="BN19" s="64"/>
    </row>
    <row r="20" spans="1:67" s="42" customFormat="1" ht="20.399999999999999" hidden="1" customHeight="1" x14ac:dyDescent="0.35">
      <c r="A20" s="43"/>
      <c r="B20" s="44" t="s">
        <v>6</v>
      </c>
      <c r="C20" s="45"/>
      <c r="D20" s="46">
        <f>D25+D30+D35+D40+D43+D44+D48+D51+D61+D70+D73+D76+D80+D84+D86+D90+D91+D92+D93+D94+D95+D96+D97+D98+D99+D100+D101</f>
        <v>667390.79999999993</v>
      </c>
      <c r="E20" s="46">
        <f>E25+E30+E35+E40+E43+E44+E48+E51+E61+E70+E73+E76+E80+E84+E86+E90+E91+E92+E93+E94+E95+E96+E97+E98+E99+E100+E101</f>
        <v>-18106.989999999998</v>
      </c>
      <c r="F20" s="4">
        <f t="shared" ref="F20:F98" si="5">D20+E20</f>
        <v>649283.80999999994</v>
      </c>
      <c r="G20" s="46">
        <f>G25+G30+G35+G40+G43+G44+G48+G51+G61+G70+G73+G76+G80+G84+G86+G90+G91+G92+G93+G94+G95+G96+G97+G98+G99+G100+G101</f>
        <v>-41555.098000000005</v>
      </c>
      <c r="H20" s="47">
        <f>F20+G20</f>
        <v>607728.71199999994</v>
      </c>
      <c r="I20" s="46">
        <f>I25+I30+I35+I40+I43+I44+I48+I51+I61+I70+I73+I76+I80+I84+I86+I90+I91+I92+I93+I94+I95+I96+I97+I98+I99+I100+I101</f>
        <v>0</v>
      </c>
      <c r="J20" s="47">
        <f>H20+I20</f>
        <v>607728.71199999994</v>
      </c>
      <c r="K20" s="46">
        <f>K25+K30+K35+K40+K43+K48+K51+K61+K70+K73+K76+K80+K84+K86+K90+K91+K92+K93+K94+K95+K96+K97+K98+K99+K100+K101+K46+K103+K106+K108+K109</f>
        <v>106166.48300000001</v>
      </c>
      <c r="L20" s="47">
        <f>J20+K20</f>
        <v>713895.19499999995</v>
      </c>
      <c r="M20" s="46">
        <f>M25+M30+M35+M40+M43+M48+M51+M61+M70+M73+M76+M80+M84+M86+M90+M91+M92+M93+M94+M95+M96+M97+M98+M99+M100+M101+M46+M103+M106+M108+M109</f>
        <v>5997.241</v>
      </c>
      <c r="N20" s="47">
        <f>L20+M20</f>
        <v>719892.43599999999</v>
      </c>
      <c r="O20" s="46">
        <f>O25+O30+O35+O40+O43+O48+O51+O61+O70+O73+O76+O80+O84+O86+O90+O91+O92+O93+O94+O95+O96+O97+O98+O99+O100+O101+O46+O103+O106+O108+O109</f>
        <v>-15829.305</v>
      </c>
      <c r="P20" s="47">
        <f>N20+O20</f>
        <v>704063.13099999994</v>
      </c>
      <c r="Q20" s="46">
        <f>Q25+Q30+Q35+Q40+Q43+Q48+Q51+Q61+Q70+Q73+Q76+Q80+Q84+Q86+Q90+Q91+Q92+Q93+Q94+Q95+Q96+Q97+Q98+Q99+Q100+Q101+Q46+Q103+Q106+Q108+Q109</f>
        <v>-172239.21299999999</v>
      </c>
      <c r="R20" s="47">
        <f t="shared" ref="R20:R91" si="6">P20+Q20</f>
        <v>531823.91799999995</v>
      </c>
      <c r="S20" s="46">
        <f>S25+S30+S35+S40+S43+S48+S51+S61+S70+S73+S76+S80+S84+S86+S90+S91+S92+S93+S94+S95+S96+S97+S98+S99+S100+S101+S46+S103+S106+S108+S109</f>
        <v>-8574.4240000000009</v>
      </c>
      <c r="T20" s="47">
        <f t="shared" ref="T20:T23" si="7">R20+S20</f>
        <v>523249.49399999995</v>
      </c>
      <c r="U20" s="33">
        <f>U25+U30+U35+U40+U43+U48+U51+U61+U70+U73+U76+U80+U84+U90+U91+U92+U93+U94+U95+U96+U97+U98+U99+U100+U101+U46+U103+U106+U108+U109+U66+U88</f>
        <v>45298.74500000001</v>
      </c>
      <c r="V20" s="47">
        <f t="shared" ref="V20:V23" si="8">T20+U20</f>
        <v>568548.23899999994</v>
      </c>
      <c r="W20" s="7">
        <f>W25+W30+W35+W40+W43+W48+W51+W61+W70+W73+W76+W80+W84+W90+W91+W92+W93+W94+W95+W96+W97+W98+W99+W100+W101+W46+W103+W106+W108+W109+W66+W88</f>
        <v>0</v>
      </c>
      <c r="X20" s="47">
        <f t="shared" ref="X20:X23" si="9">V20+W20</f>
        <v>568548.23899999994</v>
      </c>
      <c r="Y20" s="46">
        <f>Y25+Y30+Y35+Y40+Y43+Y48+Y51+Y61+Y70+Y73+Y76+Y80+Y84+Y90+Y91+Y92+Y93+Y94+Y95+Y96+Y97+Y98+Y99+Y100+Y101+Y46+Y103+Y106+Y108+Y109+Y66+Y88+Y56</f>
        <v>-3976.2749999999978</v>
      </c>
      <c r="Z20" s="47">
        <f t="shared" ref="Z20:Z23" si="10">X20+Y20</f>
        <v>564571.96399999992</v>
      </c>
      <c r="AA20" s="46">
        <f>AA25+AA30+AA35+AA40+AA43+AA48+AA51+AA61+AA70+AA73+AA76+AA80+AA84+AA90+AA91+AA92+AA93+AA94+AA95+AA96+AA97+AA98+AA99+AA100+AA101+AA46+AA103+AA106+AA108+AA109+AA88+AA102</f>
        <v>592923.9</v>
      </c>
      <c r="AB20" s="46">
        <f>AB25+AB30+AB35+AB40+AB43+AB48+AB51+AB61+AB70+AB73+AB76+AB80+AB84+AB90+AB91+AB92+AB93+AB94+AB95+AB96+AB97+AB98+AB99+AB100+AB101+AB46+AB103+AB106+AB108+AB109+AB88+AB102</f>
        <v>0</v>
      </c>
      <c r="AC20" s="47">
        <f t="shared" ref="AC20:AC98" si="11">AA20+AB20</f>
        <v>592923.9</v>
      </c>
      <c r="AD20" s="46">
        <f>AD25+AD30+AD35+AD40+AD43+AD48+AD51+AD61+AD70+AD73+AD76+AD80+AD84+AD90+AD91+AD92+AD93+AD94+AD95+AD96+AD97+AD98+AD99+AD100+AD101+AD46+AD103+AD106+AD108+AD109+AD88+AD102</f>
        <v>105373.71</v>
      </c>
      <c r="AE20" s="47">
        <f>AC20+AD20</f>
        <v>698297.61</v>
      </c>
      <c r="AF20" s="46">
        <f>AF25+AF30+AF35+AF40+AF43+AF48+AF51+AF61+AF70+AF73+AF76+AF80+AF84+AF90+AF91+AF92+AF93+AF94+AF95+AF96+AF97+AF98+AF99+AF100+AF101+AF46+AF103+AF106+AF108+AF109+AF88+AF102</f>
        <v>-234812.6</v>
      </c>
      <c r="AG20" s="47">
        <f>AE20+AF20</f>
        <v>463485.01</v>
      </c>
      <c r="AH20" s="46">
        <f>AH25+AH30+AH35+AH40+AH43+AH48+AH51+AH61+AH70+AH73+AH76+AH80+AH84+AH90+AH91+AH92+AH93+AH94+AH95+AH96+AH97+AH98+AH99+AH100+AH101+AH46+AH103+AH106+AH108+AH109+AH88+AH102</f>
        <v>0</v>
      </c>
      <c r="AI20" s="47">
        <f>AG20+AH20</f>
        <v>463485.01</v>
      </c>
      <c r="AJ20" s="46">
        <f>AJ25+AJ30+AJ35+AJ40+AJ43+AJ48+AJ51+AJ61+AJ70+AJ73+AJ76+AJ80+AJ84+AJ90+AJ91+AJ92+AJ93+AJ94+AJ95+AJ96+AJ97+AJ98+AJ99+AJ100+AJ101+AJ46+AJ103+AJ106+AJ108+AJ109+AJ88+AJ102</f>
        <v>16000.000000000002</v>
      </c>
      <c r="AK20" s="47">
        <f>AI20+AJ20</f>
        <v>479485.01</v>
      </c>
      <c r="AL20" s="46">
        <f>AL25+AL30+AL35+AL40+AL43+AL48+AL51+AL61+AL70+AL73+AL76+AL80+AL84+AL90+AL91+AL92+AL93+AL94+AL95+AL96+AL97+AL98+AL99+AL100+AL101+AL46+AL103+AL106+AL108+AL109+AL88+AL102</f>
        <v>178070.95</v>
      </c>
      <c r="AM20" s="47">
        <f t="shared" ref="AM20:AM91" si="12">AK20+AL20</f>
        <v>657555.96</v>
      </c>
      <c r="AN20" s="46">
        <f>AN25+AN30+AN35+AN40+AN43+AN48+AN51+AN61+AN70+AN73+AN76+AN80+AN84+AN90+AN91+AN92+AN93+AN94+AN95+AN96+AN97+AN98+AN99+AN100+AN101+AN46+AN103+AN106+AN108+AN109+AN88+AN102</f>
        <v>0</v>
      </c>
      <c r="AO20" s="47">
        <f t="shared" ref="AO20:AO23" si="13">AM20+AN20</f>
        <v>657555.96</v>
      </c>
      <c r="AP20" s="33">
        <f>AP25+AP30+AP35+AP40+AP43+AP48+AP51+AP61+AP70+AP73+AP76+AP80+AP84+AP90+AP91+AP92+AP93+AP94+AP95+AP96+AP97+AP98+AP99+AP100+AP101+AP46+AP103+AP106+AP108+AP109+AP66+AP88</f>
        <v>0</v>
      </c>
      <c r="AQ20" s="47">
        <f t="shared" ref="AQ20:AQ23" si="14">AO20+AP20</f>
        <v>657555.96</v>
      </c>
      <c r="AR20" s="7">
        <f>AR25+AR30+AR35+AR40+AR43+AR48+AR51+AR61+AR70+AR73+AR76+AR80+AR84+AR90+AR91+AR92+AR93+AR94+AR95+AR96+AR97+AR98+AR99+AR100+AR101+AR46+AR103+AR106+AR108+AR109+AR66+AR88</f>
        <v>0</v>
      </c>
      <c r="AS20" s="47">
        <f t="shared" ref="AS20:AS23" si="15">AQ20+AR20</f>
        <v>657555.96</v>
      </c>
      <c r="AT20" s="46">
        <f>AT25+AT30+AT35+AT40+AT43+AT48+AT51+AT61+AT70+AT73+AT76+AT80+AT84+AT90+AT91+AT92+AT93+AT94+AT95+AT96+AT97+AT98+AT99+AT100+AT101+AT46+AT103+AT106+AT108+AT109+AT66+AT88</f>
        <v>-20000</v>
      </c>
      <c r="AU20" s="47">
        <f t="shared" ref="AU20:AU23" si="16">AS20+AT20</f>
        <v>637555.96</v>
      </c>
      <c r="AV20" s="46">
        <f>AV25+AV30+AV35+AV40+AV43+AV48+AV51+AV61+AV70+AV73+AV76+AV80+AV84+AV90+AV91+AV92+AV93+AV94+AV95+AV96+AV97+AV98+AV99+AV100+AV101+AV46+AV103+AV106+AV108+AV109+AV88</f>
        <v>454165.00000000012</v>
      </c>
      <c r="AW20" s="48">
        <f>AW25+AW30+AW35+AW40+AW43+AW48+AW51+AW61+AW70+AW73+AW76+AW80+AW84+AW90+AW91+AW92+AW93+AW94+AW95+AW96+AW97+AW98+AW99+AW100+AW101+AW46+AW103+AW106+AW108+AW109+AW88</f>
        <v>0</v>
      </c>
      <c r="AX20" s="41">
        <f t="shared" ref="AX20:AX98" si="17">AV20+AW20</f>
        <v>454165.00000000012</v>
      </c>
      <c r="AY20" s="48">
        <f>AY25+AY30+AY35+AY40+AY43+AY48+AY51+AY61+AY70+AY73+AY76+AY80+AY84+AY90+AY91+AY92+AY93+AY94+AY95+AY96+AY97+AY98+AY99+AY100+AY101+AY46+AY103+AY106+AY108+AY109+AY88</f>
        <v>0</v>
      </c>
      <c r="AZ20" s="41">
        <f t="shared" ref="AZ20:AZ23" si="18">AX20+AY20</f>
        <v>454165.00000000012</v>
      </c>
      <c r="BA20" s="48">
        <f>BA25+BA30+BA35+BA40+BA43+BA48+BA51+BA61+BA70+BA73+BA76+BA80+BA84+BA90+BA91+BA92+BA93+BA94+BA95+BA96+BA97+BA98+BA99+BA100+BA101+BA46+BA103+BA106+BA108+BA109+BA88</f>
        <v>-95034</v>
      </c>
      <c r="BB20" s="41">
        <f t="shared" ref="BB20:BB23" si="19">AZ20+BA20</f>
        <v>359131.00000000012</v>
      </c>
      <c r="BC20" s="48">
        <f>BC25+BC30+BC35+BC40+BC43+BC48+BC51+BC61+BC70+BC73+BC76+BC80+BC84+BC90+BC91+BC92+BC93+BC94+BC95+BC96+BC97+BC98+BC99+BC100+BC101+BC46+BC103+BC106+BC108+BC109+BC88</f>
        <v>0</v>
      </c>
      <c r="BD20" s="41">
        <f t="shared" ref="BD20:BD23" si="20">BB20+BC20</f>
        <v>359131.00000000012</v>
      </c>
      <c r="BE20" s="48">
        <f>BE25+BE30+BE35+BE40+BE43+BE48+BE51+BE61+BE70+BE73+BE76+BE80+BE84+BE90+BE91+BE92+BE93+BE94+BE95+BE96+BE97+BE98+BE99+BE100+BE101+BE46+BE103+BE106+BE108+BE109+BE88</f>
        <v>0</v>
      </c>
      <c r="BF20" s="41">
        <f t="shared" ref="BF20:BF23" si="21">BD20+BE20</f>
        <v>359131.00000000012</v>
      </c>
      <c r="BG20" s="48">
        <f>BG25+BG30+BG35+BG40+BG43+BG48+BG51+BG61+BG70+BG73+BG76+BG80+BG84+BG90+BG91+BG92+BG93+BG94+BG95+BG96+BG97+BG98+BG99+BG100+BG101+BG46+BG103+BG106+BG108+BG109+BG88</f>
        <v>0</v>
      </c>
      <c r="BH20" s="41">
        <f t="shared" ref="BH20:BH91" si="22">BF20+BG20</f>
        <v>359131.00000000012</v>
      </c>
      <c r="BI20" s="8">
        <f>BI25+BI30+BI35+BI40+BI43+BI48+BI51+BI61+BI70+BI73+BI76+BI80+BI84+BI90+BI91+BI92+BI93+BI94+BI95+BI96+BI97+BI98+BI99+BI100+BI101+BI46+BI103+BI106+BI108+BI109+BI66+BI88</f>
        <v>0</v>
      </c>
      <c r="BJ20" s="41">
        <f t="shared" ref="BJ20:BJ23" si="23">BH20+BI20</f>
        <v>359131.00000000012</v>
      </c>
      <c r="BK20" s="48">
        <f>BK25+BK30+BK35+BK40+BK43+BK48+BK51+BK61+BK70+BK73+BK76+BK80+BK84+BK90+BK91+BK92+BK93+BK94+BK95+BK96+BK97+BK98+BK99+BK100+BK101+BK46+BK103+BK106+BK108+BK109+BK66+BK88</f>
        <v>0</v>
      </c>
      <c r="BL20" s="41">
        <f t="shared" ref="BL20:BL23" si="24">BJ20+BK20</f>
        <v>359131.00000000012</v>
      </c>
      <c r="BN20" s="42">
        <v>0</v>
      </c>
    </row>
    <row r="21" spans="1:67" x14ac:dyDescent="0.35">
      <c r="A21" s="24"/>
      <c r="B21" s="72" t="s">
        <v>12</v>
      </c>
      <c r="C21" s="13"/>
      <c r="D21" s="54">
        <f>D26+D31+D36+D41+D52+D62+D71+D77+D81+D85</f>
        <v>485291.89999999997</v>
      </c>
      <c r="E21" s="54">
        <f>E26+E31+E36+E41+E52+E62+E71+E77+E81+E85</f>
        <v>0</v>
      </c>
      <c r="F21" s="54">
        <f t="shared" si="5"/>
        <v>485291.89999999997</v>
      </c>
      <c r="G21" s="54">
        <f>G26+G31+G36+G41+G52+G62+G71+G77+G81+G85</f>
        <v>0</v>
      </c>
      <c r="H21" s="54">
        <f t="shared" ref="H21:H23" si="25">F21+G21</f>
        <v>485291.89999999997</v>
      </c>
      <c r="I21" s="54">
        <f>I26+I31+I36+I41+I52+I62+I71+I77+I81+I85</f>
        <v>0</v>
      </c>
      <c r="J21" s="54">
        <f t="shared" ref="J21:J23" si="26">H21+I21</f>
        <v>485291.89999999997</v>
      </c>
      <c r="K21" s="54">
        <f>K26+K31+K36+K41+K52+K62+K71+K77+K81+K85+K47+K89+K107</f>
        <v>269174.89999999997</v>
      </c>
      <c r="L21" s="54">
        <f t="shared" ref="L21:L23" si="27">J21+K21</f>
        <v>754466.79999999993</v>
      </c>
      <c r="M21" s="54">
        <f>M26+M31+M36+M41+M52+M62+M71+M77+M81+M85+M47+M89+M107</f>
        <v>0</v>
      </c>
      <c r="N21" s="54">
        <f>L21+M21</f>
        <v>754466.79999999993</v>
      </c>
      <c r="O21" s="54">
        <f>O26+O31+O36+O41+O52+O62+O71+O77+O81+O85+O47+O89+O107</f>
        <v>0</v>
      </c>
      <c r="P21" s="54">
        <f>N21+O21</f>
        <v>754466.79999999993</v>
      </c>
      <c r="Q21" s="54">
        <f>Q26+Q31+Q36+Q41+Q52+Q62+Q71+Q77+Q81+Q85+Q47+Q89+Q107</f>
        <v>0</v>
      </c>
      <c r="R21" s="55">
        <f t="shared" si="6"/>
        <v>754466.79999999993</v>
      </c>
      <c r="S21" s="54">
        <f>S26+S31+S36+S41+S52+S62+S71+S77+S81+S85+S47+S89+S107</f>
        <v>0</v>
      </c>
      <c r="T21" s="55">
        <f t="shared" si="7"/>
        <v>754466.79999999993</v>
      </c>
      <c r="U21" s="32">
        <f>U26+U31+U36+U41+U52+U62+U71+U77+U81+U85+U47+U89+U107+U67</f>
        <v>14174.900000000009</v>
      </c>
      <c r="V21" s="35">
        <f t="shared" si="8"/>
        <v>768641.7</v>
      </c>
      <c r="W21" s="4">
        <f>W26+W31+W36+W41+W52+W62+W71+W77+W81+W85+W47+W89+W107+W67</f>
        <v>0</v>
      </c>
      <c r="X21" s="35">
        <f t="shared" si="9"/>
        <v>768641.7</v>
      </c>
      <c r="Y21" s="54">
        <f>Y26+Y31+Y36+Y41+Y52+Y62+Y71+Y77+Y81+Y85+Y47+Y89+Y107+Y67+Y57</f>
        <v>0</v>
      </c>
      <c r="Z21" s="3">
        <f t="shared" si="10"/>
        <v>768641.7</v>
      </c>
      <c r="AA21" s="54">
        <f>AA26+AA31+AA36+AA41+AA52+AA62+AA71+AA77+AA81+AA85+AA89</f>
        <v>401975.60000000003</v>
      </c>
      <c r="AB21" s="54">
        <f>AB26+AB31+AB36+AB41+AB52+AB62+AB71+AB77+AB81+AB85+AB89</f>
        <v>0</v>
      </c>
      <c r="AC21" s="54">
        <f t="shared" si="11"/>
        <v>401975.60000000003</v>
      </c>
      <c r="AD21" s="54">
        <f>AD26+AD31+AD36+AD41+AD52+AD62+AD71+AD77+AD81+AD85+AD89</f>
        <v>0</v>
      </c>
      <c r="AE21" s="54">
        <f t="shared" ref="AE21:AE23" si="28">AC21+AD21</f>
        <v>401975.60000000003</v>
      </c>
      <c r="AF21" s="54">
        <f>AF26+AF31+AF36+AF41+AF52+AF62+AF71+AF77+AF81+AF85+AF89+AF107</f>
        <v>160406.39999999999</v>
      </c>
      <c r="AG21" s="54">
        <f t="shared" ref="AG21:AG23" si="29">AE21+AF21</f>
        <v>562382</v>
      </c>
      <c r="AH21" s="54">
        <f>AH26+AH31+AH36+AH41+AH52+AH62+AH71+AH77+AH81+AH85+AH89+AH107</f>
        <v>0</v>
      </c>
      <c r="AI21" s="54">
        <f t="shared" ref="AI21:AI23" si="30">AG21+AH21</f>
        <v>562382</v>
      </c>
      <c r="AJ21" s="54">
        <f>AJ26+AJ31+AJ36+AJ41+AJ52+AJ62+AJ71+AJ77+AJ81+AJ85+AJ89+AJ107</f>
        <v>0</v>
      </c>
      <c r="AK21" s="54">
        <f t="shared" ref="AK21:AK23" si="31">AI21+AJ21</f>
        <v>562382</v>
      </c>
      <c r="AL21" s="54">
        <f>AL26+AL31+AL36+AL41+AL52+AL62+AL71+AL77+AL81+AL85+AL89+AL107</f>
        <v>0</v>
      </c>
      <c r="AM21" s="55">
        <f t="shared" si="12"/>
        <v>562382</v>
      </c>
      <c r="AN21" s="54">
        <f>AN26+AN31+AN36+AN41+AN52+AN62+AN71+AN77+AN81+AN85+AN89+AN107</f>
        <v>0</v>
      </c>
      <c r="AO21" s="55">
        <f t="shared" si="13"/>
        <v>562382</v>
      </c>
      <c r="AP21" s="32">
        <f>AP26+AP31+AP36+AP41+AP52+AP62+AP71+AP77+AP81+AP85+AP47+AP89+AP107+AP67</f>
        <v>-27762.799999999988</v>
      </c>
      <c r="AQ21" s="35">
        <f t="shared" si="14"/>
        <v>534619.19999999995</v>
      </c>
      <c r="AR21" s="4">
        <f>AR26+AR31+AR36+AR41+AR52+AR62+AR71+AR77+AR81+AR85+AR47+AR89+AR107+AR67</f>
        <v>0</v>
      </c>
      <c r="AS21" s="35">
        <f t="shared" si="15"/>
        <v>534619.19999999995</v>
      </c>
      <c r="AT21" s="54">
        <f>AT26+AT31+AT36+AT41+AT52+AT62+AT71+AT77+AT81+AT85+AT47+AT89+AT107+AT67</f>
        <v>0</v>
      </c>
      <c r="AU21" s="3">
        <f t="shared" si="16"/>
        <v>534619.19999999995</v>
      </c>
      <c r="AV21" s="54">
        <f>AV26+AV31+AV36+AV41+AV52+AV62+AV71+AV77+AV81+AV85+AV89</f>
        <v>636989.9</v>
      </c>
      <c r="AW21" s="55">
        <f>AW26+AW31+AW36+AW41+AW52+AW62+AW71+AW77+AW81+AW85+AW89</f>
        <v>0</v>
      </c>
      <c r="AX21" s="55">
        <f t="shared" si="17"/>
        <v>636989.9</v>
      </c>
      <c r="AY21" s="55">
        <f>AY26+AY31+AY36+AY41+AY52+AY62+AY71+AY77+AY81+AY85+AY89</f>
        <v>-70490.2</v>
      </c>
      <c r="AZ21" s="55">
        <f t="shared" si="18"/>
        <v>566499.70000000007</v>
      </c>
      <c r="BA21" s="55">
        <f>BA26+BA31+BA36+BA41+BA52+BA62+BA71+BA77+BA81+BA85+BA89+BA107</f>
        <v>282304.7</v>
      </c>
      <c r="BB21" s="55">
        <f t="shared" si="19"/>
        <v>848804.40000000014</v>
      </c>
      <c r="BC21" s="55">
        <f>BC26+BC31+BC36+BC41+BC52+BC62+BC71+BC77+BC81+BC85+BC89+BC107</f>
        <v>0</v>
      </c>
      <c r="BD21" s="55">
        <f t="shared" si="20"/>
        <v>848804.40000000014</v>
      </c>
      <c r="BE21" s="55">
        <f>BE26+BE31+BE36+BE41+BE52+BE62+BE71+BE77+BE81+BE85+BE89+BE107</f>
        <v>0</v>
      </c>
      <c r="BF21" s="55">
        <f t="shared" si="21"/>
        <v>848804.40000000014</v>
      </c>
      <c r="BG21" s="55">
        <f>BG26+BG31+BG36+BG41+BG52+BG62+BG71+BG77+BG81+BG85+BG89+BG107</f>
        <v>0</v>
      </c>
      <c r="BH21" s="55">
        <f t="shared" si="22"/>
        <v>848804.40000000014</v>
      </c>
      <c r="BI21" s="3">
        <f>BI26+BI31+BI36+BI41+BI52+BI62+BI71+BI77+BI81+BI85+BI47+BI89+BI107+BI67</f>
        <v>-148302.20000000001</v>
      </c>
      <c r="BJ21" s="35">
        <f t="shared" si="23"/>
        <v>700502.20000000019</v>
      </c>
      <c r="BK21" s="55">
        <f>BK26+BK31+BK36+BK41+BK52+BK62+BK71+BK77+BK81+BK85+BK47+BK89+BK107+BK67</f>
        <v>0</v>
      </c>
      <c r="BL21" s="3">
        <f t="shared" si="24"/>
        <v>700502.20000000019</v>
      </c>
      <c r="BM21" s="37"/>
      <c r="BN21" s="37"/>
      <c r="BO21" s="37"/>
    </row>
    <row r="22" spans="1:67" x14ac:dyDescent="0.35">
      <c r="A22" s="24"/>
      <c r="B22" s="72" t="s">
        <v>124</v>
      </c>
      <c r="C22" s="13"/>
      <c r="D22" s="52">
        <f>D27+D32+D37+D42+D63+D72</f>
        <v>307304</v>
      </c>
      <c r="E22" s="52">
        <f>E27+E32+E37+E42+E63+E72</f>
        <v>0</v>
      </c>
      <c r="F22" s="52">
        <f t="shared" si="5"/>
        <v>307304</v>
      </c>
      <c r="G22" s="52">
        <f>G27+G32+G37+G42+G63+G72+G53</f>
        <v>190780.3</v>
      </c>
      <c r="H22" s="52">
        <f t="shared" si="25"/>
        <v>498084.3</v>
      </c>
      <c r="I22" s="52">
        <f>I27+I32+I37+I42+I63+I72+I53</f>
        <v>0</v>
      </c>
      <c r="J22" s="52">
        <f t="shared" si="26"/>
        <v>498084.3</v>
      </c>
      <c r="K22" s="52">
        <f>K27+K32+K37+K42+K63+K72+K53</f>
        <v>0</v>
      </c>
      <c r="L22" s="52">
        <f>J22+K22</f>
        <v>498084.3</v>
      </c>
      <c r="M22" s="52">
        <f>M27+M32+M37+M42+M63+M72+M53</f>
        <v>0</v>
      </c>
      <c r="N22" s="52">
        <f>L22+M22</f>
        <v>498084.3</v>
      </c>
      <c r="O22" s="52">
        <f>O27+O32+O37+O42+O63+O72+O53</f>
        <v>0</v>
      </c>
      <c r="P22" s="52">
        <f>N22+O22</f>
        <v>498084.3</v>
      </c>
      <c r="Q22" s="52">
        <f>Q27+Q32+Q37+Q42+Q63+Q72+Q53</f>
        <v>0</v>
      </c>
      <c r="R22" s="53">
        <f t="shared" si="6"/>
        <v>498084.3</v>
      </c>
      <c r="S22" s="52">
        <f>S27+S32+S37+S42+S63+S72+S53</f>
        <v>0</v>
      </c>
      <c r="T22" s="53">
        <f t="shared" si="7"/>
        <v>498084.3</v>
      </c>
      <c r="U22" s="32">
        <f>U27+U32+U37+U42+U63+U72+U53</f>
        <v>0</v>
      </c>
      <c r="V22" s="35">
        <f t="shared" si="8"/>
        <v>498084.3</v>
      </c>
      <c r="W22" s="4">
        <f>W27+W32+W37+W42+W63+W72+W53</f>
        <v>0</v>
      </c>
      <c r="X22" s="35">
        <f t="shared" si="9"/>
        <v>498084.3</v>
      </c>
      <c r="Y22" s="52">
        <f>Y27+Y32+Y37+Y42+Y63+Y72+Y53+Y58</f>
        <v>0</v>
      </c>
      <c r="Z22" s="3">
        <f t="shared" si="10"/>
        <v>498084.3</v>
      </c>
      <c r="AA22" s="52">
        <f t="shared" ref="AA22:AV22" si="32">AA27+AA32+AA37+AA42+AA63+AA72</f>
        <v>291816.40000000002</v>
      </c>
      <c r="AB22" s="52">
        <f t="shared" ref="AB22" si="33">AB27+AB32+AB37+AB42+AB63+AB72</f>
        <v>0</v>
      </c>
      <c r="AC22" s="52">
        <f t="shared" si="11"/>
        <v>291816.40000000002</v>
      </c>
      <c r="AD22" s="52">
        <f>AD27+AD32+AD37+AD42+AD63+AD72+AD53</f>
        <v>-34269.599999999999</v>
      </c>
      <c r="AE22" s="52">
        <f t="shared" si="28"/>
        <v>257546.80000000002</v>
      </c>
      <c r="AF22" s="52">
        <f>AF27+AF32+AF37+AF42+AF63+AF72+AF53</f>
        <v>0</v>
      </c>
      <c r="AG22" s="52">
        <f t="shared" si="29"/>
        <v>257546.80000000002</v>
      </c>
      <c r="AH22" s="52">
        <f>AH27+AH32+AH37+AH42+AH63+AH72+AH53</f>
        <v>0</v>
      </c>
      <c r="AI22" s="52">
        <f t="shared" si="30"/>
        <v>257546.80000000002</v>
      </c>
      <c r="AJ22" s="52">
        <f>AJ27+AJ32+AJ37+AJ42+AJ63+AJ72+AJ53</f>
        <v>0</v>
      </c>
      <c r="AK22" s="52">
        <f t="shared" si="31"/>
        <v>257546.80000000002</v>
      </c>
      <c r="AL22" s="52">
        <f>AL27+AL32+AL37+AL42+AL63+AL72+AL53</f>
        <v>0</v>
      </c>
      <c r="AM22" s="53">
        <f t="shared" si="12"/>
        <v>257546.80000000002</v>
      </c>
      <c r="AN22" s="52">
        <f>AN27+AN32+AN37+AN42+AN63+AN72+AN53</f>
        <v>0</v>
      </c>
      <c r="AO22" s="53">
        <f t="shared" si="13"/>
        <v>257546.80000000002</v>
      </c>
      <c r="AP22" s="32">
        <f>AP27+AP32+AP37+AP42+AP63+AP72+AP53</f>
        <v>0</v>
      </c>
      <c r="AQ22" s="35">
        <f t="shared" si="14"/>
        <v>257546.80000000002</v>
      </c>
      <c r="AR22" s="4">
        <f>AR27+AR32+AR37+AR42+AR63+AR72+AR53</f>
        <v>0</v>
      </c>
      <c r="AS22" s="35">
        <f t="shared" si="15"/>
        <v>257546.80000000002</v>
      </c>
      <c r="AT22" s="52">
        <f>AT27+AT32+AT37+AT42+AT63+AT72+AT53</f>
        <v>0</v>
      </c>
      <c r="AU22" s="3">
        <f t="shared" si="16"/>
        <v>257546.80000000002</v>
      </c>
      <c r="AV22" s="52">
        <f t="shared" si="32"/>
        <v>291816.40000000002</v>
      </c>
      <c r="AW22" s="53">
        <f t="shared" ref="AW22" si="34">AW27+AW32+AW37+AW42+AW63+AW72</f>
        <v>0</v>
      </c>
      <c r="AX22" s="53">
        <f t="shared" si="17"/>
        <v>291816.40000000002</v>
      </c>
      <c r="AY22" s="53">
        <f>AY27+AY32+AY37+AY42+AY63+AY72+AY53</f>
        <v>-34269.4</v>
      </c>
      <c r="AZ22" s="53">
        <f t="shared" si="18"/>
        <v>257547.00000000003</v>
      </c>
      <c r="BA22" s="53">
        <f>BA27+BA32+BA37+BA42+BA63+BA72+BA53</f>
        <v>0</v>
      </c>
      <c r="BB22" s="53">
        <f t="shared" si="19"/>
        <v>257547.00000000003</v>
      </c>
      <c r="BC22" s="53">
        <f>BC27+BC32+BC37+BC42+BC63+BC72+BC53</f>
        <v>0</v>
      </c>
      <c r="BD22" s="53">
        <f t="shared" si="20"/>
        <v>257547.00000000003</v>
      </c>
      <c r="BE22" s="53">
        <f>BE27+BE32+BE37+BE42+BE63+BE72+BE53</f>
        <v>0</v>
      </c>
      <c r="BF22" s="53">
        <f t="shared" si="21"/>
        <v>257547.00000000003</v>
      </c>
      <c r="BG22" s="53">
        <f t="shared" ref="BG22:BI22" si="35">BG27+BG32+BG37+BG42+BG63+BG72+BG53</f>
        <v>0</v>
      </c>
      <c r="BH22" s="53">
        <f t="shared" si="22"/>
        <v>257547.00000000003</v>
      </c>
      <c r="BI22" s="3">
        <f t="shared" si="35"/>
        <v>0</v>
      </c>
      <c r="BJ22" s="35">
        <f t="shared" si="23"/>
        <v>257547.00000000003</v>
      </c>
      <c r="BK22" s="53">
        <f t="shared" ref="BK22" si="36">BK27+BK32+BK37+BK42+BK63+BK72+BK53</f>
        <v>0</v>
      </c>
      <c r="BL22" s="3">
        <f t="shared" si="24"/>
        <v>257547.00000000003</v>
      </c>
      <c r="BM22" s="37"/>
      <c r="BN22" s="37"/>
      <c r="BO22" s="37"/>
    </row>
    <row r="23" spans="1:67" ht="64.5" customHeight="1" x14ac:dyDescent="0.35">
      <c r="A23" s="24" t="s">
        <v>156</v>
      </c>
      <c r="B23" s="72" t="s">
        <v>118</v>
      </c>
      <c r="C23" s="2" t="s">
        <v>58</v>
      </c>
      <c r="D23" s="4">
        <f>D25+D26+D27</f>
        <v>198051.8</v>
      </c>
      <c r="E23" s="4">
        <f>E25+E26+E27</f>
        <v>-3959.74</v>
      </c>
      <c r="F23" s="4">
        <f t="shared" si="5"/>
        <v>194092.06</v>
      </c>
      <c r="G23" s="4">
        <f>G25+G26+G27</f>
        <v>66.850999999999999</v>
      </c>
      <c r="H23" s="4">
        <f t="shared" si="25"/>
        <v>194158.91099999999</v>
      </c>
      <c r="I23" s="4">
        <f>I25+I26+I27</f>
        <v>0</v>
      </c>
      <c r="J23" s="4">
        <f t="shared" si="26"/>
        <v>194158.91099999999</v>
      </c>
      <c r="K23" s="4">
        <f>K25+K26+K27</f>
        <v>0</v>
      </c>
      <c r="L23" s="4">
        <f t="shared" si="27"/>
        <v>194158.91099999999</v>
      </c>
      <c r="M23" s="4">
        <f>M25+M26+M27</f>
        <v>0</v>
      </c>
      <c r="N23" s="4">
        <f>L23+M23</f>
        <v>194158.91099999999</v>
      </c>
      <c r="O23" s="4">
        <f>O25+O26+O27</f>
        <v>0</v>
      </c>
      <c r="P23" s="4">
        <f>N23+O23</f>
        <v>194158.91099999999</v>
      </c>
      <c r="Q23" s="4">
        <f>Q25+Q26+Q27</f>
        <v>0</v>
      </c>
      <c r="R23" s="3">
        <f t="shared" si="6"/>
        <v>194158.91099999999</v>
      </c>
      <c r="S23" s="32">
        <f>S25+S26+S27</f>
        <v>0</v>
      </c>
      <c r="T23" s="3">
        <f t="shared" si="7"/>
        <v>194158.91099999999</v>
      </c>
      <c r="U23" s="32">
        <f>U25+U26+U27</f>
        <v>-14637.476000000001</v>
      </c>
      <c r="V23" s="35">
        <f t="shared" si="8"/>
        <v>179521.435</v>
      </c>
      <c r="W23" s="4">
        <f>W25+W26+W27</f>
        <v>0</v>
      </c>
      <c r="X23" s="35">
        <f t="shared" si="9"/>
        <v>179521.435</v>
      </c>
      <c r="Y23" s="27">
        <f>Y25+Y26+Y27</f>
        <v>-600.28699999999981</v>
      </c>
      <c r="Z23" s="3">
        <f t="shared" si="10"/>
        <v>178921.14799999999</v>
      </c>
      <c r="AA23" s="4">
        <f t="shared" ref="AA23:AV23" si="37">AA25+AA26+AA27</f>
        <v>0</v>
      </c>
      <c r="AB23" s="4">
        <f t="shared" ref="AB23:AD23" si="38">AB25+AB26+AB27</f>
        <v>0</v>
      </c>
      <c r="AC23" s="4">
        <f t="shared" si="11"/>
        <v>0</v>
      </c>
      <c r="AD23" s="4">
        <f t="shared" si="38"/>
        <v>0</v>
      </c>
      <c r="AE23" s="4">
        <f t="shared" si="28"/>
        <v>0</v>
      </c>
      <c r="AF23" s="4">
        <f t="shared" ref="AF23" si="39">AF25+AF26+AF27</f>
        <v>0</v>
      </c>
      <c r="AG23" s="4">
        <f t="shared" si="29"/>
        <v>0</v>
      </c>
      <c r="AH23" s="4">
        <f t="shared" ref="AH23:AJ23" si="40">AH25+AH26+AH27</f>
        <v>0</v>
      </c>
      <c r="AI23" s="4">
        <f t="shared" si="30"/>
        <v>0</v>
      </c>
      <c r="AJ23" s="4">
        <f t="shared" si="40"/>
        <v>0</v>
      </c>
      <c r="AK23" s="4">
        <f t="shared" si="31"/>
        <v>0</v>
      </c>
      <c r="AL23" s="4">
        <f t="shared" ref="AL23:AN23" si="41">AL25+AL26+AL27</f>
        <v>0</v>
      </c>
      <c r="AM23" s="3">
        <f t="shared" si="12"/>
        <v>0</v>
      </c>
      <c r="AN23" s="32">
        <f t="shared" si="41"/>
        <v>0</v>
      </c>
      <c r="AO23" s="3">
        <f t="shared" si="13"/>
        <v>0</v>
      </c>
      <c r="AP23" s="32">
        <f t="shared" ref="AP23:AR23" si="42">AP25+AP26+AP27</f>
        <v>0</v>
      </c>
      <c r="AQ23" s="35">
        <f t="shared" si="14"/>
        <v>0</v>
      </c>
      <c r="AR23" s="4">
        <f t="shared" si="42"/>
        <v>0</v>
      </c>
      <c r="AS23" s="35">
        <f t="shared" si="15"/>
        <v>0</v>
      </c>
      <c r="AT23" s="27">
        <f t="shared" ref="AT23" si="43">AT25+AT26+AT27</f>
        <v>0</v>
      </c>
      <c r="AU23" s="3">
        <f t="shared" si="16"/>
        <v>0</v>
      </c>
      <c r="AV23" s="4">
        <f t="shared" si="37"/>
        <v>0</v>
      </c>
      <c r="AW23" s="3">
        <f t="shared" ref="AW23:AY23" si="44">AW25+AW26+AW27</f>
        <v>0</v>
      </c>
      <c r="AX23" s="3">
        <f t="shared" si="17"/>
        <v>0</v>
      </c>
      <c r="AY23" s="3">
        <f t="shared" si="44"/>
        <v>0</v>
      </c>
      <c r="AZ23" s="3">
        <f t="shared" si="18"/>
        <v>0</v>
      </c>
      <c r="BA23" s="3">
        <f t="shared" ref="BA23:BC23" si="45">BA25+BA26+BA27</f>
        <v>0</v>
      </c>
      <c r="BB23" s="3">
        <f t="shared" si="19"/>
        <v>0</v>
      </c>
      <c r="BC23" s="3">
        <f t="shared" si="45"/>
        <v>0</v>
      </c>
      <c r="BD23" s="3">
        <f t="shared" si="20"/>
        <v>0</v>
      </c>
      <c r="BE23" s="3">
        <f t="shared" ref="BE23:BG23" si="46">BE25+BE26+BE27</f>
        <v>0</v>
      </c>
      <c r="BF23" s="3">
        <f t="shared" si="21"/>
        <v>0</v>
      </c>
      <c r="BG23" s="3">
        <f t="shared" si="46"/>
        <v>0</v>
      </c>
      <c r="BH23" s="3">
        <f t="shared" si="22"/>
        <v>0</v>
      </c>
      <c r="BI23" s="3">
        <f t="shared" ref="BI23:BK23" si="47">BI25+BI26+BI27</f>
        <v>0</v>
      </c>
      <c r="BJ23" s="35">
        <f t="shared" si="23"/>
        <v>0</v>
      </c>
      <c r="BK23" s="30">
        <f t="shared" si="47"/>
        <v>0</v>
      </c>
      <c r="BL23" s="3">
        <f t="shared" si="24"/>
        <v>0</v>
      </c>
      <c r="BM23" s="64"/>
      <c r="BN23" s="64"/>
    </row>
    <row r="24" spans="1:67" x14ac:dyDescent="0.35">
      <c r="A24" s="24"/>
      <c r="B24" s="72" t="s">
        <v>119</v>
      </c>
      <c r="C24" s="7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3"/>
      <c r="S24" s="32"/>
      <c r="T24" s="3"/>
      <c r="U24" s="32"/>
      <c r="V24" s="35"/>
      <c r="W24" s="4"/>
      <c r="X24" s="35"/>
      <c r="Y24" s="27"/>
      <c r="Z24" s="3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3"/>
      <c r="AN24" s="32"/>
      <c r="AO24" s="3"/>
      <c r="AP24" s="32"/>
      <c r="AQ24" s="35"/>
      <c r="AR24" s="4"/>
      <c r="AS24" s="35"/>
      <c r="AT24" s="27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5"/>
      <c r="BK24" s="30"/>
      <c r="BL24" s="3"/>
      <c r="BM24" s="64"/>
      <c r="BN24" s="64"/>
    </row>
    <row r="25" spans="1:67" hidden="1" x14ac:dyDescent="0.35">
      <c r="A25" s="12"/>
      <c r="B25" s="15" t="s">
        <v>6</v>
      </c>
      <c r="C25" s="1"/>
      <c r="D25" s="7">
        <v>28129</v>
      </c>
      <c r="E25" s="7">
        <v>-3959.74</v>
      </c>
      <c r="F25" s="4">
        <f t="shared" si="5"/>
        <v>24169.260000000002</v>
      </c>
      <c r="G25" s="7">
        <v>66.850999999999999</v>
      </c>
      <c r="H25" s="4">
        <f t="shared" ref="H25:H28" si="48">F25+G25</f>
        <v>24236.111000000001</v>
      </c>
      <c r="I25" s="7"/>
      <c r="J25" s="4">
        <f t="shared" ref="J25:J28" si="49">H25+I25</f>
        <v>24236.111000000001</v>
      </c>
      <c r="K25" s="7"/>
      <c r="L25" s="4">
        <f t="shared" ref="L25:L28" si="50">J25+K25</f>
        <v>24236.111000000001</v>
      </c>
      <c r="M25" s="7"/>
      <c r="N25" s="4">
        <f>L25+M25</f>
        <v>24236.111000000001</v>
      </c>
      <c r="O25" s="7"/>
      <c r="P25" s="4">
        <f>N25+O25</f>
        <v>24236.111000000001</v>
      </c>
      <c r="Q25" s="7"/>
      <c r="R25" s="4">
        <f t="shared" si="6"/>
        <v>24236.111000000001</v>
      </c>
      <c r="S25" s="33"/>
      <c r="T25" s="4">
        <f t="shared" ref="T25:T28" si="51">R25+S25</f>
        <v>24236.111000000001</v>
      </c>
      <c r="U25" s="33">
        <v>-14637.476000000001</v>
      </c>
      <c r="V25" s="4">
        <f t="shared" ref="V25:V28" si="52">T25+U25</f>
        <v>9598.6350000000002</v>
      </c>
      <c r="W25" s="7"/>
      <c r="X25" s="4">
        <f t="shared" ref="X25:X28" si="53">V25+W25</f>
        <v>9598.6350000000002</v>
      </c>
      <c r="Y25" s="28">
        <f>-2865.446-600.341</f>
        <v>-3465.7869999999998</v>
      </c>
      <c r="Z25" s="4">
        <f t="shared" ref="Z25:Z28" si="54">X25+Y25</f>
        <v>6132.848</v>
      </c>
      <c r="AA25" s="7">
        <v>0</v>
      </c>
      <c r="AB25" s="7">
        <v>0</v>
      </c>
      <c r="AC25" s="4">
        <f t="shared" si="11"/>
        <v>0</v>
      </c>
      <c r="AD25" s="7">
        <v>0</v>
      </c>
      <c r="AE25" s="4">
        <f t="shared" ref="AE25:AE27" si="55">AC25+AD25</f>
        <v>0</v>
      </c>
      <c r="AF25" s="7">
        <v>0</v>
      </c>
      <c r="AG25" s="4">
        <f t="shared" ref="AG25:AG27" si="56">AE25+AF25</f>
        <v>0</v>
      </c>
      <c r="AH25" s="7">
        <v>0</v>
      </c>
      <c r="AI25" s="4">
        <f t="shared" ref="AI25:AI27" si="57">AG25+AH25</f>
        <v>0</v>
      </c>
      <c r="AJ25" s="7">
        <v>0</v>
      </c>
      <c r="AK25" s="4">
        <f t="shared" ref="AK25:AK27" si="58">AI25+AJ25</f>
        <v>0</v>
      </c>
      <c r="AL25" s="7">
        <v>0</v>
      </c>
      <c r="AM25" s="4">
        <f t="shared" si="12"/>
        <v>0</v>
      </c>
      <c r="AN25" s="33">
        <v>0</v>
      </c>
      <c r="AO25" s="4">
        <f t="shared" ref="AO25:AO28" si="59">AM25+AN25</f>
        <v>0</v>
      </c>
      <c r="AP25" s="33">
        <v>0</v>
      </c>
      <c r="AQ25" s="4">
        <f t="shared" ref="AQ25:AQ28" si="60">AO25+AP25</f>
        <v>0</v>
      </c>
      <c r="AR25" s="7">
        <v>0</v>
      </c>
      <c r="AS25" s="4">
        <f t="shared" ref="AS25:AS28" si="61">AQ25+AR25</f>
        <v>0</v>
      </c>
      <c r="AT25" s="28">
        <v>0</v>
      </c>
      <c r="AU25" s="4">
        <f t="shared" ref="AU25:AU28" si="62">AS25+AT25</f>
        <v>0</v>
      </c>
      <c r="AV25" s="8">
        <v>0</v>
      </c>
      <c r="AW25" s="8">
        <v>0</v>
      </c>
      <c r="AX25" s="3">
        <f t="shared" si="17"/>
        <v>0</v>
      </c>
      <c r="AY25" s="8"/>
      <c r="AZ25" s="3">
        <f t="shared" ref="AZ25:AZ28" si="63">AX25+AY25</f>
        <v>0</v>
      </c>
      <c r="BA25" s="8"/>
      <c r="BB25" s="3">
        <f t="shared" ref="BB25:BB28" si="64">AZ25+BA25</f>
        <v>0</v>
      </c>
      <c r="BC25" s="8"/>
      <c r="BD25" s="3">
        <f t="shared" ref="BD25:BD28" si="65">BB25+BC25</f>
        <v>0</v>
      </c>
      <c r="BE25" s="8"/>
      <c r="BF25" s="3">
        <f t="shared" ref="BF25:BF28" si="66">BD25+BE25</f>
        <v>0</v>
      </c>
      <c r="BG25" s="8"/>
      <c r="BH25" s="3">
        <f t="shared" si="22"/>
        <v>0</v>
      </c>
      <c r="BI25" s="8"/>
      <c r="BJ25" s="3">
        <f t="shared" ref="BJ25:BJ28" si="67">BH25+BI25</f>
        <v>0</v>
      </c>
      <c r="BK25" s="29"/>
      <c r="BL25" s="3">
        <f t="shared" ref="BL25:BL28" si="68">BJ25+BK25</f>
        <v>0</v>
      </c>
      <c r="BM25" s="5" t="s">
        <v>253</v>
      </c>
      <c r="BN25" s="5">
        <v>0</v>
      </c>
      <c r="BO25" s="5"/>
    </row>
    <row r="26" spans="1:67" x14ac:dyDescent="0.35">
      <c r="A26" s="24"/>
      <c r="B26" s="72" t="s">
        <v>123</v>
      </c>
      <c r="C26" s="72"/>
      <c r="D26" s="4">
        <v>8496.2000000000007</v>
      </c>
      <c r="E26" s="4"/>
      <c r="F26" s="4">
        <f t="shared" si="5"/>
        <v>8496.2000000000007</v>
      </c>
      <c r="G26" s="4"/>
      <c r="H26" s="4">
        <f t="shared" si="48"/>
        <v>8496.2000000000007</v>
      </c>
      <c r="I26" s="4"/>
      <c r="J26" s="4">
        <f t="shared" si="49"/>
        <v>8496.2000000000007</v>
      </c>
      <c r="K26" s="4"/>
      <c r="L26" s="4">
        <f t="shared" si="50"/>
        <v>8496.2000000000007</v>
      </c>
      <c r="M26" s="4"/>
      <c r="N26" s="4">
        <f>L26+M26</f>
        <v>8496.2000000000007</v>
      </c>
      <c r="O26" s="4"/>
      <c r="P26" s="4">
        <f>N26+O26</f>
        <v>8496.2000000000007</v>
      </c>
      <c r="Q26" s="4"/>
      <c r="R26" s="3">
        <f t="shared" si="6"/>
        <v>8496.2000000000007</v>
      </c>
      <c r="S26" s="32"/>
      <c r="T26" s="3">
        <f t="shared" si="51"/>
        <v>8496.2000000000007</v>
      </c>
      <c r="U26" s="32"/>
      <c r="V26" s="35">
        <f t="shared" si="52"/>
        <v>8496.2000000000007</v>
      </c>
      <c r="W26" s="4"/>
      <c r="X26" s="35">
        <f t="shared" si="53"/>
        <v>8496.2000000000007</v>
      </c>
      <c r="Y26" s="27">
        <v>143.30000000000001</v>
      </c>
      <c r="Z26" s="3">
        <f t="shared" si="54"/>
        <v>8639.5</v>
      </c>
      <c r="AA26" s="4">
        <v>0</v>
      </c>
      <c r="AB26" s="4">
        <v>0</v>
      </c>
      <c r="AC26" s="4">
        <f t="shared" si="11"/>
        <v>0</v>
      </c>
      <c r="AD26" s="4">
        <v>0</v>
      </c>
      <c r="AE26" s="4">
        <f t="shared" si="55"/>
        <v>0</v>
      </c>
      <c r="AF26" s="4">
        <v>0</v>
      </c>
      <c r="AG26" s="4">
        <f t="shared" si="56"/>
        <v>0</v>
      </c>
      <c r="AH26" s="4">
        <v>0</v>
      </c>
      <c r="AI26" s="4">
        <f t="shared" si="57"/>
        <v>0</v>
      </c>
      <c r="AJ26" s="4">
        <v>0</v>
      </c>
      <c r="AK26" s="4">
        <f t="shared" si="58"/>
        <v>0</v>
      </c>
      <c r="AL26" s="4">
        <v>0</v>
      </c>
      <c r="AM26" s="3">
        <f t="shared" si="12"/>
        <v>0</v>
      </c>
      <c r="AN26" s="32">
        <v>0</v>
      </c>
      <c r="AO26" s="3">
        <f t="shared" si="59"/>
        <v>0</v>
      </c>
      <c r="AP26" s="32">
        <v>0</v>
      </c>
      <c r="AQ26" s="35">
        <f t="shared" si="60"/>
        <v>0</v>
      </c>
      <c r="AR26" s="4">
        <v>0</v>
      </c>
      <c r="AS26" s="35">
        <f t="shared" si="61"/>
        <v>0</v>
      </c>
      <c r="AT26" s="27">
        <v>0</v>
      </c>
      <c r="AU26" s="3">
        <f t="shared" si="62"/>
        <v>0</v>
      </c>
      <c r="AV26" s="3">
        <v>0</v>
      </c>
      <c r="AW26" s="3">
        <v>0</v>
      </c>
      <c r="AX26" s="3">
        <f t="shared" si="17"/>
        <v>0</v>
      </c>
      <c r="AY26" s="3"/>
      <c r="AZ26" s="3">
        <f t="shared" si="63"/>
        <v>0</v>
      </c>
      <c r="BA26" s="3"/>
      <c r="BB26" s="3">
        <f t="shared" si="64"/>
        <v>0</v>
      </c>
      <c r="BC26" s="3"/>
      <c r="BD26" s="3">
        <f t="shared" si="65"/>
        <v>0</v>
      </c>
      <c r="BE26" s="3"/>
      <c r="BF26" s="3">
        <f t="shared" si="66"/>
        <v>0</v>
      </c>
      <c r="BG26" s="3"/>
      <c r="BH26" s="3">
        <f t="shared" si="22"/>
        <v>0</v>
      </c>
      <c r="BI26" s="3"/>
      <c r="BJ26" s="35">
        <f t="shared" si="67"/>
        <v>0</v>
      </c>
      <c r="BK26" s="30"/>
      <c r="BL26" s="3">
        <f t="shared" si="68"/>
        <v>0</v>
      </c>
      <c r="BM26" s="64" t="s">
        <v>254</v>
      </c>
      <c r="BN26" s="64"/>
    </row>
    <row r="27" spans="1:67" x14ac:dyDescent="0.35">
      <c r="A27" s="24"/>
      <c r="B27" s="72" t="s">
        <v>124</v>
      </c>
      <c r="C27" s="2"/>
      <c r="D27" s="4">
        <v>161426.6</v>
      </c>
      <c r="E27" s="4"/>
      <c r="F27" s="4">
        <f t="shared" si="5"/>
        <v>161426.6</v>
      </c>
      <c r="G27" s="4"/>
      <c r="H27" s="4">
        <f t="shared" si="48"/>
        <v>161426.6</v>
      </c>
      <c r="I27" s="4"/>
      <c r="J27" s="4">
        <f t="shared" si="49"/>
        <v>161426.6</v>
      </c>
      <c r="K27" s="4"/>
      <c r="L27" s="4">
        <f t="shared" si="50"/>
        <v>161426.6</v>
      </c>
      <c r="M27" s="4"/>
      <c r="N27" s="4">
        <f>L27+M27</f>
        <v>161426.6</v>
      </c>
      <c r="O27" s="4"/>
      <c r="P27" s="4">
        <f>N27+O27</f>
        <v>161426.6</v>
      </c>
      <c r="Q27" s="4"/>
      <c r="R27" s="3">
        <f t="shared" si="6"/>
        <v>161426.6</v>
      </c>
      <c r="S27" s="32"/>
      <c r="T27" s="3">
        <f t="shared" si="51"/>
        <v>161426.6</v>
      </c>
      <c r="U27" s="32"/>
      <c r="V27" s="35">
        <f t="shared" si="52"/>
        <v>161426.6</v>
      </c>
      <c r="W27" s="4"/>
      <c r="X27" s="35">
        <f t="shared" si="53"/>
        <v>161426.6</v>
      </c>
      <c r="Y27" s="27">
        <v>2722.2</v>
      </c>
      <c r="Z27" s="3">
        <f t="shared" si="54"/>
        <v>164148.80000000002</v>
      </c>
      <c r="AA27" s="4">
        <v>0</v>
      </c>
      <c r="AB27" s="4">
        <v>0</v>
      </c>
      <c r="AC27" s="4">
        <f t="shared" si="11"/>
        <v>0</v>
      </c>
      <c r="AD27" s="4">
        <v>0</v>
      </c>
      <c r="AE27" s="4">
        <f t="shared" si="55"/>
        <v>0</v>
      </c>
      <c r="AF27" s="4">
        <v>0</v>
      </c>
      <c r="AG27" s="4">
        <f t="shared" si="56"/>
        <v>0</v>
      </c>
      <c r="AH27" s="4">
        <v>0</v>
      </c>
      <c r="AI27" s="4">
        <f t="shared" si="57"/>
        <v>0</v>
      </c>
      <c r="AJ27" s="4">
        <v>0</v>
      </c>
      <c r="AK27" s="4">
        <f t="shared" si="58"/>
        <v>0</v>
      </c>
      <c r="AL27" s="4">
        <v>0</v>
      </c>
      <c r="AM27" s="3">
        <f t="shared" si="12"/>
        <v>0</v>
      </c>
      <c r="AN27" s="32">
        <v>0</v>
      </c>
      <c r="AO27" s="3">
        <f t="shared" si="59"/>
        <v>0</v>
      </c>
      <c r="AP27" s="32">
        <v>0</v>
      </c>
      <c r="AQ27" s="35">
        <f t="shared" si="60"/>
        <v>0</v>
      </c>
      <c r="AR27" s="4">
        <v>0</v>
      </c>
      <c r="AS27" s="35">
        <f t="shared" si="61"/>
        <v>0</v>
      </c>
      <c r="AT27" s="27">
        <v>0</v>
      </c>
      <c r="AU27" s="3">
        <f t="shared" si="62"/>
        <v>0</v>
      </c>
      <c r="AV27" s="3">
        <v>0</v>
      </c>
      <c r="AW27" s="3">
        <v>0</v>
      </c>
      <c r="AX27" s="3">
        <f t="shared" si="17"/>
        <v>0</v>
      </c>
      <c r="AY27" s="3"/>
      <c r="AZ27" s="3">
        <f t="shared" si="63"/>
        <v>0</v>
      </c>
      <c r="BA27" s="3"/>
      <c r="BB27" s="3">
        <f t="shared" si="64"/>
        <v>0</v>
      </c>
      <c r="BC27" s="3"/>
      <c r="BD27" s="3">
        <f t="shared" si="65"/>
        <v>0</v>
      </c>
      <c r="BE27" s="3"/>
      <c r="BF27" s="3">
        <f t="shared" si="66"/>
        <v>0</v>
      </c>
      <c r="BG27" s="3"/>
      <c r="BH27" s="3">
        <f t="shared" si="22"/>
        <v>0</v>
      </c>
      <c r="BI27" s="3"/>
      <c r="BJ27" s="35">
        <f t="shared" si="67"/>
        <v>0</v>
      </c>
      <c r="BK27" s="30"/>
      <c r="BL27" s="3">
        <f t="shared" si="68"/>
        <v>0</v>
      </c>
      <c r="BM27" s="64" t="s">
        <v>254</v>
      </c>
      <c r="BN27" s="64"/>
    </row>
    <row r="28" spans="1:67" ht="54" x14ac:dyDescent="0.35">
      <c r="A28" s="24" t="s">
        <v>160</v>
      </c>
      <c r="B28" s="72" t="s">
        <v>120</v>
      </c>
      <c r="C28" s="2" t="s">
        <v>58</v>
      </c>
      <c r="D28" s="4">
        <f>D30+D31+D32</f>
        <v>193327.5</v>
      </c>
      <c r="E28" s="4">
        <f>E30+E31+E32</f>
        <v>-68.677000000000007</v>
      </c>
      <c r="F28" s="4">
        <f t="shared" si="5"/>
        <v>193258.823</v>
      </c>
      <c r="G28" s="4">
        <f>G30+G31+G32</f>
        <v>7325.0649999999996</v>
      </c>
      <c r="H28" s="4">
        <f t="shared" si="48"/>
        <v>200583.88800000001</v>
      </c>
      <c r="I28" s="4">
        <f>I30+I31+I32</f>
        <v>0</v>
      </c>
      <c r="J28" s="4">
        <f t="shared" si="49"/>
        <v>200583.88800000001</v>
      </c>
      <c r="K28" s="4">
        <f>K30+K31+K32</f>
        <v>359.51200000000244</v>
      </c>
      <c r="L28" s="4">
        <f t="shared" si="50"/>
        <v>200943.40000000002</v>
      </c>
      <c r="M28" s="4">
        <f>M30+M31+M32</f>
        <v>0</v>
      </c>
      <c r="N28" s="4">
        <f>L28+M28</f>
        <v>200943.40000000002</v>
      </c>
      <c r="O28" s="4">
        <f>O30+O31+O32</f>
        <v>0</v>
      </c>
      <c r="P28" s="4">
        <f>N28+O28</f>
        <v>200943.40000000002</v>
      </c>
      <c r="Q28" s="4">
        <f>Q30+Q31+Q32</f>
        <v>0</v>
      </c>
      <c r="R28" s="3">
        <f t="shared" si="6"/>
        <v>200943.40000000002</v>
      </c>
      <c r="S28" s="32">
        <f>S30+S31+S32</f>
        <v>0</v>
      </c>
      <c r="T28" s="3">
        <f t="shared" si="51"/>
        <v>200943.40000000002</v>
      </c>
      <c r="U28" s="32">
        <f>U30+U31+U32</f>
        <v>2091.4780000000001</v>
      </c>
      <c r="V28" s="35">
        <f t="shared" si="52"/>
        <v>203034.87800000003</v>
      </c>
      <c r="W28" s="4">
        <f>W30+W31+W32</f>
        <v>0</v>
      </c>
      <c r="X28" s="35">
        <f t="shared" si="53"/>
        <v>203034.87800000003</v>
      </c>
      <c r="Y28" s="27">
        <f>Y30+Y31+Y32</f>
        <v>0</v>
      </c>
      <c r="Z28" s="3">
        <f t="shared" si="54"/>
        <v>203034.87800000003</v>
      </c>
      <c r="AA28" s="4">
        <f t="shared" ref="AA28:AV28" si="69">AA30+AA31+AA32</f>
        <v>0</v>
      </c>
      <c r="AB28" s="4">
        <f t="shared" ref="AB28:AD28" si="70">AB30+AB31+AB32</f>
        <v>0</v>
      </c>
      <c r="AC28" s="4">
        <f t="shared" si="11"/>
        <v>0</v>
      </c>
      <c r="AD28" s="4">
        <f t="shared" si="70"/>
        <v>0</v>
      </c>
      <c r="AE28" s="4">
        <f>AC28+AD28</f>
        <v>0</v>
      </c>
      <c r="AF28" s="4">
        <f t="shared" ref="AF28" si="71">AF30+AF31+AF32</f>
        <v>0</v>
      </c>
      <c r="AG28" s="4">
        <f>AE28+AF28</f>
        <v>0</v>
      </c>
      <c r="AH28" s="4">
        <f t="shared" ref="AH28:AJ28" si="72">AH30+AH31+AH32</f>
        <v>0</v>
      </c>
      <c r="AI28" s="4">
        <f>AG28+AH28</f>
        <v>0</v>
      </c>
      <c r="AJ28" s="4">
        <f t="shared" si="72"/>
        <v>0</v>
      </c>
      <c r="AK28" s="4">
        <f>AI28+AJ28</f>
        <v>0</v>
      </c>
      <c r="AL28" s="4">
        <f t="shared" ref="AL28:AN28" si="73">AL30+AL31+AL32</f>
        <v>0</v>
      </c>
      <c r="AM28" s="3">
        <f t="shared" si="12"/>
        <v>0</v>
      </c>
      <c r="AN28" s="32">
        <f t="shared" si="73"/>
        <v>0</v>
      </c>
      <c r="AO28" s="3">
        <f t="shared" si="59"/>
        <v>0</v>
      </c>
      <c r="AP28" s="32">
        <f t="shared" ref="AP28:AR28" si="74">AP30+AP31+AP32</f>
        <v>0</v>
      </c>
      <c r="AQ28" s="35">
        <f t="shared" si="60"/>
        <v>0</v>
      </c>
      <c r="AR28" s="4">
        <f t="shared" si="74"/>
        <v>0</v>
      </c>
      <c r="AS28" s="35">
        <f t="shared" si="61"/>
        <v>0</v>
      </c>
      <c r="AT28" s="27">
        <f t="shared" ref="AT28" si="75">AT30+AT31+AT32</f>
        <v>0</v>
      </c>
      <c r="AU28" s="3">
        <f t="shared" si="62"/>
        <v>0</v>
      </c>
      <c r="AV28" s="4">
        <f t="shared" si="69"/>
        <v>0</v>
      </c>
      <c r="AW28" s="3">
        <f t="shared" ref="AW28:AY28" si="76">AW30+AW31+AW32</f>
        <v>0</v>
      </c>
      <c r="AX28" s="3">
        <f t="shared" si="17"/>
        <v>0</v>
      </c>
      <c r="AY28" s="3">
        <f t="shared" si="76"/>
        <v>0</v>
      </c>
      <c r="AZ28" s="3">
        <f t="shared" si="63"/>
        <v>0</v>
      </c>
      <c r="BA28" s="3">
        <f t="shared" ref="BA28:BC28" si="77">BA30+BA31+BA32</f>
        <v>0</v>
      </c>
      <c r="BB28" s="3">
        <f t="shared" si="64"/>
        <v>0</v>
      </c>
      <c r="BC28" s="3">
        <f t="shared" si="77"/>
        <v>0</v>
      </c>
      <c r="BD28" s="3">
        <f t="shared" si="65"/>
        <v>0</v>
      </c>
      <c r="BE28" s="3">
        <f t="shared" ref="BE28:BG28" si="78">BE30+BE31+BE32</f>
        <v>0</v>
      </c>
      <c r="BF28" s="3">
        <f t="shared" si="66"/>
        <v>0</v>
      </c>
      <c r="BG28" s="3">
        <f t="shared" si="78"/>
        <v>0</v>
      </c>
      <c r="BH28" s="3">
        <f t="shared" si="22"/>
        <v>0</v>
      </c>
      <c r="BI28" s="3">
        <f t="shared" ref="BI28:BK28" si="79">BI30+BI31+BI32</f>
        <v>0</v>
      </c>
      <c r="BJ28" s="35">
        <f t="shared" si="67"/>
        <v>0</v>
      </c>
      <c r="BK28" s="30">
        <f t="shared" si="79"/>
        <v>0</v>
      </c>
      <c r="BL28" s="3">
        <f t="shared" si="68"/>
        <v>0</v>
      </c>
      <c r="BM28" s="64"/>
      <c r="BN28" s="64"/>
    </row>
    <row r="29" spans="1:67" x14ac:dyDescent="0.35">
      <c r="A29" s="24"/>
      <c r="B29" s="72" t="s">
        <v>119</v>
      </c>
      <c r="C29" s="72"/>
      <c r="D29" s="8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3"/>
      <c r="S29" s="34"/>
      <c r="T29" s="3"/>
      <c r="U29" s="34"/>
      <c r="V29" s="35"/>
      <c r="W29" s="8"/>
      <c r="X29" s="35"/>
      <c r="Y29" s="29"/>
      <c r="Z29" s="3"/>
      <c r="AA29" s="8"/>
      <c r="AB29" s="8"/>
      <c r="AC29" s="4"/>
      <c r="AD29" s="8"/>
      <c r="AE29" s="4"/>
      <c r="AF29" s="8"/>
      <c r="AG29" s="4"/>
      <c r="AH29" s="8"/>
      <c r="AI29" s="4"/>
      <c r="AJ29" s="8"/>
      <c r="AK29" s="4"/>
      <c r="AL29" s="8"/>
      <c r="AM29" s="3"/>
      <c r="AN29" s="34"/>
      <c r="AO29" s="3"/>
      <c r="AP29" s="34"/>
      <c r="AQ29" s="35"/>
      <c r="AR29" s="8"/>
      <c r="AS29" s="35"/>
      <c r="AT29" s="29"/>
      <c r="AU29" s="3"/>
      <c r="AV29" s="8"/>
      <c r="AW29" s="8"/>
      <c r="AX29" s="3"/>
      <c r="AY29" s="8"/>
      <c r="AZ29" s="3"/>
      <c r="BA29" s="8"/>
      <c r="BB29" s="3"/>
      <c r="BC29" s="8"/>
      <c r="BD29" s="3"/>
      <c r="BE29" s="8"/>
      <c r="BF29" s="3"/>
      <c r="BG29" s="8"/>
      <c r="BH29" s="3"/>
      <c r="BI29" s="8"/>
      <c r="BJ29" s="35"/>
      <c r="BK29" s="29"/>
      <c r="BL29" s="3"/>
      <c r="BM29" s="64"/>
      <c r="BN29" s="64"/>
    </row>
    <row r="30" spans="1:67" hidden="1" x14ac:dyDescent="0.35">
      <c r="A30" s="12"/>
      <c r="B30" s="15" t="s">
        <v>6</v>
      </c>
      <c r="C30" s="1"/>
      <c r="D30" s="4">
        <v>44001.600000000006</v>
      </c>
      <c r="E30" s="4">
        <v>-68.677000000000007</v>
      </c>
      <c r="F30" s="4">
        <f t="shared" si="5"/>
        <v>43932.923000000003</v>
      </c>
      <c r="G30" s="4">
        <v>7325.0649999999996</v>
      </c>
      <c r="H30" s="4">
        <f t="shared" ref="H30:H33" si="80">F30+G30</f>
        <v>51257.988000000005</v>
      </c>
      <c r="I30" s="4"/>
      <c r="J30" s="4">
        <f t="shared" ref="J30:J33" si="81">H30+I30</f>
        <v>51257.988000000005</v>
      </c>
      <c r="K30" s="4">
        <v>-34564.288</v>
      </c>
      <c r="L30" s="4">
        <f t="shared" ref="L30:L33" si="82">J30+K30</f>
        <v>16693.700000000004</v>
      </c>
      <c r="M30" s="4"/>
      <c r="N30" s="4">
        <f>L30+M30</f>
        <v>16693.700000000004</v>
      </c>
      <c r="O30" s="4"/>
      <c r="P30" s="4">
        <f>N30+O30</f>
        <v>16693.700000000004</v>
      </c>
      <c r="Q30" s="4"/>
      <c r="R30" s="4">
        <f t="shared" si="6"/>
        <v>16693.700000000004</v>
      </c>
      <c r="S30" s="32"/>
      <c r="T30" s="4">
        <f t="shared" ref="T30:T33" si="83">R30+S30</f>
        <v>16693.700000000004</v>
      </c>
      <c r="U30" s="32">
        <v>2091.4780000000001</v>
      </c>
      <c r="V30" s="4">
        <f t="shared" ref="V30:V33" si="84">T30+U30</f>
        <v>18785.178000000004</v>
      </c>
      <c r="W30" s="4"/>
      <c r="X30" s="4">
        <f t="shared" ref="X30:X33" si="85">V30+W30</f>
        <v>18785.178000000004</v>
      </c>
      <c r="Y30" s="27"/>
      <c r="Z30" s="4">
        <f t="shared" ref="Z30:Z33" si="86">X30+Y30</f>
        <v>18785.178000000004</v>
      </c>
      <c r="AA30" s="4">
        <v>0</v>
      </c>
      <c r="AB30" s="4">
        <v>0</v>
      </c>
      <c r="AC30" s="4">
        <f t="shared" si="11"/>
        <v>0</v>
      </c>
      <c r="AD30" s="4">
        <v>0</v>
      </c>
      <c r="AE30" s="4">
        <f t="shared" ref="AE30:AE33" si="87">AC30+AD30</f>
        <v>0</v>
      </c>
      <c r="AF30" s="4">
        <v>0</v>
      </c>
      <c r="AG30" s="4">
        <f t="shared" ref="AG30:AG33" si="88">AE30+AF30</f>
        <v>0</v>
      </c>
      <c r="AH30" s="4">
        <v>0</v>
      </c>
      <c r="AI30" s="4">
        <f t="shared" ref="AI30:AI33" si="89">AG30+AH30</f>
        <v>0</v>
      </c>
      <c r="AJ30" s="4">
        <v>0</v>
      </c>
      <c r="AK30" s="4">
        <f t="shared" ref="AK30:AK33" si="90">AI30+AJ30</f>
        <v>0</v>
      </c>
      <c r="AL30" s="4">
        <v>0</v>
      </c>
      <c r="AM30" s="4">
        <f t="shared" si="12"/>
        <v>0</v>
      </c>
      <c r="AN30" s="32">
        <v>0</v>
      </c>
      <c r="AO30" s="4">
        <f t="shared" ref="AO30:AO33" si="91">AM30+AN30</f>
        <v>0</v>
      </c>
      <c r="AP30" s="32">
        <v>0</v>
      </c>
      <c r="AQ30" s="4">
        <f t="shared" ref="AQ30:AQ33" si="92">AO30+AP30</f>
        <v>0</v>
      </c>
      <c r="AR30" s="4">
        <v>0</v>
      </c>
      <c r="AS30" s="4">
        <f t="shared" ref="AS30:AS33" si="93">AQ30+AR30</f>
        <v>0</v>
      </c>
      <c r="AT30" s="27">
        <v>0</v>
      </c>
      <c r="AU30" s="4">
        <f t="shared" ref="AU30:AU33" si="94">AS30+AT30</f>
        <v>0</v>
      </c>
      <c r="AV30" s="3">
        <v>0</v>
      </c>
      <c r="AW30" s="3">
        <v>0</v>
      </c>
      <c r="AX30" s="3">
        <f t="shared" si="17"/>
        <v>0</v>
      </c>
      <c r="AY30" s="3"/>
      <c r="AZ30" s="3">
        <f t="shared" ref="AZ30:AZ33" si="95">AX30+AY30</f>
        <v>0</v>
      </c>
      <c r="BA30" s="3"/>
      <c r="BB30" s="3">
        <f t="shared" ref="BB30:BB33" si="96">AZ30+BA30</f>
        <v>0</v>
      </c>
      <c r="BC30" s="3"/>
      <c r="BD30" s="3">
        <f t="shared" ref="BD30:BD33" si="97">BB30+BC30</f>
        <v>0</v>
      </c>
      <c r="BE30" s="3"/>
      <c r="BF30" s="3">
        <f t="shared" ref="BF30:BF33" si="98">BD30+BE30</f>
        <v>0</v>
      </c>
      <c r="BG30" s="3"/>
      <c r="BH30" s="3">
        <f t="shared" si="22"/>
        <v>0</v>
      </c>
      <c r="BI30" s="3"/>
      <c r="BJ30" s="3">
        <f t="shared" ref="BJ30:BJ33" si="99">BH30+BI30</f>
        <v>0</v>
      </c>
      <c r="BK30" s="30"/>
      <c r="BL30" s="3">
        <f t="shared" ref="BL30:BL33" si="100">BJ30+BK30</f>
        <v>0</v>
      </c>
      <c r="BM30" s="5" t="s">
        <v>270</v>
      </c>
      <c r="BN30" s="5">
        <v>0</v>
      </c>
      <c r="BO30" s="5"/>
    </row>
    <row r="31" spans="1:67" x14ac:dyDescent="0.35">
      <c r="A31" s="24"/>
      <c r="B31" s="72" t="s">
        <v>123</v>
      </c>
      <c r="C31" s="72"/>
      <c r="D31" s="4">
        <v>55076.2</v>
      </c>
      <c r="E31" s="4"/>
      <c r="F31" s="4">
        <f t="shared" si="5"/>
        <v>55076.2</v>
      </c>
      <c r="G31" s="4"/>
      <c r="H31" s="4">
        <f t="shared" si="80"/>
        <v>55076.2</v>
      </c>
      <c r="I31" s="4"/>
      <c r="J31" s="4">
        <f t="shared" si="81"/>
        <v>55076.2</v>
      </c>
      <c r="K31" s="4">
        <f>34923.8</f>
        <v>34923.800000000003</v>
      </c>
      <c r="L31" s="4">
        <f t="shared" si="82"/>
        <v>90000</v>
      </c>
      <c r="M31" s="4"/>
      <c r="N31" s="4">
        <f>L31+M31</f>
        <v>90000</v>
      </c>
      <c r="O31" s="4"/>
      <c r="P31" s="4">
        <f>N31+O31</f>
        <v>90000</v>
      </c>
      <c r="Q31" s="4"/>
      <c r="R31" s="3">
        <f t="shared" si="6"/>
        <v>90000</v>
      </c>
      <c r="S31" s="32"/>
      <c r="T31" s="3">
        <f t="shared" si="83"/>
        <v>90000</v>
      </c>
      <c r="U31" s="32"/>
      <c r="V31" s="35">
        <f t="shared" si="84"/>
        <v>90000</v>
      </c>
      <c r="W31" s="4"/>
      <c r="X31" s="35">
        <f t="shared" si="85"/>
        <v>90000</v>
      </c>
      <c r="Y31" s="27"/>
      <c r="Z31" s="3">
        <f t="shared" si="86"/>
        <v>90000</v>
      </c>
      <c r="AA31" s="4">
        <v>0</v>
      </c>
      <c r="AB31" s="4">
        <v>0</v>
      </c>
      <c r="AC31" s="4">
        <f t="shared" si="11"/>
        <v>0</v>
      </c>
      <c r="AD31" s="4">
        <v>0</v>
      </c>
      <c r="AE31" s="4">
        <f t="shared" si="87"/>
        <v>0</v>
      </c>
      <c r="AF31" s="4">
        <v>0</v>
      </c>
      <c r="AG31" s="4">
        <f t="shared" si="88"/>
        <v>0</v>
      </c>
      <c r="AH31" s="4">
        <v>0</v>
      </c>
      <c r="AI31" s="4">
        <f t="shared" si="89"/>
        <v>0</v>
      </c>
      <c r="AJ31" s="4">
        <v>0</v>
      </c>
      <c r="AK31" s="4">
        <f t="shared" si="90"/>
        <v>0</v>
      </c>
      <c r="AL31" s="4">
        <v>0</v>
      </c>
      <c r="AM31" s="3">
        <f t="shared" si="12"/>
        <v>0</v>
      </c>
      <c r="AN31" s="32">
        <v>0</v>
      </c>
      <c r="AO31" s="3">
        <f t="shared" si="91"/>
        <v>0</v>
      </c>
      <c r="AP31" s="32">
        <v>0</v>
      </c>
      <c r="AQ31" s="35">
        <f t="shared" si="92"/>
        <v>0</v>
      </c>
      <c r="AR31" s="4">
        <v>0</v>
      </c>
      <c r="AS31" s="35">
        <f t="shared" si="93"/>
        <v>0</v>
      </c>
      <c r="AT31" s="27">
        <v>0</v>
      </c>
      <c r="AU31" s="3">
        <f t="shared" si="94"/>
        <v>0</v>
      </c>
      <c r="AV31" s="4">
        <v>0</v>
      </c>
      <c r="AW31" s="3">
        <v>0</v>
      </c>
      <c r="AX31" s="3">
        <f t="shared" si="17"/>
        <v>0</v>
      </c>
      <c r="AY31" s="3"/>
      <c r="AZ31" s="3">
        <f t="shared" si="95"/>
        <v>0</v>
      </c>
      <c r="BA31" s="3"/>
      <c r="BB31" s="3">
        <f t="shared" si="96"/>
        <v>0</v>
      </c>
      <c r="BC31" s="3"/>
      <c r="BD31" s="3">
        <f t="shared" si="97"/>
        <v>0</v>
      </c>
      <c r="BE31" s="3"/>
      <c r="BF31" s="3">
        <f t="shared" si="98"/>
        <v>0</v>
      </c>
      <c r="BG31" s="3"/>
      <c r="BH31" s="3">
        <f t="shared" si="22"/>
        <v>0</v>
      </c>
      <c r="BI31" s="3"/>
      <c r="BJ31" s="35">
        <f t="shared" si="99"/>
        <v>0</v>
      </c>
      <c r="BK31" s="30"/>
      <c r="BL31" s="3">
        <f t="shared" si="100"/>
        <v>0</v>
      </c>
      <c r="BM31" s="64" t="s">
        <v>255</v>
      </c>
      <c r="BN31" s="64"/>
    </row>
    <row r="32" spans="1:67" x14ac:dyDescent="0.35">
      <c r="A32" s="24"/>
      <c r="B32" s="72" t="s">
        <v>124</v>
      </c>
      <c r="C32" s="72"/>
      <c r="D32" s="4">
        <v>94249.7</v>
      </c>
      <c r="E32" s="4"/>
      <c r="F32" s="4">
        <f t="shared" si="5"/>
        <v>94249.7</v>
      </c>
      <c r="G32" s="4"/>
      <c r="H32" s="4">
        <f t="shared" si="80"/>
        <v>94249.7</v>
      </c>
      <c r="I32" s="4"/>
      <c r="J32" s="4">
        <f t="shared" si="81"/>
        <v>94249.7</v>
      </c>
      <c r="K32" s="4"/>
      <c r="L32" s="4">
        <f t="shared" si="82"/>
        <v>94249.7</v>
      </c>
      <c r="M32" s="4"/>
      <c r="N32" s="4">
        <f>L32+M32</f>
        <v>94249.7</v>
      </c>
      <c r="O32" s="4"/>
      <c r="P32" s="4">
        <f>N32+O32</f>
        <v>94249.7</v>
      </c>
      <c r="Q32" s="4"/>
      <c r="R32" s="3">
        <f t="shared" si="6"/>
        <v>94249.7</v>
      </c>
      <c r="S32" s="32"/>
      <c r="T32" s="3">
        <f t="shared" si="83"/>
        <v>94249.7</v>
      </c>
      <c r="U32" s="32"/>
      <c r="V32" s="35">
        <f t="shared" si="84"/>
        <v>94249.7</v>
      </c>
      <c r="W32" s="4"/>
      <c r="X32" s="35">
        <f t="shared" si="85"/>
        <v>94249.7</v>
      </c>
      <c r="Y32" s="27"/>
      <c r="Z32" s="3">
        <f t="shared" si="86"/>
        <v>94249.7</v>
      </c>
      <c r="AA32" s="4">
        <v>0</v>
      </c>
      <c r="AB32" s="4">
        <v>0</v>
      </c>
      <c r="AC32" s="4">
        <f t="shared" si="11"/>
        <v>0</v>
      </c>
      <c r="AD32" s="4">
        <v>0</v>
      </c>
      <c r="AE32" s="4">
        <f t="shared" si="87"/>
        <v>0</v>
      </c>
      <c r="AF32" s="4">
        <v>0</v>
      </c>
      <c r="AG32" s="4">
        <f t="shared" si="88"/>
        <v>0</v>
      </c>
      <c r="AH32" s="4">
        <v>0</v>
      </c>
      <c r="AI32" s="4">
        <f t="shared" si="89"/>
        <v>0</v>
      </c>
      <c r="AJ32" s="4">
        <v>0</v>
      </c>
      <c r="AK32" s="4">
        <f t="shared" si="90"/>
        <v>0</v>
      </c>
      <c r="AL32" s="4">
        <v>0</v>
      </c>
      <c r="AM32" s="3">
        <f t="shared" si="12"/>
        <v>0</v>
      </c>
      <c r="AN32" s="32">
        <v>0</v>
      </c>
      <c r="AO32" s="3">
        <f t="shared" si="91"/>
        <v>0</v>
      </c>
      <c r="AP32" s="32">
        <v>0</v>
      </c>
      <c r="AQ32" s="35">
        <f t="shared" si="92"/>
        <v>0</v>
      </c>
      <c r="AR32" s="4">
        <v>0</v>
      </c>
      <c r="AS32" s="35">
        <f t="shared" si="93"/>
        <v>0</v>
      </c>
      <c r="AT32" s="27">
        <v>0</v>
      </c>
      <c r="AU32" s="3">
        <f t="shared" si="94"/>
        <v>0</v>
      </c>
      <c r="AV32" s="4">
        <v>0</v>
      </c>
      <c r="AW32" s="3">
        <v>0</v>
      </c>
      <c r="AX32" s="3">
        <f t="shared" si="17"/>
        <v>0</v>
      </c>
      <c r="AY32" s="3"/>
      <c r="AZ32" s="3">
        <f t="shared" si="95"/>
        <v>0</v>
      </c>
      <c r="BA32" s="3"/>
      <c r="BB32" s="3">
        <f t="shared" si="96"/>
        <v>0</v>
      </c>
      <c r="BC32" s="3"/>
      <c r="BD32" s="3">
        <f t="shared" si="97"/>
        <v>0</v>
      </c>
      <c r="BE32" s="3"/>
      <c r="BF32" s="3">
        <f t="shared" si="98"/>
        <v>0</v>
      </c>
      <c r="BG32" s="3"/>
      <c r="BH32" s="3">
        <f t="shared" si="22"/>
        <v>0</v>
      </c>
      <c r="BI32" s="3"/>
      <c r="BJ32" s="35">
        <f t="shared" si="99"/>
        <v>0</v>
      </c>
      <c r="BK32" s="30"/>
      <c r="BL32" s="3">
        <f t="shared" si="100"/>
        <v>0</v>
      </c>
      <c r="BM32" s="64" t="s">
        <v>254</v>
      </c>
      <c r="BN32" s="64"/>
    </row>
    <row r="33" spans="1:67" ht="54" x14ac:dyDescent="0.35">
      <c r="A33" s="24" t="s">
        <v>161</v>
      </c>
      <c r="B33" s="72" t="s">
        <v>121</v>
      </c>
      <c r="C33" s="2" t="s">
        <v>58</v>
      </c>
      <c r="D33" s="4">
        <f>D35+D36+D37</f>
        <v>56987.5</v>
      </c>
      <c r="E33" s="4">
        <f>E35+E36+E37</f>
        <v>-2588.1999999999998</v>
      </c>
      <c r="F33" s="4">
        <f t="shared" si="5"/>
        <v>54399.3</v>
      </c>
      <c r="G33" s="4">
        <f>G35+G36+G37</f>
        <v>10875.009</v>
      </c>
      <c r="H33" s="4">
        <f t="shared" si="80"/>
        <v>65274.309000000001</v>
      </c>
      <c r="I33" s="4">
        <f>I35+I36+I37</f>
        <v>0</v>
      </c>
      <c r="J33" s="4">
        <f t="shared" si="81"/>
        <v>65274.309000000001</v>
      </c>
      <c r="K33" s="4">
        <f>K35+K36+K37</f>
        <v>0</v>
      </c>
      <c r="L33" s="4">
        <f t="shared" si="82"/>
        <v>65274.309000000001</v>
      </c>
      <c r="M33" s="4">
        <f>M35+M36+M37</f>
        <v>0</v>
      </c>
      <c r="N33" s="4">
        <f>L33+M33</f>
        <v>65274.309000000001</v>
      </c>
      <c r="O33" s="4">
        <f>O35+O36+O37</f>
        <v>0</v>
      </c>
      <c r="P33" s="4">
        <f>N33+O33</f>
        <v>65274.309000000001</v>
      </c>
      <c r="Q33" s="4">
        <f>Q35+Q36+Q37</f>
        <v>0</v>
      </c>
      <c r="R33" s="3">
        <f t="shared" si="6"/>
        <v>65274.309000000001</v>
      </c>
      <c r="S33" s="32">
        <f>S35+S36+S37</f>
        <v>0</v>
      </c>
      <c r="T33" s="3">
        <f t="shared" si="83"/>
        <v>65274.309000000001</v>
      </c>
      <c r="U33" s="32">
        <f>U35+U36+U37</f>
        <v>415.6</v>
      </c>
      <c r="V33" s="35">
        <f t="shared" si="84"/>
        <v>65689.909</v>
      </c>
      <c r="W33" s="4">
        <f>W35+W36+W37</f>
        <v>0</v>
      </c>
      <c r="X33" s="35">
        <f t="shared" si="85"/>
        <v>65689.909</v>
      </c>
      <c r="Y33" s="27">
        <f>Y35+Y36+Y37</f>
        <v>-719.64900000000489</v>
      </c>
      <c r="Z33" s="3">
        <f t="shared" si="86"/>
        <v>64970.259999999995</v>
      </c>
      <c r="AA33" s="4">
        <f t="shared" ref="AA33:AV33" si="101">AA35+AA36+AA37</f>
        <v>0</v>
      </c>
      <c r="AB33" s="4">
        <f t="shared" ref="AB33:AD33" si="102">AB35+AB36+AB37</f>
        <v>0</v>
      </c>
      <c r="AC33" s="4">
        <f t="shared" si="11"/>
        <v>0</v>
      </c>
      <c r="AD33" s="4">
        <f t="shared" si="102"/>
        <v>0</v>
      </c>
      <c r="AE33" s="4">
        <f t="shared" si="87"/>
        <v>0</v>
      </c>
      <c r="AF33" s="4">
        <f t="shared" ref="AF33" si="103">AF35+AF36+AF37</f>
        <v>0</v>
      </c>
      <c r="AG33" s="4">
        <f t="shared" si="88"/>
        <v>0</v>
      </c>
      <c r="AH33" s="4">
        <f t="shared" ref="AH33:AJ33" si="104">AH35+AH36+AH37</f>
        <v>0</v>
      </c>
      <c r="AI33" s="4">
        <f t="shared" si="89"/>
        <v>0</v>
      </c>
      <c r="AJ33" s="4">
        <f t="shared" si="104"/>
        <v>0</v>
      </c>
      <c r="AK33" s="4">
        <f t="shared" si="90"/>
        <v>0</v>
      </c>
      <c r="AL33" s="4">
        <f t="shared" ref="AL33:AN33" si="105">AL35+AL36+AL37</f>
        <v>0</v>
      </c>
      <c r="AM33" s="3">
        <f t="shared" si="12"/>
        <v>0</v>
      </c>
      <c r="AN33" s="32">
        <f t="shared" si="105"/>
        <v>0</v>
      </c>
      <c r="AO33" s="3">
        <f t="shared" si="91"/>
        <v>0</v>
      </c>
      <c r="AP33" s="32">
        <f t="shared" ref="AP33:AR33" si="106">AP35+AP36+AP37</f>
        <v>0</v>
      </c>
      <c r="AQ33" s="35">
        <f t="shared" si="92"/>
        <v>0</v>
      </c>
      <c r="AR33" s="4">
        <f t="shared" si="106"/>
        <v>0</v>
      </c>
      <c r="AS33" s="35">
        <f t="shared" si="93"/>
        <v>0</v>
      </c>
      <c r="AT33" s="27">
        <f t="shared" ref="AT33" si="107">AT35+AT36+AT37</f>
        <v>0</v>
      </c>
      <c r="AU33" s="3">
        <f t="shared" si="94"/>
        <v>0</v>
      </c>
      <c r="AV33" s="4">
        <f t="shared" si="101"/>
        <v>0</v>
      </c>
      <c r="AW33" s="3">
        <f t="shared" ref="AW33:AY33" si="108">AW35+AW36+AW37</f>
        <v>0</v>
      </c>
      <c r="AX33" s="3">
        <f t="shared" si="17"/>
        <v>0</v>
      </c>
      <c r="AY33" s="3">
        <f t="shared" si="108"/>
        <v>0</v>
      </c>
      <c r="AZ33" s="3">
        <f t="shared" si="95"/>
        <v>0</v>
      </c>
      <c r="BA33" s="3">
        <f t="shared" ref="BA33:BC33" si="109">BA35+BA36+BA37</f>
        <v>0</v>
      </c>
      <c r="BB33" s="3">
        <f t="shared" si="96"/>
        <v>0</v>
      </c>
      <c r="BC33" s="3">
        <f t="shared" si="109"/>
        <v>0</v>
      </c>
      <c r="BD33" s="3">
        <f t="shared" si="97"/>
        <v>0</v>
      </c>
      <c r="BE33" s="3">
        <f t="shared" ref="BE33:BG33" si="110">BE35+BE36+BE37</f>
        <v>0</v>
      </c>
      <c r="BF33" s="3">
        <f t="shared" si="98"/>
        <v>0</v>
      </c>
      <c r="BG33" s="3">
        <f t="shared" si="110"/>
        <v>0</v>
      </c>
      <c r="BH33" s="3">
        <f t="shared" si="22"/>
        <v>0</v>
      </c>
      <c r="BI33" s="3">
        <f t="shared" ref="BI33:BK33" si="111">BI35+BI36+BI37</f>
        <v>0</v>
      </c>
      <c r="BJ33" s="35">
        <f t="shared" si="99"/>
        <v>0</v>
      </c>
      <c r="BK33" s="30">
        <f t="shared" si="111"/>
        <v>0</v>
      </c>
      <c r="BL33" s="3">
        <f t="shared" si="100"/>
        <v>0</v>
      </c>
      <c r="BM33" s="64"/>
      <c r="BN33" s="64"/>
    </row>
    <row r="34" spans="1:67" x14ac:dyDescent="0.35">
      <c r="A34" s="24"/>
      <c r="B34" s="72" t="s">
        <v>119</v>
      </c>
      <c r="C34" s="7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/>
      <c r="S34" s="32"/>
      <c r="T34" s="3"/>
      <c r="U34" s="32"/>
      <c r="V34" s="35"/>
      <c r="W34" s="4"/>
      <c r="X34" s="35"/>
      <c r="Y34" s="27"/>
      <c r="Z34" s="3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3"/>
      <c r="AN34" s="32"/>
      <c r="AO34" s="3"/>
      <c r="AP34" s="32"/>
      <c r="AQ34" s="35"/>
      <c r="AR34" s="4"/>
      <c r="AS34" s="35"/>
      <c r="AT34" s="27"/>
      <c r="AU34" s="3"/>
      <c r="AV34" s="4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5"/>
      <c r="BK34" s="30"/>
      <c r="BL34" s="3"/>
      <c r="BM34" s="64"/>
      <c r="BN34" s="64"/>
    </row>
    <row r="35" spans="1:67" hidden="1" x14ac:dyDescent="0.35">
      <c r="A35" s="12"/>
      <c r="B35" s="15" t="s">
        <v>6</v>
      </c>
      <c r="C35" s="1"/>
      <c r="D35" s="4">
        <v>2642.5999999999995</v>
      </c>
      <c r="E35" s="4">
        <f>-961.887-1626.313</f>
        <v>-2588.1999999999998</v>
      </c>
      <c r="F35" s="4">
        <f t="shared" si="5"/>
        <v>54.399999999999636</v>
      </c>
      <c r="G35" s="4">
        <f>8334.188+2454.875+85.946</f>
        <v>10875.009</v>
      </c>
      <c r="H35" s="4">
        <f t="shared" ref="H35:H38" si="112">F35+G35</f>
        <v>10929.409</v>
      </c>
      <c r="I35" s="4"/>
      <c r="J35" s="4">
        <f t="shared" ref="J35:J38" si="113">H35+I35</f>
        <v>10929.409</v>
      </c>
      <c r="K35" s="4"/>
      <c r="L35" s="4">
        <f t="shared" ref="L35:L38" si="114">J35+K35</f>
        <v>10929.409</v>
      </c>
      <c r="M35" s="4"/>
      <c r="N35" s="4">
        <f>L35+M35</f>
        <v>10929.409</v>
      </c>
      <c r="O35" s="4"/>
      <c r="P35" s="4">
        <f>N35+O35</f>
        <v>10929.409</v>
      </c>
      <c r="Q35" s="4"/>
      <c r="R35" s="4">
        <f t="shared" si="6"/>
        <v>10929.409</v>
      </c>
      <c r="S35" s="32"/>
      <c r="T35" s="4">
        <f t="shared" ref="T35:T38" si="115">R35+S35</f>
        <v>10929.409</v>
      </c>
      <c r="U35" s="32">
        <v>415.6</v>
      </c>
      <c r="V35" s="4">
        <f t="shared" ref="V35:V38" si="116">T35+U35</f>
        <v>11345.009</v>
      </c>
      <c r="W35" s="4"/>
      <c r="X35" s="4">
        <f t="shared" ref="X35:X38" si="117">V35+W35</f>
        <v>11345.009</v>
      </c>
      <c r="Y35" s="27">
        <f>16297.321-719.57</f>
        <v>15577.751</v>
      </c>
      <c r="Z35" s="4">
        <f t="shared" ref="Z35:Z38" si="118">X35+Y35</f>
        <v>26922.760000000002</v>
      </c>
      <c r="AA35" s="4">
        <v>0</v>
      </c>
      <c r="AB35" s="4">
        <v>0</v>
      </c>
      <c r="AC35" s="4">
        <f t="shared" si="11"/>
        <v>0</v>
      </c>
      <c r="AD35" s="4">
        <v>0</v>
      </c>
      <c r="AE35" s="4">
        <f t="shared" ref="AE35:AE38" si="119">AC35+AD35</f>
        <v>0</v>
      </c>
      <c r="AF35" s="4">
        <v>0</v>
      </c>
      <c r="AG35" s="4">
        <f t="shared" ref="AG35:AG38" si="120">AE35+AF35</f>
        <v>0</v>
      </c>
      <c r="AH35" s="4">
        <v>0</v>
      </c>
      <c r="AI35" s="4">
        <f t="shared" ref="AI35:AI38" si="121">AG35+AH35</f>
        <v>0</v>
      </c>
      <c r="AJ35" s="4">
        <v>0</v>
      </c>
      <c r="AK35" s="4">
        <f t="shared" ref="AK35:AK38" si="122">AI35+AJ35</f>
        <v>0</v>
      </c>
      <c r="AL35" s="4">
        <v>0</v>
      </c>
      <c r="AM35" s="4">
        <f t="shared" si="12"/>
        <v>0</v>
      </c>
      <c r="AN35" s="32">
        <v>0</v>
      </c>
      <c r="AO35" s="4">
        <f t="shared" ref="AO35:AO38" si="123">AM35+AN35</f>
        <v>0</v>
      </c>
      <c r="AP35" s="32">
        <v>0</v>
      </c>
      <c r="AQ35" s="4">
        <f t="shared" ref="AQ35:AQ38" si="124">AO35+AP35</f>
        <v>0</v>
      </c>
      <c r="AR35" s="4">
        <v>0</v>
      </c>
      <c r="AS35" s="4">
        <f t="shared" ref="AS35:AS38" si="125">AQ35+AR35</f>
        <v>0</v>
      </c>
      <c r="AT35" s="27">
        <v>0</v>
      </c>
      <c r="AU35" s="4">
        <f t="shared" ref="AU35:AU38" si="126">AS35+AT35</f>
        <v>0</v>
      </c>
      <c r="AV35" s="4">
        <v>0</v>
      </c>
      <c r="AW35" s="3">
        <v>0</v>
      </c>
      <c r="AX35" s="3">
        <f t="shared" si="17"/>
        <v>0</v>
      </c>
      <c r="AY35" s="3"/>
      <c r="AZ35" s="3">
        <f t="shared" ref="AZ35:AZ38" si="127">AX35+AY35</f>
        <v>0</v>
      </c>
      <c r="BA35" s="3"/>
      <c r="BB35" s="3">
        <f t="shared" ref="BB35:BB38" si="128">AZ35+BA35</f>
        <v>0</v>
      </c>
      <c r="BC35" s="3"/>
      <c r="BD35" s="3">
        <f t="shared" ref="BD35:BD38" si="129">BB35+BC35</f>
        <v>0</v>
      </c>
      <c r="BE35" s="3"/>
      <c r="BF35" s="3">
        <f t="shared" ref="BF35:BF38" si="130">BD35+BE35</f>
        <v>0</v>
      </c>
      <c r="BG35" s="3"/>
      <c r="BH35" s="3">
        <f t="shared" si="22"/>
        <v>0</v>
      </c>
      <c r="BI35" s="3"/>
      <c r="BJ35" s="3">
        <f t="shared" ref="BJ35:BJ38" si="131">BH35+BI35</f>
        <v>0</v>
      </c>
      <c r="BK35" s="30"/>
      <c r="BL35" s="3">
        <f t="shared" ref="BL35:BL38" si="132">BJ35+BK35</f>
        <v>0</v>
      </c>
      <c r="BM35" s="5" t="s">
        <v>329</v>
      </c>
      <c r="BN35" s="5">
        <v>0</v>
      </c>
      <c r="BO35" s="5"/>
    </row>
    <row r="36" spans="1:67" x14ac:dyDescent="0.35">
      <c r="A36" s="24"/>
      <c r="B36" s="72" t="s">
        <v>123</v>
      </c>
      <c r="C36" s="72"/>
      <c r="D36" s="4">
        <v>2717.2</v>
      </c>
      <c r="E36" s="4"/>
      <c r="F36" s="4">
        <f t="shared" si="5"/>
        <v>2717.2</v>
      </c>
      <c r="G36" s="4"/>
      <c r="H36" s="4">
        <f t="shared" si="112"/>
        <v>2717.2</v>
      </c>
      <c r="I36" s="4"/>
      <c r="J36" s="4">
        <f t="shared" si="113"/>
        <v>2717.2</v>
      </c>
      <c r="K36" s="4"/>
      <c r="L36" s="4">
        <f t="shared" si="114"/>
        <v>2717.2</v>
      </c>
      <c r="M36" s="4"/>
      <c r="N36" s="4">
        <f>L36+M36</f>
        <v>2717.2</v>
      </c>
      <c r="O36" s="4"/>
      <c r="P36" s="4">
        <f>N36+O36</f>
        <v>2717.2</v>
      </c>
      <c r="Q36" s="4"/>
      <c r="R36" s="3">
        <f t="shared" si="6"/>
        <v>2717.2</v>
      </c>
      <c r="S36" s="32"/>
      <c r="T36" s="3">
        <f t="shared" si="115"/>
        <v>2717.2</v>
      </c>
      <c r="U36" s="32"/>
      <c r="V36" s="35">
        <f t="shared" si="116"/>
        <v>2717.2</v>
      </c>
      <c r="W36" s="4"/>
      <c r="X36" s="35">
        <f t="shared" si="117"/>
        <v>2717.2</v>
      </c>
      <c r="Y36" s="27">
        <v>21225.1</v>
      </c>
      <c r="Z36" s="3">
        <f t="shared" si="118"/>
        <v>23942.3</v>
      </c>
      <c r="AA36" s="4">
        <v>0</v>
      </c>
      <c r="AB36" s="4">
        <v>0</v>
      </c>
      <c r="AC36" s="4">
        <f t="shared" si="11"/>
        <v>0</v>
      </c>
      <c r="AD36" s="4">
        <v>0</v>
      </c>
      <c r="AE36" s="4">
        <f t="shared" si="119"/>
        <v>0</v>
      </c>
      <c r="AF36" s="4">
        <v>0</v>
      </c>
      <c r="AG36" s="4">
        <f t="shared" si="120"/>
        <v>0</v>
      </c>
      <c r="AH36" s="4">
        <v>0</v>
      </c>
      <c r="AI36" s="4">
        <f t="shared" si="121"/>
        <v>0</v>
      </c>
      <c r="AJ36" s="4">
        <v>0</v>
      </c>
      <c r="AK36" s="4">
        <f t="shared" si="122"/>
        <v>0</v>
      </c>
      <c r="AL36" s="4">
        <v>0</v>
      </c>
      <c r="AM36" s="3">
        <f t="shared" si="12"/>
        <v>0</v>
      </c>
      <c r="AN36" s="32">
        <v>0</v>
      </c>
      <c r="AO36" s="3">
        <f t="shared" si="123"/>
        <v>0</v>
      </c>
      <c r="AP36" s="32">
        <v>0</v>
      </c>
      <c r="AQ36" s="35">
        <f t="shared" si="124"/>
        <v>0</v>
      </c>
      <c r="AR36" s="4">
        <v>0</v>
      </c>
      <c r="AS36" s="35">
        <f t="shared" si="125"/>
        <v>0</v>
      </c>
      <c r="AT36" s="27">
        <v>0</v>
      </c>
      <c r="AU36" s="3">
        <f t="shared" si="126"/>
        <v>0</v>
      </c>
      <c r="AV36" s="4">
        <v>0</v>
      </c>
      <c r="AW36" s="3">
        <v>0</v>
      </c>
      <c r="AX36" s="3">
        <f t="shared" si="17"/>
        <v>0</v>
      </c>
      <c r="AY36" s="3"/>
      <c r="AZ36" s="3">
        <f t="shared" si="127"/>
        <v>0</v>
      </c>
      <c r="BA36" s="3"/>
      <c r="BB36" s="3">
        <f t="shared" si="128"/>
        <v>0</v>
      </c>
      <c r="BC36" s="3"/>
      <c r="BD36" s="3">
        <f t="shared" si="129"/>
        <v>0</v>
      </c>
      <c r="BE36" s="3"/>
      <c r="BF36" s="3">
        <f t="shared" si="130"/>
        <v>0</v>
      </c>
      <c r="BG36" s="3"/>
      <c r="BH36" s="3">
        <f t="shared" si="22"/>
        <v>0</v>
      </c>
      <c r="BI36" s="3"/>
      <c r="BJ36" s="35">
        <f t="shared" si="131"/>
        <v>0</v>
      </c>
      <c r="BK36" s="30"/>
      <c r="BL36" s="3">
        <f t="shared" si="132"/>
        <v>0</v>
      </c>
      <c r="BM36" s="64" t="s">
        <v>255</v>
      </c>
      <c r="BN36" s="64"/>
    </row>
    <row r="37" spans="1:67" x14ac:dyDescent="0.35">
      <c r="A37" s="24"/>
      <c r="B37" s="72" t="s">
        <v>124</v>
      </c>
      <c r="C37" s="72"/>
      <c r="D37" s="4">
        <v>51627.7</v>
      </c>
      <c r="E37" s="4"/>
      <c r="F37" s="4">
        <f t="shared" si="5"/>
        <v>51627.7</v>
      </c>
      <c r="G37" s="4"/>
      <c r="H37" s="4">
        <f t="shared" si="112"/>
        <v>51627.7</v>
      </c>
      <c r="I37" s="4"/>
      <c r="J37" s="4">
        <f t="shared" si="113"/>
        <v>51627.7</v>
      </c>
      <c r="K37" s="4"/>
      <c r="L37" s="4">
        <f t="shared" si="114"/>
        <v>51627.7</v>
      </c>
      <c r="M37" s="4"/>
      <c r="N37" s="4">
        <f>L37+M37</f>
        <v>51627.7</v>
      </c>
      <c r="O37" s="4"/>
      <c r="P37" s="4">
        <f>N37+O37</f>
        <v>51627.7</v>
      </c>
      <c r="Q37" s="4"/>
      <c r="R37" s="3">
        <f t="shared" si="6"/>
        <v>51627.7</v>
      </c>
      <c r="S37" s="32"/>
      <c r="T37" s="3">
        <f t="shared" si="115"/>
        <v>51627.7</v>
      </c>
      <c r="U37" s="32"/>
      <c r="V37" s="35">
        <f t="shared" si="116"/>
        <v>51627.7</v>
      </c>
      <c r="W37" s="4"/>
      <c r="X37" s="35">
        <f t="shared" si="117"/>
        <v>51627.7</v>
      </c>
      <c r="Y37" s="27">
        <v>-37522.5</v>
      </c>
      <c r="Z37" s="3">
        <f t="shared" si="118"/>
        <v>14105.199999999997</v>
      </c>
      <c r="AA37" s="4">
        <v>0</v>
      </c>
      <c r="AB37" s="4">
        <v>0</v>
      </c>
      <c r="AC37" s="4">
        <f t="shared" si="11"/>
        <v>0</v>
      </c>
      <c r="AD37" s="4">
        <v>0</v>
      </c>
      <c r="AE37" s="4">
        <f t="shared" si="119"/>
        <v>0</v>
      </c>
      <c r="AF37" s="4">
        <v>0</v>
      </c>
      <c r="AG37" s="4">
        <f t="shared" si="120"/>
        <v>0</v>
      </c>
      <c r="AH37" s="4">
        <v>0</v>
      </c>
      <c r="AI37" s="4">
        <f t="shared" si="121"/>
        <v>0</v>
      </c>
      <c r="AJ37" s="4">
        <v>0</v>
      </c>
      <c r="AK37" s="4">
        <f t="shared" si="122"/>
        <v>0</v>
      </c>
      <c r="AL37" s="4">
        <v>0</v>
      </c>
      <c r="AM37" s="3">
        <f t="shared" si="12"/>
        <v>0</v>
      </c>
      <c r="AN37" s="32">
        <v>0</v>
      </c>
      <c r="AO37" s="3">
        <f t="shared" si="123"/>
        <v>0</v>
      </c>
      <c r="AP37" s="32">
        <v>0</v>
      </c>
      <c r="AQ37" s="35">
        <f t="shared" si="124"/>
        <v>0</v>
      </c>
      <c r="AR37" s="4">
        <v>0</v>
      </c>
      <c r="AS37" s="35">
        <f t="shared" si="125"/>
        <v>0</v>
      </c>
      <c r="AT37" s="27">
        <v>0</v>
      </c>
      <c r="AU37" s="3">
        <f t="shared" si="126"/>
        <v>0</v>
      </c>
      <c r="AV37" s="4">
        <v>0</v>
      </c>
      <c r="AW37" s="3">
        <v>0</v>
      </c>
      <c r="AX37" s="3">
        <f t="shared" si="17"/>
        <v>0</v>
      </c>
      <c r="AY37" s="3"/>
      <c r="AZ37" s="3">
        <f t="shared" si="127"/>
        <v>0</v>
      </c>
      <c r="BA37" s="3"/>
      <c r="BB37" s="3">
        <f t="shared" si="128"/>
        <v>0</v>
      </c>
      <c r="BC37" s="3"/>
      <c r="BD37" s="3">
        <f t="shared" si="129"/>
        <v>0</v>
      </c>
      <c r="BE37" s="3"/>
      <c r="BF37" s="3">
        <f t="shared" si="130"/>
        <v>0</v>
      </c>
      <c r="BG37" s="3"/>
      <c r="BH37" s="3">
        <f t="shared" si="22"/>
        <v>0</v>
      </c>
      <c r="BI37" s="3"/>
      <c r="BJ37" s="35">
        <f t="shared" si="131"/>
        <v>0</v>
      </c>
      <c r="BK37" s="30"/>
      <c r="BL37" s="3">
        <f t="shared" si="132"/>
        <v>0</v>
      </c>
      <c r="BM37" s="64" t="s">
        <v>254</v>
      </c>
      <c r="BN37" s="64"/>
    </row>
    <row r="38" spans="1:67" ht="54" x14ac:dyDescent="0.35">
      <c r="A38" s="24" t="s">
        <v>164</v>
      </c>
      <c r="B38" s="72" t="s">
        <v>122</v>
      </c>
      <c r="C38" s="2" t="s">
        <v>58</v>
      </c>
      <c r="D38" s="4">
        <f>D40+D41+D42</f>
        <v>162811.29999999999</v>
      </c>
      <c r="E38" s="4">
        <f>E40+E41+E42</f>
        <v>-11490.373</v>
      </c>
      <c r="F38" s="4">
        <f t="shared" si="5"/>
        <v>151320.927</v>
      </c>
      <c r="G38" s="4">
        <f>G40+G41+G42</f>
        <v>32.229999999999997</v>
      </c>
      <c r="H38" s="4">
        <f t="shared" si="112"/>
        <v>151353.15700000001</v>
      </c>
      <c r="I38" s="4">
        <f>I40+I41+I42</f>
        <v>0</v>
      </c>
      <c r="J38" s="4">
        <f t="shared" si="113"/>
        <v>151353.15700000001</v>
      </c>
      <c r="K38" s="4">
        <f>K40+K41+K42</f>
        <v>0</v>
      </c>
      <c r="L38" s="4">
        <f t="shared" si="114"/>
        <v>151353.15700000001</v>
      </c>
      <c r="M38" s="4">
        <f>M40+M41+M42</f>
        <v>0</v>
      </c>
      <c r="N38" s="4">
        <f>L38+M38</f>
        <v>151353.15700000001</v>
      </c>
      <c r="O38" s="4">
        <f>O40+O41+O42</f>
        <v>0</v>
      </c>
      <c r="P38" s="4">
        <f>N38+O38</f>
        <v>151353.15700000001</v>
      </c>
      <c r="Q38" s="4">
        <f>Q40+Q41+Q42</f>
        <v>0</v>
      </c>
      <c r="R38" s="3">
        <f t="shared" si="6"/>
        <v>151353.15700000001</v>
      </c>
      <c r="S38" s="32">
        <f>S40+S41+S42</f>
        <v>0</v>
      </c>
      <c r="T38" s="3">
        <f t="shared" si="115"/>
        <v>151353.15700000001</v>
      </c>
      <c r="U38" s="32">
        <f>U40+U41+U42</f>
        <v>-7000</v>
      </c>
      <c r="V38" s="35">
        <f t="shared" si="116"/>
        <v>144353.15700000001</v>
      </c>
      <c r="W38" s="4">
        <f>W40+W41+W42</f>
        <v>0</v>
      </c>
      <c r="X38" s="35">
        <f t="shared" si="117"/>
        <v>144353.15700000001</v>
      </c>
      <c r="Y38" s="27">
        <f>Y40+Y41+Y42</f>
        <v>-2656.3389999999999</v>
      </c>
      <c r="Z38" s="3">
        <f t="shared" si="118"/>
        <v>141696.818</v>
      </c>
      <c r="AA38" s="4">
        <f t="shared" ref="AA38:AV38" si="133">AA40+AA41+AA42</f>
        <v>0</v>
      </c>
      <c r="AB38" s="4">
        <f t="shared" ref="AB38:AD38" si="134">AB40+AB41+AB42</f>
        <v>0</v>
      </c>
      <c r="AC38" s="4">
        <f t="shared" si="11"/>
        <v>0</v>
      </c>
      <c r="AD38" s="4">
        <f t="shared" si="134"/>
        <v>0</v>
      </c>
      <c r="AE38" s="4">
        <f t="shared" si="119"/>
        <v>0</v>
      </c>
      <c r="AF38" s="4">
        <f t="shared" ref="AF38" si="135">AF40+AF41+AF42</f>
        <v>0</v>
      </c>
      <c r="AG38" s="4">
        <f t="shared" si="120"/>
        <v>0</v>
      </c>
      <c r="AH38" s="4">
        <f t="shared" ref="AH38:AJ38" si="136">AH40+AH41+AH42</f>
        <v>0</v>
      </c>
      <c r="AI38" s="4">
        <f t="shared" si="121"/>
        <v>0</v>
      </c>
      <c r="AJ38" s="4">
        <f t="shared" si="136"/>
        <v>0</v>
      </c>
      <c r="AK38" s="4">
        <f t="shared" si="122"/>
        <v>0</v>
      </c>
      <c r="AL38" s="4">
        <f t="shared" ref="AL38:AN38" si="137">AL40+AL41+AL42</f>
        <v>0</v>
      </c>
      <c r="AM38" s="3">
        <f t="shared" si="12"/>
        <v>0</v>
      </c>
      <c r="AN38" s="32">
        <f t="shared" si="137"/>
        <v>0</v>
      </c>
      <c r="AO38" s="3">
        <f t="shared" si="123"/>
        <v>0</v>
      </c>
      <c r="AP38" s="32">
        <f t="shared" ref="AP38:AR38" si="138">AP40+AP41+AP42</f>
        <v>0</v>
      </c>
      <c r="AQ38" s="35">
        <f t="shared" si="124"/>
        <v>0</v>
      </c>
      <c r="AR38" s="4">
        <f t="shared" si="138"/>
        <v>0</v>
      </c>
      <c r="AS38" s="35">
        <f t="shared" si="125"/>
        <v>0</v>
      </c>
      <c r="AT38" s="27">
        <f t="shared" ref="AT38" si="139">AT40+AT41+AT42</f>
        <v>0</v>
      </c>
      <c r="AU38" s="3">
        <f t="shared" si="126"/>
        <v>0</v>
      </c>
      <c r="AV38" s="4">
        <f t="shared" si="133"/>
        <v>0</v>
      </c>
      <c r="AW38" s="3">
        <f t="shared" ref="AW38:AY38" si="140">AW40+AW41+AW42</f>
        <v>0</v>
      </c>
      <c r="AX38" s="3">
        <f t="shared" si="17"/>
        <v>0</v>
      </c>
      <c r="AY38" s="3">
        <f t="shared" si="140"/>
        <v>0</v>
      </c>
      <c r="AZ38" s="3">
        <f t="shared" si="127"/>
        <v>0</v>
      </c>
      <c r="BA38" s="3">
        <f t="shared" ref="BA38:BC38" si="141">BA40+BA41+BA42</f>
        <v>0</v>
      </c>
      <c r="BB38" s="3">
        <f t="shared" si="128"/>
        <v>0</v>
      </c>
      <c r="BC38" s="3">
        <f t="shared" si="141"/>
        <v>0</v>
      </c>
      <c r="BD38" s="3">
        <f t="shared" si="129"/>
        <v>0</v>
      </c>
      <c r="BE38" s="3">
        <f t="shared" ref="BE38:BG38" si="142">BE40+BE41+BE42</f>
        <v>0</v>
      </c>
      <c r="BF38" s="3">
        <f t="shared" si="130"/>
        <v>0</v>
      </c>
      <c r="BG38" s="3">
        <f t="shared" si="142"/>
        <v>0</v>
      </c>
      <c r="BH38" s="3">
        <f t="shared" si="22"/>
        <v>0</v>
      </c>
      <c r="BI38" s="3">
        <f t="shared" ref="BI38:BK38" si="143">BI40+BI41+BI42</f>
        <v>0</v>
      </c>
      <c r="BJ38" s="35">
        <f t="shared" si="131"/>
        <v>0</v>
      </c>
      <c r="BK38" s="30">
        <f t="shared" si="143"/>
        <v>0</v>
      </c>
      <c r="BL38" s="3">
        <f t="shared" si="132"/>
        <v>0</v>
      </c>
      <c r="BM38" s="64"/>
      <c r="BN38" s="64"/>
    </row>
    <row r="39" spans="1:67" x14ac:dyDescent="0.35">
      <c r="A39" s="24"/>
      <c r="B39" s="72" t="s">
        <v>119</v>
      </c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"/>
      <c r="S39" s="32"/>
      <c r="T39" s="3"/>
      <c r="U39" s="32"/>
      <c r="V39" s="35"/>
      <c r="W39" s="4"/>
      <c r="X39" s="35"/>
      <c r="Y39" s="27"/>
      <c r="Z39" s="3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3"/>
      <c r="AN39" s="32"/>
      <c r="AO39" s="3"/>
      <c r="AP39" s="32"/>
      <c r="AQ39" s="35"/>
      <c r="AR39" s="4"/>
      <c r="AS39" s="35"/>
      <c r="AT39" s="27"/>
      <c r="AU39" s="3"/>
      <c r="AV39" s="4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5"/>
      <c r="BK39" s="30"/>
      <c r="BL39" s="3"/>
      <c r="BM39" s="64"/>
      <c r="BN39" s="64"/>
    </row>
    <row r="40" spans="1:67" hidden="1" x14ac:dyDescent="0.35">
      <c r="A40" s="12"/>
      <c r="B40" s="15" t="s">
        <v>6</v>
      </c>
      <c r="C40" s="1"/>
      <c r="D40" s="4">
        <v>72811.3</v>
      </c>
      <c r="E40" s="4">
        <f>-8199.313-3291.06</f>
        <v>-11490.373</v>
      </c>
      <c r="F40" s="4">
        <f t="shared" si="5"/>
        <v>61320.927000000003</v>
      </c>
      <c r="G40" s="4">
        <v>32.229999999999997</v>
      </c>
      <c r="H40" s="4">
        <f t="shared" ref="H40:H49" si="144">F40+G40</f>
        <v>61353.157000000007</v>
      </c>
      <c r="I40" s="4"/>
      <c r="J40" s="4">
        <f t="shared" ref="J40:J49" si="145">H40+I40</f>
        <v>61353.157000000007</v>
      </c>
      <c r="K40" s="4"/>
      <c r="L40" s="4">
        <f t="shared" ref="L40:L49" si="146">J40+K40</f>
        <v>61353.157000000007</v>
      </c>
      <c r="M40" s="4"/>
      <c r="N40" s="4">
        <f>L40+M40</f>
        <v>61353.157000000007</v>
      </c>
      <c r="O40" s="4"/>
      <c r="P40" s="4">
        <f>N40+O40</f>
        <v>61353.157000000007</v>
      </c>
      <c r="Q40" s="4"/>
      <c r="R40" s="4">
        <f t="shared" si="6"/>
        <v>61353.157000000007</v>
      </c>
      <c r="S40" s="32"/>
      <c r="T40" s="4">
        <f t="shared" ref="T40:T44" si="147">R40+S40</f>
        <v>61353.157000000007</v>
      </c>
      <c r="U40" s="32">
        <v>-7000</v>
      </c>
      <c r="V40" s="4">
        <f t="shared" ref="V40:V44" si="148">T40+U40</f>
        <v>54353.157000000007</v>
      </c>
      <c r="W40" s="4"/>
      <c r="X40" s="4">
        <f t="shared" ref="X40:X44" si="149">V40+W40</f>
        <v>54353.157000000007</v>
      </c>
      <c r="Y40" s="27">
        <f>-13431.875-2656.364</f>
        <v>-16088.239</v>
      </c>
      <c r="Z40" s="4">
        <f t="shared" ref="Z40:Z44" si="150">X40+Y40</f>
        <v>38264.918000000005</v>
      </c>
      <c r="AA40" s="4">
        <v>0</v>
      </c>
      <c r="AB40" s="4">
        <v>0</v>
      </c>
      <c r="AC40" s="4">
        <f t="shared" si="11"/>
        <v>0</v>
      </c>
      <c r="AD40" s="4">
        <v>0</v>
      </c>
      <c r="AE40" s="4">
        <f t="shared" ref="AE40:AE49" si="151">AC40+AD40</f>
        <v>0</v>
      </c>
      <c r="AF40" s="4">
        <v>0</v>
      </c>
      <c r="AG40" s="4">
        <f t="shared" ref="AG40:AG43" si="152">AE40+AF40</f>
        <v>0</v>
      </c>
      <c r="AH40" s="4">
        <v>0</v>
      </c>
      <c r="AI40" s="4">
        <f t="shared" ref="AI40:AI43" si="153">AG40+AH40</f>
        <v>0</v>
      </c>
      <c r="AJ40" s="4">
        <v>0</v>
      </c>
      <c r="AK40" s="4">
        <f t="shared" ref="AK40:AK43" si="154">AI40+AJ40</f>
        <v>0</v>
      </c>
      <c r="AL40" s="4">
        <v>0</v>
      </c>
      <c r="AM40" s="4">
        <f t="shared" si="12"/>
        <v>0</v>
      </c>
      <c r="AN40" s="32">
        <v>0</v>
      </c>
      <c r="AO40" s="4">
        <f t="shared" ref="AO40:AO44" si="155">AM40+AN40</f>
        <v>0</v>
      </c>
      <c r="AP40" s="32">
        <v>0</v>
      </c>
      <c r="AQ40" s="4">
        <f t="shared" ref="AQ40:AQ44" si="156">AO40+AP40</f>
        <v>0</v>
      </c>
      <c r="AR40" s="4">
        <v>0</v>
      </c>
      <c r="AS40" s="4">
        <f t="shared" ref="AS40:AS44" si="157">AQ40+AR40</f>
        <v>0</v>
      </c>
      <c r="AT40" s="27">
        <v>0</v>
      </c>
      <c r="AU40" s="4">
        <f t="shared" ref="AU40:AU44" si="158">AS40+AT40</f>
        <v>0</v>
      </c>
      <c r="AV40" s="4">
        <v>0</v>
      </c>
      <c r="AW40" s="3">
        <v>0</v>
      </c>
      <c r="AX40" s="3">
        <f t="shared" si="17"/>
        <v>0</v>
      </c>
      <c r="AY40" s="3"/>
      <c r="AZ40" s="3">
        <f t="shared" ref="AZ40:AZ49" si="159">AX40+AY40</f>
        <v>0</v>
      </c>
      <c r="BA40" s="3"/>
      <c r="BB40" s="3">
        <f t="shared" ref="BB40:BB49" si="160">AZ40+BA40</f>
        <v>0</v>
      </c>
      <c r="BC40" s="3"/>
      <c r="BD40" s="3">
        <f t="shared" ref="BD40:BD44" si="161">BB40+BC40</f>
        <v>0</v>
      </c>
      <c r="BE40" s="3"/>
      <c r="BF40" s="3">
        <f t="shared" ref="BF40:BF44" si="162">BD40+BE40</f>
        <v>0</v>
      </c>
      <c r="BG40" s="3"/>
      <c r="BH40" s="3">
        <f t="shared" si="22"/>
        <v>0</v>
      </c>
      <c r="BI40" s="3"/>
      <c r="BJ40" s="3">
        <f t="shared" ref="BJ40:BJ44" si="163">BH40+BI40</f>
        <v>0</v>
      </c>
      <c r="BK40" s="30"/>
      <c r="BL40" s="3">
        <f t="shared" ref="BL40:BL44" si="164">BJ40+BK40</f>
        <v>0</v>
      </c>
      <c r="BM40" s="5" t="s">
        <v>330</v>
      </c>
      <c r="BN40" s="5">
        <v>0</v>
      </c>
      <c r="BO40" s="5"/>
    </row>
    <row r="41" spans="1:67" x14ac:dyDescent="0.35">
      <c r="A41" s="24"/>
      <c r="B41" s="72" t="s">
        <v>123</v>
      </c>
      <c r="C41" s="72"/>
      <c r="D41" s="4">
        <v>90000</v>
      </c>
      <c r="E41" s="4"/>
      <c r="F41" s="4">
        <f t="shared" si="5"/>
        <v>90000</v>
      </c>
      <c r="G41" s="4"/>
      <c r="H41" s="4">
        <f t="shared" si="144"/>
        <v>90000</v>
      </c>
      <c r="I41" s="4"/>
      <c r="J41" s="4">
        <f t="shared" si="145"/>
        <v>90000</v>
      </c>
      <c r="K41" s="4"/>
      <c r="L41" s="4">
        <f t="shared" si="146"/>
        <v>90000</v>
      </c>
      <c r="M41" s="4"/>
      <c r="N41" s="4">
        <f>L41+M41</f>
        <v>90000</v>
      </c>
      <c r="O41" s="4"/>
      <c r="P41" s="4">
        <f>N41+O41</f>
        <v>90000</v>
      </c>
      <c r="Q41" s="4"/>
      <c r="R41" s="3">
        <f t="shared" si="6"/>
        <v>90000</v>
      </c>
      <c r="S41" s="32"/>
      <c r="T41" s="3">
        <f t="shared" si="147"/>
        <v>90000</v>
      </c>
      <c r="U41" s="32"/>
      <c r="V41" s="35">
        <f t="shared" si="148"/>
        <v>90000</v>
      </c>
      <c r="W41" s="4"/>
      <c r="X41" s="35">
        <f t="shared" si="149"/>
        <v>90000</v>
      </c>
      <c r="Y41" s="27">
        <v>-21368.400000000001</v>
      </c>
      <c r="Z41" s="3">
        <f t="shared" si="150"/>
        <v>68631.600000000006</v>
      </c>
      <c r="AA41" s="4">
        <v>0</v>
      </c>
      <c r="AB41" s="4">
        <v>0</v>
      </c>
      <c r="AC41" s="4">
        <f t="shared" si="11"/>
        <v>0</v>
      </c>
      <c r="AD41" s="4">
        <v>0</v>
      </c>
      <c r="AE41" s="4">
        <f t="shared" si="151"/>
        <v>0</v>
      </c>
      <c r="AF41" s="4">
        <v>0</v>
      </c>
      <c r="AG41" s="4">
        <f t="shared" si="152"/>
        <v>0</v>
      </c>
      <c r="AH41" s="4">
        <v>0</v>
      </c>
      <c r="AI41" s="4">
        <f t="shared" si="153"/>
        <v>0</v>
      </c>
      <c r="AJ41" s="4">
        <v>0</v>
      </c>
      <c r="AK41" s="4">
        <f t="shared" si="154"/>
        <v>0</v>
      </c>
      <c r="AL41" s="4">
        <v>0</v>
      </c>
      <c r="AM41" s="3">
        <f t="shared" si="12"/>
        <v>0</v>
      </c>
      <c r="AN41" s="32">
        <v>0</v>
      </c>
      <c r="AO41" s="3">
        <f t="shared" si="155"/>
        <v>0</v>
      </c>
      <c r="AP41" s="32">
        <v>0</v>
      </c>
      <c r="AQ41" s="35">
        <f t="shared" si="156"/>
        <v>0</v>
      </c>
      <c r="AR41" s="4">
        <v>0</v>
      </c>
      <c r="AS41" s="35">
        <f t="shared" si="157"/>
        <v>0</v>
      </c>
      <c r="AT41" s="27">
        <v>0</v>
      </c>
      <c r="AU41" s="3">
        <f t="shared" si="158"/>
        <v>0</v>
      </c>
      <c r="AV41" s="4">
        <v>0</v>
      </c>
      <c r="AW41" s="3">
        <v>0</v>
      </c>
      <c r="AX41" s="3">
        <f t="shared" si="17"/>
        <v>0</v>
      </c>
      <c r="AY41" s="3"/>
      <c r="AZ41" s="3">
        <f t="shared" si="159"/>
        <v>0</v>
      </c>
      <c r="BA41" s="3"/>
      <c r="BB41" s="3">
        <f t="shared" si="160"/>
        <v>0</v>
      </c>
      <c r="BC41" s="3"/>
      <c r="BD41" s="3">
        <f t="shared" si="161"/>
        <v>0</v>
      </c>
      <c r="BE41" s="3"/>
      <c r="BF41" s="3">
        <f t="shared" si="162"/>
        <v>0</v>
      </c>
      <c r="BG41" s="3"/>
      <c r="BH41" s="3">
        <f t="shared" si="22"/>
        <v>0</v>
      </c>
      <c r="BI41" s="3"/>
      <c r="BJ41" s="35">
        <f t="shared" si="163"/>
        <v>0</v>
      </c>
      <c r="BK41" s="30"/>
      <c r="BL41" s="3">
        <f t="shared" si="164"/>
        <v>0</v>
      </c>
      <c r="BM41" s="64" t="s">
        <v>408</v>
      </c>
      <c r="BN41" s="64"/>
    </row>
    <row r="42" spans="1:67" x14ac:dyDescent="0.35">
      <c r="A42" s="24"/>
      <c r="B42" s="15" t="s">
        <v>124</v>
      </c>
      <c r="C42" s="72"/>
      <c r="D42" s="4">
        <v>0</v>
      </c>
      <c r="E42" s="4">
        <v>0</v>
      </c>
      <c r="F42" s="4">
        <f t="shared" si="5"/>
        <v>0</v>
      </c>
      <c r="G42" s="4">
        <v>0</v>
      </c>
      <c r="H42" s="4">
        <f t="shared" si="144"/>
        <v>0</v>
      </c>
      <c r="I42" s="4">
        <v>0</v>
      </c>
      <c r="J42" s="4">
        <f t="shared" si="145"/>
        <v>0</v>
      </c>
      <c r="K42" s="4">
        <v>0</v>
      </c>
      <c r="L42" s="4">
        <f t="shared" si="146"/>
        <v>0</v>
      </c>
      <c r="M42" s="4">
        <v>0</v>
      </c>
      <c r="N42" s="4">
        <f>L42+M42</f>
        <v>0</v>
      </c>
      <c r="O42" s="4">
        <v>0</v>
      </c>
      <c r="P42" s="4">
        <f>N42+O42</f>
        <v>0</v>
      </c>
      <c r="Q42" s="4">
        <v>0</v>
      </c>
      <c r="R42" s="4">
        <f t="shared" si="6"/>
        <v>0</v>
      </c>
      <c r="S42" s="32">
        <v>0</v>
      </c>
      <c r="T42" s="4">
        <f t="shared" si="147"/>
        <v>0</v>
      </c>
      <c r="U42" s="32">
        <v>0</v>
      </c>
      <c r="V42" s="4">
        <f t="shared" si="148"/>
        <v>0</v>
      </c>
      <c r="W42" s="4">
        <v>0</v>
      </c>
      <c r="X42" s="4">
        <f t="shared" si="149"/>
        <v>0</v>
      </c>
      <c r="Y42" s="27">
        <v>34800.300000000003</v>
      </c>
      <c r="Z42" s="4">
        <f t="shared" si="150"/>
        <v>34800.300000000003</v>
      </c>
      <c r="AA42" s="4">
        <v>0</v>
      </c>
      <c r="AB42" s="4">
        <v>0</v>
      </c>
      <c r="AC42" s="4">
        <f t="shared" si="11"/>
        <v>0</v>
      </c>
      <c r="AD42" s="4">
        <v>0</v>
      </c>
      <c r="AE42" s="4">
        <f t="shared" si="151"/>
        <v>0</v>
      </c>
      <c r="AF42" s="4">
        <v>0</v>
      </c>
      <c r="AG42" s="4">
        <f t="shared" si="152"/>
        <v>0</v>
      </c>
      <c r="AH42" s="4">
        <v>0</v>
      </c>
      <c r="AI42" s="4">
        <f t="shared" si="153"/>
        <v>0</v>
      </c>
      <c r="AJ42" s="4">
        <v>0</v>
      </c>
      <c r="AK42" s="4">
        <f t="shared" si="154"/>
        <v>0</v>
      </c>
      <c r="AL42" s="4">
        <v>0</v>
      </c>
      <c r="AM42" s="4">
        <f t="shared" si="12"/>
        <v>0</v>
      </c>
      <c r="AN42" s="32">
        <v>0</v>
      </c>
      <c r="AO42" s="4">
        <f t="shared" si="155"/>
        <v>0</v>
      </c>
      <c r="AP42" s="32">
        <v>0</v>
      </c>
      <c r="AQ42" s="4">
        <f t="shared" si="156"/>
        <v>0</v>
      </c>
      <c r="AR42" s="4">
        <v>0</v>
      </c>
      <c r="AS42" s="4">
        <f t="shared" si="157"/>
        <v>0</v>
      </c>
      <c r="AT42" s="27">
        <v>0</v>
      </c>
      <c r="AU42" s="4">
        <f t="shared" si="158"/>
        <v>0</v>
      </c>
      <c r="AV42" s="4">
        <v>0</v>
      </c>
      <c r="AW42" s="3">
        <v>0</v>
      </c>
      <c r="AX42" s="3">
        <f t="shared" si="17"/>
        <v>0</v>
      </c>
      <c r="AY42" s="3"/>
      <c r="AZ42" s="3">
        <f t="shared" si="159"/>
        <v>0</v>
      </c>
      <c r="BA42" s="3"/>
      <c r="BB42" s="3">
        <f t="shared" si="160"/>
        <v>0</v>
      </c>
      <c r="BC42" s="3"/>
      <c r="BD42" s="3">
        <f t="shared" si="161"/>
        <v>0</v>
      </c>
      <c r="BE42" s="3"/>
      <c r="BF42" s="3">
        <f t="shared" si="162"/>
        <v>0</v>
      </c>
      <c r="BG42" s="3"/>
      <c r="BH42" s="3">
        <f t="shared" si="22"/>
        <v>0</v>
      </c>
      <c r="BI42" s="3"/>
      <c r="BJ42" s="3">
        <f t="shared" si="163"/>
        <v>0</v>
      </c>
      <c r="BK42" s="30"/>
      <c r="BL42" s="3">
        <f t="shared" si="164"/>
        <v>0</v>
      </c>
      <c r="BM42" s="5" t="s">
        <v>254</v>
      </c>
      <c r="BN42" s="5"/>
      <c r="BO42" s="5"/>
    </row>
    <row r="43" spans="1:67" ht="54" customHeight="1" x14ac:dyDescent="0.35">
      <c r="A43" s="24" t="s">
        <v>158</v>
      </c>
      <c r="B43" s="72" t="s">
        <v>400</v>
      </c>
      <c r="C43" s="2" t="s">
        <v>58</v>
      </c>
      <c r="D43" s="4">
        <v>0</v>
      </c>
      <c r="E43" s="4">
        <v>0</v>
      </c>
      <c r="F43" s="4">
        <f t="shared" si="5"/>
        <v>0</v>
      </c>
      <c r="G43" s="4">
        <v>0</v>
      </c>
      <c r="H43" s="4">
        <f t="shared" si="144"/>
        <v>0</v>
      </c>
      <c r="I43" s="4">
        <v>0</v>
      </c>
      <c r="J43" s="4">
        <f t="shared" si="145"/>
        <v>0</v>
      </c>
      <c r="K43" s="4">
        <v>0</v>
      </c>
      <c r="L43" s="4">
        <f t="shared" si="146"/>
        <v>0</v>
      </c>
      <c r="M43" s="4">
        <v>0</v>
      </c>
      <c r="N43" s="4">
        <f>L43+M43</f>
        <v>0</v>
      </c>
      <c r="O43" s="4">
        <v>0</v>
      </c>
      <c r="P43" s="4">
        <f>N43+O43</f>
        <v>0</v>
      </c>
      <c r="Q43" s="4">
        <v>0</v>
      </c>
      <c r="R43" s="3">
        <f t="shared" si="6"/>
        <v>0</v>
      </c>
      <c r="S43" s="32">
        <v>0</v>
      </c>
      <c r="T43" s="3">
        <f t="shared" si="147"/>
        <v>0</v>
      </c>
      <c r="U43" s="32">
        <v>0</v>
      </c>
      <c r="V43" s="35">
        <f t="shared" si="148"/>
        <v>0</v>
      </c>
      <c r="W43" s="4">
        <v>0</v>
      </c>
      <c r="X43" s="35">
        <f t="shared" si="149"/>
        <v>0</v>
      </c>
      <c r="Y43" s="27">
        <v>0</v>
      </c>
      <c r="Z43" s="3">
        <f t="shared" si="150"/>
        <v>0</v>
      </c>
      <c r="AA43" s="4">
        <v>0</v>
      </c>
      <c r="AB43" s="4">
        <v>0</v>
      </c>
      <c r="AC43" s="4">
        <f t="shared" si="11"/>
        <v>0</v>
      </c>
      <c r="AD43" s="4">
        <v>0</v>
      </c>
      <c r="AE43" s="4">
        <f t="shared" si="151"/>
        <v>0</v>
      </c>
      <c r="AF43" s="4">
        <v>0</v>
      </c>
      <c r="AG43" s="4">
        <f t="shared" si="152"/>
        <v>0</v>
      </c>
      <c r="AH43" s="4">
        <v>0</v>
      </c>
      <c r="AI43" s="4">
        <f t="shared" si="153"/>
        <v>0</v>
      </c>
      <c r="AJ43" s="4">
        <v>0</v>
      </c>
      <c r="AK43" s="4">
        <f t="shared" si="154"/>
        <v>0</v>
      </c>
      <c r="AL43" s="4">
        <v>0</v>
      </c>
      <c r="AM43" s="3">
        <f t="shared" si="12"/>
        <v>0</v>
      </c>
      <c r="AN43" s="32">
        <v>0</v>
      </c>
      <c r="AO43" s="3">
        <f t="shared" si="155"/>
        <v>0</v>
      </c>
      <c r="AP43" s="32">
        <v>0</v>
      </c>
      <c r="AQ43" s="35">
        <f t="shared" si="156"/>
        <v>0</v>
      </c>
      <c r="AR43" s="4">
        <v>0</v>
      </c>
      <c r="AS43" s="35">
        <f t="shared" si="157"/>
        <v>0</v>
      </c>
      <c r="AT43" s="27">
        <v>0</v>
      </c>
      <c r="AU43" s="3">
        <f t="shared" si="158"/>
        <v>0</v>
      </c>
      <c r="AV43" s="4">
        <v>150000</v>
      </c>
      <c r="AW43" s="3"/>
      <c r="AX43" s="3">
        <f t="shared" si="17"/>
        <v>150000</v>
      </c>
      <c r="AY43" s="3"/>
      <c r="AZ43" s="3">
        <f t="shared" si="159"/>
        <v>150000</v>
      </c>
      <c r="BA43" s="3"/>
      <c r="BB43" s="3">
        <f t="shared" si="160"/>
        <v>150000</v>
      </c>
      <c r="BC43" s="3"/>
      <c r="BD43" s="3">
        <f t="shared" si="161"/>
        <v>150000</v>
      </c>
      <c r="BE43" s="3"/>
      <c r="BF43" s="3">
        <f t="shared" si="162"/>
        <v>150000</v>
      </c>
      <c r="BG43" s="3"/>
      <c r="BH43" s="3">
        <f t="shared" si="22"/>
        <v>150000</v>
      </c>
      <c r="BI43" s="3"/>
      <c r="BJ43" s="35">
        <f t="shared" si="163"/>
        <v>150000</v>
      </c>
      <c r="BK43" s="30"/>
      <c r="BL43" s="3">
        <f t="shared" si="164"/>
        <v>150000</v>
      </c>
      <c r="BM43" s="64" t="s">
        <v>273</v>
      </c>
      <c r="BN43" s="64"/>
    </row>
    <row r="44" spans="1:67" ht="54" x14ac:dyDescent="0.35">
      <c r="A44" s="24" t="s">
        <v>165</v>
      </c>
      <c r="B44" s="72" t="s">
        <v>126</v>
      </c>
      <c r="C44" s="2" t="s">
        <v>58</v>
      </c>
      <c r="D44" s="4">
        <v>160630.9</v>
      </c>
      <c r="E44" s="4"/>
      <c r="F44" s="4">
        <f t="shared" si="5"/>
        <v>160630.9</v>
      </c>
      <c r="G44" s="4">
        <v>-100000</v>
      </c>
      <c r="H44" s="4">
        <f t="shared" si="144"/>
        <v>60630.899999999994</v>
      </c>
      <c r="I44" s="4"/>
      <c r="J44" s="4">
        <f t="shared" si="145"/>
        <v>60630.899999999994</v>
      </c>
      <c r="K44" s="4">
        <f>K46+K47</f>
        <v>123529.60000000001</v>
      </c>
      <c r="L44" s="4">
        <f>J44+K44</f>
        <v>184160.5</v>
      </c>
      <c r="M44" s="4">
        <f>M46+M47</f>
        <v>4997.1689999999999</v>
      </c>
      <c r="N44" s="4">
        <f>L44+M44</f>
        <v>189157.66899999999</v>
      </c>
      <c r="O44" s="4">
        <f>O46+O47</f>
        <v>0</v>
      </c>
      <c r="P44" s="4">
        <f>N44+O44</f>
        <v>189157.66899999999</v>
      </c>
      <c r="Q44" s="4">
        <f>Q46+Q47</f>
        <v>-67937.13</v>
      </c>
      <c r="R44" s="3">
        <f t="shared" si="6"/>
        <v>121220.53899999999</v>
      </c>
      <c r="S44" s="32">
        <f>S46+S47</f>
        <v>0</v>
      </c>
      <c r="T44" s="3">
        <f t="shared" si="147"/>
        <v>121220.53899999999</v>
      </c>
      <c r="U44" s="32">
        <f>U46+U47</f>
        <v>-69.19999999999709</v>
      </c>
      <c r="V44" s="35">
        <f t="shared" si="148"/>
        <v>121151.33899999999</v>
      </c>
      <c r="W44" s="4">
        <f>W46+W47</f>
        <v>0</v>
      </c>
      <c r="X44" s="35">
        <f t="shared" si="149"/>
        <v>121151.33899999999</v>
      </c>
      <c r="Y44" s="27">
        <f>Y46+Y47</f>
        <v>0</v>
      </c>
      <c r="Z44" s="3">
        <f t="shared" si="150"/>
        <v>121151.33899999999</v>
      </c>
      <c r="AA44" s="4">
        <v>50000</v>
      </c>
      <c r="AB44" s="4"/>
      <c r="AC44" s="4">
        <f t="shared" si="11"/>
        <v>50000</v>
      </c>
      <c r="AD44" s="4">
        <v>100000</v>
      </c>
      <c r="AE44" s="4">
        <f>AC44+AD44</f>
        <v>150000</v>
      </c>
      <c r="AF44" s="4">
        <f>AF46+AF47</f>
        <v>0</v>
      </c>
      <c r="AG44" s="4">
        <f>AE44+AF44</f>
        <v>150000</v>
      </c>
      <c r="AH44" s="4">
        <f>AH46+AH47</f>
        <v>0</v>
      </c>
      <c r="AI44" s="4">
        <f>AG44+AH44</f>
        <v>150000</v>
      </c>
      <c r="AJ44" s="4">
        <f>AJ46+AJ47</f>
        <v>0</v>
      </c>
      <c r="AK44" s="4">
        <f>AI44+AJ44</f>
        <v>150000</v>
      </c>
      <c r="AL44" s="4">
        <f>AL46+AL47</f>
        <v>67937.13</v>
      </c>
      <c r="AM44" s="3">
        <f t="shared" si="12"/>
        <v>217937.13</v>
      </c>
      <c r="AN44" s="32">
        <f>AN46+AN47</f>
        <v>0</v>
      </c>
      <c r="AO44" s="3">
        <f t="shared" si="155"/>
        <v>217937.13</v>
      </c>
      <c r="AP44" s="32">
        <f>AP46+AP47</f>
        <v>69.2</v>
      </c>
      <c r="AQ44" s="35">
        <f t="shared" si="156"/>
        <v>218006.33000000002</v>
      </c>
      <c r="AR44" s="4">
        <f>AR46+AR47</f>
        <v>0</v>
      </c>
      <c r="AS44" s="35">
        <f t="shared" si="157"/>
        <v>218006.33000000002</v>
      </c>
      <c r="AT44" s="27">
        <f>AT46+AT47</f>
        <v>0</v>
      </c>
      <c r="AU44" s="3">
        <f t="shared" si="158"/>
        <v>218006.33000000002</v>
      </c>
      <c r="AV44" s="4">
        <v>0</v>
      </c>
      <c r="AW44" s="3">
        <v>0</v>
      </c>
      <c r="AX44" s="3">
        <f t="shared" si="17"/>
        <v>0</v>
      </c>
      <c r="AY44" s="3"/>
      <c r="AZ44" s="3">
        <f t="shared" si="159"/>
        <v>0</v>
      </c>
      <c r="BA44" s="3">
        <f>BA46+BA47</f>
        <v>0</v>
      </c>
      <c r="BB44" s="3">
        <f t="shared" si="160"/>
        <v>0</v>
      </c>
      <c r="BC44" s="3">
        <f>BC46+BC47</f>
        <v>0</v>
      </c>
      <c r="BD44" s="3">
        <f t="shared" si="161"/>
        <v>0</v>
      </c>
      <c r="BE44" s="3">
        <f>BE46+BE47</f>
        <v>0</v>
      </c>
      <c r="BF44" s="3">
        <f t="shared" si="162"/>
        <v>0</v>
      </c>
      <c r="BG44" s="3">
        <f t="shared" ref="BG44:BI44" si="165">BG46+BG47</f>
        <v>0</v>
      </c>
      <c r="BH44" s="3">
        <f t="shared" si="22"/>
        <v>0</v>
      </c>
      <c r="BI44" s="3">
        <f t="shared" si="165"/>
        <v>0</v>
      </c>
      <c r="BJ44" s="35">
        <f t="shared" si="163"/>
        <v>0</v>
      </c>
      <c r="BK44" s="30">
        <f t="shared" ref="BK44" si="166">BK46+BK47</f>
        <v>0</v>
      </c>
      <c r="BL44" s="3">
        <f t="shared" si="164"/>
        <v>0</v>
      </c>
      <c r="BM44" s="64"/>
      <c r="BN44" s="64"/>
    </row>
    <row r="45" spans="1:67" hidden="1" x14ac:dyDescent="0.35">
      <c r="A45" s="24"/>
      <c r="B45" s="20" t="s">
        <v>119</v>
      </c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3"/>
      <c r="S45" s="32"/>
      <c r="T45" s="3"/>
      <c r="U45" s="32"/>
      <c r="V45" s="3"/>
      <c r="W45" s="4"/>
      <c r="X45" s="3"/>
      <c r="Y45" s="27"/>
      <c r="Z45" s="3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3"/>
      <c r="AN45" s="32"/>
      <c r="AO45" s="3"/>
      <c r="AP45" s="32"/>
      <c r="AQ45" s="3"/>
      <c r="AR45" s="4"/>
      <c r="AS45" s="3"/>
      <c r="AT45" s="27"/>
      <c r="AU45" s="3"/>
      <c r="AV45" s="4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0"/>
      <c r="BL45" s="3"/>
      <c r="BM45" s="5"/>
      <c r="BN45" s="5">
        <v>0</v>
      </c>
      <c r="BO45" s="5"/>
    </row>
    <row r="46" spans="1:67" hidden="1" x14ac:dyDescent="0.35">
      <c r="A46" s="16"/>
      <c r="B46" s="15" t="s">
        <v>6</v>
      </c>
      <c r="C46" s="2"/>
      <c r="D46" s="4">
        <v>160630.9</v>
      </c>
      <c r="E46" s="4"/>
      <c r="F46" s="4">
        <v>160630.9</v>
      </c>
      <c r="G46" s="4">
        <v>-100000</v>
      </c>
      <c r="H46" s="4">
        <f t="shared" si="144"/>
        <v>60630.899999999994</v>
      </c>
      <c r="I46" s="4"/>
      <c r="J46" s="4">
        <v>60630.9</v>
      </c>
      <c r="K46" s="4">
        <f>23529.6+60630.9-60630.9</f>
        <v>23529.599999999999</v>
      </c>
      <c r="L46" s="4">
        <f t="shared" si="146"/>
        <v>84160.5</v>
      </c>
      <c r="M46" s="4">
        <v>4997.1689999999999</v>
      </c>
      <c r="N46" s="4">
        <f>L46+M46</f>
        <v>89157.668999999994</v>
      </c>
      <c r="O46" s="4"/>
      <c r="P46" s="4">
        <f>N46+O46</f>
        <v>89157.668999999994</v>
      </c>
      <c r="Q46" s="4">
        <v>-67937.13</v>
      </c>
      <c r="R46" s="4">
        <f t="shared" si="6"/>
        <v>21220.53899999999</v>
      </c>
      <c r="S46" s="32"/>
      <c r="T46" s="4">
        <f t="shared" ref="T46:T49" si="167">R46+S46</f>
        <v>21220.53899999999</v>
      </c>
      <c r="U46" s="32">
        <f>100000-69.2</f>
        <v>99930.8</v>
      </c>
      <c r="V46" s="4">
        <f t="shared" ref="V46:V49" si="168">T46+U46</f>
        <v>121151.33899999999</v>
      </c>
      <c r="W46" s="4"/>
      <c r="X46" s="4">
        <f t="shared" ref="X46:X49" si="169">V46+W46</f>
        <v>121151.33899999999</v>
      </c>
      <c r="Y46" s="27"/>
      <c r="Z46" s="4">
        <f t="shared" ref="Z46:Z49" si="170">X46+Y46</f>
        <v>121151.33899999999</v>
      </c>
      <c r="AA46" s="4">
        <v>50000</v>
      </c>
      <c r="AB46" s="4"/>
      <c r="AC46" s="4">
        <v>50000</v>
      </c>
      <c r="AD46" s="4">
        <v>100000</v>
      </c>
      <c r="AE46" s="4">
        <f t="shared" ref="AE46:AE47" si="171">AC46+AD46</f>
        <v>150000</v>
      </c>
      <c r="AF46" s="4">
        <f>-43450.7+43450.7</f>
        <v>0</v>
      </c>
      <c r="AG46" s="4">
        <f t="shared" ref="AG46:AG47" si="172">AE46+AF46</f>
        <v>150000</v>
      </c>
      <c r="AH46" s="4">
        <f>-43450.7+43450.7</f>
        <v>0</v>
      </c>
      <c r="AI46" s="4">
        <f t="shared" ref="AI46:AI49" si="173">AG46+AH46</f>
        <v>150000</v>
      </c>
      <c r="AJ46" s="4">
        <f>-43450.7+43450.7</f>
        <v>0</v>
      </c>
      <c r="AK46" s="4">
        <f t="shared" ref="AK46:AK49" si="174">AI46+AJ46</f>
        <v>150000</v>
      </c>
      <c r="AL46" s="4">
        <f>-43450.7+43450.7+67937.13</f>
        <v>67937.13</v>
      </c>
      <c r="AM46" s="4">
        <f t="shared" si="12"/>
        <v>217937.13</v>
      </c>
      <c r="AN46" s="32"/>
      <c r="AO46" s="4">
        <f t="shared" ref="AO46:AO49" si="175">AM46+AN46</f>
        <v>217937.13</v>
      </c>
      <c r="AP46" s="32">
        <v>69.2</v>
      </c>
      <c r="AQ46" s="4">
        <f t="shared" ref="AQ46:AQ49" si="176">AO46+AP46</f>
        <v>218006.33000000002</v>
      </c>
      <c r="AR46" s="4"/>
      <c r="AS46" s="4">
        <f t="shared" ref="AS46:AS49" si="177">AQ46+AR46</f>
        <v>218006.33000000002</v>
      </c>
      <c r="AT46" s="27"/>
      <c r="AU46" s="4">
        <f t="shared" ref="AU46:AU49" si="178">AS46+AT46</f>
        <v>218006.33000000002</v>
      </c>
      <c r="AV46" s="4"/>
      <c r="AW46" s="3"/>
      <c r="AX46" s="3"/>
      <c r="AY46" s="3"/>
      <c r="AZ46" s="3"/>
      <c r="BA46" s="3"/>
      <c r="BB46" s="3">
        <f t="shared" si="160"/>
        <v>0</v>
      </c>
      <c r="BC46" s="3"/>
      <c r="BD46" s="3">
        <f t="shared" ref="BD46:BD49" si="179">BB46+BC46</f>
        <v>0</v>
      </c>
      <c r="BE46" s="3"/>
      <c r="BF46" s="3">
        <f t="shared" ref="BF46:BF49" si="180">BD46+BE46</f>
        <v>0</v>
      </c>
      <c r="BG46" s="3"/>
      <c r="BH46" s="3">
        <f t="shared" si="22"/>
        <v>0</v>
      </c>
      <c r="BI46" s="3"/>
      <c r="BJ46" s="3">
        <f t="shared" ref="BJ46:BJ49" si="181">BH46+BI46</f>
        <v>0</v>
      </c>
      <c r="BK46" s="30"/>
      <c r="BL46" s="3">
        <f t="shared" ref="BL46:BL49" si="182">BJ46+BK46</f>
        <v>0</v>
      </c>
      <c r="BM46" s="5" t="s">
        <v>368</v>
      </c>
      <c r="BN46" s="5">
        <v>0</v>
      </c>
      <c r="BO46" s="5"/>
    </row>
    <row r="47" spans="1:67" hidden="1" x14ac:dyDescent="0.35">
      <c r="A47" s="24"/>
      <c r="B47" s="20" t="s">
        <v>123</v>
      </c>
      <c r="C47" s="2"/>
      <c r="D47" s="4"/>
      <c r="E47" s="4"/>
      <c r="F47" s="4"/>
      <c r="G47" s="4"/>
      <c r="H47" s="4"/>
      <c r="I47" s="4"/>
      <c r="J47" s="4"/>
      <c r="K47" s="4">
        <v>100000</v>
      </c>
      <c r="L47" s="4">
        <f t="shared" si="146"/>
        <v>100000</v>
      </c>
      <c r="M47" s="4"/>
      <c r="N47" s="4">
        <f>L47+M47</f>
        <v>100000</v>
      </c>
      <c r="O47" s="4"/>
      <c r="P47" s="4">
        <f>N47+O47</f>
        <v>100000</v>
      </c>
      <c r="Q47" s="4"/>
      <c r="R47" s="3">
        <f t="shared" si="6"/>
        <v>100000</v>
      </c>
      <c r="S47" s="32"/>
      <c r="T47" s="3">
        <f t="shared" si="167"/>
        <v>100000</v>
      </c>
      <c r="U47" s="32">
        <v>-100000</v>
      </c>
      <c r="V47" s="3">
        <f t="shared" si="168"/>
        <v>0</v>
      </c>
      <c r="W47" s="4"/>
      <c r="X47" s="3">
        <f t="shared" si="169"/>
        <v>0</v>
      </c>
      <c r="Y47" s="27"/>
      <c r="Z47" s="3">
        <f t="shared" si="170"/>
        <v>0</v>
      </c>
      <c r="AA47" s="4"/>
      <c r="AB47" s="4"/>
      <c r="AC47" s="4"/>
      <c r="AD47" s="4"/>
      <c r="AE47" s="4">
        <f t="shared" si="171"/>
        <v>0</v>
      </c>
      <c r="AF47" s="4"/>
      <c r="AG47" s="4">
        <f t="shared" si="172"/>
        <v>0</v>
      </c>
      <c r="AH47" s="4"/>
      <c r="AI47" s="4">
        <f t="shared" si="173"/>
        <v>0</v>
      </c>
      <c r="AJ47" s="4"/>
      <c r="AK47" s="4">
        <f t="shared" si="174"/>
        <v>0</v>
      </c>
      <c r="AL47" s="4"/>
      <c r="AM47" s="3">
        <f t="shared" si="12"/>
        <v>0</v>
      </c>
      <c r="AN47" s="32"/>
      <c r="AO47" s="3">
        <f t="shared" si="175"/>
        <v>0</v>
      </c>
      <c r="AP47" s="32"/>
      <c r="AQ47" s="3">
        <f t="shared" si="176"/>
        <v>0</v>
      </c>
      <c r="AR47" s="4"/>
      <c r="AS47" s="3">
        <f t="shared" si="177"/>
        <v>0</v>
      </c>
      <c r="AT47" s="27"/>
      <c r="AU47" s="3">
        <f t="shared" si="178"/>
        <v>0</v>
      </c>
      <c r="AV47" s="4"/>
      <c r="AW47" s="3"/>
      <c r="AX47" s="3"/>
      <c r="AY47" s="3"/>
      <c r="AZ47" s="3"/>
      <c r="BA47" s="3"/>
      <c r="BB47" s="3">
        <f t="shared" si="160"/>
        <v>0</v>
      </c>
      <c r="BC47" s="3"/>
      <c r="BD47" s="3">
        <f t="shared" si="179"/>
        <v>0</v>
      </c>
      <c r="BE47" s="3"/>
      <c r="BF47" s="3">
        <f t="shared" si="180"/>
        <v>0</v>
      </c>
      <c r="BG47" s="3"/>
      <c r="BH47" s="3">
        <f t="shared" si="22"/>
        <v>0</v>
      </c>
      <c r="BI47" s="3"/>
      <c r="BJ47" s="3">
        <f t="shared" si="181"/>
        <v>0</v>
      </c>
      <c r="BK47" s="30"/>
      <c r="BL47" s="3">
        <f t="shared" si="182"/>
        <v>0</v>
      </c>
      <c r="BM47" s="5" t="s">
        <v>366</v>
      </c>
      <c r="BN47" s="5">
        <v>0</v>
      </c>
      <c r="BO47" s="5"/>
    </row>
    <row r="48" spans="1:67" ht="40.5" hidden="1" customHeight="1" x14ac:dyDescent="0.35">
      <c r="A48" s="95" t="s">
        <v>166</v>
      </c>
      <c r="B48" s="101" t="s">
        <v>148</v>
      </c>
      <c r="C48" s="20" t="s">
        <v>11</v>
      </c>
      <c r="D48" s="4">
        <v>20807.900000000001</v>
      </c>
      <c r="E48" s="4"/>
      <c r="F48" s="4">
        <f t="shared" si="5"/>
        <v>20807.900000000001</v>
      </c>
      <c r="G48" s="4"/>
      <c r="H48" s="4">
        <f t="shared" si="144"/>
        <v>20807.900000000001</v>
      </c>
      <c r="I48" s="4"/>
      <c r="J48" s="4">
        <f t="shared" si="145"/>
        <v>20807.900000000001</v>
      </c>
      <c r="K48" s="4"/>
      <c r="L48" s="4">
        <f t="shared" si="146"/>
        <v>20807.900000000001</v>
      </c>
      <c r="M48" s="4"/>
      <c r="N48" s="4">
        <f>L48+M48</f>
        <v>20807.900000000001</v>
      </c>
      <c r="O48" s="4"/>
      <c r="P48" s="4">
        <f>N48+O48</f>
        <v>20807.900000000001</v>
      </c>
      <c r="Q48" s="4"/>
      <c r="R48" s="3">
        <f t="shared" si="6"/>
        <v>20807.900000000001</v>
      </c>
      <c r="S48" s="32"/>
      <c r="T48" s="3">
        <f t="shared" si="167"/>
        <v>20807.900000000001</v>
      </c>
      <c r="U48" s="32">
        <v>-20807.900000000001</v>
      </c>
      <c r="V48" s="3">
        <f t="shared" si="168"/>
        <v>0</v>
      </c>
      <c r="W48" s="4"/>
      <c r="X48" s="3">
        <f t="shared" si="169"/>
        <v>0</v>
      </c>
      <c r="Y48" s="27"/>
      <c r="Z48" s="3">
        <f t="shared" si="170"/>
        <v>0</v>
      </c>
      <c r="AA48" s="4">
        <v>0</v>
      </c>
      <c r="AB48" s="4">
        <v>0</v>
      </c>
      <c r="AC48" s="4">
        <f t="shared" si="11"/>
        <v>0</v>
      </c>
      <c r="AD48" s="4">
        <v>0</v>
      </c>
      <c r="AE48" s="4">
        <f t="shared" si="151"/>
        <v>0</v>
      </c>
      <c r="AF48" s="4">
        <v>0</v>
      </c>
      <c r="AG48" s="4">
        <f t="shared" ref="AG48:AG49" si="183">AE48+AF48</f>
        <v>0</v>
      </c>
      <c r="AH48" s="4">
        <v>0</v>
      </c>
      <c r="AI48" s="4">
        <f t="shared" si="173"/>
        <v>0</v>
      </c>
      <c r="AJ48" s="4">
        <v>0</v>
      </c>
      <c r="AK48" s="4">
        <f t="shared" si="174"/>
        <v>0</v>
      </c>
      <c r="AL48" s="4">
        <v>0</v>
      </c>
      <c r="AM48" s="3">
        <f t="shared" si="12"/>
        <v>0</v>
      </c>
      <c r="AN48" s="32">
        <v>0</v>
      </c>
      <c r="AO48" s="3">
        <f t="shared" si="175"/>
        <v>0</v>
      </c>
      <c r="AP48" s="32">
        <v>0</v>
      </c>
      <c r="AQ48" s="3">
        <f t="shared" si="176"/>
        <v>0</v>
      </c>
      <c r="AR48" s="4">
        <v>0</v>
      </c>
      <c r="AS48" s="3">
        <f t="shared" si="177"/>
        <v>0</v>
      </c>
      <c r="AT48" s="27">
        <v>0</v>
      </c>
      <c r="AU48" s="3">
        <f t="shared" si="178"/>
        <v>0</v>
      </c>
      <c r="AV48" s="4">
        <v>0</v>
      </c>
      <c r="AW48" s="3">
        <v>0</v>
      </c>
      <c r="AX48" s="3">
        <f t="shared" si="17"/>
        <v>0</v>
      </c>
      <c r="AY48" s="3"/>
      <c r="AZ48" s="3">
        <f t="shared" si="159"/>
        <v>0</v>
      </c>
      <c r="BA48" s="3"/>
      <c r="BB48" s="3">
        <f t="shared" si="160"/>
        <v>0</v>
      </c>
      <c r="BC48" s="3"/>
      <c r="BD48" s="3">
        <f t="shared" si="179"/>
        <v>0</v>
      </c>
      <c r="BE48" s="3"/>
      <c r="BF48" s="3">
        <f t="shared" si="180"/>
        <v>0</v>
      </c>
      <c r="BG48" s="3"/>
      <c r="BH48" s="3">
        <f t="shared" si="22"/>
        <v>0</v>
      </c>
      <c r="BI48" s="3"/>
      <c r="BJ48" s="3">
        <f t="shared" si="181"/>
        <v>0</v>
      </c>
      <c r="BK48" s="30"/>
      <c r="BL48" s="3">
        <f t="shared" si="182"/>
        <v>0</v>
      </c>
      <c r="BM48" s="5" t="s">
        <v>269</v>
      </c>
      <c r="BN48" s="5">
        <v>0</v>
      </c>
      <c r="BO48" s="5"/>
    </row>
    <row r="49" spans="1:67" ht="65.25" customHeight="1" x14ac:dyDescent="0.35">
      <c r="A49" s="98"/>
      <c r="B49" s="102"/>
      <c r="C49" s="2" t="s">
        <v>58</v>
      </c>
      <c r="D49" s="4">
        <f>D51+D52</f>
        <v>180013.59999999998</v>
      </c>
      <c r="E49" s="4">
        <f>E51+E52</f>
        <v>0</v>
      </c>
      <c r="F49" s="4">
        <f t="shared" si="5"/>
        <v>180013.59999999998</v>
      </c>
      <c r="G49" s="4">
        <f>G51+G52+G53</f>
        <v>195638.307</v>
      </c>
      <c r="H49" s="4">
        <f t="shared" si="144"/>
        <v>375651.90700000001</v>
      </c>
      <c r="I49" s="4">
        <f>I51+I52+I53</f>
        <v>0</v>
      </c>
      <c r="J49" s="4">
        <f t="shared" si="145"/>
        <v>375651.90700000001</v>
      </c>
      <c r="K49" s="4">
        <f>K51+K52+K53</f>
        <v>-5553.5770000000002</v>
      </c>
      <c r="L49" s="4">
        <f t="shared" si="146"/>
        <v>370098.33</v>
      </c>
      <c r="M49" s="4">
        <f>M51+M52+M53</f>
        <v>0</v>
      </c>
      <c r="N49" s="4">
        <f>L49+M49</f>
        <v>370098.33</v>
      </c>
      <c r="O49" s="4">
        <f>O51+O52+O53</f>
        <v>0</v>
      </c>
      <c r="P49" s="4">
        <f>N49+O49</f>
        <v>370098.33</v>
      </c>
      <c r="Q49" s="4">
        <f>Q51+Q52+Q53</f>
        <v>8574.4240000000009</v>
      </c>
      <c r="R49" s="3">
        <f t="shared" si="6"/>
        <v>378672.75400000002</v>
      </c>
      <c r="S49" s="32">
        <f>S51+S52+S53</f>
        <v>-8574.4240000000009</v>
      </c>
      <c r="T49" s="3">
        <f t="shared" si="167"/>
        <v>370098.33</v>
      </c>
      <c r="U49" s="32">
        <f>U51+U52+U53</f>
        <v>0</v>
      </c>
      <c r="V49" s="35">
        <f t="shared" si="168"/>
        <v>370098.33</v>
      </c>
      <c r="W49" s="4">
        <f>W51+W52+W53</f>
        <v>0</v>
      </c>
      <c r="X49" s="30">
        <f t="shared" si="169"/>
        <v>370098.33</v>
      </c>
      <c r="Y49" s="27">
        <f>Y51+Y52+Y53</f>
        <v>-218621.467</v>
      </c>
      <c r="Z49" s="3">
        <f t="shared" si="170"/>
        <v>151476.86300000001</v>
      </c>
      <c r="AA49" s="4">
        <f t="shared" ref="AA49:AV49" si="184">AA51+AA52</f>
        <v>0</v>
      </c>
      <c r="AB49" s="4">
        <f t="shared" ref="AB49" si="185">AB51+AB52</f>
        <v>0</v>
      </c>
      <c r="AC49" s="4">
        <f t="shared" si="11"/>
        <v>0</v>
      </c>
      <c r="AD49" s="4">
        <f>AD51+AD52+AD53</f>
        <v>0</v>
      </c>
      <c r="AE49" s="4">
        <f t="shared" si="151"/>
        <v>0</v>
      </c>
      <c r="AF49" s="4">
        <f>AF51+AF52+AF53</f>
        <v>0</v>
      </c>
      <c r="AG49" s="4">
        <f t="shared" si="183"/>
        <v>0</v>
      </c>
      <c r="AH49" s="4">
        <f>AH51+AH52+AH53</f>
        <v>0</v>
      </c>
      <c r="AI49" s="4">
        <f t="shared" si="173"/>
        <v>0</v>
      </c>
      <c r="AJ49" s="4">
        <f>AJ51+AJ52+AJ53</f>
        <v>0</v>
      </c>
      <c r="AK49" s="4">
        <f t="shared" si="174"/>
        <v>0</v>
      </c>
      <c r="AL49" s="4">
        <f>AL51+AL52+AL53</f>
        <v>0</v>
      </c>
      <c r="AM49" s="3">
        <f t="shared" si="12"/>
        <v>0</v>
      </c>
      <c r="AN49" s="32">
        <f>AN51+AN52+AN53</f>
        <v>0</v>
      </c>
      <c r="AO49" s="3">
        <f t="shared" si="175"/>
        <v>0</v>
      </c>
      <c r="AP49" s="32">
        <f>AP51+AP52+AP53</f>
        <v>0</v>
      </c>
      <c r="AQ49" s="35">
        <f t="shared" si="176"/>
        <v>0</v>
      </c>
      <c r="AR49" s="4">
        <f>AR51+AR52+AR53</f>
        <v>0</v>
      </c>
      <c r="AS49" s="35">
        <f t="shared" si="177"/>
        <v>0</v>
      </c>
      <c r="AT49" s="27">
        <f>AT51+AT52+AT53</f>
        <v>13765.2</v>
      </c>
      <c r="AU49" s="3">
        <f t="shared" si="178"/>
        <v>13765.2</v>
      </c>
      <c r="AV49" s="4">
        <f t="shared" si="184"/>
        <v>0</v>
      </c>
      <c r="AW49" s="3">
        <f t="shared" ref="AW49" si="186">AW51+AW52</f>
        <v>0</v>
      </c>
      <c r="AX49" s="3">
        <f t="shared" si="17"/>
        <v>0</v>
      </c>
      <c r="AY49" s="3">
        <f>AY51+AY52+AY53</f>
        <v>0</v>
      </c>
      <c r="AZ49" s="3">
        <f t="shared" si="159"/>
        <v>0</v>
      </c>
      <c r="BA49" s="3">
        <f>BA51+BA52+BA53</f>
        <v>0</v>
      </c>
      <c r="BB49" s="3">
        <f t="shared" si="160"/>
        <v>0</v>
      </c>
      <c r="BC49" s="3">
        <f>BC51+BC52+BC53</f>
        <v>0</v>
      </c>
      <c r="BD49" s="3">
        <f t="shared" si="179"/>
        <v>0</v>
      </c>
      <c r="BE49" s="3">
        <f>BE51+BE52+BE53</f>
        <v>0</v>
      </c>
      <c r="BF49" s="3">
        <f t="shared" si="180"/>
        <v>0</v>
      </c>
      <c r="BG49" s="3">
        <f t="shared" ref="BG49:BI49" si="187">BG51+BG52+BG53</f>
        <v>0</v>
      </c>
      <c r="BH49" s="3">
        <f t="shared" si="22"/>
        <v>0</v>
      </c>
      <c r="BI49" s="3">
        <f t="shared" si="187"/>
        <v>0</v>
      </c>
      <c r="BJ49" s="35">
        <f t="shared" si="181"/>
        <v>0</v>
      </c>
      <c r="BK49" s="30">
        <f t="shared" ref="BK49" si="188">BK51+BK52+BK53</f>
        <v>0</v>
      </c>
      <c r="BL49" s="3">
        <f t="shared" si="182"/>
        <v>0</v>
      </c>
      <c r="BM49" s="64"/>
      <c r="BN49" s="64"/>
    </row>
    <row r="50" spans="1:67" x14ac:dyDescent="0.35">
      <c r="A50" s="98"/>
      <c r="B50" s="72" t="s">
        <v>119</v>
      </c>
      <c r="C50" s="7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  <c r="S50" s="32"/>
      <c r="T50" s="3"/>
      <c r="U50" s="32"/>
      <c r="V50" s="35"/>
      <c r="W50" s="4"/>
      <c r="X50" s="35"/>
      <c r="Y50" s="27"/>
      <c r="Z50" s="3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3"/>
      <c r="AN50" s="32"/>
      <c r="AO50" s="3"/>
      <c r="AP50" s="32"/>
      <c r="AQ50" s="35"/>
      <c r="AR50" s="4"/>
      <c r="AS50" s="35"/>
      <c r="AT50" s="27"/>
      <c r="AU50" s="3"/>
      <c r="AV50" s="4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5"/>
      <c r="BK50" s="30"/>
      <c r="BL50" s="3"/>
      <c r="BM50" s="64"/>
      <c r="BN50" s="64"/>
    </row>
    <row r="51" spans="1:67" s="37" customFormat="1" ht="18" hidden="1" customHeight="1" x14ac:dyDescent="0.35">
      <c r="A51" s="99"/>
      <c r="B51" s="71" t="s">
        <v>6</v>
      </c>
      <c r="C51" s="70"/>
      <c r="D51" s="4">
        <v>43110.2</v>
      </c>
      <c r="E51" s="4"/>
      <c r="F51" s="4">
        <f t="shared" si="5"/>
        <v>43110.2</v>
      </c>
      <c r="G51" s="4">
        <v>4858.0069999999996</v>
      </c>
      <c r="H51" s="4">
        <f t="shared" ref="H51:H59" si="189">F51+G51</f>
        <v>47968.206999999995</v>
      </c>
      <c r="I51" s="4"/>
      <c r="J51" s="4">
        <f t="shared" ref="J51:J59" si="190">H51+I51</f>
        <v>47968.206999999995</v>
      </c>
      <c r="K51" s="4">
        <v>-5553.5770000000002</v>
      </c>
      <c r="L51" s="4">
        <f t="shared" ref="L51:L59" si="191">J51+K51</f>
        <v>42414.63</v>
      </c>
      <c r="M51" s="4"/>
      <c r="N51" s="4">
        <f>L51+M51</f>
        <v>42414.63</v>
      </c>
      <c r="O51" s="4"/>
      <c r="P51" s="4">
        <f>N51+O51</f>
        <v>42414.63</v>
      </c>
      <c r="Q51" s="4">
        <v>8574.4240000000009</v>
      </c>
      <c r="R51" s="4">
        <f t="shared" si="6"/>
        <v>50989.053999999996</v>
      </c>
      <c r="S51" s="32">
        <v>-8574.4240000000009</v>
      </c>
      <c r="T51" s="4">
        <f t="shared" ref="T51:T59" si="192">R51+S51</f>
        <v>42414.63</v>
      </c>
      <c r="U51" s="32"/>
      <c r="V51" s="4">
        <f t="shared" ref="V51:V59" si="193">T51+U51</f>
        <v>42414.63</v>
      </c>
      <c r="W51" s="4"/>
      <c r="X51" s="27">
        <f t="shared" ref="X51:X59" si="194">V51+W51</f>
        <v>42414.63</v>
      </c>
      <c r="Y51" s="27">
        <v>-19954.694</v>
      </c>
      <c r="Z51" s="27">
        <f t="shared" ref="Z51:Z59" si="195">X51+Y51</f>
        <v>22459.935999999998</v>
      </c>
      <c r="AA51" s="4">
        <v>0</v>
      </c>
      <c r="AB51" s="4">
        <v>0</v>
      </c>
      <c r="AC51" s="4">
        <f t="shared" si="11"/>
        <v>0</v>
      </c>
      <c r="AD51" s="4">
        <v>0</v>
      </c>
      <c r="AE51" s="4">
        <f t="shared" ref="AE51:AE59" si="196">AC51+AD51</f>
        <v>0</v>
      </c>
      <c r="AF51" s="4">
        <v>0</v>
      </c>
      <c r="AG51" s="4">
        <f t="shared" ref="AG51:AG59" si="197">AE51+AF51</f>
        <v>0</v>
      </c>
      <c r="AH51" s="4">
        <v>0</v>
      </c>
      <c r="AI51" s="4">
        <f t="shared" ref="AI51:AI59" si="198">AG51+AH51</f>
        <v>0</v>
      </c>
      <c r="AJ51" s="4">
        <v>0</v>
      </c>
      <c r="AK51" s="4">
        <f t="shared" ref="AK51:AK59" si="199">AI51+AJ51</f>
        <v>0</v>
      </c>
      <c r="AL51" s="4">
        <v>0</v>
      </c>
      <c r="AM51" s="4">
        <f t="shared" si="12"/>
        <v>0</v>
      </c>
      <c r="AN51" s="32">
        <v>0</v>
      </c>
      <c r="AO51" s="4">
        <f t="shared" ref="AO51:AO59" si="200">AM51+AN51</f>
        <v>0</v>
      </c>
      <c r="AP51" s="32">
        <v>0</v>
      </c>
      <c r="AQ51" s="4">
        <f t="shared" ref="AQ51:AQ59" si="201">AO51+AP51</f>
        <v>0</v>
      </c>
      <c r="AR51" s="4">
        <v>0</v>
      </c>
      <c r="AS51" s="4">
        <f t="shared" ref="AS51:AS59" si="202">AQ51+AR51</f>
        <v>0</v>
      </c>
      <c r="AT51" s="27">
        <v>0</v>
      </c>
      <c r="AU51" s="27">
        <f t="shared" ref="AU51:AU59" si="203">AS51+AT51</f>
        <v>0</v>
      </c>
      <c r="AV51" s="4">
        <v>0</v>
      </c>
      <c r="AW51" s="3">
        <v>0</v>
      </c>
      <c r="AX51" s="3">
        <f t="shared" si="17"/>
        <v>0</v>
      </c>
      <c r="AY51" s="3"/>
      <c r="AZ51" s="3">
        <f t="shared" ref="AZ51:AZ59" si="204">AX51+AY51</f>
        <v>0</v>
      </c>
      <c r="BA51" s="3"/>
      <c r="BB51" s="3">
        <f t="shared" ref="BB51:BB59" si="205">AZ51+BA51</f>
        <v>0</v>
      </c>
      <c r="BC51" s="3"/>
      <c r="BD51" s="3">
        <f t="shared" ref="BD51:BD59" si="206">BB51+BC51</f>
        <v>0</v>
      </c>
      <c r="BE51" s="3"/>
      <c r="BF51" s="3">
        <f t="shared" ref="BF51:BF59" si="207">BD51+BE51</f>
        <v>0</v>
      </c>
      <c r="BG51" s="3"/>
      <c r="BH51" s="3">
        <f t="shared" si="22"/>
        <v>0</v>
      </c>
      <c r="BI51" s="3"/>
      <c r="BJ51" s="3">
        <f t="shared" ref="BJ51:BJ59" si="208">BH51+BI51</f>
        <v>0</v>
      </c>
      <c r="BK51" s="30"/>
      <c r="BL51" s="30">
        <f t="shared" ref="BL51:BL59" si="209">BJ51+BK51</f>
        <v>0</v>
      </c>
      <c r="BM51" s="5" t="s">
        <v>394</v>
      </c>
      <c r="BN51" s="5">
        <v>0</v>
      </c>
      <c r="BO51" s="5"/>
    </row>
    <row r="52" spans="1:67" x14ac:dyDescent="0.35">
      <c r="A52" s="98"/>
      <c r="B52" s="72" t="s">
        <v>123</v>
      </c>
      <c r="C52" s="72"/>
      <c r="D52" s="4">
        <v>136903.4</v>
      </c>
      <c r="E52" s="4"/>
      <c r="F52" s="4">
        <f t="shared" si="5"/>
        <v>136903.4</v>
      </c>
      <c r="G52" s="4">
        <f>-10041.2+10041.2</f>
        <v>0</v>
      </c>
      <c r="H52" s="4">
        <f t="shared" si="189"/>
        <v>136903.4</v>
      </c>
      <c r="I52" s="4"/>
      <c r="J52" s="4">
        <f t="shared" si="190"/>
        <v>136903.4</v>
      </c>
      <c r="K52" s="4"/>
      <c r="L52" s="4">
        <f t="shared" si="191"/>
        <v>136903.4</v>
      </c>
      <c r="M52" s="4"/>
      <c r="N52" s="4">
        <f>L52+M52</f>
        <v>136903.4</v>
      </c>
      <c r="O52" s="4"/>
      <c r="P52" s="4">
        <f>N52+O52</f>
        <v>136903.4</v>
      </c>
      <c r="Q52" s="4"/>
      <c r="R52" s="3">
        <f t="shared" si="6"/>
        <v>136903.4</v>
      </c>
      <c r="S52" s="32"/>
      <c r="T52" s="3">
        <f t="shared" si="192"/>
        <v>136903.4</v>
      </c>
      <c r="U52" s="32"/>
      <c r="V52" s="35">
        <f t="shared" si="193"/>
        <v>136903.4</v>
      </c>
      <c r="W52" s="4"/>
      <c r="X52" s="30">
        <f t="shared" si="194"/>
        <v>136903.4</v>
      </c>
      <c r="Y52" s="27">
        <f>-13765.2-82478.664</f>
        <v>-96243.864000000001</v>
      </c>
      <c r="Z52" s="3">
        <f t="shared" si="195"/>
        <v>40659.535999999993</v>
      </c>
      <c r="AA52" s="4">
        <v>0</v>
      </c>
      <c r="AB52" s="4">
        <v>0</v>
      </c>
      <c r="AC52" s="4">
        <f t="shared" si="11"/>
        <v>0</v>
      </c>
      <c r="AD52" s="4">
        <v>0</v>
      </c>
      <c r="AE52" s="4">
        <f t="shared" si="196"/>
        <v>0</v>
      </c>
      <c r="AF52" s="4">
        <v>0</v>
      </c>
      <c r="AG52" s="4">
        <f t="shared" si="197"/>
        <v>0</v>
      </c>
      <c r="AH52" s="4">
        <v>0</v>
      </c>
      <c r="AI52" s="4">
        <f t="shared" si="198"/>
        <v>0</v>
      </c>
      <c r="AJ52" s="4">
        <v>0</v>
      </c>
      <c r="AK52" s="4">
        <f t="shared" si="199"/>
        <v>0</v>
      </c>
      <c r="AL52" s="4">
        <v>0</v>
      </c>
      <c r="AM52" s="3">
        <f t="shared" si="12"/>
        <v>0</v>
      </c>
      <c r="AN52" s="32">
        <v>0</v>
      </c>
      <c r="AO52" s="3">
        <f t="shared" si="200"/>
        <v>0</v>
      </c>
      <c r="AP52" s="32">
        <v>0</v>
      </c>
      <c r="AQ52" s="35">
        <f t="shared" si="201"/>
        <v>0</v>
      </c>
      <c r="AR52" s="4">
        <v>0</v>
      </c>
      <c r="AS52" s="35">
        <f t="shared" si="202"/>
        <v>0</v>
      </c>
      <c r="AT52" s="27">
        <v>13765.2</v>
      </c>
      <c r="AU52" s="3">
        <f t="shared" si="203"/>
        <v>13765.2</v>
      </c>
      <c r="AV52" s="4">
        <v>0</v>
      </c>
      <c r="AW52" s="3">
        <v>0</v>
      </c>
      <c r="AX52" s="3">
        <f t="shared" si="17"/>
        <v>0</v>
      </c>
      <c r="AY52" s="3"/>
      <c r="AZ52" s="3">
        <f t="shared" si="204"/>
        <v>0</v>
      </c>
      <c r="BA52" s="3"/>
      <c r="BB52" s="3">
        <f t="shared" si="205"/>
        <v>0</v>
      </c>
      <c r="BC52" s="3"/>
      <c r="BD52" s="3">
        <f t="shared" si="206"/>
        <v>0</v>
      </c>
      <c r="BE52" s="3"/>
      <c r="BF52" s="3">
        <f t="shared" si="207"/>
        <v>0</v>
      </c>
      <c r="BG52" s="3"/>
      <c r="BH52" s="3">
        <f t="shared" si="22"/>
        <v>0</v>
      </c>
      <c r="BI52" s="3"/>
      <c r="BJ52" s="35">
        <f t="shared" si="208"/>
        <v>0</v>
      </c>
      <c r="BK52" s="30"/>
      <c r="BL52" s="3">
        <f t="shared" si="209"/>
        <v>0</v>
      </c>
      <c r="BM52" s="64" t="s">
        <v>346</v>
      </c>
      <c r="BN52" s="64"/>
    </row>
    <row r="53" spans="1:67" x14ac:dyDescent="0.35">
      <c r="A53" s="98"/>
      <c r="B53" s="72" t="s">
        <v>124</v>
      </c>
      <c r="C53" s="72"/>
      <c r="D53" s="4"/>
      <c r="E53" s="4"/>
      <c r="F53" s="4"/>
      <c r="G53" s="4">
        <v>190780.3</v>
      </c>
      <c r="H53" s="4">
        <f t="shared" si="189"/>
        <v>190780.3</v>
      </c>
      <c r="I53" s="4"/>
      <c r="J53" s="4">
        <f t="shared" si="190"/>
        <v>190780.3</v>
      </c>
      <c r="K53" s="4"/>
      <c r="L53" s="4">
        <f t="shared" si="191"/>
        <v>190780.3</v>
      </c>
      <c r="M53" s="4"/>
      <c r="N53" s="4">
        <f>L53+M53</f>
        <v>190780.3</v>
      </c>
      <c r="O53" s="4"/>
      <c r="P53" s="4">
        <f>N53+O53</f>
        <v>190780.3</v>
      </c>
      <c r="Q53" s="4"/>
      <c r="R53" s="3">
        <f t="shared" si="6"/>
        <v>190780.3</v>
      </c>
      <c r="S53" s="32"/>
      <c r="T53" s="3">
        <f t="shared" si="192"/>
        <v>190780.3</v>
      </c>
      <c r="U53" s="32"/>
      <c r="V53" s="35">
        <f t="shared" si="193"/>
        <v>190780.3</v>
      </c>
      <c r="W53" s="4"/>
      <c r="X53" s="30">
        <f t="shared" si="194"/>
        <v>190780.3</v>
      </c>
      <c r="Y53" s="27">
        <v>-102422.909</v>
      </c>
      <c r="Z53" s="3">
        <f t="shared" si="195"/>
        <v>88357.390999999989</v>
      </c>
      <c r="AA53" s="4"/>
      <c r="AB53" s="4"/>
      <c r="AC53" s="4"/>
      <c r="AD53" s="4"/>
      <c r="AE53" s="4">
        <f t="shared" si="196"/>
        <v>0</v>
      </c>
      <c r="AF53" s="4"/>
      <c r="AG53" s="4">
        <f t="shared" si="197"/>
        <v>0</v>
      </c>
      <c r="AH53" s="4"/>
      <c r="AI53" s="4">
        <f t="shared" si="198"/>
        <v>0</v>
      </c>
      <c r="AJ53" s="4"/>
      <c r="AK53" s="4">
        <f t="shared" si="199"/>
        <v>0</v>
      </c>
      <c r="AL53" s="4"/>
      <c r="AM53" s="3">
        <f t="shared" si="12"/>
        <v>0</v>
      </c>
      <c r="AN53" s="32"/>
      <c r="AO53" s="3">
        <f t="shared" si="200"/>
        <v>0</v>
      </c>
      <c r="AP53" s="32"/>
      <c r="AQ53" s="35">
        <f t="shared" si="201"/>
        <v>0</v>
      </c>
      <c r="AR53" s="4"/>
      <c r="AS53" s="35">
        <f t="shared" si="202"/>
        <v>0</v>
      </c>
      <c r="AT53" s="27"/>
      <c r="AU53" s="3">
        <f t="shared" si="203"/>
        <v>0</v>
      </c>
      <c r="AV53" s="4"/>
      <c r="AW53" s="3"/>
      <c r="AX53" s="3"/>
      <c r="AY53" s="3"/>
      <c r="AZ53" s="3">
        <f t="shared" si="204"/>
        <v>0</v>
      </c>
      <c r="BA53" s="3"/>
      <c r="BB53" s="3">
        <f t="shared" si="205"/>
        <v>0</v>
      </c>
      <c r="BC53" s="3"/>
      <c r="BD53" s="3">
        <f t="shared" si="206"/>
        <v>0</v>
      </c>
      <c r="BE53" s="3"/>
      <c r="BF53" s="3">
        <f t="shared" si="207"/>
        <v>0</v>
      </c>
      <c r="BG53" s="3"/>
      <c r="BH53" s="3">
        <f t="shared" si="22"/>
        <v>0</v>
      </c>
      <c r="BI53" s="3"/>
      <c r="BJ53" s="35">
        <f t="shared" si="208"/>
        <v>0</v>
      </c>
      <c r="BK53" s="30"/>
      <c r="BL53" s="3">
        <f t="shared" si="209"/>
        <v>0</v>
      </c>
      <c r="BM53" s="64" t="s">
        <v>345</v>
      </c>
      <c r="BN53" s="64"/>
    </row>
    <row r="54" spans="1:67" ht="36" x14ac:dyDescent="0.35">
      <c r="A54" s="98"/>
      <c r="B54" s="18" t="s">
        <v>409</v>
      </c>
      <c r="C54" s="72" t="s">
        <v>11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  <c r="S54" s="32"/>
      <c r="T54" s="3"/>
      <c r="U54" s="32"/>
      <c r="V54" s="35"/>
      <c r="W54" s="4"/>
      <c r="X54" s="30"/>
      <c r="Y54" s="27">
        <f>Y56+Y57+Y58</f>
        <v>204856.26699999999</v>
      </c>
      <c r="Z54" s="3">
        <f t="shared" si="195"/>
        <v>204856.26699999999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3"/>
      <c r="AN54" s="32"/>
      <c r="AO54" s="3"/>
      <c r="AP54" s="32"/>
      <c r="AQ54" s="35"/>
      <c r="AR54" s="4"/>
      <c r="AS54" s="35"/>
      <c r="AT54" s="27"/>
      <c r="AU54" s="3">
        <f t="shared" si="203"/>
        <v>0</v>
      </c>
      <c r="AV54" s="4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5"/>
      <c r="BK54" s="30"/>
      <c r="BL54" s="3">
        <f t="shared" si="209"/>
        <v>0</v>
      </c>
      <c r="BM54" s="64"/>
      <c r="BN54" s="64"/>
    </row>
    <row r="55" spans="1:67" x14ac:dyDescent="0.35">
      <c r="A55" s="98"/>
      <c r="B55" s="72" t="s">
        <v>119</v>
      </c>
      <c r="C55" s="7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/>
      <c r="S55" s="32"/>
      <c r="T55" s="3"/>
      <c r="U55" s="32"/>
      <c r="V55" s="35"/>
      <c r="W55" s="4"/>
      <c r="X55" s="30"/>
      <c r="Y55" s="27"/>
      <c r="Z55" s="3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3"/>
      <c r="AN55" s="32"/>
      <c r="AO55" s="3"/>
      <c r="AP55" s="32"/>
      <c r="AQ55" s="35"/>
      <c r="AR55" s="4"/>
      <c r="AS55" s="35"/>
      <c r="AT55" s="27"/>
      <c r="AU55" s="3"/>
      <c r="AV55" s="4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5"/>
      <c r="BK55" s="30"/>
      <c r="BL55" s="3"/>
      <c r="BM55" s="64"/>
      <c r="BN55" s="64"/>
    </row>
    <row r="56" spans="1:67" s="37" customFormat="1" hidden="1" x14ac:dyDescent="0.35">
      <c r="A56" s="99"/>
      <c r="B56" s="71" t="s">
        <v>6</v>
      </c>
      <c r="C56" s="6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"/>
      <c r="S56" s="32"/>
      <c r="T56" s="3"/>
      <c r="U56" s="32"/>
      <c r="V56" s="35"/>
      <c r="W56" s="4"/>
      <c r="X56" s="30"/>
      <c r="Y56" s="27">
        <v>19954.694</v>
      </c>
      <c r="Z56" s="30">
        <f t="shared" si="195"/>
        <v>19954.694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2"/>
      <c r="AO56" s="3"/>
      <c r="AP56" s="32"/>
      <c r="AQ56" s="35"/>
      <c r="AR56" s="4"/>
      <c r="AS56" s="35"/>
      <c r="AT56" s="27"/>
      <c r="AU56" s="30">
        <f t="shared" si="203"/>
        <v>0</v>
      </c>
      <c r="AV56" s="4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5"/>
      <c r="BK56" s="30"/>
      <c r="BL56" s="30">
        <f t="shared" si="209"/>
        <v>0</v>
      </c>
      <c r="BM56" s="64"/>
      <c r="BN56" s="64"/>
      <c r="BO56" s="64"/>
    </row>
    <row r="57" spans="1:67" x14ac:dyDescent="0.35">
      <c r="A57" s="98"/>
      <c r="B57" s="72" t="s">
        <v>123</v>
      </c>
      <c r="C57" s="7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"/>
      <c r="S57" s="32"/>
      <c r="T57" s="3"/>
      <c r="U57" s="32"/>
      <c r="V57" s="35"/>
      <c r="W57" s="4"/>
      <c r="X57" s="30"/>
      <c r="Y57" s="27">
        <v>82478.664000000004</v>
      </c>
      <c r="Z57" s="3">
        <f t="shared" si="195"/>
        <v>82478.664000000004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3"/>
      <c r="AN57" s="32"/>
      <c r="AO57" s="3"/>
      <c r="AP57" s="32"/>
      <c r="AQ57" s="35"/>
      <c r="AR57" s="4"/>
      <c r="AS57" s="35"/>
      <c r="AT57" s="27"/>
      <c r="AU57" s="3">
        <f t="shared" si="203"/>
        <v>0</v>
      </c>
      <c r="AV57" s="4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5"/>
      <c r="BK57" s="30"/>
      <c r="BL57" s="3">
        <f t="shared" si="209"/>
        <v>0</v>
      </c>
      <c r="BM57" s="64"/>
      <c r="BN57" s="64"/>
    </row>
    <row r="58" spans="1:67" x14ac:dyDescent="0.35">
      <c r="A58" s="100"/>
      <c r="B58" s="72" t="s">
        <v>124</v>
      </c>
      <c r="C58" s="7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"/>
      <c r="S58" s="32"/>
      <c r="T58" s="3"/>
      <c r="U58" s="32"/>
      <c r="V58" s="35"/>
      <c r="W58" s="4"/>
      <c r="X58" s="30"/>
      <c r="Y58" s="27">
        <v>102422.909</v>
      </c>
      <c r="Z58" s="3">
        <f t="shared" si="195"/>
        <v>102422.909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3"/>
      <c r="AN58" s="32"/>
      <c r="AO58" s="3"/>
      <c r="AP58" s="32"/>
      <c r="AQ58" s="35"/>
      <c r="AR58" s="4"/>
      <c r="AS58" s="35"/>
      <c r="AT58" s="27"/>
      <c r="AU58" s="3">
        <f t="shared" si="203"/>
        <v>0</v>
      </c>
      <c r="AV58" s="4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5"/>
      <c r="BK58" s="30"/>
      <c r="BL58" s="3">
        <f t="shared" si="209"/>
        <v>0</v>
      </c>
      <c r="BM58" s="64"/>
      <c r="BN58" s="64"/>
    </row>
    <row r="59" spans="1:67" ht="54" x14ac:dyDescent="0.35">
      <c r="A59" s="95" t="s">
        <v>157</v>
      </c>
      <c r="B59" s="72" t="s">
        <v>125</v>
      </c>
      <c r="C59" s="2" t="s">
        <v>58</v>
      </c>
      <c r="D59" s="4">
        <f>D61+D62+D63</f>
        <v>174232.5</v>
      </c>
      <c r="E59" s="4">
        <f>E61+E62+E63</f>
        <v>0</v>
      </c>
      <c r="F59" s="4">
        <f t="shared" si="5"/>
        <v>174232.5</v>
      </c>
      <c r="G59" s="4">
        <f>G61+G62+G63</f>
        <v>0</v>
      </c>
      <c r="H59" s="4">
        <f t="shared" si="189"/>
        <v>174232.5</v>
      </c>
      <c r="I59" s="4">
        <f>I61+I62+I63</f>
        <v>0</v>
      </c>
      <c r="J59" s="4">
        <f t="shared" si="190"/>
        <v>174232.5</v>
      </c>
      <c r="K59" s="4">
        <f>K61+K62+K63</f>
        <v>218181.3</v>
      </c>
      <c r="L59" s="4">
        <f t="shared" si="191"/>
        <v>392413.8</v>
      </c>
      <c r="M59" s="4">
        <f>M61+M62+M63</f>
        <v>1000.072</v>
      </c>
      <c r="N59" s="4">
        <f>L59+M59</f>
        <v>393413.87199999997</v>
      </c>
      <c r="O59" s="4">
        <f>O61+O62+O63</f>
        <v>0</v>
      </c>
      <c r="P59" s="4">
        <f>N59+O59</f>
        <v>393413.87199999997</v>
      </c>
      <c r="Q59" s="4">
        <f>Q61+Q62+Q63</f>
        <v>0</v>
      </c>
      <c r="R59" s="3">
        <f t="shared" si="6"/>
        <v>393413.87199999997</v>
      </c>
      <c r="S59" s="32">
        <f>S61+S62+S63</f>
        <v>0</v>
      </c>
      <c r="T59" s="3">
        <f t="shared" si="192"/>
        <v>393413.87199999997</v>
      </c>
      <c r="U59" s="32">
        <f>U61+U62+U63</f>
        <v>67626.8</v>
      </c>
      <c r="V59" s="35">
        <f t="shared" si="193"/>
        <v>461040.67199999996</v>
      </c>
      <c r="W59" s="4">
        <f>W61+W62+W63</f>
        <v>0</v>
      </c>
      <c r="X59" s="35">
        <f t="shared" si="194"/>
        <v>461040.67199999996</v>
      </c>
      <c r="Y59" s="27">
        <f>Y61+Y62+Y63</f>
        <v>0</v>
      </c>
      <c r="Z59" s="3">
        <f t="shared" si="195"/>
        <v>461040.67199999996</v>
      </c>
      <c r="AA59" s="4">
        <f t="shared" ref="AA59:AV59" si="210">AA61+AA62+AA63</f>
        <v>348666.5</v>
      </c>
      <c r="AB59" s="4">
        <f t="shared" ref="AB59:AD59" si="211">AB61+AB62+AB63</f>
        <v>0</v>
      </c>
      <c r="AC59" s="4">
        <f t="shared" si="11"/>
        <v>348666.5</v>
      </c>
      <c r="AD59" s="4">
        <f t="shared" si="211"/>
        <v>-34269.599999999999</v>
      </c>
      <c r="AE59" s="4">
        <f t="shared" si="196"/>
        <v>314396.90000000002</v>
      </c>
      <c r="AF59" s="4">
        <f t="shared" ref="AF59" si="212">AF61+AF62+AF63</f>
        <v>-194908.7</v>
      </c>
      <c r="AG59" s="4">
        <f t="shared" si="197"/>
        <v>119488.20000000001</v>
      </c>
      <c r="AH59" s="4">
        <f t="shared" ref="AH59:AJ59" si="213">AH61+AH62+AH63</f>
        <v>0</v>
      </c>
      <c r="AI59" s="4">
        <f t="shared" si="198"/>
        <v>119488.20000000001</v>
      </c>
      <c r="AJ59" s="4">
        <f t="shared" si="213"/>
        <v>0</v>
      </c>
      <c r="AK59" s="4">
        <f t="shared" si="199"/>
        <v>119488.20000000001</v>
      </c>
      <c r="AL59" s="4">
        <f t="shared" ref="AL59:AN59" si="214">AL61+AL62+AL63</f>
        <v>0</v>
      </c>
      <c r="AM59" s="3">
        <f t="shared" si="12"/>
        <v>119488.20000000001</v>
      </c>
      <c r="AN59" s="32">
        <f t="shared" si="214"/>
        <v>0</v>
      </c>
      <c r="AO59" s="3">
        <f t="shared" si="200"/>
        <v>119488.20000000001</v>
      </c>
      <c r="AP59" s="32">
        <f t="shared" ref="AP59:AR59" si="215">AP61+AP62+AP63</f>
        <v>-119488.2</v>
      </c>
      <c r="AQ59" s="35">
        <f t="shared" si="201"/>
        <v>0</v>
      </c>
      <c r="AR59" s="4">
        <f t="shared" si="215"/>
        <v>0</v>
      </c>
      <c r="AS59" s="35">
        <f t="shared" si="202"/>
        <v>0</v>
      </c>
      <c r="AT59" s="27">
        <f t="shared" ref="AT59" si="216">AT61+AT62+AT63</f>
        <v>0</v>
      </c>
      <c r="AU59" s="3">
        <f t="shared" si="203"/>
        <v>0</v>
      </c>
      <c r="AV59" s="4">
        <f t="shared" si="210"/>
        <v>0</v>
      </c>
      <c r="AW59" s="3">
        <f t="shared" ref="AW59:AY59" si="217">AW61+AW62+AW63</f>
        <v>0</v>
      </c>
      <c r="AX59" s="3">
        <f t="shared" si="17"/>
        <v>0</v>
      </c>
      <c r="AY59" s="3">
        <f t="shared" si="217"/>
        <v>0</v>
      </c>
      <c r="AZ59" s="3">
        <f t="shared" si="204"/>
        <v>0</v>
      </c>
      <c r="BA59" s="3">
        <f t="shared" ref="BA59:BC59" si="218">BA61+BA62+BA63</f>
        <v>0</v>
      </c>
      <c r="BB59" s="3">
        <f t="shared" si="205"/>
        <v>0</v>
      </c>
      <c r="BC59" s="3">
        <f t="shared" si="218"/>
        <v>0</v>
      </c>
      <c r="BD59" s="3">
        <f t="shared" si="206"/>
        <v>0</v>
      </c>
      <c r="BE59" s="3">
        <f t="shared" ref="BE59:BG59" si="219">BE61+BE62+BE63</f>
        <v>0</v>
      </c>
      <c r="BF59" s="3">
        <f t="shared" si="207"/>
        <v>0</v>
      </c>
      <c r="BG59" s="3">
        <f t="shared" si="219"/>
        <v>0</v>
      </c>
      <c r="BH59" s="3">
        <f t="shared" si="22"/>
        <v>0</v>
      </c>
      <c r="BI59" s="3">
        <f t="shared" ref="BI59:BK59" si="220">BI61+BI62+BI63</f>
        <v>0</v>
      </c>
      <c r="BJ59" s="35">
        <f t="shared" si="208"/>
        <v>0</v>
      </c>
      <c r="BK59" s="30">
        <f t="shared" si="220"/>
        <v>0</v>
      </c>
      <c r="BL59" s="3">
        <f t="shared" si="209"/>
        <v>0</v>
      </c>
      <c r="BM59" s="64"/>
      <c r="BN59" s="64"/>
    </row>
    <row r="60" spans="1:67" x14ac:dyDescent="0.35">
      <c r="A60" s="96"/>
      <c r="B60" s="72" t="s">
        <v>119</v>
      </c>
      <c r="C60" s="7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"/>
      <c r="S60" s="32"/>
      <c r="T60" s="3"/>
      <c r="U60" s="32"/>
      <c r="V60" s="35"/>
      <c r="W60" s="4"/>
      <c r="X60" s="35"/>
      <c r="Y60" s="27"/>
      <c r="Z60" s="3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3"/>
      <c r="AN60" s="32"/>
      <c r="AO60" s="3"/>
      <c r="AP60" s="32"/>
      <c r="AQ60" s="35"/>
      <c r="AR60" s="4"/>
      <c r="AS60" s="35"/>
      <c r="AT60" s="27"/>
      <c r="AU60" s="3"/>
      <c r="AV60" s="4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5"/>
      <c r="BK60" s="30"/>
      <c r="BL60" s="3"/>
      <c r="BM60" s="64"/>
      <c r="BN60" s="64"/>
    </row>
    <row r="61" spans="1:67" hidden="1" x14ac:dyDescent="0.35">
      <c r="A61" s="97"/>
      <c r="B61" s="15" t="s">
        <v>6</v>
      </c>
      <c r="C61" s="1"/>
      <c r="D61" s="4">
        <v>17057.399999999998</v>
      </c>
      <c r="E61" s="4"/>
      <c r="F61" s="4">
        <f t="shared" si="5"/>
        <v>17057.399999999998</v>
      </c>
      <c r="G61" s="4"/>
      <c r="H61" s="4">
        <f t="shared" ref="H61:H68" si="221">F61+G61</f>
        <v>17057.399999999998</v>
      </c>
      <c r="I61" s="4"/>
      <c r="J61" s="4">
        <f t="shared" ref="J61:J68" si="222">H61+I61</f>
        <v>17057.399999999998</v>
      </c>
      <c r="K61" s="4">
        <f>95000+17914.8</f>
        <v>112914.8</v>
      </c>
      <c r="L61" s="4">
        <f t="shared" ref="L61:L68" si="223">J61+K61</f>
        <v>129972.2</v>
      </c>
      <c r="M61" s="4">
        <v>1000.072</v>
      </c>
      <c r="N61" s="4">
        <f>L61+M61</f>
        <v>130972.272</v>
      </c>
      <c r="O61" s="4"/>
      <c r="P61" s="4">
        <f>N61+O61</f>
        <v>130972.272</v>
      </c>
      <c r="Q61" s="4"/>
      <c r="R61" s="4">
        <f t="shared" si="6"/>
        <v>130972.272</v>
      </c>
      <c r="S61" s="32"/>
      <c r="T61" s="4">
        <f t="shared" ref="T61:T68" si="224">R61+S61</f>
        <v>130972.272</v>
      </c>
      <c r="U61" s="32">
        <v>69.2</v>
      </c>
      <c r="V61" s="4">
        <f t="shared" ref="V61:V68" si="225">T61+U61</f>
        <v>131041.47199999999</v>
      </c>
      <c r="W61" s="4"/>
      <c r="X61" s="4">
        <f t="shared" ref="X61:X62" si="226">V61+W61</f>
        <v>131041.47199999999</v>
      </c>
      <c r="Y61" s="27"/>
      <c r="Z61" s="4">
        <f t="shared" ref="Z61:Z62" si="227">X61+Y61</f>
        <v>131041.47199999999</v>
      </c>
      <c r="AA61" s="4">
        <v>150010.20000000001</v>
      </c>
      <c r="AB61" s="4"/>
      <c r="AC61" s="4">
        <f t="shared" si="11"/>
        <v>150010.20000000001</v>
      </c>
      <c r="AD61" s="4"/>
      <c r="AE61" s="4">
        <f t="shared" ref="AE61:AE68" si="228">AC61+AD61</f>
        <v>150010.20000000001</v>
      </c>
      <c r="AF61" s="4">
        <f>-54941-95000</f>
        <v>-149941</v>
      </c>
      <c r="AG61" s="4">
        <f t="shared" ref="AG61:AG68" si="229">AE61+AF61</f>
        <v>69.200000000011642</v>
      </c>
      <c r="AH61" s="4"/>
      <c r="AI61" s="4">
        <f t="shared" ref="AI61:AI68" si="230">AG61+AH61</f>
        <v>69.200000000011642</v>
      </c>
      <c r="AJ61" s="4"/>
      <c r="AK61" s="4">
        <f t="shared" ref="AK61:AK68" si="231">AI61+AJ61</f>
        <v>69.200000000011642</v>
      </c>
      <c r="AL61" s="4"/>
      <c r="AM61" s="4">
        <f t="shared" si="12"/>
        <v>69.200000000011642</v>
      </c>
      <c r="AN61" s="32"/>
      <c r="AO61" s="4">
        <f t="shared" ref="AO61:AO68" si="232">AM61+AN61</f>
        <v>69.200000000011642</v>
      </c>
      <c r="AP61" s="32">
        <v>-69.2</v>
      </c>
      <c r="AQ61" s="4">
        <f t="shared" ref="AQ61:AQ68" si="233">AO61+AP61</f>
        <v>1.1638690011750441E-11</v>
      </c>
      <c r="AR61" s="4"/>
      <c r="AS61" s="4">
        <f t="shared" ref="AS61:AS64" si="234">AQ61+AR61</f>
        <v>1.1638690011750441E-11</v>
      </c>
      <c r="AT61" s="27"/>
      <c r="AU61" s="4">
        <f t="shared" ref="AU61:AU64" si="235">AS61+AT61</f>
        <v>1.1638690011750441E-11</v>
      </c>
      <c r="AV61" s="4">
        <v>0</v>
      </c>
      <c r="AW61" s="3">
        <v>0</v>
      </c>
      <c r="AX61" s="3">
        <f t="shared" si="17"/>
        <v>0</v>
      </c>
      <c r="AY61" s="3"/>
      <c r="AZ61" s="3">
        <f t="shared" ref="AZ61:AZ68" si="236">AX61+AY61</f>
        <v>0</v>
      </c>
      <c r="BA61" s="3"/>
      <c r="BB61" s="3">
        <f t="shared" ref="BB61:BB68" si="237">AZ61+BA61</f>
        <v>0</v>
      </c>
      <c r="BC61" s="3"/>
      <c r="BD61" s="3">
        <f t="shared" ref="BD61:BD68" si="238">BB61+BC61</f>
        <v>0</v>
      </c>
      <c r="BE61" s="3"/>
      <c r="BF61" s="3">
        <f t="shared" ref="BF61:BF68" si="239">BD61+BE61</f>
        <v>0</v>
      </c>
      <c r="BG61" s="3"/>
      <c r="BH61" s="3">
        <f t="shared" si="22"/>
        <v>0</v>
      </c>
      <c r="BI61" s="3"/>
      <c r="BJ61" s="3">
        <f t="shared" ref="BJ61:BJ68" si="240">BH61+BI61</f>
        <v>0</v>
      </c>
      <c r="BK61" s="30"/>
      <c r="BL61" s="3">
        <f t="shared" ref="BL61:BL64" si="241">BJ61+BK61</f>
        <v>0</v>
      </c>
      <c r="BM61" s="5" t="s">
        <v>397</v>
      </c>
      <c r="BN61" s="5">
        <v>0</v>
      </c>
      <c r="BO61" s="5"/>
    </row>
    <row r="62" spans="1:67" x14ac:dyDescent="0.35">
      <c r="A62" s="96"/>
      <c r="B62" s="72" t="s">
        <v>123</v>
      </c>
      <c r="C62" s="72"/>
      <c r="D62" s="4">
        <v>157175.1</v>
      </c>
      <c r="E62" s="4"/>
      <c r="F62" s="4">
        <f t="shared" si="5"/>
        <v>157175.1</v>
      </c>
      <c r="G62" s="4"/>
      <c r="H62" s="4">
        <f t="shared" si="221"/>
        <v>157175.1</v>
      </c>
      <c r="I62" s="4"/>
      <c r="J62" s="4">
        <f t="shared" si="222"/>
        <v>157175.1</v>
      </c>
      <c r="K62" s="4">
        <v>105266.5</v>
      </c>
      <c r="L62" s="4">
        <f t="shared" si="223"/>
        <v>262441.59999999998</v>
      </c>
      <c r="M62" s="4"/>
      <c r="N62" s="4">
        <f>L62+M62</f>
        <v>262441.59999999998</v>
      </c>
      <c r="O62" s="4"/>
      <c r="P62" s="4">
        <f>N62+O62</f>
        <v>262441.59999999998</v>
      </c>
      <c r="Q62" s="4"/>
      <c r="R62" s="3">
        <f t="shared" si="6"/>
        <v>262441.59999999998</v>
      </c>
      <c r="S62" s="32"/>
      <c r="T62" s="3">
        <f t="shared" si="224"/>
        <v>262441.59999999998</v>
      </c>
      <c r="U62" s="32">
        <v>67557.600000000006</v>
      </c>
      <c r="V62" s="35">
        <f t="shared" si="225"/>
        <v>329999.19999999995</v>
      </c>
      <c r="W62" s="4"/>
      <c r="X62" s="35">
        <f t="shared" si="226"/>
        <v>329999.19999999995</v>
      </c>
      <c r="Y62" s="27"/>
      <c r="Z62" s="3">
        <f t="shared" si="227"/>
        <v>329999.19999999995</v>
      </c>
      <c r="AA62" s="4">
        <v>84685.5</v>
      </c>
      <c r="AB62" s="4"/>
      <c r="AC62" s="4">
        <f t="shared" si="11"/>
        <v>84685.5</v>
      </c>
      <c r="AD62" s="4"/>
      <c r="AE62" s="4">
        <f t="shared" si="228"/>
        <v>84685.5</v>
      </c>
      <c r="AF62" s="4">
        <v>34733.5</v>
      </c>
      <c r="AG62" s="4">
        <f t="shared" si="229"/>
        <v>119419</v>
      </c>
      <c r="AH62" s="4"/>
      <c r="AI62" s="4">
        <f t="shared" si="230"/>
        <v>119419</v>
      </c>
      <c r="AJ62" s="4"/>
      <c r="AK62" s="4">
        <f t="shared" si="231"/>
        <v>119419</v>
      </c>
      <c r="AL62" s="4"/>
      <c r="AM62" s="3">
        <f t="shared" si="12"/>
        <v>119419</v>
      </c>
      <c r="AN62" s="32"/>
      <c r="AO62" s="3">
        <f t="shared" si="232"/>
        <v>119419</v>
      </c>
      <c r="AP62" s="32">
        <v>-119419</v>
      </c>
      <c r="AQ62" s="35">
        <f t="shared" si="233"/>
        <v>0</v>
      </c>
      <c r="AR62" s="4"/>
      <c r="AS62" s="35">
        <f t="shared" si="234"/>
        <v>0</v>
      </c>
      <c r="AT62" s="27"/>
      <c r="AU62" s="3">
        <f t="shared" si="235"/>
        <v>0</v>
      </c>
      <c r="AV62" s="4">
        <v>0</v>
      </c>
      <c r="AW62" s="3">
        <v>0</v>
      </c>
      <c r="AX62" s="3">
        <f t="shared" si="17"/>
        <v>0</v>
      </c>
      <c r="AY62" s="3"/>
      <c r="AZ62" s="3">
        <f t="shared" si="236"/>
        <v>0</v>
      </c>
      <c r="BA62" s="3"/>
      <c r="BB62" s="3">
        <f t="shared" si="237"/>
        <v>0</v>
      </c>
      <c r="BC62" s="3"/>
      <c r="BD62" s="3">
        <f t="shared" si="238"/>
        <v>0</v>
      </c>
      <c r="BE62" s="3"/>
      <c r="BF62" s="3">
        <f t="shared" si="239"/>
        <v>0</v>
      </c>
      <c r="BG62" s="3"/>
      <c r="BH62" s="3">
        <f t="shared" si="22"/>
        <v>0</v>
      </c>
      <c r="BI62" s="3"/>
      <c r="BJ62" s="35">
        <f t="shared" si="240"/>
        <v>0</v>
      </c>
      <c r="BK62" s="30"/>
      <c r="BL62" s="3">
        <f t="shared" si="241"/>
        <v>0</v>
      </c>
      <c r="BM62" s="64" t="s">
        <v>365</v>
      </c>
      <c r="BN62" s="64"/>
    </row>
    <row r="63" spans="1:67" hidden="1" x14ac:dyDescent="0.35">
      <c r="A63" s="97"/>
      <c r="B63" s="15" t="s">
        <v>124</v>
      </c>
      <c r="C63" s="1"/>
      <c r="D63" s="4">
        <v>0</v>
      </c>
      <c r="E63" s="4"/>
      <c r="F63" s="4">
        <f t="shared" si="5"/>
        <v>0</v>
      </c>
      <c r="G63" s="4"/>
      <c r="H63" s="4">
        <f t="shared" si="221"/>
        <v>0</v>
      </c>
      <c r="I63" s="4"/>
      <c r="J63" s="4">
        <f t="shared" si="222"/>
        <v>0</v>
      </c>
      <c r="K63" s="4"/>
      <c r="L63" s="4">
        <f t="shared" si="223"/>
        <v>0</v>
      </c>
      <c r="M63" s="4"/>
      <c r="N63" s="4">
        <f>L63+M63</f>
        <v>0</v>
      </c>
      <c r="O63" s="4"/>
      <c r="P63" s="4">
        <f>N63+O63</f>
        <v>0</v>
      </c>
      <c r="Q63" s="4"/>
      <c r="R63" s="4">
        <f t="shared" si="6"/>
        <v>0</v>
      </c>
      <c r="S63" s="32"/>
      <c r="T63" s="4">
        <f t="shared" si="224"/>
        <v>0</v>
      </c>
      <c r="U63" s="32"/>
      <c r="V63" s="4">
        <f>T63+U63</f>
        <v>0</v>
      </c>
      <c r="W63" s="4"/>
      <c r="X63" s="4">
        <f>V63+W63</f>
        <v>0</v>
      </c>
      <c r="Y63" s="27"/>
      <c r="Z63" s="4">
        <f>X63+Y63</f>
        <v>0</v>
      </c>
      <c r="AA63" s="4">
        <v>113970.8</v>
      </c>
      <c r="AB63" s="4"/>
      <c r="AC63" s="4">
        <f t="shared" si="11"/>
        <v>113970.8</v>
      </c>
      <c r="AD63" s="4">
        <v>-34269.599999999999</v>
      </c>
      <c r="AE63" s="4">
        <f t="shared" si="228"/>
        <v>79701.200000000012</v>
      </c>
      <c r="AF63" s="4">
        <v>-79701.2</v>
      </c>
      <c r="AG63" s="4">
        <f t="shared" si="229"/>
        <v>0</v>
      </c>
      <c r="AH63" s="4"/>
      <c r="AI63" s="4">
        <f t="shared" si="230"/>
        <v>0</v>
      </c>
      <c r="AJ63" s="4"/>
      <c r="AK63" s="4">
        <f t="shared" si="231"/>
        <v>0</v>
      </c>
      <c r="AL63" s="4"/>
      <c r="AM63" s="4">
        <f t="shared" si="12"/>
        <v>0</v>
      </c>
      <c r="AN63" s="32"/>
      <c r="AO63" s="4">
        <f t="shared" si="232"/>
        <v>0</v>
      </c>
      <c r="AP63" s="32"/>
      <c r="AQ63" s="4">
        <f t="shared" si="233"/>
        <v>0</v>
      </c>
      <c r="AR63" s="4"/>
      <c r="AS63" s="4">
        <f t="shared" si="234"/>
        <v>0</v>
      </c>
      <c r="AT63" s="27"/>
      <c r="AU63" s="4">
        <f t="shared" si="235"/>
        <v>0</v>
      </c>
      <c r="AV63" s="4">
        <v>0</v>
      </c>
      <c r="AW63" s="3">
        <v>0</v>
      </c>
      <c r="AX63" s="3">
        <f t="shared" si="17"/>
        <v>0</v>
      </c>
      <c r="AY63" s="3"/>
      <c r="AZ63" s="3">
        <f t="shared" si="236"/>
        <v>0</v>
      </c>
      <c r="BA63" s="3"/>
      <c r="BB63" s="3">
        <f t="shared" si="237"/>
        <v>0</v>
      </c>
      <c r="BC63" s="3"/>
      <c r="BD63" s="3">
        <f t="shared" si="238"/>
        <v>0</v>
      </c>
      <c r="BE63" s="3"/>
      <c r="BF63" s="3">
        <f t="shared" si="239"/>
        <v>0</v>
      </c>
      <c r="BG63" s="3"/>
      <c r="BH63" s="3">
        <f t="shared" si="22"/>
        <v>0</v>
      </c>
      <c r="BI63" s="3"/>
      <c r="BJ63" s="3">
        <f t="shared" si="240"/>
        <v>0</v>
      </c>
      <c r="BK63" s="30"/>
      <c r="BL63" s="3">
        <f t="shared" si="241"/>
        <v>0</v>
      </c>
      <c r="BM63" s="5" t="s">
        <v>313</v>
      </c>
      <c r="BN63" s="5">
        <v>0</v>
      </c>
      <c r="BO63" s="5"/>
    </row>
    <row r="64" spans="1:67" ht="36" x14ac:dyDescent="0.35">
      <c r="A64" s="96"/>
      <c r="B64" s="72" t="s">
        <v>125</v>
      </c>
      <c r="C64" s="72" t="s">
        <v>11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32"/>
      <c r="T64" s="4"/>
      <c r="U64" s="32">
        <f>U66+U67</f>
        <v>50792.244000000006</v>
      </c>
      <c r="V64" s="32">
        <f t="shared" ref="V64:V67" si="242">T64+U64</f>
        <v>50792.244000000006</v>
      </c>
      <c r="W64" s="4">
        <f>W66+W67</f>
        <v>0</v>
      </c>
      <c r="X64" s="32">
        <f t="shared" ref="X64" si="243">V64+W64</f>
        <v>50792.244000000006</v>
      </c>
      <c r="Y64" s="27">
        <f>Y66+Y67</f>
        <v>0</v>
      </c>
      <c r="Z64" s="4">
        <f t="shared" ref="Z64" si="244">X64+Y64</f>
        <v>50792.244000000006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32"/>
      <c r="AO64" s="4"/>
      <c r="AP64" s="32"/>
      <c r="AQ64" s="32">
        <f t="shared" si="233"/>
        <v>0</v>
      </c>
      <c r="AR64" s="4"/>
      <c r="AS64" s="32">
        <f t="shared" si="234"/>
        <v>0</v>
      </c>
      <c r="AT64" s="27"/>
      <c r="AU64" s="4">
        <f t="shared" si="235"/>
        <v>0</v>
      </c>
      <c r="AV64" s="4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5">
        <f t="shared" si="240"/>
        <v>0</v>
      </c>
      <c r="BK64" s="30"/>
      <c r="BL64" s="3">
        <f t="shared" si="241"/>
        <v>0</v>
      </c>
      <c r="BM64" s="64"/>
      <c r="BN64" s="64"/>
    </row>
    <row r="65" spans="1:67" x14ac:dyDescent="0.35">
      <c r="A65" s="78"/>
      <c r="B65" s="72" t="s">
        <v>119</v>
      </c>
      <c r="C65" s="7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32"/>
      <c r="T65" s="4"/>
      <c r="U65" s="32"/>
      <c r="V65" s="32"/>
      <c r="W65" s="4"/>
      <c r="X65" s="32"/>
      <c r="Y65" s="27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32"/>
      <c r="AO65" s="4"/>
      <c r="AP65" s="32"/>
      <c r="AQ65" s="32"/>
      <c r="AR65" s="4"/>
      <c r="AS65" s="32"/>
      <c r="AT65" s="27"/>
      <c r="AU65" s="4"/>
      <c r="AV65" s="4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5"/>
      <c r="BK65" s="30"/>
      <c r="BL65" s="3"/>
      <c r="BM65" s="64"/>
      <c r="BN65" s="64"/>
    </row>
    <row r="66" spans="1:67" hidden="1" x14ac:dyDescent="0.35">
      <c r="A66" s="63"/>
      <c r="B66" s="15" t="s">
        <v>6</v>
      </c>
      <c r="C66" s="5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32"/>
      <c r="T66" s="4"/>
      <c r="U66" s="32">
        <v>4174.9440000000004</v>
      </c>
      <c r="V66" s="4">
        <f t="shared" si="242"/>
        <v>4174.9440000000004</v>
      </c>
      <c r="W66" s="4"/>
      <c r="X66" s="4">
        <f t="shared" ref="X66:X68" si="245">V66+W66</f>
        <v>4174.9440000000004</v>
      </c>
      <c r="Y66" s="27"/>
      <c r="Z66" s="4">
        <f t="shared" ref="Z66:Z68" si="246">X66+Y66</f>
        <v>4174.9440000000004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32"/>
      <c r="AO66" s="4"/>
      <c r="AP66" s="32"/>
      <c r="AQ66" s="4">
        <f t="shared" si="233"/>
        <v>0</v>
      </c>
      <c r="AR66" s="4"/>
      <c r="AS66" s="4">
        <f t="shared" ref="AS66:AS68" si="247">AQ66+AR66</f>
        <v>0</v>
      </c>
      <c r="AT66" s="27"/>
      <c r="AU66" s="4">
        <f t="shared" ref="AU66:AU68" si="248">AS66+AT66</f>
        <v>0</v>
      </c>
      <c r="AV66" s="4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>
        <f t="shared" si="240"/>
        <v>0</v>
      </c>
      <c r="BK66" s="30"/>
      <c r="BL66" s="3">
        <f t="shared" ref="BL66:BL68" si="249">BJ66+BK66</f>
        <v>0</v>
      </c>
      <c r="BM66" s="5" t="s">
        <v>399</v>
      </c>
      <c r="BN66" s="5">
        <v>0</v>
      </c>
      <c r="BO66" s="5"/>
    </row>
    <row r="67" spans="1:67" x14ac:dyDescent="0.35">
      <c r="A67" s="78"/>
      <c r="B67" s="72" t="s">
        <v>123</v>
      </c>
      <c r="C67" s="7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32"/>
      <c r="T67" s="4"/>
      <c r="U67" s="32">
        <v>46617.3</v>
      </c>
      <c r="V67" s="32">
        <f t="shared" si="242"/>
        <v>46617.3</v>
      </c>
      <c r="W67" s="4"/>
      <c r="X67" s="32">
        <f t="shared" si="245"/>
        <v>46617.3</v>
      </c>
      <c r="Y67" s="27"/>
      <c r="Z67" s="4">
        <f t="shared" si="246"/>
        <v>46617.3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32"/>
      <c r="AO67" s="4"/>
      <c r="AP67" s="32"/>
      <c r="AQ67" s="32">
        <f t="shared" si="233"/>
        <v>0</v>
      </c>
      <c r="AR67" s="4"/>
      <c r="AS67" s="32">
        <f t="shared" si="247"/>
        <v>0</v>
      </c>
      <c r="AT67" s="27"/>
      <c r="AU67" s="4">
        <f t="shared" si="248"/>
        <v>0</v>
      </c>
      <c r="AV67" s="4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5">
        <f t="shared" si="240"/>
        <v>0</v>
      </c>
      <c r="BK67" s="30"/>
      <c r="BL67" s="3">
        <f t="shared" si="249"/>
        <v>0</v>
      </c>
      <c r="BM67" s="64"/>
      <c r="BN67" s="64"/>
    </row>
    <row r="68" spans="1:67" ht="54" x14ac:dyDescent="0.35">
      <c r="A68" s="79" t="s">
        <v>159</v>
      </c>
      <c r="B68" s="72" t="s">
        <v>127</v>
      </c>
      <c r="C68" s="2" t="s">
        <v>58</v>
      </c>
      <c r="D68" s="4">
        <f>D70+D71+D72</f>
        <v>103095.3</v>
      </c>
      <c r="E68" s="4">
        <f>E70+E71+E72</f>
        <v>0</v>
      </c>
      <c r="F68" s="4">
        <f t="shared" si="5"/>
        <v>103095.3</v>
      </c>
      <c r="G68" s="4">
        <f>G70+G71+G72</f>
        <v>8789.0679999999993</v>
      </c>
      <c r="H68" s="4">
        <f t="shared" si="221"/>
        <v>111884.368</v>
      </c>
      <c r="I68" s="4">
        <f>I70+I71+I72</f>
        <v>0</v>
      </c>
      <c r="J68" s="4">
        <f t="shared" si="222"/>
        <v>111884.368</v>
      </c>
      <c r="K68" s="4">
        <f>K70+K71+K72</f>
        <v>-30281.743999999999</v>
      </c>
      <c r="L68" s="4">
        <f t="shared" si="223"/>
        <v>81602.624000000011</v>
      </c>
      <c r="M68" s="4">
        <f>M70+M71+M72</f>
        <v>0</v>
      </c>
      <c r="N68" s="4">
        <f>L68+M68</f>
        <v>81602.624000000011</v>
      </c>
      <c r="O68" s="4">
        <f>O70+O71+O72</f>
        <v>0</v>
      </c>
      <c r="P68" s="4">
        <f>N68+O68</f>
        <v>81602.624000000011</v>
      </c>
      <c r="Q68" s="4">
        <f>Q70+Q71+Q72</f>
        <v>0</v>
      </c>
      <c r="R68" s="3">
        <f t="shared" si="6"/>
        <v>81602.624000000011</v>
      </c>
      <c r="S68" s="32">
        <f>S70+S71+S72</f>
        <v>0</v>
      </c>
      <c r="T68" s="3">
        <f t="shared" si="224"/>
        <v>81602.624000000011</v>
      </c>
      <c r="U68" s="32">
        <f>U70+U71+U72</f>
        <v>0</v>
      </c>
      <c r="V68" s="35">
        <f t="shared" si="225"/>
        <v>81602.624000000011</v>
      </c>
      <c r="W68" s="4">
        <f>W70+W71+W72</f>
        <v>0</v>
      </c>
      <c r="X68" s="35">
        <f t="shared" si="245"/>
        <v>81602.624000000011</v>
      </c>
      <c r="Y68" s="27">
        <f>Y70+Y71+Y72</f>
        <v>13765.2</v>
      </c>
      <c r="Z68" s="3">
        <f t="shared" si="246"/>
        <v>95367.824000000008</v>
      </c>
      <c r="AA68" s="4">
        <f t="shared" ref="AA68:AV68" si="250">AA70+AA71+AA72</f>
        <v>318972.30000000005</v>
      </c>
      <c r="AB68" s="4">
        <f t="shared" ref="AB68:AD68" si="251">AB70+AB71+AB72</f>
        <v>0</v>
      </c>
      <c r="AC68" s="4">
        <f t="shared" si="11"/>
        <v>318972.30000000005</v>
      </c>
      <c r="AD68" s="4">
        <f t="shared" si="251"/>
        <v>0</v>
      </c>
      <c r="AE68" s="4">
        <f t="shared" si="228"/>
        <v>318972.30000000005</v>
      </c>
      <c r="AF68" s="4">
        <f t="shared" ref="AF68" si="252">AF70+AF71+AF72</f>
        <v>68730.099999999991</v>
      </c>
      <c r="AG68" s="4">
        <f t="shared" si="229"/>
        <v>387702.4</v>
      </c>
      <c r="AH68" s="4">
        <f t="shared" ref="AH68:AJ68" si="253">AH70+AH71+AH72</f>
        <v>0</v>
      </c>
      <c r="AI68" s="4">
        <f t="shared" si="230"/>
        <v>387702.4</v>
      </c>
      <c r="AJ68" s="4">
        <f t="shared" si="253"/>
        <v>0</v>
      </c>
      <c r="AK68" s="4">
        <f t="shared" si="231"/>
        <v>387702.4</v>
      </c>
      <c r="AL68" s="4">
        <f t="shared" ref="AL68:AN68" si="254">AL70+AL71+AL72</f>
        <v>0</v>
      </c>
      <c r="AM68" s="3">
        <f t="shared" si="12"/>
        <v>387702.4</v>
      </c>
      <c r="AN68" s="32">
        <f t="shared" si="254"/>
        <v>0</v>
      </c>
      <c r="AO68" s="3">
        <f t="shared" si="232"/>
        <v>387702.4</v>
      </c>
      <c r="AP68" s="32">
        <f t="shared" ref="AP68:AR68" si="255">AP70+AP71+AP72</f>
        <v>-4542.3999999999996</v>
      </c>
      <c r="AQ68" s="35">
        <f t="shared" si="233"/>
        <v>383160</v>
      </c>
      <c r="AR68" s="4">
        <f t="shared" si="255"/>
        <v>0</v>
      </c>
      <c r="AS68" s="35">
        <f t="shared" si="247"/>
        <v>383160</v>
      </c>
      <c r="AT68" s="27">
        <f t="shared" ref="AT68" si="256">AT70+AT71+AT72</f>
        <v>-13765.2</v>
      </c>
      <c r="AU68" s="3">
        <f t="shared" si="248"/>
        <v>369394.8</v>
      </c>
      <c r="AV68" s="4">
        <f t="shared" si="250"/>
        <v>307175.10000000003</v>
      </c>
      <c r="AW68" s="3">
        <f t="shared" ref="AW68:AY68" si="257">AW70+AW71+AW72</f>
        <v>0</v>
      </c>
      <c r="AX68" s="3">
        <f t="shared" si="17"/>
        <v>307175.10000000003</v>
      </c>
      <c r="AY68" s="3">
        <f t="shared" si="257"/>
        <v>-34269.4</v>
      </c>
      <c r="AZ68" s="3">
        <f t="shared" si="236"/>
        <v>272905.7</v>
      </c>
      <c r="BA68" s="3">
        <f t="shared" ref="BA68:BC68" si="258">BA70+BA71+BA72</f>
        <v>70490.3</v>
      </c>
      <c r="BB68" s="3">
        <f t="shared" si="237"/>
        <v>343396</v>
      </c>
      <c r="BC68" s="3">
        <f t="shared" si="258"/>
        <v>0</v>
      </c>
      <c r="BD68" s="3">
        <f t="shared" si="238"/>
        <v>343396</v>
      </c>
      <c r="BE68" s="3">
        <f t="shared" ref="BE68:BG68" si="259">BE70+BE71+BE72</f>
        <v>0</v>
      </c>
      <c r="BF68" s="3">
        <f t="shared" si="239"/>
        <v>343396</v>
      </c>
      <c r="BG68" s="3">
        <f t="shared" si="259"/>
        <v>0</v>
      </c>
      <c r="BH68" s="3">
        <f t="shared" si="22"/>
        <v>343396</v>
      </c>
      <c r="BI68" s="3">
        <f t="shared" ref="BI68:BK68" si="260">BI70+BI71+BI72</f>
        <v>0</v>
      </c>
      <c r="BJ68" s="35">
        <f t="shared" si="240"/>
        <v>343396</v>
      </c>
      <c r="BK68" s="30">
        <f t="shared" si="260"/>
        <v>0</v>
      </c>
      <c r="BL68" s="3">
        <f t="shared" si="249"/>
        <v>343396</v>
      </c>
      <c r="BM68" s="64"/>
      <c r="BN68" s="64"/>
    </row>
    <row r="69" spans="1:67" x14ac:dyDescent="0.35">
      <c r="A69" s="24"/>
      <c r="B69" s="72" t="s">
        <v>9</v>
      </c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3"/>
      <c r="S69" s="32"/>
      <c r="T69" s="3"/>
      <c r="U69" s="32"/>
      <c r="V69" s="35"/>
      <c r="W69" s="4"/>
      <c r="X69" s="35"/>
      <c r="Y69" s="27"/>
      <c r="Z69" s="3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3"/>
      <c r="AN69" s="32"/>
      <c r="AO69" s="3"/>
      <c r="AP69" s="32"/>
      <c r="AQ69" s="35"/>
      <c r="AR69" s="4"/>
      <c r="AS69" s="35"/>
      <c r="AT69" s="27"/>
      <c r="AU69" s="3"/>
      <c r="AV69" s="4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5"/>
      <c r="BK69" s="30"/>
      <c r="BL69" s="3"/>
      <c r="BM69" s="64"/>
      <c r="BN69" s="64"/>
    </row>
    <row r="70" spans="1:67" hidden="1" x14ac:dyDescent="0.35">
      <c r="A70" s="12"/>
      <c r="B70" s="15" t="s">
        <v>6</v>
      </c>
      <c r="C70" s="1"/>
      <c r="D70" s="4">
        <v>103095.3</v>
      </c>
      <c r="E70" s="4"/>
      <c r="F70" s="4">
        <f t="shared" si="5"/>
        <v>103095.3</v>
      </c>
      <c r="G70" s="4">
        <v>8789.0679999999993</v>
      </c>
      <c r="H70" s="4">
        <f t="shared" ref="H70:H74" si="261">F70+G70</f>
        <v>111884.368</v>
      </c>
      <c r="I70" s="4"/>
      <c r="J70" s="4">
        <f t="shared" ref="J70:J74" si="262">H70+I70</f>
        <v>111884.368</v>
      </c>
      <c r="K70" s="4">
        <v>-94190.144</v>
      </c>
      <c r="L70" s="4">
        <f t="shared" ref="L70:L74" si="263">J70+K70</f>
        <v>17694.224000000002</v>
      </c>
      <c r="M70" s="4"/>
      <c r="N70" s="4">
        <f>L70+M70</f>
        <v>17694.224000000002</v>
      </c>
      <c r="O70" s="4"/>
      <c r="P70" s="4">
        <f>N70+O70</f>
        <v>17694.224000000002</v>
      </c>
      <c r="Q70" s="4"/>
      <c r="R70" s="4">
        <f t="shared" si="6"/>
        <v>17694.224000000002</v>
      </c>
      <c r="S70" s="32"/>
      <c r="T70" s="4">
        <f t="shared" ref="T70:T74" si="264">R70+S70</f>
        <v>17694.224000000002</v>
      </c>
      <c r="U70" s="32"/>
      <c r="V70" s="4">
        <f t="shared" ref="V70:V74" si="265">T70+U70</f>
        <v>17694.224000000002</v>
      </c>
      <c r="W70" s="4"/>
      <c r="X70" s="4">
        <f t="shared" ref="X70:X74" si="266">V70+W70</f>
        <v>17694.224000000002</v>
      </c>
      <c r="Y70" s="27"/>
      <c r="Z70" s="4">
        <f t="shared" ref="Z70:Z74" si="267">X70+Y70</f>
        <v>17694.224000000002</v>
      </c>
      <c r="AA70" s="4">
        <v>112002.7</v>
      </c>
      <c r="AB70" s="4"/>
      <c r="AC70" s="4">
        <f t="shared" si="11"/>
        <v>112002.7</v>
      </c>
      <c r="AD70" s="4"/>
      <c r="AE70" s="4">
        <f t="shared" ref="AE70:AE74" si="268">AC70+AD70</f>
        <v>112002.7</v>
      </c>
      <c r="AF70" s="4">
        <v>-96644</v>
      </c>
      <c r="AG70" s="4">
        <f t="shared" ref="AG70:AG74" si="269">AE70+AF70</f>
        <v>15358.699999999997</v>
      </c>
      <c r="AH70" s="4"/>
      <c r="AI70" s="4">
        <f t="shared" ref="AI70:AI74" si="270">AG70+AH70</f>
        <v>15358.699999999997</v>
      </c>
      <c r="AJ70" s="4"/>
      <c r="AK70" s="4">
        <f t="shared" ref="AK70:AK74" si="271">AI70+AJ70</f>
        <v>15358.699999999997</v>
      </c>
      <c r="AL70" s="4"/>
      <c r="AM70" s="4">
        <f t="shared" si="12"/>
        <v>15358.699999999997</v>
      </c>
      <c r="AN70" s="32"/>
      <c r="AO70" s="4">
        <f t="shared" ref="AO70:AO74" si="272">AM70+AN70</f>
        <v>15358.699999999997</v>
      </c>
      <c r="AP70" s="32"/>
      <c r="AQ70" s="4">
        <f t="shared" ref="AQ70:AQ74" si="273">AO70+AP70</f>
        <v>15358.699999999997</v>
      </c>
      <c r="AR70" s="4"/>
      <c r="AS70" s="4">
        <f t="shared" ref="AS70:AS74" si="274">AQ70+AR70</f>
        <v>15358.699999999997</v>
      </c>
      <c r="AT70" s="27"/>
      <c r="AU70" s="4">
        <f t="shared" ref="AU70:AU74" si="275">AS70+AT70</f>
        <v>15358.699999999997</v>
      </c>
      <c r="AV70" s="4">
        <v>0</v>
      </c>
      <c r="AW70" s="3">
        <v>0</v>
      </c>
      <c r="AX70" s="3">
        <f t="shared" si="17"/>
        <v>0</v>
      </c>
      <c r="AY70" s="3"/>
      <c r="AZ70" s="3">
        <f t="shared" ref="AZ70:AZ74" si="276">AX70+AY70</f>
        <v>0</v>
      </c>
      <c r="BA70" s="3"/>
      <c r="BB70" s="3">
        <f t="shared" ref="BB70:BB74" si="277">AZ70+BA70</f>
        <v>0</v>
      </c>
      <c r="BC70" s="3"/>
      <c r="BD70" s="3">
        <f t="shared" ref="BD70:BD74" si="278">BB70+BC70</f>
        <v>0</v>
      </c>
      <c r="BE70" s="3"/>
      <c r="BF70" s="3">
        <f t="shared" ref="BF70:BF74" si="279">BD70+BE70</f>
        <v>0</v>
      </c>
      <c r="BG70" s="3"/>
      <c r="BH70" s="3">
        <f t="shared" si="22"/>
        <v>0</v>
      </c>
      <c r="BI70" s="3"/>
      <c r="BJ70" s="3">
        <f t="shared" ref="BJ70:BJ74" si="280">BH70+BI70</f>
        <v>0</v>
      </c>
      <c r="BK70" s="30"/>
      <c r="BL70" s="3">
        <f t="shared" ref="BL70:BL74" si="281">BJ70+BK70</f>
        <v>0</v>
      </c>
      <c r="BM70" s="5" t="s">
        <v>327</v>
      </c>
      <c r="BN70" s="5">
        <v>0</v>
      </c>
      <c r="BO70" s="5"/>
    </row>
    <row r="71" spans="1:67" x14ac:dyDescent="0.35">
      <c r="A71" s="24"/>
      <c r="B71" s="72" t="s">
        <v>123</v>
      </c>
      <c r="C71" s="72"/>
      <c r="D71" s="4">
        <v>0</v>
      </c>
      <c r="E71" s="4"/>
      <c r="F71" s="4">
        <f t="shared" si="5"/>
        <v>0</v>
      </c>
      <c r="G71" s="4"/>
      <c r="H71" s="4">
        <f t="shared" si="261"/>
        <v>0</v>
      </c>
      <c r="I71" s="4"/>
      <c r="J71" s="4">
        <f t="shared" si="262"/>
        <v>0</v>
      </c>
      <c r="K71" s="4">
        <v>63908.4</v>
      </c>
      <c r="L71" s="4">
        <f t="shared" si="263"/>
        <v>63908.4</v>
      </c>
      <c r="M71" s="4"/>
      <c r="N71" s="4">
        <f>L71+M71</f>
        <v>63908.4</v>
      </c>
      <c r="O71" s="4"/>
      <c r="P71" s="4">
        <f>N71+O71</f>
        <v>63908.4</v>
      </c>
      <c r="Q71" s="4"/>
      <c r="R71" s="3">
        <f t="shared" si="6"/>
        <v>63908.4</v>
      </c>
      <c r="S71" s="32"/>
      <c r="T71" s="3">
        <f t="shared" si="264"/>
        <v>63908.4</v>
      </c>
      <c r="U71" s="32"/>
      <c r="V71" s="35">
        <f t="shared" si="265"/>
        <v>63908.4</v>
      </c>
      <c r="W71" s="4"/>
      <c r="X71" s="35">
        <f t="shared" si="266"/>
        <v>63908.4</v>
      </c>
      <c r="Y71" s="27">
        <v>13765.2</v>
      </c>
      <c r="Z71" s="3">
        <f t="shared" si="267"/>
        <v>77673.600000000006</v>
      </c>
      <c r="AA71" s="4">
        <v>29124</v>
      </c>
      <c r="AB71" s="4"/>
      <c r="AC71" s="4">
        <f t="shared" si="11"/>
        <v>29124</v>
      </c>
      <c r="AD71" s="4"/>
      <c r="AE71" s="4">
        <f t="shared" si="268"/>
        <v>29124</v>
      </c>
      <c r="AF71" s="4">
        <v>85672.9</v>
      </c>
      <c r="AG71" s="4">
        <f t="shared" si="269"/>
        <v>114796.9</v>
      </c>
      <c r="AH71" s="4"/>
      <c r="AI71" s="4">
        <f t="shared" si="270"/>
        <v>114796.9</v>
      </c>
      <c r="AJ71" s="4"/>
      <c r="AK71" s="4">
        <f t="shared" si="271"/>
        <v>114796.9</v>
      </c>
      <c r="AL71" s="4"/>
      <c r="AM71" s="3">
        <f t="shared" si="12"/>
        <v>114796.9</v>
      </c>
      <c r="AN71" s="32"/>
      <c r="AO71" s="3">
        <f t="shared" si="272"/>
        <v>114796.9</v>
      </c>
      <c r="AP71" s="32">
        <v>-4542.3999999999996</v>
      </c>
      <c r="AQ71" s="35">
        <f t="shared" si="273"/>
        <v>110254.5</v>
      </c>
      <c r="AR71" s="4"/>
      <c r="AS71" s="35">
        <f t="shared" si="274"/>
        <v>110254.5</v>
      </c>
      <c r="AT71" s="27">
        <v>-13765.2</v>
      </c>
      <c r="AU71" s="3">
        <f t="shared" si="275"/>
        <v>96489.3</v>
      </c>
      <c r="AV71" s="4">
        <v>15358.7</v>
      </c>
      <c r="AW71" s="3"/>
      <c r="AX71" s="3">
        <f t="shared" si="17"/>
        <v>15358.7</v>
      </c>
      <c r="AY71" s="3"/>
      <c r="AZ71" s="3">
        <f t="shared" si="276"/>
        <v>15358.7</v>
      </c>
      <c r="BA71" s="3">
        <v>70490.3</v>
      </c>
      <c r="BB71" s="3">
        <f t="shared" si="277"/>
        <v>85849</v>
      </c>
      <c r="BC71" s="3"/>
      <c r="BD71" s="3">
        <f t="shared" si="278"/>
        <v>85849</v>
      </c>
      <c r="BE71" s="3"/>
      <c r="BF71" s="3">
        <f t="shared" si="279"/>
        <v>85849</v>
      </c>
      <c r="BG71" s="3"/>
      <c r="BH71" s="3">
        <f t="shared" si="22"/>
        <v>85849</v>
      </c>
      <c r="BI71" s="3"/>
      <c r="BJ71" s="35">
        <f t="shared" si="280"/>
        <v>85849</v>
      </c>
      <c r="BK71" s="30"/>
      <c r="BL71" s="3">
        <f t="shared" si="281"/>
        <v>85849</v>
      </c>
      <c r="BM71" s="64" t="s">
        <v>398</v>
      </c>
      <c r="BN71" s="64"/>
    </row>
    <row r="72" spans="1:67" x14ac:dyDescent="0.35">
      <c r="A72" s="24"/>
      <c r="B72" s="72" t="s">
        <v>124</v>
      </c>
      <c r="C72" s="72"/>
      <c r="D72" s="4">
        <v>0</v>
      </c>
      <c r="E72" s="4"/>
      <c r="F72" s="4">
        <f t="shared" si="5"/>
        <v>0</v>
      </c>
      <c r="G72" s="4"/>
      <c r="H72" s="4">
        <f t="shared" si="261"/>
        <v>0</v>
      </c>
      <c r="I72" s="4"/>
      <c r="J72" s="4">
        <f t="shared" si="262"/>
        <v>0</v>
      </c>
      <c r="K72" s="4"/>
      <c r="L72" s="4">
        <f t="shared" si="263"/>
        <v>0</v>
      </c>
      <c r="M72" s="4"/>
      <c r="N72" s="4">
        <f>L72+M72</f>
        <v>0</v>
      </c>
      <c r="O72" s="4"/>
      <c r="P72" s="4">
        <f>N72+O72</f>
        <v>0</v>
      </c>
      <c r="Q72" s="4"/>
      <c r="R72" s="3">
        <f t="shared" si="6"/>
        <v>0</v>
      </c>
      <c r="S72" s="32"/>
      <c r="T72" s="3">
        <f t="shared" si="264"/>
        <v>0</v>
      </c>
      <c r="U72" s="32"/>
      <c r="V72" s="35">
        <f t="shared" si="265"/>
        <v>0</v>
      </c>
      <c r="W72" s="4"/>
      <c r="X72" s="35">
        <f t="shared" si="266"/>
        <v>0</v>
      </c>
      <c r="Y72" s="27"/>
      <c r="Z72" s="3">
        <f t="shared" si="267"/>
        <v>0</v>
      </c>
      <c r="AA72" s="4">
        <v>177845.6</v>
      </c>
      <c r="AB72" s="4"/>
      <c r="AC72" s="4">
        <f t="shared" si="11"/>
        <v>177845.6</v>
      </c>
      <c r="AD72" s="4"/>
      <c r="AE72" s="4">
        <f t="shared" si="268"/>
        <v>177845.6</v>
      </c>
      <c r="AF72" s="4">
        <v>79701.2</v>
      </c>
      <c r="AG72" s="4">
        <f t="shared" si="269"/>
        <v>257546.8</v>
      </c>
      <c r="AH72" s="4"/>
      <c r="AI72" s="4">
        <f t="shared" si="270"/>
        <v>257546.8</v>
      </c>
      <c r="AJ72" s="4"/>
      <c r="AK72" s="4">
        <f t="shared" si="271"/>
        <v>257546.8</v>
      </c>
      <c r="AL72" s="4"/>
      <c r="AM72" s="3">
        <f t="shared" si="12"/>
        <v>257546.8</v>
      </c>
      <c r="AN72" s="32"/>
      <c r="AO72" s="3">
        <f t="shared" si="272"/>
        <v>257546.8</v>
      </c>
      <c r="AP72" s="32"/>
      <c r="AQ72" s="35">
        <f t="shared" si="273"/>
        <v>257546.8</v>
      </c>
      <c r="AR72" s="4"/>
      <c r="AS72" s="35">
        <f t="shared" si="274"/>
        <v>257546.8</v>
      </c>
      <c r="AT72" s="27"/>
      <c r="AU72" s="3">
        <f t="shared" si="275"/>
        <v>257546.8</v>
      </c>
      <c r="AV72" s="4">
        <v>291816.40000000002</v>
      </c>
      <c r="AW72" s="3"/>
      <c r="AX72" s="3">
        <f t="shared" si="17"/>
        <v>291816.40000000002</v>
      </c>
      <c r="AY72" s="3">
        <v>-34269.4</v>
      </c>
      <c r="AZ72" s="3">
        <f t="shared" si="276"/>
        <v>257547.00000000003</v>
      </c>
      <c r="BA72" s="3"/>
      <c r="BB72" s="3">
        <f t="shared" si="277"/>
        <v>257547.00000000003</v>
      </c>
      <c r="BC72" s="3"/>
      <c r="BD72" s="3">
        <f t="shared" si="278"/>
        <v>257547.00000000003</v>
      </c>
      <c r="BE72" s="3"/>
      <c r="BF72" s="3">
        <f t="shared" si="279"/>
        <v>257547.00000000003</v>
      </c>
      <c r="BG72" s="3"/>
      <c r="BH72" s="3">
        <f t="shared" si="22"/>
        <v>257547.00000000003</v>
      </c>
      <c r="BI72" s="3"/>
      <c r="BJ72" s="35">
        <f t="shared" si="280"/>
        <v>257547.00000000003</v>
      </c>
      <c r="BK72" s="30"/>
      <c r="BL72" s="3">
        <f t="shared" si="281"/>
        <v>257547.00000000003</v>
      </c>
      <c r="BM72" s="64" t="s">
        <v>313</v>
      </c>
      <c r="BN72" s="64"/>
    </row>
    <row r="73" spans="1:67" ht="54" x14ac:dyDescent="0.35">
      <c r="A73" s="24" t="s">
        <v>167</v>
      </c>
      <c r="B73" s="72" t="s">
        <v>149</v>
      </c>
      <c r="C73" s="2" t="s">
        <v>58</v>
      </c>
      <c r="D73" s="4">
        <v>0</v>
      </c>
      <c r="E73" s="4"/>
      <c r="F73" s="4">
        <f t="shared" si="5"/>
        <v>0</v>
      </c>
      <c r="G73" s="4">
        <v>5800.2259999999997</v>
      </c>
      <c r="H73" s="4">
        <f t="shared" si="261"/>
        <v>5800.2259999999997</v>
      </c>
      <c r="I73" s="4"/>
      <c r="J73" s="4">
        <f t="shared" si="262"/>
        <v>5800.2259999999997</v>
      </c>
      <c r="K73" s="4"/>
      <c r="L73" s="4">
        <f t="shared" si="263"/>
        <v>5800.2259999999997</v>
      </c>
      <c r="M73" s="4"/>
      <c r="N73" s="4">
        <f>L73+M73</f>
        <v>5800.2259999999997</v>
      </c>
      <c r="O73" s="4">
        <v>6880.4740000000002</v>
      </c>
      <c r="P73" s="4">
        <f>N73+O73</f>
        <v>12680.7</v>
      </c>
      <c r="Q73" s="4"/>
      <c r="R73" s="3">
        <f t="shared" si="6"/>
        <v>12680.7</v>
      </c>
      <c r="S73" s="32"/>
      <c r="T73" s="3">
        <f t="shared" si="264"/>
        <v>12680.7</v>
      </c>
      <c r="U73" s="32"/>
      <c r="V73" s="35">
        <f t="shared" si="265"/>
        <v>12680.7</v>
      </c>
      <c r="W73" s="4"/>
      <c r="X73" s="35">
        <f t="shared" si="266"/>
        <v>12680.7</v>
      </c>
      <c r="Y73" s="27"/>
      <c r="Z73" s="3">
        <f t="shared" si="267"/>
        <v>12680.7</v>
      </c>
      <c r="AA73" s="4">
        <v>39792.400000000001</v>
      </c>
      <c r="AB73" s="4"/>
      <c r="AC73" s="4">
        <f t="shared" si="11"/>
        <v>39792.400000000001</v>
      </c>
      <c r="AD73" s="4"/>
      <c r="AE73" s="4">
        <f t="shared" si="268"/>
        <v>39792.400000000001</v>
      </c>
      <c r="AF73" s="4"/>
      <c r="AG73" s="4">
        <f t="shared" si="269"/>
        <v>39792.400000000001</v>
      </c>
      <c r="AH73" s="4"/>
      <c r="AI73" s="4">
        <f t="shared" si="270"/>
        <v>39792.400000000001</v>
      </c>
      <c r="AJ73" s="4">
        <v>-6880.4740000000002</v>
      </c>
      <c r="AK73" s="4">
        <f t="shared" si="271"/>
        <v>32911.925999999999</v>
      </c>
      <c r="AL73" s="4"/>
      <c r="AM73" s="3">
        <f t="shared" si="12"/>
        <v>32911.925999999999</v>
      </c>
      <c r="AN73" s="32"/>
      <c r="AO73" s="3">
        <f t="shared" si="272"/>
        <v>32911.925999999999</v>
      </c>
      <c r="AP73" s="32"/>
      <c r="AQ73" s="35">
        <f t="shared" si="273"/>
        <v>32911.925999999999</v>
      </c>
      <c r="AR73" s="4"/>
      <c r="AS73" s="35">
        <f t="shared" si="274"/>
        <v>32911.925999999999</v>
      </c>
      <c r="AT73" s="27"/>
      <c r="AU73" s="3">
        <f t="shared" si="275"/>
        <v>32911.925999999999</v>
      </c>
      <c r="AV73" s="4">
        <v>58995.4</v>
      </c>
      <c r="AW73" s="3"/>
      <c r="AX73" s="3">
        <f t="shared" si="17"/>
        <v>58995.4</v>
      </c>
      <c r="AY73" s="3"/>
      <c r="AZ73" s="3">
        <f t="shared" si="276"/>
        <v>58995.4</v>
      </c>
      <c r="BA73" s="3"/>
      <c r="BB73" s="3">
        <f t="shared" si="277"/>
        <v>58995.4</v>
      </c>
      <c r="BC73" s="3"/>
      <c r="BD73" s="3">
        <f t="shared" si="278"/>
        <v>58995.4</v>
      </c>
      <c r="BE73" s="3"/>
      <c r="BF73" s="3">
        <f t="shared" si="279"/>
        <v>58995.4</v>
      </c>
      <c r="BG73" s="3"/>
      <c r="BH73" s="3">
        <f t="shared" si="22"/>
        <v>58995.4</v>
      </c>
      <c r="BI73" s="3"/>
      <c r="BJ73" s="35">
        <f t="shared" si="280"/>
        <v>58995.4</v>
      </c>
      <c r="BK73" s="30"/>
      <c r="BL73" s="3">
        <f t="shared" si="281"/>
        <v>58995.4</v>
      </c>
      <c r="BM73" s="64" t="s">
        <v>256</v>
      </c>
      <c r="BN73" s="64"/>
    </row>
    <row r="74" spans="1:67" ht="54" x14ac:dyDescent="0.35">
      <c r="A74" s="24" t="s">
        <v>168</v>
      </c>
      <c r="B74" s="72" t="s">
        <v>128</v>
      </c>
      <c r="C74" s="2" t="s">
        <v>58</v>
      </c>
      <c r="D74" s="4">
        <f>D76+D77</f>
        <v>157514.5</v>
      </c>
      <c r="E74" s="4">
        <f>E76+E77</f>
        <v>0</v>
      </c>
      <c r="F74" s="4">
        <f t="shared" si="5"/>
        <v>157514.5</v>
      </c>
      <c r="G74" s="4">
        <f>G76+G77</f>
        <v>11477.304</v>
      </c>
      <c r="H74" s="4">
        <f t="shared" si="261"/>
        <v>168991.804</v>
      </c>
      <c r="I74" s="4">
        <f>I76+I77</f>
        <v>0</v>
      </c>
      <c r="J74" s="4">
        <f t="shared" si="262"/>
        <v>168991.804</v>
      </c>
      <c r="K74" s="4">
        <f>K76+K77</f>
        <v>0</v>
      </c>
      <c r="L74" s="4">
        <f t="shared" si="263"/>
        <v>168991.804</v>
      </c>
      <c r="M74" s="4">
        <f>M76+M77</f>
        <v>0</v>
      </c>
      <c r="N74" s="4">
        <f>L74+M74</f>
        <v>168991.804</v>
      </c>
      <c r="O74" s="4">
        <f>O76+O77</f>
        <v>-6880.4740000000002</v>
      </c>
      <c r="P74" s="4">
        <f>N74+O74</f>
        <v>162111.33000000002</v>
      </c>
      <c r="Q74" s="4">
        <f>Q76+Q77</f>
        <v>-112876.507</v>
      </c>
      <c r="R74" s="3">
        <f t="shared" si="6"/>
        <v>49234.823000000019</v>
      </c>
      <c r="S74" s="32">
        <f>S76+S77</f>
        <v>0</v>
      </c>
      <c r="T74" s="3">
        <f t="shared" si="264"/>
        <v>49234.823000000019</v>
      </c>
      <c r="U74" s="32">
        <f>U76+U77</f>
        <v>0</v>
      </c>
      <c r="V74" s="35">
        <f t="shared" si="265"/>
        <v>49234.823000000019</v>
      </c>
      <c r="W74" s="4">
        <f>W76+W77</f>
        <v>0</v>
      </c>
      <c r="X74" s="35">
        <f t="shared" si="266"/>
        <v>49234.823000000019</v>
      </c>
      <c r="Y74" s="27">
        <f>Y76+Y77</f>
        <v>0</v>
      </c>
      <c r="Z74" s="3">
        <f t="shared" si="267"/>
        <v>49234.823000000019</v>
      </c>
      <c r="AA74" s="4">
        <f t="shared" ref="AA74:AV74" si="282">AA76+AA77</f>
        <v>393678.30000000005</v>
      </c>
      <c r="AB74" s="4">
        <f t="shared" ref="AB74:AD74" si="283">AB76+AB77</f>
        <v>0</v>
      </c>
      <c r="AC74" s="4">
        <f t="shared" si="11"/>
        <v>393678.30000000005</v>
      </c>
      <c r="AD74" s="4">
        <f t="shared" si="283"/>
        <v>0</v>
      </c>
      <c r="AE74" s="4">
        <f t="shared" si="268"/>
        <v>393678.30000000005</v>
      </c>
      <c r="AF74" s="4">
        <f t="shared" ref="AF74" si="284">AF76+AF77</f>
        <v>0</v>
      </c>
      <c r="AG74" s="4">
        <f t="shared" si="269"/>
        <v>393678.30000000005</v>
      </c>
      <c r="AH74" s="4">
        <f t="shared" ref="AH74:AJ74" si="285">AH76+AH77</f>
        <v>0</v>
      </c>
      <c r="AI74" s="4">
        <f t="shared" si="270"/>
        <v>393678.30000000005</v>
      </c>
      <c r="AJ74" s="4">
        <f t="shared" si="285"/>
        <v>6880.4740000000002</v>
      </c>
      <c r="AK74" s="4">
        <f t="shared" si="271"/>
        <v>400558.77400000003</v>
      </c>
      <c r="AL74" s="4">
        <f t="shared" ref="AL74:AN74" si="286">AL76+AL77</f>
        <v>112876.507</v>
      </c>
      <c r="AM74" s="3">
        <f t="shared" si="12"/>
        <v>513435.28100000002</v>
      </c>
      <c r="AN74" s="32">
        <f t="shared" si="286"/>
        <v>0</v>
      </c>
      <c r="AO74" s="3">
        <f t="shared" si="272"/>
        <v>513435.28100000002</v>
      </c>
      <c r="AP74" s="32">
        <f t="shared" ref="AP74:AR74" si="287">AP76+AP77</f>
        <v>0</v>
      </c>
      <c r="AQ74" s="35">
        <f t="shared" si="273"/>
        <v>513435.28100000002</v>
      </c>
      <c r="AR74" s="4">
        <f t="shared" si="287"/>
        <v>0</v>
      </c>
      <c r="AS74" s="35">
        <f t="shared" si="274"/>
        <v>513435.28100000002</v>
      </c>
      <c r="AT74" s="27">
        <f t="shared" ref="AT74" si="288">AT76+AT77</f>
        <v>0</v>
      </c>
      <c r="AU74" s="3">
        <f t="shared" si="275"/>
        <v>513435.28100000002</v>
      </c>
      <c r="AV74" s="4">
        <f t="shared" si="282"/>
        <v>0</v>
      </c>
      <c r="AW74" s="3">
        <f t="shared" ref="AW74:AY74" si="289">AW76+AW77</f>
        <v>0</v>
      </c>
      <c r="AX74" s="3">
        <f t="shared" si="17"/>
        <v>0</v>
      </c>
      <c r="AY74" s="3">
        <f t="shared" si="289"/>
        <v>0</v>
      </c>
      <c r="AZ74" s="3">
        <f t="shared" si="276"/>
        <v>0</v>
      </c>
      <c r="BA74" s="3">
        <f t="shared" ref="BA74:BC74" si="290">BA76+BA77</f>
        <v>0</v>
      </c>
      <c r="BB74" s="3">
        <f t="shared" si="277"/>
        <v>0</v>
      </c>
      <c r="BC74" s="3">
        <f t="shared" si="290"/>
        <v>0</v>
      </c>
      <c r="BD74" s="3">
        <f t="shared" si="278"/>
        <v>0</v>
      </c>
      <c r="BE74" s="3">
        <f t="shared" ref="BE74:BG74" si="291">BE76+BE77</f>
        <v>0</v>
      </c>
      <c r="BF74" s="3">
        <f t="shared" si="279"/>
        <v>0</v>
      </c>
      <c r="BG74" s="3">
        <f t="shared" si="291"/>
        <v>0</v>
      </c>
      <c r="BH74" s="3">
        <f t="shared" si="22"/>
        <v>0</v>
      </c>
      <c r="BI74" s="3">
        <f t="shared" ref="BI74:BK74" si="292">BI76+BI77</f>
        <v>0</v>
      </c>
      <c r="BJ74" s="35">
        <f t="shared" si="280"/>
        <v>0</v>
      </c>
      <c r="BK74" s="30">
        <f t="shared" si="292"/>
        <v>0</v>
      </c>
      <c r="BL74" s="3">
        <f t="shared" si="281"/>
        <v>0</v>
      </c>
      <c r="BM74" s="64"/>
      <c r="BN74" s="64"/>
    </row>
    <row r="75" spans="1:67" x14ac:dyDescent="0.35">
      <c r="A75" s="24"/>
      <c r="B75" s="72" t="s">
        <v>119</v>
      </c>
      <c r="C75" s="7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"/>
      <c r="S75" s="32"/>
      <c r="T75" s="3"/>
      <c r="U75" s="32"/>
      <c r="V75" s="35"/>
      <c r="W75" s="4"/>
      <c r="X75" s="35"/>
      <c r="Y75" s="27"/>
      <c r="Z75" s="3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3"/>
      <c r="AN75" s="32"/>
      <c r="AO75" s="3"/>
      <c r="AP75" s="32"/>
      <c r="AQ75" s="35"/>
      <c r="AR75" s="4"/>
      <c r="AS75" s="35"/>
      <c r="AT75" s="27"/>
      <c r="AU75" s="3"/>
      <c r="AV75" s="4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5"/>
      <c r="BK75" s="30"/>
      <c r="BL75" s="3"/>
      <c r="BM75" s="64"/>
      <c r="BN75" s="64"/>
    </row>
    <row r="76" spans="1:67" hidden="1" x14ac:dyDescent="0.35">
      <c r="A76" s="12"/>
      <c r="B76" s="15" t="s">
        <v>6</v>
      </c>
      <c r="C76" s="1"/>
      <c r="D76" s="4">
        <v>122590.7</v>
      </c>
      <c r="E76" s="4"/>
      <c r="F76" s="4">
        <f t="shared" si="5"/>
        <v>122590.7</v>
      </c>
      <c r="G76" s="4">
        <v>11477.304</v>
      </c>
      <c r="H76" s="4">
        <f t="shared" ref="H76:H78" si="293">F76+G76</f>
        <v>134068.00399999999</v>
      </c>
      <c r="I76" s="4"/>
      <c r="J76" s="4">
        <f t="shared" ref="J76:J78" si="294">H76+I76</f>
        <v>134068.00399999999</v>
      </c>
      <c r="K76" s="4">
        <v>34923.800000000003</v>
      </c>
      <c r="L76" s="4">
        <f t="shared" ref="L76:L78" si="295">J76+K76</f>
        <v>168991.804</v>
      </c>
      <c r="M76" s="4"/>
      <c r="N76" s="4">
        <f>L76+M76</f>
        <v>168991.804</v>
      </c>
      <c r="O76" s="4">
        <f>-6880.474</f>
        <v>-6880.4740000000002</v>
      </c>
      <c r="P76" s="4">
        <f>N76+O76</f>
        <v>162111.33000000002</v>
      </c>
      <c r="Q76" s="4">
        <v>-112876.507</v>
      </c>
      <c r="R76" s="4">
        <f t="shared" si="6"/>
        <v>49234.823000000019</v>
      </c>
      <c r="S76" s="32"/>
      <c r="T76" s="4">
        <f t="shared" ref="T76:T78" si="296">R76+S76</f>
        <v>49234.823000000019</v>
      </c>
      <c r="U76" s="32"/>
      <c r="V76" s="4">
        <f t="shared" ref="V76:V78" si="297">T76+U76</f>
        <v>49234.823000000019</v>
      </c>
      <c r="W76" s="4"/>
      <c r="X76" s="4">
        <f t="shared" ref="X76:X78" si="298">V76+W76</f>
        <v>49234.823000000019</v>
      </c>
      <c r="Y76" s="27"/>
      <c r="Z76" s="4">
        <f t="shared" ref="Z76:Z78" si="299">X76+Y76</f>
        <v>49234.823000000019</v>
      </c>
      <c r="AA76" s="4">
        <v>125512.2</v>
      </c>
      <c r="AB76" s="4"/>
      <c r="AC76" s="4">
        <f t="shared" si="11"/>
        <v>125512.2</v>
      </c>
      <c r="AD76" s="4"/>
      <c r="AE76" s="4">
        <f t="shared" ref="AE76:AE78" si="300">AC76+AD76</f>
        <v>125512.2</v>
      </c>
      <c r="AF76" s="4"/>
      <c r="AG76" s="4">
        <f t="shared" ref="AG76:AG78" si="301">AE76+AF76</f>
        <v>125512.2</v>
      </c>
      <c r="AH76" s="4"/>
      <c r="AI76" s="4">
        <f t="shared" ref="AI76:AI78" si="302">AG76+AH76</f>
        <v>125512.2</v>
      </c>
      <c r="AJ76" s="4">
        <v>6880.4740000000002</v>
      </c>
      <c r="AK76" s="4">
        <f t="shared" ref="AK76:AK78" si="303">AI76+AJ76</f>
        <v>132392.674</v>
      </c>
      <c r="AL76" s="4">
        <v>112876.507</v>
      </c>
      <c r="AM76" s="4">
        <f t="shared" si="12"/>
        <v>245269.18099999998</v>
      </c>
      <c r="AN76" s="32"/>
      <c r="AO76" s="4">
        <f t="shared" ref="AO76:AO78" si="304">AM76+AN76</f>
        <v>245269.18099999998</v>
      </c>
      <c r="AP76" s="32"/>
      <c r="AQ76" s="4">
        <f t="shared" ref="AQ76:AQ78" si="305">AO76+AP76</f>
        <v>245269.18099999998</v>
      </c>
      <c r="AR76" s="4"/>
      <c r="AS76" s="4">
        <f t="shared" ref="AS76:AS78" si="306">AQ76+AR76</f>
        <v>245269.18099999998</v>
      </c>
      <c r="AT76" s="27"/>
      <c r="AU76" s="4">
        <f t="shared" ref="AU76:AU78" si="307">AS76+AT76</f>
        <v>245269.18099999998</v>
      </c>
      <c r="AV76" s="4">
        <v>0</v>
      </c>
      <c r="AW76" s="3">
        <v>0</v>
      </c>
      <c r="AX76" s="3">
        <f t="shared" si="17"/>
        <v>0</v>
      </c>
      <c r="AY76" s="3"/>
      <c r="AZ76" s="3">
        <f t="shared" ref="AZ76:AZ78" si="308">AX76+AY76</f>
        <v>0</v>
      </c>
      <c r="BA76" s="3"/>
      <c r="BB76" s="3">
        <f t="shared" ref="BB76:BB78" si="309">AZ76+BA76</f>
        <v>0</v>
      </c>
      <c r="BC76" s="3"/>
      <c r="BD76" s="3">
        <f t="shared" ref="BD76:BD78" si="310">BB76+BC76</f>
        <v>0</v>
      </c>
      <c r="BE76" s="3"/>
      <c r="BF76" s="3">
        <f t="shared" ref="BF76:BF78" si="311">BD76+BE76</f>
        <v>0</v>
      </c>
      <c r="BG76" s="3"/>
      <c r="BH76" s="3">
        <f t="shared" si="22"/>
        <v>0</v>
      </c>
      <c r="BI76" s="3"/>
      <c r="BJ76" s="3">
        <f t="shared" ref="BJ76:BJ78" si="312">BH76+BI76</f>
        <v>0</v>
      </c>
      <c r="BK76" s="30"/>
      <c r="BL76" s="3">
        <f t="shared" ref="BL76:BL78" si="313">BJ76+BK76</f>
        <v>0</v>
      </c>
      <c r="BM76" s="5" t="s">
        <v>257</v>
      </c>
      <c r="BN76" s="5">
        <v>0</v>
      </c>
      <c r="BO76" s="5"/>
    </row>
    <row r="77" spans="1:67" x14ac:dyDescent="0.35">
      <c r="A77" s="24"/>
      <c r="B77" s="72" t="s">
        <v>123</v>
      </c>
      <c r="C77" s="72"/>
      <c r="D77" s="4">
        <v>34923.800000000003</v>
      </c>
      <c r="E77" s="4"/>
      <c r="F77" s="4">
        <f t="shared" si="5"/>
        <v>34923.800000000003</v>
      </c>
      <c r="G77" s="4"/>
      <c r="H77" s="4">
        <f t="shared" si="293"/>
        <v>34923.800000000003</v>
      </c>
      <c r="I77" s="4"/>
      <c r="J77" s="4">
        <f t="shared" si="294"/>
        <v>34923.800000000003</v>
      </c>
      <c r="K77" s="4">
        <v>-34923.800000000003</v>
      </c>
      <c r="L77" s="4">
        <f t="shared" si="295"/>
        <v>0</v>
      </c>
      <c r="M77" s="4"/>
      <c r="N77" s="4">
        <f>L77+M77</f>
        <v>0</v>
      </c>
      <c r="O77" s="4"/>
      <c r="P77" s="4">
        <f>N77+O77</f>
        <v>0</v>
      </c>
      <c r="Q77" s="4"/>
      <c r="R77" s="3">
        <f t="shared" si="6"/>
        <v>0</v>
      </c>
      <c r="S77" s="32"/>
      <c r="T77" s="3">
        <f t="shared" si="296"/>
        <v>0</v>
      </c>
      <c r="U77" s="32"/>
      <c r="V77" s="35">
        <f t="shared" si="297"/>
        <v>0</v>
      </c>
      <c r="W77" s="4"/>
      <c r="X77" s="35">
        <f t="shared" si="298"/>
        <v>0</v>
      </c>
      <c r="Y77" s="27"/>
      <c r="Z77" s="3">
        <f t="shared" si="299"/>
        <v>0</v>
      </c>
      <c r="AA77" s="4">
        <v>268166.10000000003</v>
      </c>
      <c r="AB77" s="4"/>
      <c r="AC77" s="4">
        <f t="shared" si="11"/>
        <v>268166.10000000003</v>
      </c>
      <c r="AD77" s="4"/>
      <c r="AE77" s="4">
        <f t="shared" si="300"/>
        <v>268166.10000000003</v>
      </c>
      <c r="AF77" s="4"/>
      <c r="AG77" s="4">
        <f t="shared" si="301"/>
        <v>268166.10000000003</v>
      </c>
      <c r="AH77" s="4"/>
      <c r="AI77" s="4">
        <f t="shared" si="302"/>
        <v>268166.10000000003</v>
      </c>
      <c r="AJ77" s="4"/>
      <c r="AK77" s="4">
        <f t="shared" si="303"/>
        <v>268166.10000000003</v>
      </c>
      <c r="AL77" s="4"/>
      <c r="AM77" s="3">
        <f t="shared" si="12"/>
        <v>268166.10000000003</v>
      </c>
      <c r="AN77" s="32"/>
      <c r="AO77" s="3">
        <f t="shared" si="304"/>
        <v>268166.10000000003</v>
      </c>
      <c r="AP77" s="32"/>
      <c r="AQ77" s="35">
        <f t="shared" si="305"/>
        <v>268166.10000000003</v>
      </c>
      <c r="AR77" s="4"/>
      <c r="AS77" s="35">
        <f t="shared" si="306"/>
        <v>268166.10000000003</v>
      </c>
      <c r="AT77" s="27"/>
      <c r="AU77" s="3">
        <f t="shared" si="307"/>
        <v>268166.10000000003</v>
      </c>
      <c r="AV77" s="4">
        <v>0</v>
      </c>
      <c r="AW77" s="3">
        <v>0</v>
      </c>
      <c r="AX77" s="3">
        <f t="shared" si="17"/>
        <v>0</v>
      </c>
      <c r="AY77" s="3"/>
      <c r="AZ77" s="3">
        <f t="shared" si="308"/>
        <v>0</v>
      </c>
      <c r="BA77" s="3"/>
      <c r="BB77" s="3">
        <f t="shared" si="309"/>
        <v>0</v>
      </c>
      <c r="BC77" s="3"/>
      <c r="BD77" s="3">
        <f t="shared" si="310"/>
        <v>0</v>
      </c>
      <c r="BE77" s="3"/>
      <c r="BF77" s="3">
        <f t="shared" si="311"/>
        <v>0</v>
      </c>
      <c r="BG77" s="3"/>
      <c r="BH77" s="3">
        <f t="shared" si="22"/>
        <v>0</v>
      </c>
      <c r="BI77" s="3"/>
      <c r="BJ77" s="35">
        <f t="shared" si="312"/>
        <v>0</v>
      </c>
      <c r="BK77" s="30"/>
      <c r="BL77" s="3">
        <f t="shared" si="313"/>
        <v>0</v>
      </c>
      <c r="BM77" s="64" t="s">
        <v>366</v>
      </c>
      <c r="BN77" s="64"/>
    </row>
    <row r="78" spans="1:67" ht="54" x14ac:dyDescent="0.35">
      <c r="A78" s="24" t="s">
        <v>169</v>
      </c>
      <c r="B78" s="72" t="s">
        <v>150</v>
      </c>
      <c r="C78" s="2" t="s">
        <v>58</v>
      </c>
      <c r="D78" s="4">
        <f>D80+D81</f>
        <v>0</v>
      </c>
      <c r="E78" s="4">
        <f>E80+E81</f>
        <v>0</v>
      </c>
      <c r="F78" s="4">
        <f t="shared" si="5"/>
        <v>0</v>
      </c>
      <c r="G78" s="4">
        <f>G80+G81</f>
        <v>15</v>
      </c>
      <c r="H78" s="4">
        <f t="shared" si="293"/>
        <v>15</v>
      </c>
      <c r="I78" s="4">
        <f>I80+I81</f>
        <v>0</v>
      </c>
      <c r="J78" s="4">
        <f t="shared" si="294"/>
        <v>15</v>
      </c>
      <c r="K78" s="4">
        <f>K80+K81</f>
        <v>0</v>
      </c>
      <c r="L78" s="4">
        <f t="shared" si="295"/>
        <v>15</v>
      </c>
      <c r="M78" s="4">
        <f>M80+M81</f>
        <v>0</v>
      </c>
      <c r="N78" s="4">
        <f>L78+M78</f>
        <v>15</v>
      </c>
      <c r="O78" s="4">
        <f>O80+O81</f>
        <v>0</v>
      </c>
      <c r="P78" s="4">
        <f>N78+O78</f>
        <v>15</v>
      </c>
      <c r="Q78" s="4">
        <f>Q80+Q81</f>
        <v>0</v>
      </c>
      <c r="R78" s="3">
        <f t="shared" si="6"/>
        <v>15</v>
      </c>
      <c r="S78" s="32">
        <f>S80+S81</f>
        <v>0</v>
      </c>
      <c r="T78" s="3">
        <f t="shared" si="296"/>
        <v>15</v>
      </c>
      <c r="U78" s="32">
        <f>U80+U81</f>
        <v>0</v>
      </c>
      <c r="V78" s="35">
        <f t="shared" si="297"/>
        <v>15</v>
      </c>
      <c r="W78" s="4">
        <f>W80+W81</f>
        <v>0</v>
      </c>
      <c r="X78" s="35">
        <f t="shared" si="298"/>
        <v>15</v>
      </c>
      <c r="Y78" s="27">
        <f>Y80+Y81</f>
        <v>0</v>
      </c>
      <c r="Z78" s="3">
        <f t="shared" si="299"/>
        <v>15</v>
      </c>
      <c r="AA78" s="4">
        <f t="shared" ref="AA78:AV78" si="314">AA80+AA81</f>
        <v>7485</v>
      </c>
      <c r="AB78" s="4">
        <f t="shared" ref="AB78:AD78" si="315">AB80+AB81</f>
        <v>0</v>
      </c>
      <c r="AC78" s="4">
        <f t="shared" si="11"/>
        <v>7485</v>
      </c>
      <c r="AD78" s="4">
        <f t="shared" si="315"/>
        <v>0</v>
      </c>
      <c r="AE78" s="4">
        <f t="shared" si="300"/>
        <v>7485</v>
      </c>
      <c r="AF78" s="4">
        <f t="shared" ref="AF78" si="316">AF80+AF81</f>
        <v>0</v>
      </c>
      <c r="AG78" s="4">
        <f t="shared" si="301"/>
        <v>7485</v>
      </c>
      <c r="AH78" s="4">
        <f t="shared" ref="AH78:AJ78" si="317">AH80+AH81</f>
        <v>0</v>
      </c>
      <c r="AI78" s="4">
        <f t="shared" si="302"/>
        <v>7485</v>
      </c>
      <c r="AJ78" s="4">
        <f t="shared" si="317"/>
        <v>0</v>
      </c>
      <c r="AK78" s="4">
        <f t="shared" si="303"/>
        <v>7485</v>
      </c>
      <c r="AL78" s="4">
        <f t="shared" ref="AL78:AN78" si="318">AL80+AL81</f>
        <v>0</v>
      </c>
      <c r="AM78" s="3">
        <f t="shared" si="12"/>
        <v>7485</v>
      </c>
      <c r="AN78" s="32">
        <f t="shared" si="318"/>
        <v>0</v>
      </c>
      <c r="AO78" s="3">
        <f t="shared" si="304"/>
        <v>7485</v>
      </c>
      <c r="AP78" s="32">
        <f t="shared" ref="AP78:AR78" si="319">AP80+AP81</f>
        <v>0</v>
      </c>
      <c r="AQ78" s="35">
        <f t="shared" si="305"/>
        <v>7485</v>
      </c>
      <c r="AR78" s="4">
        <f t="shared" si="319"/>
        <v>0</v>
      </c>
      <c r="AS78" s="35">
        <f t="shared" si="306"/>
        <v>7485</v>
      </c>
      <c r="AT78" s="27">
        <f t="shared" ref="AT78" si="320">AT80+AT81</f>
        <v>0</v>
      </c>
      <c r="AU78" s="3">
        <f t="shared" si="307"/>
        <v>7485</v>
      </c>
      <c r="AV78" s="4">
        <f t="shared" si="314"/>
        <v>140546.70000000001</v>
      </c>
      <c r="AW78" s="3">
        <f t="shared" ref="AW78:AY78" si="321">AW80+AW81</f>
        <v>0</v>
      </c>
      <c r="AX78" s="3">
        <f t="shared" si="17"/>
        <v>140546.70000000001</v>
      </c>
      <c r="AY78" s="3">
        <f t="shared" si="321"/>
        <v>0</v>
      </c>
      <c r="AZ78" s="3">
        <f t="shared" si="308"/>
        <v>140546.70000000001</v>
      </c>
      <c r="BA78" s="3">
        <f t="shared" ref="BA78:BC78" si="322">BA80+BA81</f>
        <v>0</v>
      </c>
      <c r="BB78" s="3">
        <f t="shared" si="309"/>
        <v>140546.70000000001</v>
      </c>
      <c r="BC78" s="3">
        <f t="shared" si="322"/>
        <v>0</v>
      </c>
      <c r="BD78" s="3">
        <f t="shared" si="310"/>
        <v>140546.70000000001</v>
      </c>
      <c r="BE78" s="3">
        <f t="shared" ref="BE78:BG78" si="323">BE80+BE81</f>
        <v>0</v>
      </c>
      <c r="BF78" s="3">
        <f t="shared" si="311"/>
        <v>140546.70000000001</v>
      </c>
      <c r="BG78" s="3">
        <f t="shared" si="323"/>
        <v>0</v>
      </c>
      <c r="BH78" s="3">
        <f t="shared" si="22"/>
        <v>140546.70000000001</v>
      </c>
      <c r="BI78" s="3">
        <f t="shared" ref="BI78:BK78" si="324">BI80+BI81</f>
        <v>0</v>
      </c>
      <c r="BJ78" s="35">
        <f t="shared" si="312"/>
        <v>140546.70000000001</v>
      </c>
      <c r="BK78" s="30">
        <f t="shared" si="324"/>
        <v>0</v>
      </c>
      <c r="BL78" s="3">
        <f t="shared" si="313"/>
        <v>140546.70000000001</v>
      </c>
      <c r="BM78" s="64"/>
      <c r="BN78" s="64"/>
    </row>
    <row r="79" spans="1:67" x14ac:dyDescent="0.35">
      <c r="A79" s="24"/>
      <c r="B79" s="72" t="s">
        <v>119</v>
      </c>
      <c r="C79" s="7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3"/>
      <c r="S79" s="32"/>
      <c r="T79" s="3"/>
      <c r="U79" s="32"/>
      <c r="V79" s="35"/>
      <c r="W79" s="4"/>
      <c r="X79" s="35"/>
      <c r="Y79" s="27"/>
      <c r="Z79" s="3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3"/>
      <c r="AN79" s="32"/>
      <c r="AO79" s="3"/>
      <c r="AP79" s="32"/>
      <c r="AQ79" s="35"/>
      <c r="AR79" s="4"/>
      <c r="AS79" s="35"/>
      <c r="AT79" s="27"/>
      <c r="AU79" s="3"/>
      <c r="AV79" s="4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5"/>
      <c r="BK79" s="30"/>
      <c r="BL79" s="3"/>
      <c r="BM79" s="64"/>
      <c r="BN79" s="64"/>
    </row>
    <row r="80" spans="1:67" hidden="1" x14ac:dyDescent="0.35">
      <c r="A80" s="12"/>
      <c r="B80" s="15" t="s">
        <v>6</v>
      </c>
      <c r="C80" s="1"/>
      <c r="D80" s="4">
        <v>0</v>
      </c>
      <c r="E80" s="4">
        <v>0</v>
      </c>
      <c r="F80" s="4">
        <f t="shared" si="5"/>
        <v>0</v>
      </c>
      <c r="G80" s="4">
        <v>15</v>
      </c>
      <c r="H80" s="4">
        <f t="shared" ref="H80:H82" si="325">F80+G80</f>
        <v>15</v>
      </c>
      <c r="I80" s="4"/>
      <c r="J80" s="4">
        <f t="shared" ref="J80:J82" si="326">H80+I80</f>
        <v>15</v>
      </c>
      <c r="K80" s="4"/>
      <c r="L80" s="4">
        <f t="shared" ref="L80:L82" si="327">J80+K80</f>
        <v>15</v>
      </c>
      <c r="M80" s="4"/>
      <c r="N80" s="4">
        <f>L80+M80</f>
        <v>15</v>
      </c>
      <c r="O80" s="4"/>
      <c r="P80" s="4">
        <f>N80+O80</f>
        <v>15</v>
      </c>
      <c r="Q80" s="4"/>
      <c r="R80" s="4">
        <f t="shared" si="6"/>
        <v>15</v>
      </c>
      <c r="S80" s="32"/>
      <c r="T80" s="4">
        <f t="shared" ref="T80:T82" si="328">R80+S80</f>
        <v>15</v>
      </c>
      <c r="U80" s="32"/>
      <c r="V80" s="4">
        <f t="shared" ref="V80:V82" si="329">T80+U80</f>
        <v>15</v>
      </c>
      <c r="W80" s="4"/>
      <c r="X80" s="4">
        <f t="shared" ref="X80:X82" si="330">V80+W80</f>
        <v>15</v>
      </c>
      <c r="Y80" s="27"/>
      <c r="Z80" s="4">
        <f t="shared" ref="Z80:Z82" si="331">X80+Y80</f>
        <v>15</v>
      </c>
      <c r="AA80" s="4">
        <v>7485</v>
      </c>
      <c r="AB80" s="4"/>
      <c r="AC80" s="4">
        <f t="shared" si="11"/>
        <v>7485</v>
      </c>
      <c r="AD80" s="4"/>
      <c r="AE80" s="4">
        <f t="shared" ref="AE80:AE81" si="332">AC80+AD80</f>
        <v>7485</v>
      </c>
      <c r="AF80" s="4"/>
      <c r="AG80" s="4">
        <f t="shared" ref="AG80:AG81" si="333">AE80+AF80</f>
        <v>7485</v>
      </c>
      <c r="AH80" s="4"/>
      <c r="AI80" s="4">
        <f t="shared" ref="AI80:AI81" si="334">AG80+AH80</f>
        <v>7485</v>
      </c>
      <c r="AJ80" s="4"/>
      <c r="AK80" s="4">
        <f t="shared" ref="AK80:AK81" si="335">AI80+AJ80</f>
        <v>7485</v>
      </c>
      <c r="AL80" s="4"/>
      <c r="AM80" s="4">
        <f t="shared" si="12"/>
        <v>7485</v>
      </c>
      <c r="AN80" s="32"/>
      <c r="AO80" s="4">
        <f t="shared" ref="AO80:AO82" si="336">AM80+AN80</f>
        <v>7485</v>
      </c>
      <c r="AP80" s="32"/>
      <c r="AQ80" s="4">
        <f t="shared" ref="AQ80:AQ82" si="337">AO80+AP80</f>
        <v>7485</v>
      </c>
      <c r="AR80" s="4"/>
      <c r="AS80" s="4">
        <f t="shared" ref="AS80:AS82" si="338">AQ80+AR80</f>
        <v>7485</v>
      </c>
      <c r="AT80" s="27"/>
      <c r="AU80" s="4">
        <f t="shared" ref="AU80:AU82" si="339">AS80+AT80</f>
        <v>7485</v>
      </c>
      <c r="AV80" s="4">
        <v>33061</v>
      </c>
      <c r="AW80" s="3"/>
      <c r="AX80" s="3">
        <f t="shared" si="17"/>
        <v>33061</v>
      </c>
      <c r="AY80" s="3"/>
      <c r="AZ80" s="3">
        <f t="shared" ref="AZ80:AZ82" si="340">AX80+AY80</f>
        <v>33061</v>
      </c>
      <c r="BA80" s="3"/>
      <c r="BB80" s="3">
        <f t="shared" ref="BB80:BB82" si="341">AZ80+BA80</f>
        <v>33061</v>
      </c>
      <c r="BC80" s="3"/>
      <c r="BD80" s="3">
        <f t="shared" ref="BD80:BD82" si="342">BB80+BC80</f>
        <v>33061</v>
      </c>
      <c r="BE80" s="3"/>
      <c r="BF80" s="3">
        <f t="shared" ref="BF80:BF82" si="343">BD80+BE80</f>
        <v>33061</v>
      </c>
      <c r="BG80" s="3"/>
      <c r="BH80" s="3">
        <f t="shared" si="22"/>
        <v>33061</v>
      </c>
      <c r="BI80" s="3"/>
      <c r="BJ80" s="3">
        <f t="shared" ref="BJ80:BJ82" si="344">BH80+BI80</f>
        <v>33061</v>
      </c>
      <c r="BK80" s="30"/>
      <c r="BL80" s="3">
        <f t="shared" ref="BL80:BL82" si="345">BJ80+BK80</f>
        <v>33061</v>
      </c>
      <c r="BM80" s="5" t="s">
        <v>271</v>
      </c>
      <c r="BN80" s="5">
        <v>0</v>
      </c>
      <c r="BO80" s="5"/>
    </row>
    <row r="81" spans="1:67" x14ac:dyDescent="0.35">
      <c r="A81" s="24"/>
      <c r="B81" s="72" t="s">
        <v>123</v>
      </c>
      <c r="C81" s="72"/>
      <c r="D81" s="4">
        <v>0</v>
      </c>
      <c r="E81" s="4">
        <v>0</v>
      </c>
      <c r="F81" s="4">
        <f t="shared" si="5"/>
        <v>0</v>
      </c>
      <c r="G81" s="4">
        <v>0</v>
      </c>
      <c r="H81" s="4">
        <f t="shared" si="325"/>
        <v>0</v>
      </c>
      <c r="I81" s="4">
        <v>0</v>
      </c>
      <c r="J81" s="4">
        <f t="shared" si="326"/>
        <v>0</v>
      </c>
      <c r="K81" s="4">
        <v>0</v>
      </c>
      <c r="L81" s="4">
        <f t="shared" si="327"/>
        <v>0</v>
      </c>
      <c r="M81" s="4">
        <v>0</v>
      </c>
      <c r="N81" s="4">
        <f>L81+M81</f>
        <v>0</v>
      </c>
      <c r="O81" s="4">
        <v>0</v>
      </c>
      <c r="P81" s="4">
        <f>N81+O81</f>
        <v>0</v>
      </c>
      <c r="Q81" s="4">
        <v>0</v>
      </c>
      <c r="R81" s="3">
        <f t="shared" si="6"/>
        <v>0</v>
      </c>
      <c r="S81" s="32">
        <v>0</v>
      </c>
      <c r="T81" s="3">
        <f t="shared" si="328"/>
        <v>0</v>
      </c>
      <c r="U81" s="32">
        <v>0</v>
      </c>
      <c r="V81" s="35">
        <f t="shared" si="329"/>
        <v>0</v>
      </c>
      <c r="W81" s="4">
        <v>0</v>
      </c>
      <c r="X81" s="35">
        <f t="shared" si="330"/>
        <v>0</v>
      </c>
      <c r="Y81" s="27">
        <v>0</v>
      </c>
      <c r="Z81" s="3">
        <f t="shared" si="331"/>
        <v>0</v>
      </c>
      <c r="AA81" s="4">
        <v>0</v>
      </c>
      <c r="AB81" s="4">
        <v>0</v>
      </c>
      <c r="AC81" s="4">
        <f t="shared" si="11"/>
        <v>0</v>
      </c>
      <c r="AD81" s="4">
        <v>0</v>
      </c>
      <c r="AE81" s="4">
        <f t="shared" si="332"/>
        <v>0</v>
      </c>
      <c r="AF81" s="4">
        <v>0</v>
      </c>
      <c r="AG81" s="4">
        <f t="shared" si="333"/>
        <v>0</v>
      </c>
      <c r="AH81" s="4">
        <v>0</v>
      </c>
      <c r="AI81" s="4">
        <f t="shared" si="334"/>
        <v>0</v>
      </c>
      <c r="AJ81" s="4">
        <v>0</v>
      </c>
      <c r="AK81" s="4">
        <f t="shared" si="335"/>
        <v>0</v>
      </c>
      <c r="AL81" s="4">
        <v>0</v>
      </c>
      <c r="AM81" s="3">
        <f t="shared" si="12"/>
        <v>0</v>
      </c>
      <c r="AN81" s="32">
        <v>0</v>
      </c>
      <c r="AO81" s="3">
        <f t="shared" si="336"/>
        <v>0</v>
      </c>
      <c r="AP81" s="32">
        <v>0</v>
      </c>
      <c r="AQ81" s="35">
        <f t="shared" si="337"/>
        <v>0</v>
      </c>
      <c r="AR81" s="4">
        <v>0</v>
      </c>
      <c r="AS81" s="35">
        <f t="shared" si="338"/>
        <v>0</v>
      </c>
      <c r="AT81" s="27">
        <v>0</v>
      </c>
      <c r="AU81" s="3">
        <f t="shared" si="339"/>
        <v>0</v>
      </c>
      <c r="AV81" s="4">
        <v>107485.7</v>
      </c>
      <c r="AW81" s="3"/>
      <c r="AX81" s="3">
        <f t="shared" si="17"/>
        <v>107485.7</v>
      </c>
      <c r="AY81" s="3"/>
      <c r="AZ81" s="3">
        <f t="shared" si="340"/>
        <v>107485.7</v>
      </c>
      <c r="BA81" s="3"/>
      <c r="BB81" s="3">
        <f t="shared" si="341"/>
        <v>107485.7</v>
      </c>
      <c r="BC81" s="3"/>
      <c r="BD81" s="3">
        <f t="shared" si="342"/>
        <v>107485.7</v>
      </c>
      <c r="BE81" s="3"/>
      <c r="BF81" s="3">
        <f t="shared" si="343"/>
        <v>107485.7</v>
      </c>
      <c r="BG81" s="3"/>
      <c r="BH81" s="3">
        <f t="shared" si="22"/>
        <v>107485.7</v>
      </c>
      <c r="BI81" s="3"/>
      <c r="BJ81" s="35">
        <f t="shared" si="344"/>
        <v>107485.7</v>
      </c>
      <c r="BK81" s="30"/>
      <c r="BL81" s="3">
        <f t="shared" si="345"/>
        <v>107485.7</v>
      </c>
      <c r="BM81" s="64"/>
      <c r="BN81" s="64"/>
    </row>
    <row r="82" spans="1:67" ht="54" x14ac:dyDescent="0.35">
      <c r="A82" s="24" t="s">
        <v>170</v>
      </c>
      <c r="B82" s="72" t="s">
        <v>356</v>
      </c>
      <c r="C82" s="2" t="s">
        <v>58</v>
      </c>
      <c r="D82" s="4">
        <f>D84+D85</f>
        <v>0</v>
      </c>
      <c r="E82" s="4">
        <f>E84+E85</f>
        <v>0</v>
      </c>
      <c r="F82" s="4">
        <f t="shared" si="5"/>
        <v>0</v>
      </c>
      <c r="G82" s="4">
        <f>G84+G85</f>
        <v>0</v>
      </c>
      <c r="H82" s="4">
        <f t="shared" si="325"/>
        <v>0</v>
      </c>
      <c r="I82" s="4">
        <f>I84+I85</f>
        <v>0</v>
      </c>
      <c r="J82" s="4">
        <f t="shared" si="326"/>
        <v>0</v>
      </c>
      <c r="K82" s="4">
        <f>K84+K85</f>
        <v>0</v>
      </c>
      <c r="L82" s="4">
        <f t="shared" si="327"/>
        <v>0</v>
      </c>
      <c r="M82" s="4">
        <f>M84+M85</f>
        <v>0</v>
      </c>
      <c r="N82" s="4">
        <f>L82+M82</f>
        <v>0</v>
      </c>
      <c r="O82" s="4">
        <f>O84+O85</f>
        <v>0</v>
      </c>
      <c r="P82" s="4">
        <f>N82+O82</f>
        <v>0</v>
      </c>
      <c r="Q82" s="4">
        <f>Q84+Q85</f>
        <v>0</v>
      </c>
      <c r="R82" s="3">
        <f t="shared" si="6"/>
        <v>0</v>
      </c>
      <c r="S82" s="32">
        <f>S84+S85</f>
        <v>0</v>
      </c>
      <c r="T82" s="3">
        <f t="shared" si="328"/>
        <v>0</v>
      </c>
      <c r="U82" s="32">
        <f>U84+U85</f>
        <v>0</v>
      </c>
      <c r="V82" s="35">
        <f t="shared" si="329"/>
        <v>0</v>
      </c>
      <c r="W82" s="4">
        <f>W84+W85</f>
        <v>0</v>
      </c>
      <c r="X82" s="35">
        <f t="shared" si="330"/>
        <v>0</v>
      </c>
      <c r="Y82" s="27">
        <f>Y84+Y85</f>
        <v>0</v>
      </c>
      <c r="Z82" s="3">
        <f t="shared" si="331"/>
        <v>0</v>
      </c>
      <c r="AA82" s="4">
        <f t="shared" ref="AA82:AV82" si="346">AA84+AA85</f>
        <v>22858.799999999999</v>
      </c>
      <c r="AB82" s="4">
        <f t="shared" ref="AB82:AD82" si="347">AB84+AB85</f>
        <v>0</v>
      </c>
      <c r="AC82" s="4">
        <f t="shared" si="11"/>
        <v>22858.799999999999</v>
      </c>
      <c r="AD82" s="4">
        <f t="shared" si="347"/>
        <v>0</v>
      </c>
      <c r="AE82" s="4">
        <f>AC82+AD82</f>
        <v>22858.799999999999</v>
      </c>
      <c r="AF82" s="4">
        <f t="shared" ref="AF82" si="348">AF84+AF85</f>
        <v>0</v>
      </c>
      <c r="AG82" s="4">
        <f>AE82+AF82</f>
        <v>22858.799999999999</v>
      </c>
      <c r="AH82" s="4">
        <f t="shared" ref="AH82:AJ82" si="349">AH84+AH85</f>
        <v>0</v>
      </c>
      <c r="AI82" s="4">
        <f>AG82+AH82</f>
        <v>22858.799999999999</v>
      </c>
      <c r="AJ82" s="4">
        <f t="shared" si="349"/>
        <v>0</v>
      </c>
      <c r="AK82" s="4">
        <f>AI82+AJ82</f>
        <v>22858.799999999999</v>
      </c>
      <c r="AL82" s="4">
        <f t="shared" ref="AL82:AN82" si="350">AL84+AL85</f>
        <v>0</v>
      </c>
      <c r="AM82" s="3">
        <f t="shared" si="12"/>
        <v>22858.799999999999</v>
      </c>
      <c r="AN82" s="32">
        <f t="shared" si="350"/>
        <v>0</v>
      </c>
      <c r="AO82" s="3">
        <f t="shared" si="336"/>
        <v>22858.799999999999</v>
      </c>
      <c r="AP82" s="32">
        <f t="shared" ref="AP82:AR82" si="351">AP84+AP85</f>
        <v>116198.6</v>
      </c>
      <c r="AQ82" s="35">
        <f t="shared" si="337"/>
        <v>139057.4</v>
      </c>
      <c r="AR82" s="4">
        <f t="shared" si="351"/>
        <v>0</v>
      </c>
      <c r="AS82" s="35">
        <f t="shared" si="338"/>
        <v>139057.4</v>
      </c>
      <c r="AT82" s="27">
        <f t="shared" ref="AT82" si="352">AT84+AT85</f>
        <v>0</v>
      </c>
      <c r="AU82" s="3">
        <f t="shared" si="339"/>
        <v>139057.4</v>
      </c>
      <c r="AV82" s="4">
        <f t="shared" si="346"/>
        <v>560717.5</v>
      </c>
      <c r="AW82" s="3">
        <f t="shared" ref="AW82:AY82" si="353">AW84+AW85</f>
        <v>0</v>
      </c>
      <c r="AX82" s="3">
        <f t="shared" si="17"/>
        <v>560717.5</v>
      </c>
      <c r="AY82" s="3">
        <f t="shared" si="353"/>
        <v>-70490.2</v>
      </c>
      <c r="AZ82" s="3">
        <f t="shared" si="340"/>
        <v>490227.3</v>
      </c>
      <c r="BA82" s="3">
        <f t="shared" ref="BA82:BC82" si="354">BA84+BA85</f>
        <v>-36199.800000000003</v>
      </c>
      <c r="BB82" s="3">
        <f t="shared" si="341"/>
        <v>454027.5</v>
      </c>
      <c r="BC82" s="3">
        <f t="shared" si="354"/>
        <v>0</v>
      </c>
      <c r="BD82" s="3">
        <f t="shared" si="342"/>
        <v>454027.5</v>
      </c>
      <c r="BE82" s="3">
        <f t="shared" ref="BE82:BG82" si="355">BE84+BE85</f>
        <v>0</v>
      </c>
      <c r="BF82" s="3">
        <f t="shared" si="343"/>
        <v>454027.5</v>
      </c>
      <c r="BG82" s="3">
        <f t="shared" si="355"/>
        <v>0</v>
      </c>
      <c r="BH82" s="3">
        <f t="shared" si="22"/>
        <v>454027.5</v>
      </c>
      <c r="BI82" s="3">
        <f t="shared" ref="BI82:BK82" si="356">BI84+BI85</f>
        <v>-48185.8</v>
      </c>
      <c r="BJ82" s="35">
        <f t="shared" si="344"/>
        <v>405841.7</v>
      </c>
      <c r="BK82" s="30">
        <f t="shared" si="356"/>
        <v>0</v>
      </c>
      <c r="BL82" s="3">
        <f t="shared" si="345"/>
        <v>405841.7</v>
      </c>
      <c r="BM82" s="64"/>
      <c r="BN82" s="64"/>
    </row>
    <row r="83" spans="1:67" x14ac:dyDescent="0.35">
      <c r="A83" s="24"/>
      <c r="B83" s="72" t="s">
        <v>119</v>
      </c>
      <c r="C83" s="7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3"/>
      <c r="S83" s="32"/>
      <c r="T83" s="3"/>
      <c r="U83" s="32"/>
      <c r="V83" s="35"/>
      <c r="W83" s="4"/>
      <c r="X83" s="35"/>
      <c r="Y83" s="27"/>
      <c r="Z83" s="3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3"/>
      <c r="AN83" s="32"/>
      <c r="AO83" s="3"/>
      <c r="AP83" s="32"/>
      <c r="AQ83" s="35"/>
      <c r="AR83" s="4"/>
      <c r="AS83" s="35"/>
      <c r="AT83" s="27"/>
      <c r="AU83" s="3"/>
      <c r="AV83" s="4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5"/>
      <c r="BK83" s="30"/>
      <c r="BL83" s="3"/>
      <c r="BM83" s="64"/>
      <c r="BN83" s="64"/>
    </row>
    <row r="84" spans="1:67" hidden="1" x14ac:dyDescent="0.35">
      <c r="A84" s="12"/>
      <c r="B84" s="15" t="s">
        <v>6</v>
      </c>
      <c r="C84" s="1"/>
      <c r="D84" s="4">
        <v>0</v>
      </c>
      <c r="E84" s="4">
        <v>0</v>
      </c>
      <c r="F84" s="4">
        <f t="shared" si="5"/>
        <v>0</v>
      </c>
      <c r="G84" s="4">
        <v>0</v>
      </c>
      <c r="H84" s="4">
        <f t="shared" ref="H84:H110" si="357">F84+G84</f>
        <v>0</v>
      </c>
      <c r="I84" s="4">
        <v>0</v>
      </c>
      <c r="J84" s="4">
        <f t="shared" ref="J84:J110" si="358">H84+I84</f>
        <v>0</v>
      </c>
      <c r="K84" s="4">
        <v>0</v>
      </c>
      <c r="L84" s="4">
        <f t="shared" ref="L84:L110" si="359">J84+K84</f>
        <v>0</v>
      </c>
      <c r="M84" s="4">
        <v>0</v>
      </c>
      <c r="N84" s="4">
        <f>L84+M84</f>
        <v>0</v>
      </c>
      <c r="O84" s="4">
        <v>0</v>
      </c>
      <c r="P84" s="4">
        <f>N84+O84</f>
        <v>0</v>
      </c>
      <c r="Q84" s="4">
        <v>0</v>
      </c>
      <c r="R84" s="4">
        <f t="shared" si="6"/>
        <v>0</v>
      </c>
      <c r="S84" s="32">
        <v>0</v>
      </c>
      <c r="T84" s="4">
        <f t="shared" ref="T84:T86" si="360">R84+S84</f>
        <v>0</v>
      </c>
      <c r="U84" s="32">
        <v>0</v>
      </c>
      <c r="V84" s="4">
        <f t="shared" ref="V84:V86" si="361">T84+U84</f>
        <v>0</v>
      </c>
      <c r="W84" s="4">
        <v>0</v>
      </c>
      <c r="X84" s="4">
        <f t="shared" ref="X84:X86" si="362">V84+W84</f>
        <v>0</v>
      </c>
      <c r="Y84" s="27">
        <v>0</v>
      </c>
      <c r="Z84" s="4">
        <f t="shared" ref="Z84:Z86" si="363">X84+Y84</f>
        <v>0</v>
      </c>
      <c r="AA84" s="4">
        <v>22858.799999999999</v>
      </c>
      <c r="AB84" s="4"/>
      <c r="AC84" s="4">
        <f t="shared" si="11"/>
        <v>22858.799999999999</v>
      </c>
      <c r="AD84" s="4"/>
      <c r="AE84" s="4">
        <f t="shared" ref="AE84:AE110" si="364">AC84+AD84</f>
        <v>22858.799999999999</v>
      </c>
      <c r="AF84" s="4"/>
      <c r="AG84" s="4">
        <f t="shared" ref="AG84:AG110" si="365">AE84+AF84</f>
        <v>22858.799999999999</v>
      </c>
      <c r="AH84" s="4"/>
      <c r="AI84" s="4">
        <f t="shared" ref="AI84:AI85" si="366">AG84+AH84</f>
        <v>22858.799999999999</v>
      </c>
      <c r="AJ84" s="4"/>
      <c r="AK84" s="4">
        <f t="shared" ref="AK84:AK85" si="367">AI84+AJ84</f>
        <v>22858.799999999999</v>
      </c>
      <c r="AL84" s="4"/>
      <c r="AM84" s="4">
        <f t="shared" si="12"/>
        <v>22858.799999999999</v>
      </c>
      <c r="AN84" s="32"/>
      <c r="AO84" s="4">
        <f t="shared" ref="AO84:AO86" si="368">AM84+AN84</f>
        <v>22858.799999999999</v>
      </c>
      <c r="AP84" s="32"/>
      <c r="AQ84" s="4">
        <f t="shared" ref="AQ84:AQ86" si="369">AO84+AP84</f>
        <v>22858.799999999999</v>
      </c>
      <c r="AR84" s="4"/>
      <c r="AS84" s="4">
        <f t="shared" ref="AS84:AS86" si="370">AQ84+AR84</f>
        <v>22858.799999999999</v>
      </c>
      <c r="AT84" s="27"/>
      <c r="AU84" s="4">
        <f t="shared" ref="AU84:AU86" si="371">AS84+AT84</f>
        <v>22858.799999999999</v>
      </c>
      <c r="AV84" s="4">
        <v>46572</v>
      </c>
      <c r="AW84" s="3"/>
      <c r="AX84" s="3">
        <f t="shared" si="17"/>
        <v>46572</v>
      </c>
      <c r="AY84" s="3"/>
      <c r="AZ84" s="3">
        <f t="shared" ref="AZ84:AZ110" si="372">AX84+AY84</f>
        <v>46572</v>
      </c>
      <c r="BA84" s="3"/>
      <c r="BB84" s="3">
        <f t="shared" ref="BB84:BB110" si="373">AZ84+BA84</f>
        <v>46572</v>
      </c>
      <c r="BC84" s="3"/>
      <c r="BD84" s="3">
        <f t="shared" ref="BD84:BD86" si="374">BB84+BC84</f>
        <v>46572</v>
      </c>
      <c r="BE84" s="3"/>
      <c r="BF84" s="3">
        <f t="shared" ref="BF84:BF86" si="375">BD84+BE84</f>
        <v>46572</v>
      </c>
      <c r="BG84" s="3"/>
      <c r="BH84" s="3">
        <f t="shared" si="22"/>
        <v>46572</v>
      </c>
      <c r="BI84" s="3"/>
      <c r="BJ84" s="3">
        <f t="shared" ref="BJ84:BJ86" si="376">BH84+BI84</f>
        <v>46572</v>
      </c>
      <c r="BK84" s="30"/>
      <c r="BL84" s="3">
        <f t="shared" ref="BL84:BL86" si="377">BJ84+BK84</f>
        <v>46572</v>
      </c>
      <c r="BM84" s="5" t="s">
        <v>272</v>
      </c>
      <c r="BN84" s="5">
        <v>0</v>
      </c>
      <c r="BO84" s="5"/>
    </row>
    <row r="85" spans="1:67" x14ac:dyDescent="0.35">
      <c r="A85" s="24"/>
      <c r="B85" s="72" t="s">
        <v>123</v>
      </c>
      <c r="C85" s="72"/>
      <c r="D85" s="4">
        <v>0</v>
      </c>
      <c r="E85" s="4">
        <v>0</v>
      </c>
      <c r="F85" s="4">
        <f t="shared" si="5"/>
        <v>0</v>
      </c>
      <c r="G85" s="4">
        <v>0</v>
      </c>
      <c r="H85" s="4">
        <f t="shared" si="357"/>
        <v>0</v>
      </c>
      <c r="I85" s="4">
        <v>0</v>
      </c>
      <c r="J85" s="4">
        <f t="shared" si="358"/>
        <v>0</v>
      </c>
      <c r="K85" s="4">
        <v>0</v>
      </c>
      <c r="L85" s="4">
        <f t="shared" si="359"/>
        <v>0</v>
      </c>
      <c r="M85" s="4">
        <v>0</v>
      </c>
      <c r="N85" s="4">
        <f>L85+M85</f>
        <v>0</v>
      </c>
      <c r="O85" s="4">
        <v>0</v>
      </c>
      <c r="P85" s="4">
        <f>N85+O85</f>
        <v>0</v>
      </c>
      <c r="Q85" s="4">
        <v>0</v>
      </c>
      <c r="R85" s="3">
        <f t="shared" si="6"/>
        <v>0</v>
      </c>
      <c r="S85" s="32">
        <v>0</v>
      </c>
      <c r="T85" s="3">
        <f t="shared" si="360"/>
        <v>0</v>
      </c>
      <c r="U85" s="32">
        <v>0</v>
      </c>
      <c r="V85" s="35">
        <f t="shared" si="361"/>
        <v>0</v>
      </c>
      <c r="W85" s="4">
        <v>0</v>
      </c>
      <c r="X85" s="35">
        <f t="shared" si="362"/>
        <v>0</v>
      </c>
      <c r="Y85" s="27">
        <v>0</v>
      </c>
      <c r="Z85" s="3">
        <f t="shared" si="363"/>
        <v>0</v>
      </c>
      <c r="AA85" s="4">
        <v>0</v>
      </c>
      <c r="AB85" s="4">
        <v>0</v>
      </c>
      <c r="AC85" s="4">
        <f t="shared" si="11"/>
        <v>0</v>
      </c>
      <c r="AD85" s="4"/>
      <c r="AE85" s="4">
        <f t="shared" si="364"/>
        <v>0</v>
      </c>
      <c r="AF85" s="4"/>
      <c r="AG85" s="4">
        <f t="shared" si="365"/>
        <v>0</v>
      </c>
      <c r="AH85" s="4"/>
      <c r="AI85" s="4">
        <f t="shared" si="366"/>
        <v>0</v>
      </c>
      <c r="AJ85" s="4"/>
      <c r="AK85" s="4">
        <f t="shared" si="367"/>
        <v>0</v>
      </c>
      <c r="AL85" s="4"/>
      <c r="AM85" s="3">
        <f t="shared" si="12"/>
        <v>0</v>
      </c>
      <c r="AN85" s="32"/>
      <c r="AO85" s="3">
        <f t="shared" si="368"/>
        <v>0</v>
      </c>
      <c r="AP85" s="32">
        <v>116198.6</v>
      </c>
      <c r="AQ85" s="35">
        <f t="shared" si="369"/>
        <v>116198.6</v>
      </c>
      <c r="AR85" s="4"/>
      <c r="AS85" s="35">
        <f t="shared" si="370"/>
        <v>116198.6</v>
      </c>
      <c r="AT85" s="27"/>
      <c r="AU85" s="3">
        <f t="shared" si="371"/>
        <v>116198.6</v>
      </c>
      <c r="AV85" s="4">
        <v>514145.5</v>
      </c>
      <c r="AW85" s="3"/>
      <c r="AX85" s="3">
        <f t="shared" si="17"/>
        <v>514145.5</v>
      </c>
      <c r="AY85" s="3">
        <v>-70490.2</v>
      </c>
      <c r="AZ85" s="3">
        <f t="shared" si="372"/>
        <v>443655.3</v>
      </c>
      <c r="BA85" s="3">
        <v>-36199.800000000003</v>
      </c>
      <c r="BB85" s="3">
        <f t="shared" si="373"/>
        <v>407455.5</v>
      </c>
      <c r="BC85" s="3"/>
      <c r="BD85" s="3">
        <f t="shared" si="374"/>
        <v>407455.5</v>
      </c>
      <c r="BE85" s="3"/>
      <c r="BF85" s="3">
        <f t="shared" si="375"/>
        <v>407455.5</v>
      </c>
      <c r="BG85" s="3"/>
      <c r="BH85" s="3">
        <f t="shared" si="22"/>
        <v>407455.5</v>
      </c>
      <c r="BI85" s="3">
        <v>-48185.8</v>
      </c>
      <c r="BJ85" s="35">
        <f t="shared" si="376"/>
        <v>359269.7</v>
      </c>
      <c r="BK85" s="30"/>
      <c r="BL85" s="3">
        <f t="shared" si="377"/>
        <v>359269.7</v>
      </c>
      <c r="BM85" s="64" t="s">
        <v>346</v>
      </c>
      <c r="BN85" s="64"/>
    </row>
    <row r="86" spans="1:67" ht="54" x14ac:dyDescent="0.35">
      <c r="A86" s="24" t="s">
        <v>171</v>
      </c>
      <c r="B86" s="72" t="s">
        <v>129</v>
      </c>
      <c r="C86" s="2" t="s">
        <v>58</v>
      </c>
      <c r="D86" s="4">
        <v>0</v>
      </c>
      <c r="E86" s="4">
        <v>0</v>
      </c>
      <c r="F86" s="4">
        <f t="shared" si="5"/>
        <v>0</v>
      </c>
      <c r="G86" s="4">
        <v>0</v>
      </c>
      <c r="H86" s="4">
        <f t="shared" si="357"/>
        <v>0</v>
      </c>
      <c r="I86" s="4">
        <v>0</v>
      </c>
      <c r="J86" s="4">
        <f t="shared" si="358"/>
        <v>0</v>
      </c>
      <c r="K86" s="4">
        <v>0</v>
      </c>
      <c r="L86" s="4">
        <f t="shared" si="359"/>
        <v>0</v>
      </c>
      <c r="M86" s="4">
        <v>0</v>
      </c>
      <c r="N86" s="4">
        <f>L86+M86</f>
        <v>0</v>
      </c>
      <c r="O86" s="4">
        <v>0</v>
      </c>
      <c r="P86" s="4">
        <f>N86+O86</f>
        <v>0</v>
      </c>
      <c r="Q86" s="4">
        <v>0</v>
      </c>
      <c r="R86" s="3">
        <f t="shared" si="6"/>
        <v>0</v>
      </c>
      <c r="S86" s="32">
        <v>0</v>
      </c>
      <c r="T86" s="3">
        <f t="shared" si="360"/>
        <v>0</v>
      </c>
      <c r="U86" s="32">
        <v>0</v>
      </c>
      <c r="V86" s="35">
        <f t="shared" si="361"/>
        <v>0</v>
      </c>
      <c r="W86" s="4">
        <v>0</v>
      </c>
      <c r="X86" s="35">
        <f t="shared" si="362"/>
        <v>0</v>
      </c>
      <c r="Y86" s="27">
        <v>0</v>
      </c>
      <c r="Z86" s="3">
        <f t="shared" si="363"/>
        <v>0</v>
      </c>
      <c r="AA86" s="4">
        <v>29410.6</v>
      </c>
      <c r="AB86" s="4"/>
      <c r="AC86" s="4">
        <f>AA86+AB86</f>
        <v>29410.6</v>
      </c>
      <c r="AD86" s="4"/>
      <c r="AE86" s="4">
        <f t="shared" si="364"/>
        <v>29410.6</v>
      </c>
      <c r="AF86" s="4">
        <f>AF88+AF89</f>
        <v>11406.4</v>
      </c>
      <c r="AG86" s="4">
        <f>AE86+AF86</f>
        <v>40817</v>
      </c>
      <c r="AH86" s="4">
        <f>AH88+AH89</f>
        <v>0</v>
      </c>
      <c r="AI86" s="4">
        <f>AG86+AH86</f>
        <v>40817</v>
      </c>
      <c r="AJ86" s="4">
        <f>AJ88+AJ89</f>
        <v>0</v>
      </c>
      <c r="AK86" s="4">
        <f>AI86+AJ86</f>
        <v>40817</v>
      </c>
      <c r="AL86" s="4">
        <f>AL88+AL89</f>
        <v>0</v>
      </c>
      <c r="AM86" s="3">
        <f t="shared" si="12"/>
        <v>40817</v>
      </c>
      <c r="AN86" s="32">
        <f>AN88+AN89</f>
        <v>0</v>
      </c>
      <c r="AO86" s="3">
        <f t="shared" si="368"/>
        <v>40817</v>
      </c>
      <c r="AP86" s="32">
        <f>AP88+AP89</f>
        <v>0</v>
      </c>
      <c r="AQ86" s="35">
        <f t="shared" si="369"/>
        <v>40817</v>
      </c>
      <c r="AR86" s="4">
        <f>AR88+AR89</f>
        <v>0</v>
      </c>
      <c r="AS86" s="35">
        <f t="shared" si="370"/>
        <v>40817</v>
      </c>
      <c r="AT86" s="27">
        <f>AT88+AT89</f>
        <v>0</v>
      </c>
      <c r="AU86" s="3">
        <f t="shared" si="371"/>
        <v>40817</v>
      </c>
      <c r="AV86" s="4">
        <v>124668</v>
      </c>
      <c r="AW86" s="3"/>
      <c r="AX86" s="3">
        <f>AV86+AW86</f>
        <v>124668</v>
      </c>
      <c r="AY86" s="3"/>
      <c r="AZ86" s="3">
        <f>AX86+AY86</f>
        <v>124668</v>
      </c>
      <c r="BA86" s="3">
        <f>BA88+BA89</f>
        <v>41885.100000000006</v>
      </c>
      <c r="BB86" s="3">
        <f t="shared" si="373"/>
        <v>166553.1</v>
      </c>
      <c r="BC86" s="3">
        <f>BC88+BC89</f>
        <v>0</v>
      </c>
      <c r="BD86" s="3">
        <f t="shared" si="374"/>
        <v>166553.1</v>
      </c>
      <c r="BE86" s="3">
        <f>BE88+BE89</f>
        <v>0</v>
      </c>
      <c r="BF86" s="3">
        <f t="shared" si="375"/>
        <v>166553.1</v>
      </c>
      <c r="BG86" s="3">
        <f t="shared" ref="BG86:BI86" si="378">BG88+BG89</f>
        <v>0</v>
      </c>
      <c r="BH86" s="3">
        <f t="shared" si="22"/>
        <v>166553.1</v>
      </c>
      <c r="BI86" s="3">
        <f t="shared" si="378"/>
        <v>-18655.3</v>
      </c>
      <c r="BJ86" s="35">
        <f t="shared" si="376"/>
        <v>147897.80000000002</v>
      </c>
      <c r="BK86" s="30">
        <f t="shared" ref="BK86" si="379">BK88+BK89</f>
        <v>0</v>
      </c>
      <c r="BL86" s="3">
        <f t="shared" si="377"/>
        <v>147897.80000000002</v>
      </c>
      <c r="BM86" s="64"/>
      <c r="BN86" s="64"/>
    </row>
    <row r="87" spans="1:67" x14ac:dyDescent="0.35">
      <c r="A87" s="24"/>
      <c r="B87" s="72" t="s">
        <v>119</v>
      </c>
      <c r="C87" s="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3"/>
      <c r="S87" s="32"/>
      <c r="T87" s="3"/>
      <c r="U87" s="32"/>
      <c r="V87" s="35"/>
      <c r="W87" s="4"/>
      <c r="X87" s="35"/>
      <c r="Y87" s="27"/>
      <c r="Z87" s="3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3"/>
      <c r="AN87" s="32"/>
      <c r="AO87" s="3"/>
      <c r="AP87" s="32"/>
      <c r="AQ87" s="35"/>
      <c r="AR87" s="4"/>
      <c r="AS87" s="35"/>
      <c r="AT87" s="27"/>
      <c r="AU87" s="3"/>
      <c r="AV87" s="4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5"/>
      <c r="BK87" s="30"/>
      <c r="BL87" s="3"/>
      <c r="BM87" s="64"/>
      <c r="BN87" s="64"/>
    </row>
    <row r="88" spans="1:67" hidden="1" x14ac:dyDescent="0.35">
      <c r="A88" s="12"/>
      <c r="B88" s="15" t="s">
        <v>6</v>
      </c>
      <c r="C88" s="2"/>
      <c r="D88" s="4"/>
      <c r="E88" s="4"/>
      <c r="F88" s="4"/>
      <c r="G88" s="4"/>
      <c r="H88" s="4"/>
      <c r="I88" s="4"/>
      <c r="J88" s="4"/>
      <c r="K88" s="4"/>
      <c r="L88" s="4">
        <f t="shared" si="359"/>
        <v>0</v>
      </c>
      <c r="M88" s="4"/>
      <c r="N88" s="4">
        <f t="shared" ref="N88:N104" si="380">L88+M88</f>
        <v>0</v>
      </c>
      <c r="O88" s="4"/>
      <c r="P88" s="4">
        <f t="shared" ref="P88:P104" si="381">N88+O88</f>
        <v>0</v>
      </c>
      <c r="Q88" s="4"/>
      <c r="R88" s="4">
        <f t="shared" si="6"/>
        <v>0</v>
      </c>
      <c r="S88" s="32"/>
      <c r="T88" s="4">
        <f t="shared" ref="T88:T104" si="382">R88+S88</f>
        <v>0</v>
      </c>
      <c r="U88" s="32"/>
      <c r="V88" s="4">
        <f t="shared" ref="V88:V104" si="383">T88+U88</f>
        <v>0</v>
      </c>
      <c r="W88" s="4"/>
      <c r="X88" s="4">
        <f t="shared" ref="X88:X104" si="384">V88+W88</f>
        <v>0</v>
      </c>
      <c r="Y88" s="27"/>
      <c r="Z88" s="4">
        <f t="shared" ref="Z88:Z104" si="385">X88+Y88</f>
        <v>0</v>
      </c>
      <c r="AA88" s="4">
        <v>9410.6</v>
      </c>
      <c r="AB88" s="4"/>
      <c r="AC88" s="4">
        <v>9410.6</v>
      </c>
      <c r="AD88" s="4"/>
      <c r="AE88" s="4">
        <v>9410.6</v>
      </c>
      <c r="AF88" s="4">
        <v>-8593.6</v>
      </c>
      <c r="AG88" s="4">
        <f t="shared" ref="AG88:AG89" si="386">AE88+AF88</f>
        <v>817</v>
      </c>
      <c r="AH88" s="4"/>
      <c r="AI88" s="4">
        <f t="shared" ref="AI88:AI104" si="387">AG88+AH88</f>
        <v>817</v>
      </c>
      <c r="AJ88" s="4"/>
      <c r="AK88" s="4">
        <f t="shared" ref="AK88:AK104" si="388">AI88+AJ88</f>
        <v>817</v>
      </c>
      <c r="AL88" s="4"/>
      <c r="AM88" s="4">
        <f t="shared" si="12"/>
        <v>817</v>
      </c>
      <c r="AN88" s="32"/>
      <c r="AO88" s="4">
        <f t="shared" ref="AO88:AO104" si="389">AM88+AN88</f>
        <v>817</v>
      </c>
      <c r="AP88" s="32"/>
      <c r="AQ88" s="4">
        <f t="shared" ref="AQ88:AQ104" si="390">AO88+AP88</f>
        <v>817</v>
      </c>
      <c r="AR88" s="4"/>
      <c r="AS88" s="4">
        <f t="shared" ref="AS88:AS104" si="391">AQ88+AR88</f>
        <v>817</v>
      </c>
      <c r="AT88" s="27"/>
      <c r="AU88" s="4">
        <f t="shared" ref="AU88:AU104" si="392">AS88+AT88</f>
        <v>817</v>
      </c>
      <c r="AV88" s="4">
        <v>124668</v>
      </c>
      <c r="AW88" s="3"/>
      <c r="AX88" s="3">
        <f t="shared" ref="AX88:AX89" si="393">AV88+AW88</f>
        <v>124668</v>
      </c>
      <c r="AY88" s="3"/>
      <c r="AZ88" s="3">
        <f t="shared" ref="AZ88:AZ89" si="394">AX88+AY88</f>
        <v>124668</v>
      </c>
      <c r="BA88" s="3">
        <v>-124668</v>
      </c>
      <c r="BB88" s="3">
        <f t="shared" si="373"/>
        <v>0</v>
      </c>
      <c r="BC88" s="3"/>
      <c r="BD88" s="3">
        <f t="shared" ref="BD88:BD104" si="395">BB88+BC88</f>
        <v>0</v>
      </c>
      <c r="BE88" s="3"/>
      <c r="BF88" s="3">
        <f t="shared" ref="BF88:BF104" si="396">BD88+BE88</f>
        <v>0</v>
      </c>
      <c r="BG88" s="3"/>
      <c r="BH88" s="3">
        <f t="shared" si="22"/>
        <v>0</v>
      </c>
      <c r="BI88" s="3"/>
      <c r="BJ88" s="3">
        <f t="shared" ref="BJ88:BJ104" si="397">BH88+BI88</f>
        <v>0</v>
      </c>
      <c r="BK88" s="30"/>
      <c r="BL88" s="3">
        <f t="shared" ref="BL88:BL104" si="398">BJ88+BK88</f>
        <v>0</v>
      </c>
      <c r="BM88" s="5" t="s">
        <v>367</v>
      </c>
      <c r="BN88" s="5">
        <v>0</v>
      </c>
      <c r="BO88" s="5"/>
    </row>
    <row r="89" spans="1:67" x14ac:dyDescent="0.35">
      <c r="A89" s="24"/>
      <c r="B89" s="72" t="s">
        <v>123</v>
      </c>
      <c r="C89" s="2"/>
      <c r="D89" s="4"/>
      <c r="E89" s="4"/>
      <c r="F89" s="4"/>
      <c r="G89" s="4"/>
      <c r="H89" s="4"/>
      <c r="I89" s="4"/>
      <c r="J89" s="4"/>
      <c r="K89" s="4"/>
      <c r="L89" s="4">
        <f t="shared" si="359"/>
        <v>0</v>
      </c>
      <c r="M89" s="4"/>
      <c r="N89" s="4">
        <f t="shared" si="380"/>
        <v>0</v>
      </c>
      <c r="O89" s="4"/>
      <c r="P89" s="4">
        <f t="shared" si="381"/>
        <v>0</v>
      </c>
      <c r="Q89" s="4"/>
      <c r="R89" s="3">
        <f t="shared" si="6"/>
        <v>0</v>
      </c>
      <c r="S89" s="32"/>
      <c r="T89" s="3">
        <f t="shared" si="382"/>
        <v>0</v>
      </c>
      <c r="U89" s="32"/>
      <c r="V89" s="35">
        <f t="shared" si="383"/>
        <v>0</v>
      </c>
      <c r="W89" s="4"/>
      <c r="X89" s="35">
        <f t="shared" si="384"/>
        <v>0</v>
      </c>
      <c r="Y89" s="27"/>
      <c r="Z89" s="3">
        <f t="shared" si="385"/>
        <v>0</v>
      </c>
      <c r="AA89" s="4">
        <v>20000</v>
      </c>
      <c r="AB89" s="4"/>
      <c r="AC89" s="4">
        <v>20000</v>
      </c>
      <c r="AD89" s="4"/>
      <c r="AE89" s="4">
        <v>20000</v>
      </c>
      <c r="AF89" s="4">
        <v>20000</v>
      </c>
      <c r="AG89" s="4">
        <f t="shared" si="386"/>
        <v>40000</v>
      </c>
      <c r="AH89" s="4"/>
      <c r="AI89" s="4">
        <f t="shared" si="387"/>
        <v>40000</v>
      </c>
      <c r="AJ89" s="4"/>
      <c r="AK89" s="4">
        <f t="shared" si="388"/>
        <v>40000</v>
      </c>
      <c r="AL89" s="4"/>
      <c r="AM89" s="3">
        <f t="shared" si="12"/>
        <v>40000</v>
      </c>
      <c r="AN89" s="32"/>
      <c r="AO89" s="3">
        <f t="shared" si="389"/>
        <v>40000</v>
      </c>
      <c r="AP89" s="32"/>
      <c r="AQ89" s="35">
        <f t="shared" si="390"/>
        <v>40000</v>
      </c>
      <c r="AR89" s="4"/>
      <c r="AS89" s="35">
        <f t="shared" si="391"/>
        <v>40000</v>
      </c>
      <c r="AT89" s="27"/>
      <c r="AU89" s="3">
        <f t="shared" si="392"/>
        <v>40000</v>
      </c>
      <c r="AV89" s="4"/>
      <c r="AW89" s="3"/>
      <c r="AX89" s="3">
        <f t="shared" si="393"/>
        <v>0</v>
      </c>
      <c r="AY89" s="3"/>
      <c r="AZ89" s="3">
        <f t="shared" si="394"/>
        <v>0</v>
      </c>
      <c r="BA89" s="3">
        <v>166553.1</v>
      </c>
      <c r="BB89" s="3">
        <f t="shared" si="373"/>
        <v>166553.1</v>
      </c>
      <c r="BC89" s="3"/>
      <c r="BD89" s="3">
        <f t="shared" si="395"/>
        <v>166553.1</v>
      </c>
      <c r="BE89" s="3"/>
      <c r="BF89" s="3">
        <f t="shared" si="396"/>
        <v>166553.1</v>
      </c>
      <c r="BG89" s="3"/>
      <c r="BH89" s="3">
        <f t="shared" si="22"/>
        <v>166553.1</v>
      </c>
      <c r="BI89" s="3">
        <v>-18655.3</v>
      </c>
      <c r="BJ89" s="35">
        <f t="shared" si="397"/>
        <v>147897.80000000002</v>
      </c>
      <c r="BK89" s="30"/>
      <c r="BL89" s="3">
        <f t="shared" si="398"/>
        <v>147897.80000000002</v>
      </c>
      <c r="BM89" s="64" t="s">
        <v>366</v>
      </c>
      <c r="BN89" s="64"/>
    </row>
    <row r="90" spans="1:67" ht="108.75" customHeight="1" x14ac:dyDescent="0.35">
      <c r="A90" s="24" t="s">
        <v>163</v>
      </c>
      <c r="B90" s="80" t="s">
        <v>406</v>
      </c>
      <c r="C90" s="2" t="s">
        <v>58</v>
      </c>
      <c r="D90" s="4">
        <v>27628.400000000001</v>
      </c>
      <c r="E90" s="4"/>
      <c r="F90" s="4">
        <f t="shared" si="5"/>
        <v>27628.400000000001</v>
      </c>
      <c r="G90" s="4"/>
      <c r="H90" s="4">
        <f t="shared" si="357"/>
        <v>27628.400000000001</v>
      </c>
      <c r="I90" s="4"/>
      <c r="J90" s="4">
        <f t="shared" si="358"/>
        <v>27628.400000000001</v>
      </c>
      <c r="K90" s="4"/>
      <c r="L90" s="4">
        <f t="shared" si="359"/>
        <v>27628.400000000001</v>
      </c>
      <c r="M90" s="4"/>
      <c r="N90" s="4">
        <f t="shared" si="380"/>
        <v>27628.400000000001</v>
      </c>
      <c r="O90" s="4"/>
      <c r="P90" s="4">
        <f t="shared" si="381"/>
        <v>27628.400000000001</v>
      </c>
      <c r="Q90" s="4"/>
      <c r="R90" s="3">
        <f t="shared" si="6"/>
        <v>27628.400000000001</v>
      </c>
      <c r="S90" s="32"/>
      <c r="T90" s="3">
        <f t="shared" si="382"/>
        <v>27628.400000000001</v>
      </c>
      <c r="U90" s="32">
        <v>-18125.300999999999</v>
      </c>
      <c r="V90" s="35">
        <f t="shared" si="383"/>
        <v>9503.099000000002</v>
      </c>
      <c r="W90" s="4"/>
      <c r="X90" s="35">
        <f t="shared" si="384"/>
        <v>9503.099000000002</v>
      </c>
      <c r="Y90" s="27"/>
      <c r="Z90" s="3">
        <f t="shared" si="385"/>
        <v>9503.099000000002</v>
      </c>
      <c r="AA90" s="4">
        <v>59852</v>
      </c>
      <c r="AB90" s="4"/>
      <c r="AC90" s="4">
        <f t="shared" si="11"/>
        <v>59852</v>
      </c>
      <c r="AD90" s="4"/>
      <c r="AE90" s="4">
        <f t="shared" si="364"/>
        <v>59852</v>
      </c>
      <c r="AF90" s="4"/>
      <c r="AG90" s="4">
        <f t="shared" si="365"/>
        <v>59852</v>
      </c>
      <c r="AH90" s="4"/>
      <c r="AI90" s="4">
        <f t="shared" si="387"/>
        <v>59852</v>
      </c>
      <c r="AJ90" s="4"/>
      <c r="AK90" s="4">
        <f t="shared" si="388"/>
        <v>59852</v>
      </c>
      <c r="AL90" s="4"/>
      <c r="AM90" s="3">
        <f t="shared" si="12"/>
        <v>59852</v>
      </c>
      <c r="AN90" s="32"/>
      <c r="AO90" s="3">
        <f t="shared" si="389"/>
        <v>59852</v>
      </c>
      <c r="AP90" s="32"/>
      <c r="AQ90" s="35">
        <f t="shared" si="390"/>
        <v>59852</v>
      </c>
      <c r="AR90" s="4"/>
      <c r="AS90" s="35">
        <f t="shared" si="391"/>
        <v>59852</v>
      </c>
      <c r="AT90" s="27">
        <v>-20000</v>
      </c>
      <c r="AU90" s="3">
        <f t="shared" si="392"/>
        <v>39852</v>
      </c>
      <c r="AV90" s="4">
        <v>0</v>
      </c>
      <c r="AW90" s="3">
        <v>0</v>
      </c>
      <c r="AX90" s="3">
        <f t="shared" si="17"/>
        <v>0</v>
      </c>
      <c r="AY90" s="3"/>
      <c r="AZ90" s="3">
        <f t="shared" si="372"/>
        <v>0</v>
      </c>
      <c r="BA90" s="3"/>
      <c r="BB90" s="3">
        <f t="shared" si="373"/>
        <v>0</v>
      </c>
      <c r="BC90" s="3"/>
      <c r="BD90" s="3">
        <f t="shared" si="395"/>
        <v>0</v>
      </c>
      <c r="BE90" s="3"/>
      <c r="BF90" s="3">
        <f t="shared" si="396"/>
        <v>0</v>
      </c>
      <c r="BG90" s="3"/>
      <c r="BH90" s="3">
        <f t="shared" si="22"/>
        <v>0</v>
      </c>
      <c r="BI90" s="3"/>
      <c r="BJ90" s="35">
        <f t="shared" si="397"/>
        <v>0</v>
      </c>
      <c r="BK90" s="30"/>
      <c r="BL90" s="3">
        <f t="shared" si="398"/>
        <v>0</v>
      </c>
      <c r="BM90" s="64" t="s">
        <v>258</v>
      </c>
      <c r="BN90" s="64"/>
    </row>
    <row r="91" spans="1:67" ht="36" x14ac:dyDescent="0.35">
      <c r="A91" s="24" t="s">
        <v>172</v>
      </c>
      <c r="B91" s="72" t="s">
        <v>151</v>
      </c>
      <c r="C91" s="72" t="s">
        <v>11</v>
      </c>
      <c r="D91" s="4">
        <v>16000</v>
      </c>
      <c r="E91" s="4"/>
      <c r="F91" s="4">
        <f t="shared" si="5"/>
        <v>16000</v>
      </c>
      <c r="G91" s="4"/>
      <c r="H91" s="4">
        <f t="shared" si="357"/>
        <v>16000</v>
      </c>
      <c r="I91" s="4"/>
      <c r="J91" s="4">
        <f t="shared" si="358"/>
        <v>16000</v>
      </c>
      <c r="K91" s="4"/>
      <c r="L91" s="4">
        <f t="shared" si="359"/>
        <v>16000</v>
      </c>
      <c r="M91" s="4"/>
      <c r="N91" s="4">
        <f t="shared" si="380"/>
        <v>16000</v>
      </c>
      <c r="O91" s="4">
        <v>-16000</v>
      </c>
      <c r="P91" s="4">
        <f t="shared" si="381"/>
        <v>0</v>
      </c>
      <c r="Q91" s="4"/>
      <c r="R91" s="3">
        <f t="shared" si="6"/>
        <v>0</v>
      </c>
      <c r="S91" s="32"/>
      <c r="T91" s="3">
        <f t="shared" si="382"/>
        <v>0</v>
      </c>
      <c r="U91" s="32"/>
      <c r="V91" s="35">
        <f t="shared" si="383"/>
        <v>0</v>
      </c>
      <c r="W91" s="4"/>
      <c r="X91" s="35">
        <f t="shared" si="384"/>
        <v>0</v>
      </c>
      <c r="Y91" s="27"/>
      <c r="Z91" s="3">
        <f t="shared" si="385"/>
        <v>0</v>
      </c>
      <c r="AA91" s="4">
        <v>0</v>
      </c>
      <c r="AB91" s="4"/>
      <c r="AC91" s="4">
        <f t="shared" si="11"/>
        <v>0</v>
      </c>
      <c r="AD91" s="4"/>
      <c r="AE91" s="4">
        <f t="shared" si="364"/>
        <v>0</v>
      </c>
      <c r="AF91" s="4"/>
      <c r="AG91" s="4">
        <f t="shared" si="365"/>
        <v>0</v>
      </c>
      <c r="AH91" s="4"/>
      <c r="AI91" s="4">
        <f t="shared" si="387"/>
        <v>0</v>
      </c>
      <c r="AJ91" s="4">
        <f>-6652.65+16000</f>
        <v>9347.35</v>
      </c>
      <c r="AK91" s="4">
        <f t="shared" si="388"/>
        <v>9347.35</v>
      </c>
      <c r="AL91" s="4">
        <v>-2742.6869999999999</v>
      </c>
      <c r="AM91" s="3">
        <f t="shared" si="12"/>
        <v>6604.6630000000005</v>
      </c>
      <c r="AN91" s="32"/>
      <c r="AO91" s="3">
        <f t="shared" si="389"/>
        <v>6604.6630000000005</v>
      </c>
      <c r="AP91" s="32"/>
      <c r="AQ91" s="35">
        <f t="shared" si="390"/>
        <v>6604.6630000000005</v>
      </c>
      <c r="AR91" s="4"/>
      <c r="AS91" s="35">
        <f t="shared" si="391"/>
        <v>6604.6630000000005</v>
      </c>
      <c r="AT91" s="27"/>
      <c r="AU91" s="3">
        <f t="shared" si="392"/>
        <v>6604.6630000000005</v>
      </c>
      <c r="AV91" s="4">
        <v>0</v>
      </c>
      <c r="AW91" s="3">
        <v>0</v>
      </c>
      <c r="AX91" s="3">
        <f t="shared" si="17"/>
        <v>0</v>
      </c>
      <c r="AY91" s="3"/>
      <c r="AZ91" s="3">
        <f t="shared" si="372"/>
        <v>0</v>
      </c>
      <c r="BA91" s="3"/>
      <c r="BB91" s="3">
        <f t="shared" si="373"/>
        <v>0</v>
      </c>
      <c r="BC91" s="3"/>
      <c r="BD91" s="3">
        <f t="shared" si="395"/>
        <v>0</v>
      </c>
      <c r="BE91" s="3"/>
      <c r="BF91" s="3">
        <f t="shared" si="396"/>
        <v>0</v>
      </c>
      <c r="BG91" s="3"/>
      <c r="BH91" s="3">
        <f t="shared" si="22"/>
        <v>0</v>
      </c>
      <c r="BI91" s="3"/>
      <c r="BJ91" s="35">
        <f t="shared" si="397"/>
        <v>0</v>
      </c>
      <c r="BK91" s="30"/>
      <c r="BL91" s="3">
        <f t="shared" si="398"/>
        <v>0</v>
      </c>
      <c r="BM91" s="64" t="s">
        <v>262</v>
      </c>
      <c r="BN91" s="64"/>
    </row>
    <row r="92" spans="1:67" ht="36" x14ac:dyDescent="0.35">
      <c r="A92" s="24" t="s">
        <v>173</v>
      </c>
      <c r="B92" s="72" t="s">
        <v>130</v>
      </c>
      <c r="C92" s="72" t="s">
        <v>11</v>
      </c>
      <c r="D92" s="4">
        <v>0</v>
      </c>
      <c r="E92" s="4"/>
      <c r="F92" s="4">
        <f t="shared" si="5"/>
        <v>0</v>
      </c>
      <c r="G92" s="4"/>
      <c r="H92" s="4">
        <f t="shared" si="357"/>
        <v>0</v>
      </c>
      <c r="I92" s="4"/>
      <c r="J92" s="4">
        <f t="shared" si="358"/>
        <v>0</v>
      </c>
      <c r="K92" s="4"/>
      <c r="L92" s="4">
        <f t="shared" si="359"/>
        <v>0</v>
      </c>
      <c r="M92" s="4"/>
      <c r="N92" s="4">
        <f t="shared" si="380"/>
        <v>0</v>
      </c>
      <c r="O92" s="4"/>
      <c r="P92" s="4">
        <f t="shared" si="381"/>
        <v>0</v>
      </c>
      <c r="Q92" s="4"/>
      <c r="R92" s="3">
        <f t="shared" ref="R92:R155" si="399">P92+Q92</f>
        <v>0</v>
      </c>
      <c r="S92" s="32"/>
      <c r="T92" s="3">
        <f t="shared" si="382"/>
        <v>0</v>
      </c>
      <c r="U92" s="32"/>
      <c r="V92" s="35">
        <f t="shared" si="383"/>
        <v>0</v>
      </c>
      <c r="W92" s="4"/>
      <c r="X92" s="35">
        <f t="shared" si="384"/>
        <v>0</v>
      </c>
      <c r="Y92" s="27"/>
      <c r="Z92" s="3">
        <f t="shared" si="385"/>
        <v>0</v>
      </c>
      <c r="AA92" s="4">
        <v>16000</v>
      </c>
      <c r="AB92" s="4"/>
      <c r="AC92" s="4">
        <f t="shared" si="11"/>
        <v>16000</v>
      </c>
      <c r="AD92" s="4"/>
      <c r="AE92" s="4">
        <f t="shared" si="364"/>
        <v>16000</v>
      </c>
      <c r="AF92" s="4"/>
      <c r="AG92" s="4">
        <f t="shared" si="365"/>
        <v>16000</v>
      </c>
      <c r="AH92" s="4"/>
      <c r="AI92" s="4">
        <f t="shared" si="387"/>
        <v>16000</v>
      </c>
      <c r="AJ92" s="4">
        <v>-10963.64</v>
      </c>
      <c r="AK92" s="4">
        <f t="shared" si="388"/>
        <v>5036.3600000000006</v>
      </c>
      <c r="AL92" s="4"/>
      <c r="AM92" s="3">
        <f t="shared" ref="AM92:AM155" si="400">AK92+AL92</f>
        <v>5036.3600000000006</v>
      </c>
      <c r="AN92" s="32"/>
      <c r="AO92" s="3">
        <f t="shared" si="389"/>
        <v>5036.3600000000006</v>
      </c>
      <c r="AP92" s="32"/>
      <c r="AQ92" s="35">
        <f t="shared" si="390"/>
        <v>5036.3600000000006</v>
      </c>
      <c r="AR92" s="4"/>
      <c r="AS92" s="35">
        <f t="shared" si="391"/>
        <v>5036.3600000000006</v>
      </c>
      <c r="AT92" s="27"/>
      <c r="AU92" s="3">
        <f t="shared" si="392"/>
        <v>5036.3600000000006</v>
      </c>
      <c r="AV92" s="4">
        <v>0</v>
      </c>
      <c r="AW92" s="3">
        <v>0</v>
      </c>
      <c r="AX92" s="3">
        <f t="shared" si="17"/>
        <v>0</v>
      </c>
      <c r="AY92" s="3"/>
      <c r="AZ92" s="3">
        <f t="shared" si="372"/>
        <v>0</v>
      </c>
      <c r="BA92" s="3"/>
      <c r="BB92" s="3">
        <f t="shared" si="373"/>
        <v>0</v>
      </c>
      <c r="BC92" s="3"/>
      <c r="BD92" s="3">
        <f t="shared" si="395"/>
        <v>0</v>
      </c>
      <c r="BE92" s="3"/>
      <c r="BF92" s="3">
        <f t="shared" si="396"/>
        <v>0</v>
      </c>
      <c r="BG92" s="3"/>
      <c r="BH92" s="3">
        <f t="shared" ref="BH92:BH155" si="401">BF92+BG92</f>
        <v>0</v>
      </c>
      <c r="BI92" s="3"/>
      <c r="BJ92" s="35">
        <f t="shared" si="397"/>
        <v>0</v>
      </c>
      <c r="BK92" s="30"/>
      <c r="BL92" s="3">
        <f t="shared" si="398"/>
        <v>0</v>
      </c>
      <c r="BM92" s="64" t="s">
        <v>263</v>
      </c>
      <c r="BN92" s="64"/>
    </row>
    <row r="93" spans="1:67" ht="36" x14ac:dyDescent="0.35">
      <c r="A93" s="24" t="s">
        <v>174</v>
      </c>
      <c r="B93" s="72" t="s">
        <v>152</v>
      </c>
      <c r="C93" s="72" t="s">
        <v>11</v>
      </c>
      <c r="D93" s="4">
        <v>0</v>
      </c>
      <c r="E93" s="4"/>
      <c r="F93" s="4">
        <f t="shared" si="5"/>
        <v>0</v>
      </c>
      <c r="G93" s="4"/>
      <c r="H93" s="4">
        <f t="shared" si="357"/>
        <v>0</v>
      </c>
      <c r="I93" s="4"/>
      <c r="J93" s="4">
        <f t="shared" si="358"/>
        <v>0</v>
      </c>
      <c r="K93" s="4"/>
      <c r="L93" s="4">
        <f t="shared" si="359"/>
        <v>0</v>
      </c>
      <c r="M93" s="4"/>
      <c r="N93" s="4">
        <f t="shared" si="380"/>
        <v>0</v>
      </c>
      <c r="O93" s="4"/>
      <c r="P93" s="4">
        <f t="shared" si="381"/>
        <v>0</v>
      </c>
      <c r="Q93" s="4"/>
      <c r="R93" s="3">
        <f t="shared" si="399"/>
        <v>0</v>
      </c>
      <c r="S93" s="32"/>
      <c r="T93" s="3">
        <f t="shared" si="382"/>
        <v>0</v>
      </c>
      <c r="U93" s="32"/>
      <c r="V93" s="35">
        <f t="shared" si="383"/>
        <v>0</v>
      </c>
      <c r="W93" s="4"/>
      <c r="X93" s="35">
        <f t="shared" si="384"/>
        <v>0</v>
      </c>
      <c r="Y93" s="27"/>
      <c r="Z93" s="3">
        <f t="shared" si="385"/>
        <v>0</v>
      </c>
      <c r="AA93" s="4">
        <v>0</v>
      </c>
      <c r="AB93" s="4">
        <v>0</v>
      </c>
      <c r="AC93" s="4">
        <f t="shared" si="11"/>
        <v>0</v>
      </c>
      <c r="AD93" s="4"/>
      <c r="AE93" s="4">
        <f t="shared" si="364"/>
        <v>0</v>
      </c>
      <c r="AF93" s="4"/>
      <c r="AG93" s="4">
        <f t="shared" si="365"/>
        <v>0</v>
      </c>
      <c r="AH93" s="4"/>
      <c r="AI93" s="4">
        <f t="shared" si="387"/>
        <v>0</v>
      </c>
      <c r="AJ93" s="4"/>
      <c r="AK93" s="4">
        <f t="shared" si="388"/>
        <v>0</v>
      </c>
      <c r="AL93" s="4"/>
      <c r="AM93" s="3">
        <f t="shared" si="400"/>
        <v>0</v>
      </c>
      <c r="AN93" s="32"/>
      <c r="AO93" s="3">
        <f t="shared" si="389"/>
        <v>0</v>
      </c>
      <c r="AP93" s="32"/>
      <c r="AQ93" s="35">
        <f t="shared" si="390"/>
        <v>0</v>
      </c>
      <c r="AR93" s="4"/>
      <c r="AS93" s="35">
        <f t="shared" si="391"/>
        <v>0</v>
      </c>
      <c r="AT93" s="27"/>
      <c r="AU93" s="3">
        <f t="shared" si="392"/>
        <v>0</v>
      </c>
      <c r="AV93" s="4">
        <v>6999.9</v>
      </c>
      <c r="AW93" s="3"/>
      <c r="AX93" s="3">
        <f t="shared" si="17"/>
        <v>6999.9</v>
      </c>
      <c r="AY93" s="3"/>
      <c r="AZ93" s="3">
        <f t="shared" si="372"/>
        <v>6999.9</v>
      </c>
      <c r="BA93" s="3"/>
      <c r="BB93" s="3">
        <f t="shared" si="373"/>
        <v>6999.9</v>
      </c>
      <c r="BC93" s="3"/>
      <c r="BD93" s="3">
        <f t="shared" si="395"/>
        <v>6999.9</v>
      </c>
      <c r="BE93" s="3"/>
      <c r="BF93" s="3">
        <f t="shared" si="396"/>
        <v>6999.9</v>
      </c>
      <c r="BG93" s="3"/>
      <c r="BH93" s="3">
        <f t="shared" si="401"/>
        <v>6999.9</v>
      </c>
      <c r="BI93" s="3"/>
      <c r="BJ93" s="35">
        <f t="shared" si="397"/>
        <v>6999.9</v>
      </c>
      <c r="BK93" s="30"/>
      <c r="BL93" s="3">
        <f t="shared" si="398"/>
        <v>6999.9</v>
      </c>
      <c r="BM93" s="64" t="s">
        <v>264</v>
      </c>
      <c r="BN93" s="64"/>
    </row>
    <row r="94" spans="1:67" ht="36" x14ac:dyDescent="0.35">
      <c r="A94" s="24" t="s">
        <v>175</v>
      </c>
      <c r="B94" s="72" t="s">
        <v>153</v>
      </c>
      <c r="C94" s="72" t="s">
        <v>11</v>
      </c>
      <c r="D94" s="4">
        <v>0</v>
      </c>
      <c r="E94" s="4"/>
      <c r="F94" s="4">
        <f t="shared" si="5"/>
        <v>0</v>
      </c>
      <c r="G94" s="4"/>
      <c r="H94" s="4">
        <f t="shared" si="357"/>
        <v>0</v>
      </c>
      <c r="I94" s="4"/>
      <c r="J94" s="4">
        <f t="shared" si="358"/>
        <v>0</v>
      </c>
      <c r="K94" s="4"/>
      <c r="L94" s="4">
        <f t="shared" si="359"/>
        <v>0</v>
      </c>
      <c r="M94" s="4"/>
      <c r="N94" s="4">
        <f t="shared" si="380"/>
        <v>0</v>
      </c>
      <c r="O94" s="4"/>
      <c r="P94" s="4">
        <f t="shared" si="381"/>
        <v>0</v>
      </c>
      <c r="Q94" s="4"/>
      <c r="R94" s="3">
        <f t="shared" si="399"/>
        <v>0</v>
      </c>
      <c r="S94" s="32"/>
      <c r="T94" s="3">
        <f t="shared" si="382"/>
        <v>0</v>
      </c>
      <c r="U94" s="32"/>
      <c r="V94" s="35">
        <f t="shared" si="383"/>
        <v>0</v>
      </c>
      <c r="W94" s="4"/>
      <c r="X94" s="35">
        <f t="shared" si="384"/>
        <v>0</v>
      </c>
      <c r="Y94" s="27"/>
      <c r="Z94" s="3">
        <f t="shared" si="385"/>
        <v>0</v>
      </c>
      <c r="AA94" s="4">
        <v>0</v>
      </c>
      <c r="AB94" s="4">
        <v>0</v>
      </c>
      <c r="AC94" s="4">
        <f t="shared" si="11"/>
        <v>0</v>
      </c>
      <c r="AD94" s="4"/>
      <c r="AE94" s="4">
        <f t="shared" si="364"/>
        <v>0</v>
      </c>
      <c r="AF94" s="4"/>
      <c r="AG94" s="4">
        <f t="shared" si="365"/>
        <v>0</v>
      </c>
      <c r="AH94" s="4"/>
      <c r="AI94" s="4">
        <f t="shared" si="387"/>
        <v>0</v>
      </c>
      <c r="AJ94" s="4"/>
      <c r="AK94" s="4">
        <f t="shared" si="388"/>
        <v>0</v>
      </c>
      <c r="AL94" s="4"/>
      <c r="AM94" s="3">
        <f t="shared" si="400"/>
        <v>0</v>
      </c>
      <c r="AN94" s="32"/>
      <c r="AO94" s="3">
        <f t="shared" si="389"/>
        <v>0</v>
      </c>
      <c r="AP94" s="32"/>
      <c r="AQ94" s="35">
        <f t="shared" si="390"/>
        <v>0</v>
      </c>
      <c r="AR94" s="4"/>
      <c r="AS94" s="35">
        <f t="shared" si="391"/>
        <v>0</v>
      </c>
      <c r="AT94" s="27"/>
      <c r="AU94" s="3">
        <f t="shared" si="392"/>
        <v>0</v>
      </c>
      <c r="AV94" s="4">
        <v>622.9</v>
      </c>
      <c r="AW94" s="3"/>
      <c r="AX94" s="3">
        <f t="shared" si="17"/>
        <v>622.9</v>
      </c>
      <c r="AY94" s="3"/>
      <c r="AZ94" s="3">
        <f t="shared" si="372"/>
        <v>622.9</v>
      </c>
      <c r="BA94" s="3"/>
      <c r="BB94" s="3">
        <f t="shared" si="373"/>
        <v>622.9</v>
      </c>
      <c r="BC94" s="3"/>
      <c r="BD94" s="3">
        <f t="shared" si="395"/>
        <v>622.9</v>
      </c>
      <c r="BE94" s="3"/>
      <c r="BF94" s="3">
        <f t="shared" si="396"/>
        <v>622.9</v>
      </c>
      <c r="BG94" s="3"/>
      <c r="BH94" s="3">
        <f t="shared" si="401"/>
        <v>622.9</v>
      </c>
      <c r="BI94" s="3"/>
      <c r="BJ94" s="35">
        <f t="shared" si="397"/>
        <v>622.9</v>
      </c>
      <c r="BK94" s="30"/>
      <c r="BL94" s="3">
        <f t="shared" si="398"/>
        <v>622.9</v>
      </c>
      <c r="BM94" s="64" t="s">
        <v>265</v>
      </c>
      <c r="BN94" s="64"/>
    </row>
    <row r="95" spans="1:67" ht="36" x14ac:dyDescent="0.35">
      <c r="A95" s="24" t="s">
        <v>176</v>
      </c>
      <c r="B95" s="72" t="s">
        <v>154</v>
      </c>
      <c r="C95" s="72" t="s">
        <v>11</v>
      </c>
      <c r="D95" s="4">
        <v>0</v>
      </c>
      <c r="E95" s="4"/>
      <c r="F95" s="4">
        <f t="shared" si="5"/>
        <v>0</v>
      </c>
      <c r="G95" s="4"/>
      <c r="H95" s="4">
        <f t="shared" si="357"/>
        <v>0</v>
      </c>
      <c r="I95" s="4"/>
      <c r="J95" s="4">
        <f t="shared" si="358"/>
        <v>0</v>
      </c>
      <c r="K95" s="4"/>
      <c r="L95" s="4">
        <f t="shared" si="359"/>
        <v>0</v>
      </c>
      <c r="M95" s="4"/>
      <c r="N95" s="4">
        <f t="shared" si="380"/>
        <v>0</v>
      </c>
      <c r="O95" s="4"/>
      <c r="P95" s="4">
        <f t="shared" si="381"/>
        <v>0</v>
      </c>
      <c r="Q95" s="4"/>
      <c r="R95" s="3">
        <f t="shared" si="399"/>
        <v>0</v>
      </c>
      <c r="S95" s="32"/>
      <c r="T95" s="3">
        <f t="shared" si="382"/>
        <v>0</v>
      </c>
      <c r="U95" s="32"/>
      <c r="V95" s="35">
        <f t="shared" si="383"/>
        <v>0</v>
      </c>
      <c r="W95" s="4"/>
      <c r="X95" s="35">
        <f t="shared" si="384"/>
        <v>0</v>
      </c>
      <c r="Y95" s="27"/>
      <c r="Z95" s="3">
        <f t="shared" si="385"/>
        <v>0</v>
      </c>
      <c r="AA95" s="4">
        <v>0</v>
      </c>
      <c r="AB95" s="4">
        <v>0</v>
      </c>
      <c r="AC95" s="4">
        <f t="shared" si="11"/>
        <v>0</v>
      </c>
      <c r="AD95" s="4"/>
      <c r="AE95" s="4">
        <f t="shared" si="364"/>
        <v>0</v>
      </c>
      <c r="AF95" s="4"/>
      <c r="AG95" s="4">
        <f t="shared" si="365"/>
        <v>0</v>
      </c>
      <c r="AH95" s="4"/>
      <c r="AI95" s="4">
        <f t="shared" si="387"/>
        <v>0</v>
      </c>
      <c r="AJ95" s="4"/>
      <c r="AK95" s="4">
        <f t="shared" si="388"/>
        <v>0</v>
      </c>
      <c r="AL95" s="4"/>
      <c r="AM95" s="3">
        <f t="shared" si="400"/>
        <v>0</v>
      </c>
      <c r="AN95" s="32"/>
      <c r="AO95" s="3">
        <f t="shared" si="389"/>
        <v>0</v>
      </c>
      <c r="AP95" s="32"/>
      <c r="AQ95" s="35">
        <f t="shared" si="390"/>
        <v>0</v>
      </c>
      <c r="AR95" s="4"/>
      <c r="AS95" s="35">
        <f t="shared" si="391"/>
        <v>0</v>
      </c>
      <c r="AT95" s="27"/>
      <c r="AU95" s="3">
        <f t="shared" si="392"/>
        <v>0</v>
      </c>
      <c r="AV95" s="4">
        <v>622.9</v>
      </c>
      <c r="AW95" s="3"/>
      <c r="AX95" s="3">
        <f t="shared" si="17"/>
        <v>622.9</v>
      </c>
      <c r="AY95" s="3"/>
      <c r="AZ95" s="3">
        <f t="shared" si="372"/>
        <v>622.9</v>
      </c>
      <c r="BA95" s="3"/>
      <c r="BB95" s="3">
        <f t="shared" si="373"/>
        <v>622.9</v>
      </c>
      <c r="BC95" s="3"/>
      <c r="BD95" s="3">
        <f t="shared" si="395"/>
        <v>622.9</v>
      </c>
      <c r="BE95" s="3"/>
      <c r="BF95" s="3">
        <f t="shared" si="396"/>
        <v>622.9</v>
      </c>
      <c r="BG95" s="3"/>
      <c r="BH95" s="3">
        <f t="shared" si="401"/>
        <v>622.9</v>
      </c>
      <c r="BI95" s="3"/>
      <c r="BJ95" s="35">
        <f t="shared" si="397"/>
        <v>622.9</v>
      </c>
      <c r="BK95" s="30"/>
      <c r="BL95" s="3">
        <f t="shared" si="398"/>
        <v>622.9</v>
      </c>
      <c r="BM95" s="64" t="s">
        <v>267</v>
      </c>
      <c r="BN95" s="64"/>
    </row>
    <row r="96" spans="1:67" ht="36" x14ac:dyDescent="0.35">
      <c r="A96" s="24" t="s">
        <v>177</v>
      </c>
      <c r="B96" s="72" t="s">
        <v>155</v>
      </c>
      <c r="C96" s="72" t="s">
        <v>11</v>
      </c>
      <c r="D96" s="4">
        <v>0</v>
      </c>
      <c r="E96" s="4"/>
      <c r="F96" s="4">
        <f t="shared" si="5"/>
        <v>0</v>
      </c>
      <c r="G96" s="4"/>
      <c r="H96" s="4">
        <f t="shared" si="357"/>
        <v>0</v>
      </c>
      <c r="I96" s="4"/>
      <c r="J96" s="4">
        <f t="shared" si="358"/>
        <v>0</v>
      </c>
      <c r="K96" s="4"/>
      <c r="L96" s="4">
        <f t="shared" si="359"/>
        <v>0</v>
      </c>
      <c r="M96" s="4"/>
      <c r="N96" s="4">
        <f t="shared" si="380"/>
        <v>0</v>
      </c>
      <c r="O96" s="4"/>
      <c r="P96" s="4">
        <f t="shared" si="381"/>
        <v>0</v>
      </c>
      <c r="Q96" s="4"/>
      <c r="R96" s="3">
        <f t="shared" si="399"/>
        <v>0</v>
      </c>
      <c r="S96" s="32"/>
      <c r="T96" s="3">
        <f t="shared" si="382"/>
        <v>0</v>
      </c>
      <c r="U96" s="32"/>
      <c r="V96" s="35">
        <f t="shared" si="383"/>
        <v>0</v>
      </c>
      <c r="W96" s="4"/>
      <c r="X96" s="35">
        <f t="shared" si="384"/>
        <v>0</v>
      </c>
      <c r="Y96" s="27"/>
      <c r="Z96" s="3">
        <f t="shared" si="385"/>
        <v>0</v>
      </c>
      <c r="AA96" s="4">
        <v>0</v>
      </c>
      <c r="AB96" s="4">
        <v>0</v>
      </c>
      <c r="AC96" s="4">
        <f t="shared" si="11"/>
        <v>0</v>
      </c>
      <c r="AD96" s="4"/>
      <c r="AE96" s="4">
        <f t="shared" si="364"/>
        <v>0</v>
      </c>
      <c r="AF96" s="4"/>
      <c r="AG96" s="4">
        <f t="shared" si="365"/>
        <v>0</v>
      </c>
      <c r="AH96" s="4"/>
      <c r="AI96" s="4">
        <f t="shared" si="387"/>
        <v>0</v>
      </c>
      <c r="AJ96" s="4"/>
      <c r="AK96" s="4">
        <f t="shared" si="388"/>
        <v>0</v>
      </c>
      <c r="AL96" s="4"/>
      <c r="AM96" s="3">
        <f t="shared" si="400"/>
        <v>0</v>
      </c>
      <c r="AN96" s="32"/>
      <c r="AO96" s="3">
        <f t="shared" si="389"/>
        <v>0</v>
      </c>
      <c r="AP96" s="32"/>
      <c r="AQ96" s="35">
        <f t="shared" si="390"/>
        <v>0</v>
      </c>
      <c r="AR96" s="4"/>
      <c r="AS96" s="35">
        <f t="shared" si="391"/>
        <v>0</v>
      </c>
      <c r="AT96" s="27"/>
      <c r="AU96" s="3">
        <f t="shared" si="392"/>
        <v>0</v>
      </c>
      <c r="AV96" s="4">
        <v>16622.900000000001</v>
      </c>
      <c r="AW96" s="3"/>
      <c r="AX96" s="3">
        <f t="shared" si="17"/>
        <v>16622.900000000001</v>
      </c>
      <c r="AY96" s="3"/>
      <c r="AZ96" s="3">
        <f t="shared" si="372"/>
        <v>16622.900000000001</v>
      </c>
      <c r="BA96" s="3"/>
      <c r="BB96" s="3">
        <f t="shared" si="373"/>
        <v>16622.900000000001</v>
      </c>
      <c r="BC96" s="3"/>
      <c r="BD96" s="3">
        <f t="shared" si="395"/>
        <v>16622.900000000001</v>
      </c>
      <c r="BE96" s="3"/>
      <c r="BF96" s="3">
        <f t="shared" si="396"/>
        <v>16622.900000000001</v>
      </c>
      <c r="BG96" s="3"/>
      <c r="BH96" s="3">
        <f t="shared" si="401"/>
        <v>16622.900000000001</v>
      </c>
      <c r="BI96" s="3"/>
      <c r="BJ96" s="35">
        <f t="shared" si="397"/>
        <v>16622.900000000001</v>
      </c>
      <c r="BK96" s="30"/>
      <c r="BL96" s="3">
        <f t="shared" si="398"/>
        <v>16622.900000000001</v>
      </c>
      <c r="BM96" s="64" t="s">
        <v>266</v>
      </c>
      <c r="BN96" s="64"/>
    </row>
    <row r="97" spans="1:67" ht="36" x14ac:dyDescent="0.35">
      <c r="A97" s="24" t="s">
        <v>178</v>
      </c>
      <c r="B97" s="72" t="s">
        <v>131</v>
      </c>
      <c r="C97" s="72" t="s">
        <v>11</v>
      </c>
      <c r="D97" s="4">
        <v>622.9</v>
      </c>
      <c r="E97" s="4"/>
      <c r="F97" s="4">
        <f t="shared" si="5"/>
        <v>622.9</v>
      </c>
      <c r="G97" s="4"/>
      <c r="H97" s="4">
        <f t="shared" si="357"/>
        <v>622.9</v>
      </c>
      <c r="I97" s="4"/>
      <c r="J97" s="4">
        <f t="shared" si="358"/>
        <v>622.9</v>
      </c>
      <c r="K97" s="4"/>
      <c r="L97" s="4">
        <f t="shared" si="359"/>
        <v>622.9</v>
      </c>
      <c r="M97" s="4"/>
      <c r="N97" s="4">
        <f t="shared" si="380"/>
        <v>622.9</v>
      </c>
      <c r="O97" s="4"/>
      <c r="P97" s="4">
        <f t="shared" si="381"/>
        <v>622.9</v>
      </c>
      <c r="Q97" s="4"/>
      <c r="R97" s="3">
        <f t="shared" si="399"/>
        <v>622.9</v>
      </c>
      <c r="S97" s="32"/>
      <c r="T97" s="3">
        <f t="shared" si="382"/>
        <v>622.9</v>
      </c>
      <c r="U97" s="32"/>
      <c r="V97" s="35">
        <f t="shared" si="383"/>
        <v>622.9</v>
      </c>
      <c r="W97" s="4"/>
      <c r="X97" s="35">
        <f t="shared" si="384"/>
        <v>622.9</v>
      </c>
      <c r="Y97" s="27"/>
      <c r="Z97" s="3">
        <f t="shared" si="385"/>
        <v>622.9</v>
      </c>
      <c r="AA97" s="4">
        <v>0</v>
      </c>
      <c r="AB97" s="4">
        <v>0</v>
      </c>
      <c r="AC97" s="4">
        <f t="shared" si="11"/>
        <v>0</v>
      </c>
      <c r="AD97" s="4"/>
      <c r="AE97" s="4">
        <f t="shared" si="364"/>
        <v>0</v>
      </c>
      <c r="AF97" s="4"/>
      <c r="AG97" s="4">
        <f t="shared" si="365"/>
        <v>0</v>
      </c>
      <c r="AH97" s="4"/>
      <c r="AI97" s="4">
        <f t="shared" si="387"/>
        <v>0</v>
      </c>
      <c r="AJ97" s="4"/>
      <c r="AK97" s="4">
        <f t="shared" si="388"/>
        <v>0</v>
      </c>
      <c r="AL97" s="4"/>
      <c r="AM97" s="3">
        <f t="shared" si="400"/>
        <v>0</v>
      </c>
      <c r="AN97" s="32"/>
      <c r="AO97" s="3">
        <f t="shared" si="389"/>
        <v>0</v>
      </c>
      <c r="AP97" s="32"/>
      <c r="AQ97" s="35">
        <f t="shared" si="390"/>
        <v>0</v>
      </c>
      <c r="AR97" s="4"/>
      <c r="AS97" s="35">
        <f t="shared" si="391"/>
        <v>0</v>
      </c>
      <c r="AT97" s="27"/>
      <c r="AU97" s="3">
        <f t="shared" si="392"/>
        <v>0</v>
      </c>
      <c r="AV97" s="4">
        <v>16000</v>
      </c>
      <c r="AW97" s="3"/>
      <c r="AX97" s="3">
        <f t="shared" si="17"/>
        <v>16000</v>
      </c>
      <c r="AY97" s="3"/>
      <c r="AZ97" s="3">
        <f t="shared" si="372"/>
        <v>16000</v>
      </c>
      <c r="BA97" s="3"/>
      <c r="BB97" s="3">
        <f t="shared" si="373"/>
        <v>16000</v>
      </c>
      <c r="BC97" s="3"/>
      <c r="BD97" s="3">
        <f t="shared" si="395"/>
        <v>16000</v>
      </c>
      <c r="BE97" s="3"/>
      <c r="BF97" s="3">
        <f t="shared" si="396"/>
        <v>16000</v>
      </c>
      <c r="BG97" s="3"/>
      <c r="BH97" s="3">
        <f t="shared" si="401"/>
        <v>16000</v>
      </c>
      <c r="BI97" s="3"/>
      <c r="BJ97" s="35">
        <f t="shared" si="397"/>
        <v>16000</v>
      </c>
      <c r="BK97" s="30"/>
      <c r="BL97" s="3">
        <f t="shared" si="398"/>
        <v>16000</v>
      </c>
      <c r="BM97" s="64" t="s">
        <v>268</v>
      </c>
      <c r="BN97" s="64"/>
    </row>
    <row r="98" spans="1:67" ht="54" x14ac:dyDescent="0.35">
      <c r="A98" s="24" t="s">
        <v>179</v>
      </c>
      <c r="B98" s="72" t="s">
        <v>132</v>
      </c>
      <c r="C98" s="2" t="s">
        <v>58</v>
      </c>
      <c r="D98" s="4">
        <v>2754.2</v>
      </c>
      <c r="E98" s="4"/>
      <c r="F98" s="4">
        <f t="shared" si="5"/>
        <v>2754.2</v>
      </c>
      <c r="G98" s="4"/>
      <c r="H98" s="4">
        <f t="shared" si="357"/>
        <v>2754.2</v>
      </c>
      <c r="I98" s="4"/>
      <c r="J98" s="4">
        <f t="shared" si="358"/>
        <v>2754.2</v>
      </c>
      <c r="K98" s="4"/>
      <c r="L98" s="4">
        <f t="shared" si="359"/>
        <v>2754.2</v>
      </c>
      <c r="M98" s="4"/>
      <c r="N98" s="4">
        <f t="shared" si="380"/>
        <v>2754.2</v>
      </c>
      <c r="O98" s="4"/>
      <c r="P98" s="4">
        <f t="shared" si="381"/>
        <v>2754.2</v>
      </c>
      <c r="Q98" s="4"/>
      <c r="R98" s="3">
        <f t="shared" si="399"/>
        <v>2754.2</v>
      </c>
      <c r="S98" s="32"/>
      <c r="T98" s="3">
        <f t="shared" si="382"/>
        <v>2754.2</v>
      </c>
      <c r="U98" s="32">
        <v>-254.2</v>
      </c>
      <c r="V98" s="35">
        <f t="shared" si="383"/>
        <v>2500</v>
      </c>
      <c r="W98" s="4"/>
      <c r="X98" s="35">
        <f t="shared" si="384"/>
        <v>2500</v>
      </c>
      <c r="Y98" s="27"/>
      <c r="Z98" s="3">
        <f t="shared" si="385"/>
        <v>2500</v>
      </c>
      <c r="AA98" s="4">
        <v>0</v>
      </c>
      <c r="AB98" s="4">
        <v>0</v>
      </c>
      <c r="AC98" s="4">
        <f t="shared" si="11"/>
        <v>0</v>
      </c>
      <c r="AD98" s="4"/>
      <c r="AE98" s="4">
        <f t="shared" si="364"/>
        <v>0</v>
      </c>
      <c r="AF98" s="4"/>
      <c r="AG98" s="4">
        <f t="shared" si="365"/>
        <v>0</v>
      </c>
      <c r="AH98" s="4"/>
      <c r="AI98" s="4">
        <f t="shared" si="387"/>
        <v>0</v>
      </c>
      <c r="AJ98" s="4"/>
      <c r="AK98" s="4">
        <f t="shared" si="388"/>
        <v>0</v>
      </c>
      <c r="AL98" s="4"/>
      <c r="AM98" s="3">
        <f t="shared" si="400"/>
        <v>0</v>
      </c>
      <c r="AN98" s="32"/>
      <c r="AO98" s="3">
        <f t="shared" si="389"/>
        <v>0</v>
      </c>
      <c r="AP98" s="32"/>
      <c r="AQ98" s="35">
        <f t="shared" si="390"/>
        <v>0</v>
      </c>
      <c r="AR98" s="4"/>
      <c r="AS98" s="35">
        <f t="shared" si="391"/>
        <v>0</v>
      </c>
      <c r="AT98" s="27"/>
      <c r="AU98" s="3">
        <f t="shared" si="392"/>
        <v>0</v>
      </c>
      <c r="AV98" s="4">
        <v>0</v>
      </c>
      <c r="AW98" s="3">
        <v>0</v>
      </c>
      <c r="AX98" s="3">
        <f t="shared" si="17"/>
        <v>0</v>
      </c>
      <c r="AY98" s="3"/>
      <c r="AZ98" s="3">
        <f t="shared" si="372"/>
        <v>0</v>
      </c>
      <c r="BA98" s="3"/>
      <c r="BB98" s="3">
        <f t="shared" si="373"/>
        <v>0</v>
      </c>
      <c r="BC98" s="3"/>
      <c r="BD98" s="3">
        <f t="shared" si="395"/>
        <v>0</v>
      </c>
      <c r="BE98" s="3"/>
      <c r="BF98" s="3">
        <f t="shared" si="396"/>
        <v>0</v>
      </c>
      <c r="BG98" s="3"/>
      <c r="BH98" s="3">
        <f t="shared" si="401"/>
        <v>0</v>
      </c>
      <c r="BI98" s="3"/>
      <c r="BJ98" s="35">
        <f t="shared" si="397"/>
        <v>0</v>
      </c>
      <c r="BK98" s="30"/>
      <c r="BL98" s="3">
        <f t="shared" si="398"/>
        <v>0</v>
      </c>
      <c r="BM98" s="64" t="s">
        <v>260</v>
      </c>
      <c r="BN98" s="64"/>
    </row>
    <row r="99" spans="1:67" ht="54" x14ac:dyDescent="0.35">
      <c r="A99" s="24" t="s">
        <v>180</v>
      </c>
      <c r="B99" s="72" t="s">
        <v>133</v>
      </c>
      <c r="C99" s="2" t="s">
        <v>58</v>
      </c>
      <c r="D99" s="4">
        <v>2754.2</v>
      </c>
      <c r="E99" s="4"/>
      <c r="F99" s="4">
        <f t="shared" ref="F99:F184" si="402">D99+E99</f>
        <v>2754.2</v>
      </c>
      <c r="G99" s="4"/>
      <c r="H99" s="4">
        <f t="shared" si="357"/>
        <v>2754.2</v>
      </c>
      <c r="I99" s="4"/>
      <c r="J99" s="4">
        <f t="shared" si="358"/>
        <v>2754.2</v>
      </c>
      <c r="K99" s="4"/>
      <c r="L99" s="4">
        <f t="shared" si="359"/>
        <v>2754.2</v>
      </c>
      <c r="M99" s="4"/>
      <c r="N99" s="4">
        <f t="shared" si="380"/>
        <v>2754.2</v>
      </c>
      <c r="O99" s="4"/>
      <c r="P99" s="4">
        <f t="shared" si="381"/>
        <v>2754.2</v>
      </c>
      <c r="Q99" s="4"/>
      <c r="R99" s="3">
        <f t="shared" si="399"/>
        <v>2754.2</v>
      </c>
      <c r="S99" s="32"/>
      <c r="T99" s="3">
        <f t="shared" si="382"/>
        <v>2754.2</v>
      </c>
      <c r="U99" s="32">
        <v>-4.2</v>
      </c>
      <c r="V99" s="35">
        <f t="shared" si="383"/>
        <v>2750</v>
      </c>
      <c r="W99" s="4"/>
      <c r="X99" s="35">
        <f t="shared" si="384"/>
        <v>2750</v>
      </c>
      <c r="Y99" s="27"/>
      <c r="Z99" s="3">
        <f t="shared" si="385"/>
        <v>2750</v>
      </c>
      <c r="AA99" s="4">
        <v>0</v>
      </c>
      <c r="AB99" s="4">
        <v>0</v>
      </c>
      <c r="AC99" s="4">
        <f t="shared" ref="AC99:AC184" si="403">AA99+AB99</f>
        <v>0</v>
      </c>
      <c r="AD99" s="4"/>
      <c r="AE99" s="4">
        <f t="shared" si="364"/>
        <v>0</v>
      </c>
      <c r="AF99" s="4"/>
      <c r="AG99" s="4">
        <f t="shared" si="365"/>
        <v>0</v>
      </c>
      <c r="AH99" s="4"/>
      <c r="AI99" s="4">
        <f t="shared" si="387"/>
        <v>0</v>
      </c>
      <c r="AJ99" s="4"/>
      <c r="AK99" s="4">
        <f t="shared" si="388"/>
        <v>0</v>
      </c>
      <c r="AL99" s="4"/>
      <c r="AM99" s="3">
        <f t="shared" si="400"/>
        <v>0</v>
      </c>
      <c r="AN99" s="32"/>
      <c r="AO99" s="3">
        <f t="shared" si="389"/>
        <v>0</v>
      </c>
      <c r="AP99" s="32"/>
      <c r="AQ99" s="35">
        <f t="shared" si="390"/>
        <v>0</v>
      </c>
      <c r="AR99" s="4"/>
      <c r="AS99" s="35">
        <f t="shared" si="391"/>
        <v>0</v>
      </c>
      <c r="AT99" s="27"/>
      <c r="AU99" s="3">
        <f t="shared" si="392"/>
        <v>0</v>
      </c>
      <c r="AV99" s="4">
        <v>0</v>
      </c>
      <c r="AW99" s="3">
        <v>0</v>
      </c>
      <c r="AX99" s="3">
        <f t="shared" ref="AX99:AX184" si="404">AV99+AW99</f>
        <v>0</v>
      </c>
      <c r="AY99" s="3"/>
      <c r="AZ99" s="3">
        <f t="shared" si="372"/>
        <v>0</v>
      </c>
      <c r="BA99" s="3"/>
      <c r="BB99" s="3">
        <f t="shared" si="373"/>
        <v>0</v>
      </c>
      <c r="BC99" s="3"/>
      <c r="BD99" s="3">
        <f t="shared" si="395"/>
        <v>0</v>
      </c>
      <c r="BE99" s="3"/>
      <c r="BF99" s="3">
        <f t="shared" si="396"/>
        <v>0</v>
      </c>
      <c r="BG99" s="3"/>
      <c r="BH99" s="3">
        <f t="shared" si="401"/>
        <v>0</v>
      </c>
      <c r="BI99" s="3"/>
      <c r="BJ99" s="35">
        <f t="shared" si="397"/>
        <v>0</v>
      </c>
      <c r="BK99" s="30"/>
      <c r="BL99" s="3">
        <f t="shared" si="398"/>
        <v>0</v>
      </c>
      <c r="BM99" s="64" t="s">
        <v>259</v>
      </c>
      <c r="BN99" s="64"/>
    </row>
    <row r="100" spans="1:67" ht="54" x14ac:dyDescent="0.35">
      <c r="A100" s="24" t="s">
        <v>181</v>
      </c>
      <c r="B100" s="72" t="s">
        <v>302</v>
      </c>
      <c r="C100" s="2" t="s">
        <v>58</v>
      </c>
      <c r="D100" s="4">
        <v>2754.2</v>
      </c>
      <c r="E100" s="4"/>
      <c r="F100" s="4">
        <f t="shared" si="402"/>
        <v>2754.2</v>
      </c>
      <c r="G100" s="4"/>
      <c r="H100" s="4">
        <f t="shared" si="357"/>
        <v>2754.2</v>
      </c>
      <c r="I100" s="4"/>
      <c r="J100" s="4">
        <f t="shared" si="358"/>
        <v>2754.2</v>
      </c>
      <c r="K100" s="4"/>
      <c r="L100" s="4">
        <f t="shared" si="359"/>
        <v>2754.2</v>
      </c>
      <c r="M100" s="4"/>
      <c r="N100" s="4">
        <f t="shared" si="380"/>
        <v>2754.2</v>
      </c>
      <c r="O100" s="4"/>
      <c r="P100" s="4">
        <f t="shared" si="381"/>
        <v>2754.2</v>
      </c>
      <c r="Q100" s="4"/>
      <c r="R100" s="3">
        <f t="shared" si="399"/>
        <v>2754.2</v>
      </c>
      <c r="S100" s="32"/>
      <c r="T100" s="3">
        <f t="shared" si="382"/>
        <v>2754.2</v>
      </c>
      <c r="U100" s="32">
        <v>-554.20000000000005</v>
      </c>
      <c r="V100" s="35">
        <f t="shared" si="383"/>
        <v>2200</v>
      </c>
      <c r="W100" s="4"/>
      <c r="X100" s="35">
        <f t="shared" si="384"/>
        <v>2200</v>
      </c>
      <c r="Y100" s="27"/>
      <c r="Z100" s="3">
        <f t="shared" si="385"/>
        <v>2200</v>
      </c>
      <c r="AA100" s="4">
        <v>0</v>
      </c>
      <c r="AB100" s="4">
        <v>0</v>
      </c>
      <c r="AC100" s="4">
        <f t="shared" si="403"/>
        <v>0</v>
      </c>
      <c r="AD100" s="4"/>
      <c r="AE100" s="4">
        <f t="shared" si="364"/>
        <v>0</v>
      </c>
      <c r="AF100" s="4"/>
      <c r="AG100" s="4">
        <f t="shared" si="365"/>
        <v>0</v>
      </c>
      <c r="AH100" s="4"/>
      <c r="AI100" s="4">
        <f t="shared" si="387"/>
        <v>0</v>
      </c>
      <c r="AJ100" s="4"/>
      <c r="AK100" s="4">
        <f t="shared" si="388"/>
        <v>0</v>
      </c>
      <c r="AL100" s="4"/>
      <c r="AM100" s="3">
        <f t="shared" si="400"/>
        <v>0</v>
      </c>
      <c r="AN100" s="32"/>
      <c r="AO100" s="3">
        <f t="shared" si="389"/>
        <v>0</v>
      </c>
      <c r="AP100" s="32"/>
      <c r="AQ100" s="35">
        <f t="shared" si="390"/>
        <v>0</v>
      </c>
      <c r="AR100" s="4"/>
      <c r="AS100" s="35">
        <f t="shared" si="391"/>
        <v>0</v>
      </c>
      <c r="AT100" s="27"/>
      <c r="AU100" s="3">
        <f t="shared" si="392"/>
        <v>0</v>
      </c>
      <c r="AV100" s="4">
        <v>0</v>
      </c>
      <c r="AW100" s="3">
        <v>0</v>
      </c>
      <c r="AX100" s="3">
        <f t="shared" si="404"/>
        <v>0</v>
      </c>
      <c r="AY100" s="3"/>
      <c r="AZ100" s="3">
        <f t="shared" si="372"/>
        <v>0</v>
      </c>
      <c r="BA100" s="3"/>
      <c r="BB100" s="3">
        <f t="shared" si="373"/>
        <v>0</v>
      </c>
      <c r="BC100" s="3"/>
      <c r="BD100" s="3">
        <f t="shared" si="395"/>
        <v>0</v>
      </c>
      <c r="BE100" s="3"/>
      <c r="BF100" s="3">
        <f t="shared" si="396"/>
        <v>0</v>
      </c>
      <c r="BG100" s="3"/>
      <c r="BH100" s="3">
        <f t="shared" si="401"/>
        <v>0</v>
      </c>
      <c r="BI100" s="3"/>
      <c r="BJ100" s="35">
        <f t="shared" si="397"/>
        <v>0</v>
      </c>
      <c r="BK100" s="30"/>
      <c r="BL100" s="3">
        <f t="shared" si="398"/>
        <v>0</v>
      </c>
      <c r="BM100" s="64" t="s">
        <v>261</v>
      </c>
      <c r="BN100" s="64"/>
    </row>
    <row r="101" spans="1:67" ht="54" x14ac:dyDescent="0.35">
      <c r="A101" s="24" t="s">
        <v>182</v>
      </c>
      <c r="B101" s="72" t="s">
        <v>341</v>
      </c>
      <c r="C101" s="2" t="s">
        <v>58</v>
      </c>
      <c r="D101" s="4"/>
      <c r="E101" s="4"/>
      <c r="F101" s="4"/>
      <c r="G101" s="4">
        <v>9206.1419999999998</v>
      </c>
      <c r="H101" s="4">
        <f t="shared" si="357"/>
        <v>9206.1419999999998</v>
      </c>
      <c r="I101" s="4"/>
      <c r="J101" s="4">
        <f t="shared" si="358"/>
        <v>9206.1419999999998</v>
      </c>
      <c r="K101" s="4"/>
      <c r="L101" s="4">
        <f t="shared" si="359"/>
        <v>9206.1419999999998</v>
      </c>
      <c r="M101" s="4"/>
      <c r="N101" s="4">
        <f t="shared" si="380"/>
        <v>9206.1419999999998</v>
      </c>
      <c r="O101" s="4"/>
      <c r="P101" s="4">
        <f t="shared" si="381"/>
        <v>9206.1419999999998</v>
      </c>
      <c r="Q101" s="4"/>
      <c r="R101" s="3">
        <f t="shared" si="399"/>
        <v>9206.1419999999998</v>
      </c>
      <c r="S101" s="32"/>
      <c r="T101" s="3">
        <f t="shared" si="382"/>
        <v>9206.1419999999998</v>
      </c>
      <c r="U101" s="32"/>
      <c r="V101" s="35">
        <f t="shared" si="383"/>
        <v>9206.1419999999998</v>
      </c>
      <c r="W101" s="4"/>
      <c r="X101" s="35">
        <f t="shared" si="384"/>
        <v>9206.1419999999998</v>
      </c>
      <c r="Y101" s="27"/>
      <c r="Z101" s="3">
        <f t="shared" si="385"/>
        <v>9206.1419999999998</v>
      </c>
      <c r="AA101" s="4"/>
      <c r="AB101" s="4"/>
      <c r="AC101" s="4"/>
      <c r="AD101" s="4"/>
      <c r="AE101" s="4">
        <f t="shared" si="364"/>
        <v>0</v>
      </c>
      <c r="AF101" s="4"/>
      <c r="AG101" s="4">
        <f t="shared" si="365"/>
        <v>0</v>
      </c>
      <c r="AH101" s="4"/>
      <c r="AI101" s="4">
        <f t="shared" si="387"/>
        <v>0</v>
      </c>
      <c r="AJ101" s="4"/>
      <c r="AK101" s="4">
        <f t="shared" si="388"/>
        <v>0</v>
      </c>
      <c r="AL101" s="4"/>
      <c r="AM101" s="3">
        <f t="shared" si="400"/>
        <v>0</v>
      </c>
      <c r="AN101" s="32"/>
      <c r="AO101" s="3">
        <f t="shared" si="389"/>
        <v>0</v>
      </c>
      <c r="AP101" s="32"/>
      <c r="AQ101" s="35">
        <f t="shared" si="390"/>
        <v>0</v>
      </c>
      <c r="AR101" s="4"/>
      <c r="AS101" s="35">
        <f t="shared" si="391"/>
        <v>0</v>
      </c>
      <c r="AT101" s="27"/>
      <c r="AU101" s="3">
        <f t="shared" si="392"/>
        <v>0</v>
      </c>
      <c r="AV101" s="4"/>
      <c r="AW101" s="3"/>
      <c r="AX101" s="3"/>
      <c r="AY101" s="3"/>
      <c r="AZ101" s="3">
        <f t="shared" si="372"/>
        <v>0</v>
      </c>
      <c r="BA101" s="3"/>
      <c r="BB101" s="3">
        <f t="shared" si="373"/>
        <v>0</v>
      </c>
      <c r="BC101" s="3"/>
      <c r="BD101" s="3">
        <f t="shared" si="395"/>
        <v>0</v>
      </c>
      <c r="BE101" s="3"/>
      <c r="BF101" s="3">
        <f t="shared" si="396"/>
        <v>0</v>
      </c>
      <c r="BG101" s="3"/>
      <c r="BH101" s="3">
        <f t="shared" si="401"/>
        <v>0</v>
      </c>
      <c r="BI101" s="3"/>
      <c r="BJ101" s="35">
        <f t="shared" si="397"/>
        <v>0</v>
      </c>
      <c r="BK101" s="30"/>
      <c r="BL101" s="3">
        <f t="shared" si="398"/>
        <v>0</v>
      </c>
      <c r="BM101" s="64" t="s">
        <v>340</v>
      </c>
      <c r="BN101" s="64"/>
    </row>
    <row r="102" spans="1:67" ht="54" x14ac:dyDescent="0.35">
      <c r="A102" s="24" t="s">
        <v>183</v>
      </c>
      <c r="B102" s="72" t="s">
        <v>343</v>
      </c>
      <c r="C102" s="2" t="s">
        <v>58</v>
      </c>
      <c r="D102" s="4"/>
      <c r="E102" s="4"/>
      <c r="F102" s="4"/>
      <c r="G102" s="4"/>
      <c r="H102" s="4">
        <f t="shared" si="357"/>
        <v>0</v>
      </c>
      <c r="I102" s="4"/>
      <c r="J102" s="4">
        <f t="shared" si="358"/>
        <v>0</v>
      </c>
      <c r="K102" s="4"/>
      <c r="L102" s="4">
        <f t="shared" si="359"/>
        <v>0</v>
      </c>
      <c r="M102" s="4"/>
      <c r="N102" s="4">
        <f t="shared" si="380"/>
        <v>0</v>
      </c>
      <c r="O102" s="4"/>
      <c r="P102" s="4">
        <f t="shared" si="381"/>
        <v>0</v>
      </c>
      <c r="Q102" s="4"/>
      <c r="R102" s="3">
        <f t="shared" si="399"/>
        <v>0</v>
      </c>
      <c r="S102" s="32"/>
      <c r="T102" s="3">
        <f t="shared" si="382"/>
        <v>0</v>
      </c>
      <c r="U102" s="32"/>
      <c r="V102" s="35">
        <f t="shared" si="383"/>
        <v>0</v>
      </c>
      <c r="W102" s="4"/>
      <c r="X102" s="35">
        <f t="shared" si="384"/>
        <v>0</v>
      </c>
      <c r="Y102" s="27"/>
      <c r="Z102" s="3">
        <f t="shared" si="385"/>
        <v>0</v>
      </c>
      <c r="AA102" s="4"/>
      <c r="AB102" s="4"/>
      <c r="AC102" s="4"/>
      <c r="AD102" s="4">
        <v>5373.71</v>
      </c>
      <c r="AE102" s="4">
        <f t="shared" si="364"/>
        <v>5373.71</v>
      </c>
      <c r="AF102" s="4"/>
      <c r="AG102" s="4">
        <f t="shared" si="365"/>
        <v>5373.71</v>
      </c>
      <c r="AH102" s="4"/>
      <c r="AI102" s="4">
        <f t="shared" si="387"/>
        <v>5373.71</v>
      </c>
      <c r="AJ102" s="4"/>
      <c r="AK102" s="4">
        <f t="shared" si="388"/>
        <v>5373.71</v>
      </c>
      <c r="AL102" s="4"/>
      <c r="AM102" s="3">
        <f t="shared" si="400"/>
        <v>5373.71</v>
      </c>
      <c r="AN102" s="32"/>
      <c r="AO102" s="3">
        <f t="shared" si="389"/>
        <v>5373.71</v>
      </c>
      <c r="AP102" s="32"/>
      <c r="AQ102" s="35">
        <f t="shared" si="390"/>
        <v>5373.71</v>
      </c>
      <c r="AR102" s="4"/>
      <c r="AS102" s="35">
        <f t="shared" si="391"/>
        <v>5373.71</v>
      </c>
      <c r="AT102" s="27"/>
      <c r="AU102" s="3">
        <f t="shared" si="392"/>
        <v>5373.71</v>
      </c>
      <c r="AV102" s="4"/>
      <c r="AW102" s="3"/>
      <c r="AX102" s="3"/>
      <c r="AY102" s="3"/>
      <c r="AZ102" s="3">
        <f t="shared" si="372"/>
        <v>0</v>
      </c>
      <c r="BA102" s="3"/>
      <c r="BB102" s="3">
        <f t="shared" si="373"/>
        <v>0</v>
      </c>
      <c r="BC102" s="3"/>
      <c r="BD102" s="3">
        <f t="shared" si="395"/>
        <v>0</v>
      </c>
      <c r="BE102" s="3"/>
      <c r="BF102" s="3">
        <f t="shared" si="396"/>
        <v>0</v>
      </c>
      <c r="BG102" s="3"/>
      <c r="BH102" s="3">
        <f t="shared" si="401"/>
        <v>0</v>
      </c>
      <c r="BI102" s="3"/>
      <c r="BJ102" s="35">
        <f t="shared" si="397"/>
        <v>0</v>
      </c>
      <c r="BK102" s="30"/>
      <c r="BL102" s="3">
        <f t="shared" si="398"/>
        <v>0</v>
      </c>
      <c r="BM102" s="64" t="s">
        <v>344</v>
      </c>
      <c r="BN102" s="64"/>
    </row>
    <row r="103" spans="1:67" ht="83.25" customHeight="1" x14ac:dyDescent="0.35">
      <c r="A103" s="24" t="s">
        <v>184</v>
      </c>
      <c r="B103" s="72" t="s">
        <v>374</v>
      </c>
      <c r="C103" s="72" t="s">
        <v>11</v>
      </c>
      <c r="D103" s="4"/>
      <c r="E103" s="4"/>
      <c r="F103" s="4"/>
      <c r="G103" s="4"/>
      <c r="H103" s="4"/>
      <c r="I103" s="4"/>
      <c r="J103" s="4"/>
      <c r="K103" s="4">
        <v>69106.292000000001</v>
      </c>
      <c r="L103" s="4">
        <f t="shared" si="359"/>
        <v>69106.292000000001</v>
      </c>
      <c r="M103" s="4"/>
      <c r="N103" s="4">
        <f t="shared" si="380"/>
        <v>69106.292000000001</v>
      </c>
      <c r="O103" s="4"/>
      <c r="P103" s="4">
        <f t="shared" si="381"/>
        <v>69106.292000000001</v>
      </c>
      <c r="Q103" s="4"/>
      <c r="R103" s="3">
        <f t="shared" si="399"/>
        <v>69106.292000000001</v>
      </c>
      <c r="S103" s="32"/>
      <c r="T103" s="3">
        <f t="shared" si="382"/>
        <v>69106.292000000001</v>
      </c>
      <c r="U103" s="32"/>
      <c r="V103" s="35">
        <f t="shared" si="383"/>
        <v>69106.292000000001</v>
      </c>
      <c r="W103" s="4"/>
      <c r="X103" s="3">
        <f t="shared" si="384"/>
        <v>69106.292000000001</v>
      </c>
      <c r="Y103" s="27"/>
      <c r="Z103" s="3">
        <f t="shared" si="385"/>
        <v>69106.292000000001</v>
      </c>
      <c r="AA103" s="4"/>
      <c r="AB103" s="4"/>
      <c r="AC103" s="4"/>
      <c r="AD103" s="4"/>
      <c r="AE103" s="4"/>
      <c r="AF103" s="4"/>
      <c r="AG103" s="4">
        <f t="shared" si="365"/>
        <v>0</v>
      </c>
      <c r="AH103" s="4"/>
      <c r="AI103" s="4">
        <f t="shared" si="387"/>
        <v>0</v>
      </c>
      <c r="AJ103" s="4"/>
      <c r="AK103" s="4">
        <f t="shared" si="388"/>
        <v>0</v>
      </c>
      <c r="AL103" s="4"/>
      <c r="AM103" s="3">
        <f t="shared" si="400"/>
        <v>0</v>
      </c>
      <c r="AN103" s="32"/>
      <c r="AO103" s="3">
        <f t="shared" si="389"/>
        <v>0</v>
      </c>
      <c r="AP103" s="32"/>
      <c r="AQ103" s="35">
        <f t="shared" si="390"/>
        <v>0</v>
      </c>
      <c r="AR103" s="4"/>
      <c r="AS103" s="35">
        <f t="shared" si="391"/>
        <v>0</v>
      </c>
      <c r="AT103" s="27"/>
      <c r="AU103" s="3">
        <f t="shared" si="392"/>
        <v>0</v>
      </c>
      <c r="AV103" s="4"/>
      <c r="AW103" s="3"/>
      <c r="AX103" s="3"/>
      <c r="AY103" s="3"/>
      <c r="AZ103" s="3"/>
      <c r="BA103" s="3"/>
      <c r="BB103" s="3">
        <f t="shared" si="373"/>
        <v>0</v>
      </c>
      <c r="BC103" s="3"/>
      <c r="BD103" s="3">
        <f t="shared" si="395"/>
        <v>0</v>
      </c>
      <c r="BE103" s="3"/>
      <c r="BF103" s="3">
        <f t="shared" si="396"/>
        <v>0</v>
      </c>
      <c r="BG103" s="3"/>
      <c r="BH103" s="3">
        <f t="shared" si="401"/>
        <v>0</v>
      </c>
      <c r="BI103" s="3"/>
      <c r="BJ103" s="35">
        <f t="shared" si="397"/>
        <v>0</v>
      </c>
      <c r="BK103" s="30"/>
      <c r="BL103" s="3">
        <f t="shared" si="398"/>
        <v>0</v>
      </c>
      <c r="BM103" s="64" t="s">
        <v>352</v>
      </c>
      <c r="BN103" s="64"/>
    </row>
    <row r="104" spans="1:67" ht="54" x14ac:dyDescent="0.35">
      <c r="A104" s="24" t="s">
        <v>185</v>
      </c>
      <c r="B104" s="72" t="s">
        <v>369</v>
      </c>
      <c r="C104" s="2" t="s">
        <v>58</v>
      </c>
      <c r="D104" s="4"/>
      <c r="E104" s="4"/>
      <c r="F104" s="4"/>
      <c r="G104" s="4"/>
      <c r="H104" s="4"/>
      <c r="I104" s="4"/>
      <c r="J104" s="4"/>
      <c r="K104" s="4">
        <f>K106+K107</f>
        <v>0</v>
      </c>
      <c r="L104" s="4">
        <f t="shared" si="359"/>
        <v>0</v>
      </c>
      <c r="M104" s="4">
        <f>M106+M107</f>
        <v>0</v>
      </c>
      <c r="N104" s="4">
        <f t="shared" si="380"/>
        <v>0</v>
      </c>
      <c r="O104" s="4">
        <f>O106+O107</f>
        <v>0</v>
      </c>
      <c r="P104" s="4">
        <f t="shared" si="381"/>
        <v>0</v>
      </c>
      <c r="Q104" s="4">
        <f>Q106+Q107</f>
        <v>0</v>
      </c>
      <c r="R104" s="3">
        <f t="shared" si="399"/>
        <v>0</v>
      </c>
      <c r="S104" s="32">
        <f>S106+S107</f>
        <v>0</v>
      </c>
      <c r="T104" s="3">
        <f t="shared" si="382"/>
        <v>0</v>
      </c>
      <c r="U104" s="32">
        <f>U106+U107</f>
        <v>0</v>
      </c>
      <c r="V104" s="35">
        <f t="shared" si="383"/>
        <v>0</v>
      </c>
      <c r="W104" s="4">
        <f>W106+W107</f>
        <v>0</v>
      </c>
      <c r="X104" s="35">
        <f t="shared" si="384"/>
        <v>0</v>
      </c>
      <c r="Y104" s="27">
        <f>Y106+Y107</f>
        <v>0</v>
      </c>
      <c r="Z104" s="3">
        <f t="shared" si="385"/>
        <v>0</v>
      </c>
      <c r="AA104" s="4"/>
      <c r="AB104" s="4"/>
      <c r="AC104" s="4"/>
      <c r="AD104" s="4"/>
      <c r="AE104" s="4"/>
      <c r="AF104" s="4">
        <f>AF106+AF107</f>
        <v>40366</v>
      </c>
      <c r="AG104" s="4">
        <f t="shared" si="365"/>
        <v>40366</v>
      </c>
      <c r="AH104" s="4">
        <f>AH106+AH107</f>
        <v>0</v>
      </c>
      <c r="AI104" s="4">
        <f t="shared" si="387"/>
        <v>40366</v>
      </c>
      <c r="AJ104" s="4">
        <f>AJ106+AJ107</f>
        <v>0</v>
      </c>
      <c r="AK104" s="4">
        <f t="shared" si="388"/>
        <v>40366</v>
      </c>
      <c r="AL104" s="4">
        <f>AL106+AL107</f>
        <v>0</v>
      </c>
      <c r="AM104" s="3">
        <f t="shared" si="400"/>
        <v>40366</v>
      </c>
      <c r="AN104" s="32">
        <f>AN106+AN107</f>
        <v>0</v>
      </c>
      <c r="AO104" s="3">
        <f t="shared" si="389"/>
        <v>40366</v>
      </c>
      <c r="AP104" s="32">
        <f>AP106+AP107</f>
        <v>-20000</v>
      </c>
      <c r="AQ104" s="35">
        <f t="shared" si="390"/>
        <v>20366</v>
      </c>
      <c r="AR104" s="4">
        <f>AR106+AR107</f>
        <v>0</v>
      </c>
      <c r="AS104" s="35">
        <f t="shared" si="391"/>
        <v>20366</v>
      </c>
      <c r="AT104" s="27">
        <f>AT106+AT107</f>
        <v>0</v>
      </c>
      <c r="AU104" s="3">
        <f t="shared" si="392"/>
        <v>20366</v>
      </c>
      <c r="AV104" s="4"/>
      <c r="AW104" s="3"/>
      <c r="AX104" s="3"/>
      <c r="AY104" s="3"/>
      <c r="AZ104" s="3"/>
      <c r="BA104" s="3">
        <f>BA106+BA107</f>
        <v>111095.1</v>
      </c>
      <c r="BB104" s="3">
        <f t="shared" si="373"/>
        <v>111095.1</v>
      </c>
      <c r="BC104" s="3">
        <f>BC106+BC107</f>
        <v>0</v>
      </c>
      <c r="BD104" s="3">
        <f t="shared" si="395"/>
        <v>111095.1</v>
      </c>
      <c r="BE104" s="3">
        <f>BE106+BE107</f>
        <v>0</v>
      </c>
      <c r="BF104" s="3">
        <f t="shared" si="396"/>
        <v>111095.1</v>
      </c>
      <c r="BG104" s="3">
        <f t="shared" ref="BG104:BI104" si="405">BG106+BG107</f>
        <v>0</v>
      </c>
      <c r="BH104" s="3">
        <f t="shared" si="401"/>
        <v>111095.1</v>
      </c>
      <c r="BI104" s="3">
        <f t="shared" si="405"/>
        <v>-81461.100000000006</v>
      </c>
      <c r="BJ104" s="35">
        <f t="shared" si="397"/>
        <v>29634</v>
      </c>
      <c r="BK104" s="30">
        <f t="shared" ref="BK104" si="406">BK106+BK107</f>
        <v>0</v>
      </c>
      <c r="BL104" s="3">
        <f t="shared" si="398"/>
        <v>29634</v>
      </c>
      <c r="BM104" s="64"/>
      <c r="BN104" s="64"/>
    </row>
    <row r="105" spans="1:67" hidden="1" x14ac:dyDescent="0.35">
      <c r="A105" s="24"/>
      <c r="B105" s="20" t="s">
        <v>119</v>
      </c>
      <c r="C105" s="2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3"/>
      <c r="S105" s="32"/>
      <c r="T105" s="3"/>
      <c r="U105" s="32"/>
      <c r="V105" s="3"/>
      <c r="W105" s="4"/>
      <c r="X105" s="3"/>
      <c r="Y105" s="27"/>
      <c r="Z105" s="3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3"/>
      <c r="AN105" s="32"/>
      <c r="AO105" s="3"/>
      <c r="AP105" s="32"/>
      <c r="AQ105" s="3"/>
      <c r="AR105" s="4"/>
      <c r="AS105" s="3"/>
      <c r="AT105" s="27"/>
      <c r="AU105" s="3"/>
      <c r="AV105" s="4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0"/>
      <c r="BL105" s="3"/>
      <c r="BM105" s="5"/>
      <c r="BN105" s="5">
        <v>0</v>
      </c>
      <c r="BO105" s="5"/>
    </row>
    <row r="106" spans="1:67" hidden="1" x14ac:dyDescent="0.35">
      <c r="A106" s="12"/>
      <c r="B106" s="15" t="s">
        <v>6</v>
      </c>
      <c r="C106" s="1"/>
      <c r="D106" s="4"/>
      <c r="E106" s="4"/>
      <c r="F106" s="4"/>
      <c r="G106" s="4"/>
      <c r="H106" s="4"/>
      <c r="I106" s="4"/>
      <c r="J106" s="4"/>
      <c r="K106" s="4"/>
      <c r="L106" s="4">
        <f t="shared" si="359"/>
        <v>0</v>
      </c>
      <c r="M106" s="4"/>
      <c r="N106" s="4">
        <f>L106+M106</f>
        <v>0</v>
      </c>
      <c r="O106" s="4"/>
      <c r="P106" s="4">
        <f>N106+O106</f>
        <v>0</v>
      </c>
      <c r="Q106" s="4"/>
      <c r="R106" s="4">
        <f t="shared" si="399"/>
        <v>0</v>
      </c>
      <c r="S106" s="32"/>
      <c r="T106" s="4">
        <f t="shared" ref="T106:T110" si="407">R106+S106</f>
        <v>0</v>
      </c>
      <c r="U106" s="32"/>
      <c r="V106" s="4">
        <f t="shared" ref="V106:V110" si="408">T106+U106</f>
        <v>0</v>
      </c>
      <c r="W106" s="4"/>
      <c r="X106" s="4">
        <f t="shared" ref="X106:X110" si="409">V106+W106</f>
        <v>0</v>
      </c>
      <c r="Y106" s="27"/>
      <c r="Z106" s="4">
        <f t="shared" ref="Z106:Z110" si="410">X106+Y106</f>
        <v>0</v>
      </c>
      <c r="AA106" s="4"/>
      <c r="AB106" s="4"/>
      <c r="AC106" s="4"/>
      <c r="AD106" s="4"/>
      <c r="AE106" s="4"/>
      <c r="AF106" s="4">
        <v>20366</v>
      </c>
      <c r="AG106" s="4">
        <f t="shared" si="365"/>
        <v>20366</v>
      </c>
      <c r="AH106" s="4"/>
      <c r="AI106" s="4">
        <f t="shared" ref="AI106:AI110" si="411">AG106+AH106</f>
        <v>20366</v>
      </c>
      <c r="AJ106" s="4"/>
      <c r="AK106" s="4">
        <f t="shared" ref="AK106:AK110" si="412">AI106+AJ106</f>
        <v>20366</v>
      </c>
      <c r="AL106" s="4"/>
      <c r="AM106" s="4">
        <f t="shared" si="400"/>
        <v>20366</v>
      </c>
      <c r="AN106" s="32"/>
      <c r="AO106" s="4">
        <f t="shared" ref="AO106:AO110" si="413">AM106+AN106</f>
        <v>20366</v>
      </c>
      <c r="AP106" s="32"/>
      <c r="AQ106" s="4">
        <f t="shared" ref="AQ106:AQ110" si="414">AO106+AP106</f>
        <v>20366</v>
      </c>
      <c r="AR106" s="4"/>
      <c r="AS106" s="4">
        <f t="shared" ref="AS106:AS110" si="415">AQ106+AR106</f>
        <v>20366</v>
      </c>
      <c r="AT106" s="27"/>
      <c r="AU106" s="4">
        <f t="shared" ref="AU106:AU110" si="416">AS106+AT106</f>
        <v>20366</v>
      </c>
      <c r="AV106" s="4"/>
      <c r="AW106" s="3"/>
      <c r="AX106" s="3"/>
      <c r="AY106" s="3"/>
      <c r="AZ106" s="3"/>
      <c r="BA106" s="3">
        <v>29634</v>
      </c>
      <c r="BB106" s="3">
        <f t="shared" si="373"/>
        <v>29634</v>
      </c>
      <c r="BC106" s="3"/>
      <c r="BD106" s="3">
        <f t="shared" ref="BD106:BD110" si="417">BB106+BC106</f>
        <v>29634</v>
      </c>
      <c r="BE106" s="3"/>
      <c r="BF106" s="3">
        <f t="shared" ref="BF106:BF110" si="418">BD106+BE106</f>
        <v>29634</v>
      </c>
      <c r="BG106" s="3"/>
      <c r="BH106" s="3">
        <f t="shared" si="401"/>
        <v>29634</v>
      </c>
      <c r="BI106" s="3"/>
      <c r="BJ106" s="3">
        <f t="shared" ref="BJ106:BJ110" si="419">BH106+BI106</f>
        <v>29634</v>
      </c>
      <c r="BK106" s="30"/>
      <c r="BL106" s="3">
        <f t="shared" ref="BL106:BL110" si="420">BJ106+BK106</f>
        <v>29634</v>
      </c>
      <c r="BM106" s="5" t="s">
        <v>370</v>
      </c>
      <c r="BN106" s="5">
        <v>0</v>
      </c>
      <c r="BO106" s="5"/>
    </row>
    <row r="107" spans="1:67" hidden="1" x14ac:dyDescent="0.35">
      <c r="A107" s="24"/>
      <c r="B107" s="20" t="s">
        <v>123</v>
      </c>
      <c r="C107" s="20"/>
      <c r="D107" s="4"/>
      <c r="E107" s="4"/>
      <c r="F107" s="4"/>
      <c r="G107" s="4"/>
      <c r="H107" s="4"/>
      <c r="I107" s="4"/>
      <c r="J107" s="4"/>
      <c r="K107" s="4"/>
      <c r="L107" s="4">
        <f t="shared" si="359"/>
        <v>0</v>
      </c>
      <c r="M107" s="4"/>
      <c r="N107" s="4">
        <f>L107+M107</f>
        <v>0</v>
      </c>
      <c r="O107" s="4"/>
      <c r="P107" s="4">
        <f>N107+O107</f>
        <v>0</v>
      </c>
      <c r="Q107" s="4"/>
      <c r="R107" s="3">
        <f t="shared" si="399"/>
        <v>0</v>
      </c>
      <c r="S107" s="32"/>
      <c r="T107" s="3">
        <f t="shared" si="407"/>
        <v>0</v>
      </c>
      <c r="U107" s="32"/>
      <c r="V107" s="3">
        <f t="shared" si="408"/>
        <v>0</v>
      </c>
      <c r="W107" s="4"/>
      <c r="X107" s="3">
        <f t="shared" si="409"/>
        <v>0</v>
      </c>
      <c r="Y107" s="27"/>
      <c r="Z107" s="3">
        <f t="shared" si="410"/>
        <v>0</v>
      </c>
      <c r="AA107" s="4"/>
      <c r="AB107" s="4"/>
      <c r="AC107" s="4"/>
      <c r="AD107" s="4"/>
      <c r="AE107" s="4"/>
      <c r="AF107" s="4">
        <v>20000</v>
      </c>
      <c r="AG107" s="4">
        <f t="shared" si="365"/>
        <v>20000</v>
      </c>
      <c r="AH107" s="4"/>
      <c r="AI107" s="4">
        <f t="shared" si="411"/>
        <v>20000</v>
      </c>
      <c r="AJ107" s="4"/>
      <c r="AK107" s="4">
        <f t="shared" si="412"/>
        <v>20000</v>
      </c>
      <c r="AL107" s="4"/>
      <c r="AM107" s="3">
        <f t="shared" si="400"/>
        <v>20000</v>
      </c>
      <c r="AN107" s="32"/>
      <c r="AO107" s="3">
        <f t="shared" si="413"/>
        <v>20000</v>
      </c>
      <c r="AP107" s="32">
        <v>-20000</v>
      </c>
      <c r="AQ107" s="3">
        <f t="shared" si="414"/>
        <v>0</v>
      </c>
      <c r="AR107" s="4"/>
      <c r="AS107" s="3">
        <f t="shared" si="415"/>
        <v>0</v>
      </c>
      <c r="AT107" s="27"/>
      <c r="AU107" s="3">
        <f t="shared" si="416"/>
        <v>0</v>
      </c>
      <c r="AV107" s="4"/>
      <c r="AW107" s="3"/>
      <c r="AX107" s="3"/>
      <c r="AY107" s="3"/>
      <c r="AZ107" s="3"/>
      <c r="BA107" s="3">
        <v>81461.100000000006</v>
      </c>
      <c r="BB107" s="3">
        <f t="shared" si="373"/>
        <v>81461.100000000006</v>
      </c>
      <c r="BC107" s="3"/>
      <c r="BD107" s="3">
        <f t="shared" si="417"/>
        <v>81461.100000000006</v>
      </c>
      <c r="BE107" s="3"/>
      <c r="BF107" s="3">
        <f t="shared" si="418"/>
        <v>81461.100000000006</v>
      </c>
      <c r="BG107" s="3"/>
      <c r="BH107" s="3">
        <f t="shared" si="401"/>
        <v>81461.100000000006</v>
      </c>
      <c r="BI107" s="3">
        <v>-81461.100000000006</v>
      </c>
      <c r="BJ107" s="3">
        <f t="shared" si="419"/>
        <v>0</v>
      </c>
      <c r="BK107" s="30"/>
      <c r="BL107" s="3">
        <f t="shared" si="420"/>
        <v>0</v>
      </c>
      <c r="BM107" s="5" t="s">
        <v>366</v>
      </c>
      <c r="BN107" s="5">
        <v>0</v>
      </c>
      <c r="BO107" s="5"/>
    </row>
    <row r="108" spans="1:67" ht="54" x14ac:dyDescent="0.35">
      <c r="A108" s="24" t="s">
        <v>186</v>
      </c>
      <c r="B108" s="72" t="s">
        <v>377</v>
      </c>
      <c r="C108" s="2" t="s">
        <v>58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>
        <v>170.69499999999999</v>
      </c>
      <c r="P108" s="4">
        <f>N108+O108</f>
        <v>170.69499999999999</v>
      </c>
      <c r="Q108" s="4"/>
      <c r="R108" s="3">
        <f t="shared" si="399"/>
        <v>170.69499999999999</v>
      </c>
      <c r="S108" s="32"/>
      <c r="T108" s="3">
        <f t="shared" si="407"/>
        <v>170.69499999999999</v>
      </c>
      <c r="U108" s="32"/>
      <c r="V108" s="35">
        <f t="shared" si="408"/>
        <v>170.69499999999999</v>
      </c>
      <c r="W108" s="4"/>
      <c r="X108" s="35">
        <f t="shared" si="409"/>
        <v>170.69499999999999</v>
      </c>
      <c r="Y108" s="27"/>
      <c r="Z108" s="3">
        <f t="shared" si="410"/>
        <v>170.69499999999999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>
        <f t="shared" si="412"/>
        <v>0</v>
      </c>
      <c r="AL108" s="4"/>
      <c r="AM108" s="3">
        <f t="shared" si="400"/>
        <v>0</v>
      </c>
      <c r="AN108" s="32"/>
      <c r="AO108" s="3">
        <f t="shared" si="413"/>
        <v>0</v>
      </c>
      <c r="AP108" s="32"/>
      <c r="AQ108" s="35">
        <f t="shared" si="414"/>
        <v>0</v>
      </c>
      <c r="AR108" s="4"/>
      <c r="AS108" s="35">
        <f t="shared" si="415"/>
        <v>0</v>
      </c>
      <c r="AT108" s="27"/>
      <c r="AU108" s="3">
        <f t="shared" si="416"/>
        <v>0</v>
      </c>
      <c r="AV108" s="4"/>
      <c r="AW108" s="3"/>
      <c r="AX108" s="3"/>
      <c r="AY108" s="3"/>
      <c r="AZ108" s="3"/>
      <c r="BA108" s="3"/>
      <c r="BB108" s="3"/>
      <c r="BC108" s="3"/>
      <c r="BD108" s="3"/>
      <c r="BE108" s="3"/>
      <c r="BF108" s="3">
        <f t="shared" si="418"/>
        <v>0</v>
      </c>
      <c r="BG108" s="3"/>
      <c r="BH108" s="3">
        <f t="shared" si="401"/>
        <v>0</v>
      </c>
      <c r="BI108" s="3"/>
      <c r="BJ108" s="35">
        <f t="shared" si="419"/>
        <v>0</v>
      </c>
      <c r="BK108" s="30"/>
      <c r="BL108" s="3">
        <f t="shared" si="420"/>
        <v>0</v>
      </c>
      <c r="BM108" s="64" t="s">
        <v>378</v>
      </c>
      <c r="BN108" s="64"/>
    </row>
    <row r="109" spans="1:67" ht="36" x14ac:dyDescent="0.35">
      <c r="A109" s="24" t="s">
        <v>187</v>
      </c>
      <c r="B109" s="72" t="s">
        <v>383</v>
      </c>
      <c r="C109" s="72" t="s">
        <v>11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>
        <f>N109+O109</f>
        <v>0</v>
      </c>
      <c r="Q109" s="4"/>
      <c r="R109" s="3">
        <f t="shared" si="399"/>
        <v>0</v>
      </c>
      <c r="S109" s="32"/>
      <c r="T109" s="3">
        <f t="shared" si="407"/>
        <v>0</v>
      </c>
      <c r="U109" s="32"/>
      <c r="V109" s="35">
        <f t="shared" si="408"/>
        <v>0</v>
      </c>
      <c r="W109" s="4"/>
      <c r="X109" s="35">
        <f t="shared" si="409"/>
        <v>0</v>
      </c>
      <c r="Y109" s="27"/>
      <c r="Z109" s="3">
        <f t="shared" si="410"/>
        <v>0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>
        <v>17616.29</v>
      </c>
      <c r="AK109" s="4">
        <f t="shared" si="412"/>
        <v>17616.29</v>
      </c>
      <c r="AL109" s="4"/>
      <c r="AM109" s="3">
        <f t="shared" si="400"/>
        <v>17616.29</v>
      </c>
      <c r="AN109" s="32"/>
      <c r="AO109" s="3">
        <f t="shared" si="413"/>
        <v>17616.29</v>
      </c>
      <c r="AP109" s="32"/>
      <c r="AQ109" s="35">
        <f t="shared" si="414"/>
        <v>17616.29</v>
      </c>
      <c r="AR109" s="4"/>
      <c r="AS109" s="35">
        <f t="shared" si="415"/>
        <v>17616.29</v>
      </c>
      <c r="AT109" s="27"/>
      <c r="AU109" s="3">
        <f t="shared" si="416"/>
        <v>17616.29</v>
      </c>
      <c r="AV109" s="4"/>
      <c r="AW109" s="3"/>
      <c r="AX109" s="3"/>
      <c r="AY109" s="3"/>
      <c r="AZ109" s="3"/>
      <c r="BA109" s="3"/>
      <c r="BB109" s="3"/>
      <c r="BC109" s="3"/>
      <c r="BD109" s="3"/>
      <c r="BE109" s="3"/>
      <c r="BF109" s="3">
        <f t="shared" si="418"/>
        <v>0</v>
      </c>
      <c r="BG109" s="3"/>
      <c r="BH109" s="3">
        <f t="shared" si="401"/>
        <v>0</v>
      </c>
      <c r="BI109" s="3"/>
      <c r="BJ109" s="35">
        <f t="shared" si="419"/>
        <v>0</v>
      </c>
      <c r="BK109" s="30"/>
      <c r="BL109" s="3">
        <f t="shared" si="420"/>
        <v>0</v>
      </c>
      <c r="BM109" s="64" t="s">
        <v>379</v>
      </c>
      <c r="BN109" s="64"/>
    </row>
    <row r="110" spans="1:67" x14ac:dyDescent="0.35">
      <c r="A110" s="24"/>
      <c r="B110" s="72" t="s">
        <v>74</v>
      </c>
      <c r="C110" s="2"/>
      <c r="D110" s="39">
        <f>D112+D113+D114+D115</f>
        <v>2138480</v>
      </c>
      <c r="E110" s="39">
        <f>E112+E113+E114+E115</f>
        <v>-37871.701999999997</v>
      </c>
      <c r="F110" s="39">
        <f t="shared" si="402"/>
        <v>2100608.298</v>
      </c>
      <c r="G110" s="39">
        <f>G112+G113+G114+G115</f>
        <v>427289.31200000003</v>
      </c>
      <c r="H110" s="39">
        <f t="shared" si="357"/>
        <v>2527897.61</v>
      </c>
      <c r="I110" s="39">
        <f>I112+I113+I114+I115</f>
        <v>3673.8</v>
      </c>
      <c r="J110" s="39">
        <f t="shared" si="358"/>
        <v>2531571.4099999997</v>
      </c>
      <c r="K110" s="39">
        <f>K112+K113+K114+K115</f>
        <v>872.9629999999961</v>
      </c>
      <c r="L110" s="39">
        <f t="shared" si="359"/>
        <v>2532444.3729999997</v>
      </c>
      <c r="M110" s="39">
        <f>M112+M113+M114+M115</f>
        <v>0</v>
      </c>
      <c r="N110" s="39">
        <f>L110+M110</f>
        <v>2532444.3729999997</v>
      </c>
      <c r="O110" s="39">
        <f>O112+O113+O114+O115</f>
        <v>25533.944</v>
      </c>
      <c r="P110" s="39">
        <f>N110+O110</f>
        <v>2557978.3169999998</v>
      </c>
      <c r="Q110" s="39">
        <f>Q112+Q113+Q114+Q115</f>
        <v>-69744.063000000024</v>
      </c>
      <c r="R110" s="40">
        <f t="shared" si="399"/>
        <v>2488234.2539999997</v>
      </c>
      <c r="S110" s="39">
        <f>S112+S113+S114+S115</f>
        <v>3236.6970000000001</v>
      </c>
      <c r="T110" s="40">
        <f t="shared" si="407"/>
        <v>2491470.9509999999</v>
      </c>
      <c r="U110" s="39">
        <f>U112+U113+U114+U115</f>
        <v>-34983.440999999992</v>
      </c>
      <c r="V110" s="40">
        <f t="shared" si="408"/>
        <v>2456487.5099999998</v>
      </c>
      <c r="W110" s="4">
        <f>W112+W113+W114+W115</f>
        <v>0</v>
      </c>
      <c r="X110" s="40">
        <f t="shared" si="409"/>
        <v>2456487.5099999998</v>
      </c>
      <c r="Y110" s="39">
        <f>Y112+Y113+Y114+Y115</f>
        <v>81015.520999999993</v>
      </c>
      <c r="Z110" s="3">
        <f t="shared" si="410"/>
        <v>2537503.031</v>
      </c>
      <c r="AA110" s="39">
        <f t="shared" ref="AA110:AV110" si="421">AA112+AA113+AA114+AA115</f>
        <v>2447251.4</v>
      </c>
      <c r="AB110" s="39">
        <f t="shared" ref="AB110:AD110" si="422">AB112+AB113+AB114+AB115</f>
        <v>0</v>
      </c>
      <c r="AC110" s="39">
        <f t="shared" si="403"/>
        <v>2447251.4</v>
      </c>
      <c r="AD110" s="39">
        <f t="shared" si="422"/>
        <v>10691.1</v>
      </c>
      <c r="AE110" s="39">
        <f t="shared" si="364"/>
        <v>2457942.5</v>
      </c>
      <c r="AF110" s="39">
        <f t="shared" ref="AF110" si="423">AF112+AF113+AF114+AF115</f>
        <v>0</v>
      </c>
      <c r="AG110" s="39">
        <f t="shared" si="365"/>
        <v>2457942.5</v>
      </c>
      <c r="AH110" s="39">
        <f t="shared" ref="AH110:AJ110" si="424">AH112+AH113+AH114+AH115</f>
        <v>0</v>
      </c>
      <c r="AI110" s="39">
        <f t="shared" si="411"/>
        <v>2457942.5</v>
      </c>
      <c r="AJ110" s="39">
        <f t="shared" si="424"/>
        <v>10820.85</v>
      </c>
      <c r="AK110" s="39">
        <f t="shared" si="412"/>
        <v>2468763.35</v>
      </c>
      <c r="AL110" s="39">
        <f t="shared" ref="AL110:AN110" si="425">AL112+AL113+AL114+AL115</f>
        <v>31123.9</v>
      </c>
      <c r="AM110" s="40">
        <f t="shared" si="400"/>
        <v>2499887.25</v>
      </c>
      <c r="AN110" s="39">
        <f t="shared" si="425"/>
        <v>0</v>
      </c>
      <c r="AO110" s="40">
        <f t="shared" si="413"/>
        <v>2499887.25</v>
      </c>
      <c r="AP110" s="39">
        <f t="shared" ref="AP110:AR110" si="426">AP112+AP113+AP114+AP115</f>
        <v>2697</v>
      </c>
      <c r="AQ110" s="40">
        <f t="shared" si="414"/>
        <v>2502584.25</v>
      </c>
      <c r="AR110" s="4">
        <f t="shared" si="426"/>
        <v>0</v>
      </c>
      <c r="AS110" s="40">
        <f t="shared" si="415"/>
        <v>2502584.25</v>
      </c>
      <c r="AT110" s="39">
        <f t="shared" ref="AT110" si="427">AT112+AT113+AT114+AT115</f>
        <v>-50000</v>
      </c>
      <c r="AU110" s="3">
        <f t="shared" si="416"/>
        <v>2452584.25</v>
      </c>
      <c r="AV110" s="39">
        <f t="shared" si="421"/>
        <v>2741485</v>
      </c>
      <c r="AW110" s="40">
        <f t="shared" ref="AW110:AY110" si="428">AW112+AW113+AW114+AW115</f>
        <v>37871.701999999997</v>
      </c>
      <c r="AX110" s="40">
        <f t="shared" si="404"/>
        <v>2779356.702</v>
      </c>
      <c r="AY110" s="40">
        <f t="shared" si="428"/>
        <v>10691.199999999997</v>
      </c>
      <c r="AZ110" s="40">
        <f t="shared" si="372"/>
        <v>2790047.9020000002</v>
      </c>
      <c r="BA110" s="40">
        <f t="shared" ref="BA110:BC110" si="429">BA112+BA113+BA114+BA115</f>
        <v>161550.97</v>
      </c>
      <c r="BB110" s="40">
        <f t="shared" si="373"/>
        <v>2951598.8720000004</v>
      </c>
      <c r="BC110" s="40">
        <f t="shared" si="429"/>
        <v>0</v>
      </c>
      <c r="BD110" s="40">
        <f t="shared" si="417"/>
        <v>2951598.8720000004</v>
      </c>
      <c r="BE110" s="40">
        <f t="shared" ref="BE110:BG110" si="430">BE112+BE113+BE114+BE115</f>
        <v>0</v>
      </c>
      <c r="BF110" s="40">
        <f t="shared" si="418"/>
        <v>2951598.8720000004</v>
      </c>
      <c r="BG110" s="40">
        <f t="shared" si="430"/>
        <v>30975.84</v>
      </c>
      <c r="BH110" s="40">
        <f t="shared" si="401"/>
        <v>2982574.7120000003</v>
      </c>
      <c r="BI110" s="3">
        <f t="shared" ref="BI110:BK110" si="431">BI112+BI113+BI114+BI115</f>
        <v>36775.682000000001</v>
      </c>
      <c r="BJ110" s="40">
        <f t="shared" si="419"/>
        <v>3019350.3940000003</v>
      </c>
      <c r="BK110" s="40">
        <f t="shared" si="431"/>
        <v>0</v>
      </c>
      <c r="BL110" s="3">
        <f t="shared" si="420"/>
        <v>3019350.3940000003</v>
      </c>
      <c r="BM110" s="68"/>
      <c r="BN110" s="68"/>
      <c r="BO110" s="68"/>
    </row>
    <row r="111" spans="1:67" x14ac:dyDescent="0.35">
      <c r="A111" s="24"/>
      <c r="B111" s="13" t="s">
        <v>5</v>
      </c>
      <c r="C111" s="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3"/>
      <c r="S111" s="32"/>
      <c r="T111" s="3"/>
      <c r="U111" s="32"/>
      <c r="V111" s="35"/>
      <c r="W111" s="4"/>
      <c r="X111" s="35"/>
      <c r="Y111" s="27"/>
      <c r="Z111" s="3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3"/>
      <c r="AN111" s="32"/>
      <c r="AO111" s="3"/>
      <c r="AP111" s="32"/>
      <c r="AQ111" s="35"/>
      <c r="AR111" s="4"/>
      <c r="AS111" s="35"/>
      <c r="AT111" s="27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5"/>
      <c r="BK111" s="30"/>
      <c r="BL111" s="3"/>
      <c r="BM111" s="64"/>
      <c r="BN111" s="64"/>
    </row>
    <row r="112" spans="1:67" s="42" customFormat="1" hidden="1" x14ac:dyDescent="0.35">
      <c r="A112" s="43"/>
      <c r="B112" s="44" t="s">
        <v>6</v>
      </c>
      <c r="C112" s="49"/>
      <c r="D112" s="47">
        <f>D116+D117+D118+D120+D121+D122+D123+D124+D125+D127+D129+D131+D132+D134+D136++D138+D139+D142</f>
        <v>849077.8</v>
      </c>
      <c r="E112" s="47">
        <f>E116+E117+E118+E120+E121+E122+E123+E124+E125+E127+E129+E131+E132+E134+E136++E138+E139+E142</f>
        <v>-37871.701999999997</v>
      </c>
      <c r="F112" s="47">
        <f t="shared" si="402"/>
        <v>811206.098</v>
      </c>
      <c r="G112" s="47">
        <f>G116+G117+G118+G120+G121+G122+G123+G124+G125+G127+G129+G131+G132+G134+G136++G138+G139+G142+G119+G133+G135+G137+G126+G128+G130</f>
        <v>76313.511999999988</v>
      </c>
      <c r="H112" s="47">
        <f t="shared" ref="H112:H140" si="432">F112+G112</f>
        <v>887519.61</v>
      </c>
      <c r="I112" s="47">
        <f>I116+I117+I118+I120+I121+I122+I123+I124+I125+I127+I129+I131+I132+I134+I136++I138+I139+I142+I119+I133+I135+I137+I126+I128+I130</f>
        <v>3673.8</v>
      </c>
      <c r="J112" s="47">
        <f t="shared" ref="J112:J140" si="433">H112+I112</f>
        <v>891193.41</v>
      </c>
      <c r="K112" s="47">
        <f>K116+K117+K118+K120+K121+K122+K123+K124+K125+K127+K129+K131+K132+K134+K136++K138+K139+K142+K119+K133+K135+K137+K126+K128+K130</f>
        <v>872.9629999999961</v>
      </c>
      <c r="L112" s="47">
        <f t="shared" ref="L112:L140" si="434">J112+K112</f>
        <v>892066.37300000002</v>
      </c>
      <c r="M112" s="47">
        <f>M116+M117+M118+M120+M121+M122+M123+M124+M125+M127+M129+M131+M132+M134+M136++M138+M139+M142+M119+M133+M135+M137+M126+M128+M130</f>
        <v>0</v>
      </c>
      <c r="N112" s="47">
        <f t="shared" ref="N112:N140" si="435">L112+M112</f>
        <v>892066.37300000002</v>
      </c>
      <c r="O112" s="47">
        <f>O116+O117+O118+O120+O121+O122+O123+O124+O125+O127+O129+O131+O132+O134+O136++O138+O139+O142+O119+O133+O135+O137+O126+O128+O130</f>
        <v>25533.944</v>
      </c>
      <c r="P112" s="47">
        <f t="shared" ref="P112:P140" si="436">N112+O112</f>
        <v>917600.31700000004</v>
      </c>
      <c r="Q112" s="47">
        <f>Q116+Q117+Q118+Q120+Q121+Q122+Q123+Q124+Q125+Q127+Q129+Q131+Q132+Q134+Q136++Q138+Q139+Q142+Q119+Q133+Q135+Q137+Q126+Q128+Q130</f>
        <v>-69744.063000000024</v>
      </c>
      <c r="R112" s="47">
        <f t="shared" si="399"/>
        <v>847856.25399999996</v>
      </c>
      <c r="S112" s="47">
        <f>S116+S117+S118+S120+S121+S122+S123+S124+S125+S127+S129+S131+S132+S134+S136++S138+S139+S142+S119+S133+S135+S137+S126+S128+S130</f>
        <v>3236.6970000000001</v>
      </c>
      <c r="T112" s="47">
        <f t="shared" ref="T112:T140" si="437">R112+S112</f>
        <v>851092.951</v>
      </c>
      <c r="U112" s="32">
        <f>U116+U117+U118+U120+U121+U122+U123+U124+U125+U127+U129+U131+U132+U134+U136++U138+U139+U142+U119+U133+U135+U137+U126+U128+U130</f>
        <v>-34983.440999999992</v>
      </c>
      <c r="V112" s="47">
        <f t="shared" ref="V112:V140" si="438">T112+U112</f>
        <v>816109.51</v>
      </c>
      <c r="W112" s="4">
        <f>W116+W117+W118+W120+W121+W122+W123+W124+W125+W127+W129+W131+W132+W134+W136++W138+W139+W142+W119+W133+W135+W137+W126+W128+W130</f>
        <v>0</v>
      </c>
      <c r="X112" s="47">
        <f t="shared" ref="X112:X140" si="439">V112+W112</f>
        <v>816109.51</v>
      </c>
      <c r="Y112" s="47">
        <f>Y116+Y117+Y118+Y120+Y121+Y122+Y123+Y124+Y125+Y127+Y129+Y131+Y132+Y134+Y136++Y138+Y139+Y142+Y119+Y133+Y135+Y137+Y126+Y128+Y130</f>
        <v>81015.520999999993</v>
      </c>
      <c r="Z112" s="47">
        <f t="shared" ref="Z112:Z140" si="440">X112+Y112</f>
        <v>897125.03099999996</v>
      </c>
      <c r="AA112" s="47">
        <f t="shared" ref="AA112:AV112" si="441">AA116+AA117+AA118+AA120+AA121+AA122+AA123+AA124+AA125+AA127+AA129+AA131+AA132+AA134+AA136++AA138+AA139+AA142</f>
        <v>961447.89999999991</v>
      </c>
      <c r="AB112" s="47">
        <f t="shared" ref="AB112" si="442">AB116+AB117+AB118+AB120+AB121+AB122+AB123+AB124+AB125+AB127+AB129+AB131+AB132+AB134+AB136++AB138+AB139+AB142</f>
        <v>0</v>
      </c>
      <c r="AC112" s="47">
        <f t="shared" si="403"/>
        <v>961447.89999999991</v>
      </c>
      <c r="AD112" s="47">
        <f>AD116+AD117+AD118+AD120+AD121+AD122+AD123+AD124+AD125+AD127+AD129+AD131+AD132+AD134+AD136++AD138+AD139+AD142+AD119+AD133+AD135+AD137+AD126+AD128+AD130</f>
        <v>0</v>
      </c>
      <c r="AE112" s="47">
        <f t="shared" ref="AE112:AE140" si="443">AC112+AD112</f>
        <v>961447.89999999991</v>
      </c>
      <c r="AF112" s="47">
        <f>AF116+AF117+AF118+AF120+AF121+AF122+AF123+AF124+AF125+AF127+AF129+AF131+AF132+AF134+AF136++AF138+AF139+AF142+AF119+AF133+AF135+AF137+AF126+AF128+AF130</f>
        <v>0</v>
      </c>
      <c r="AG112" s="47">
        <f t="shared" ref="AG112:AG128" si="444">AE112+AF112</f>
        <v>961447.89999999991</v>
      </c>
      <c r="AH112" s="47">
        <f>AH116+AH117+AH118+AH120+AH121+AH122+AH123+AH124+AH125+AH127+AH129+AH131+AH132+AH134+AH136++AH138+AH139+AH142+AH119+AH133+AH135+AH137+AH126+AH128+AH130</f>
        <v>0</v>
      </c>
      <c r="AI112" s="47">
        <f t="shared" ref="AI112:AI128" si="445">AG112+AH112</f>
        <v>961447.89999999991</v>
      </c>
      <c r="AJ112" s="47">
        <f>AJ116+AJ117+AJ118+AJ120+AJ121+AJ122+AJ123+AJ124+AJ125+AJ127+AJ129+AJ131+AJ132+AJ134+AJ136++AJ138+AJ139+AJ142+AJ119+AJ133+AJ135+AJ137+AJ126+AJ128+AJ130</f>
        <v>10820.85</v>
      </c>
      <c r="AK112" s="47">
        <f t="shared" ref="AK112:AK128" si="446">AI112+AJ112</f>
        <v>972268.74999999988</v>
      </c>
      <c r="AL112" s="47">
        <f>AL116+AL117+AL118+AL120+AL121+AL122+AL123+AL124+AL125+AL127+AL129+AL131+AL132+AL134+AL136++AL138+AL139+AL142+AL119+AL133+AL135+AL137+AL126+AL128+AL130</f>
        <v>31123.9</v>
      </c>
      <c r="AM112" s="47">
        <f t="shared" si="400"/>
        <v>1003392.6499999999</v>
      </c>
      <c r="AN112" s="47">
        <f>AN116+AN117+AN118+AN120+AN121+AN122+AN123+AN124+AN125+AN127+AN129+AN131+AN132+AN134+AN136++AN138+AN139+AN142+AN119+AN133+AN135+AN137+AN126+AN128+AN130</f>
        <v>0</v>
      </c>
      <c r="AO112" s="47">
        <f t="shared" ref="AO112:AO140" si="447">AM112+AN112</f>
        <v>1003392.6499999999</v>
      </c>
      <c r="AP112" s="32">
        <f>AP116+AP117+AP118+AP120+AP121+AP122+AP123+AP124+AP125+AP127+AP129+AP131+AP132+AP134+AP136++AP138+AP139+AP142+AP119+AP133+AP135+AP137+AP126+AP128+AP130</f>
        <v>2697</v>
      </c>
      <c r="AQ112" s="47">
        <f t="shared" ref="AQ112:AQ140" si="448">AO112+AP112</f>
        <v>1006089.6499999999</v>
      </c>
      <c r="AR112" s="4">
        <f>AR116+AR117+AR118+AR120+AR121+AR122+AR123+AR124+AR125+AR127+AR129+AR131+AR132+AR134+AR136++AR138+AR139+AR142+AR119+AR133+AR135+AR137+AR126+AR128+AR130</f>
        <v>0</v>
      </c>
      <c r="AS112" s="47">
        <f t="shared" ref="AS112:AS140" si="449">AQ112+AR112</f>
        <v>1006089.6499999999</v>
      </c>
      <c r="AT112" s="47">
        <f>AT116+AT117+AT118+AT120+AT121+AT122+AT123+AT124+AT125+AT127+AT129+AT131+AT132+AT134+AT136++AT138+AT139+AT142+AT119+AT133+AT135+AT137+AT126+AT128+AT130</f>
        <v>-50000</v>
      </c>
      <c r="AU112" s="47">
        <f t="shared" ref="AU112:AU140" si="450">AS112+AT112</f>
        <v>956089.64999999991</v>
      </c>
      <c r="AV112" s="47">
        <f t="shared" si="441"/>
        <v>266407.8</v>
      </c>
      <c r="AW112" s="41">
        <f t="shared" ref="AW112" si="451">AW116+AW117+AW118+AW120+AW121+AW122+AW123+AW124+AW125+AW127+AW129+AW131+AW132+AW134+AW136++AW138+AW139+AW142</f>
        <v>37871.701999999997</v>
      </c>
      <c r="AX112" s="41">
        <f t="shared" si="404"/>
        <v>304279.50199999998</v>
      </c>
      <c r="AY112" s="41">
        <f>AY116+AY117+AY118+AY120+AY121+AY122+AY123+AY124+AY125+AY127+AY129+AY131+AY132+AY134+AY136++AY138+AY139+AY142+AY119+AY133+AY135+AY137+AY126+AY128+AY130</f>
        <v>0</v>
      </c>
      <c r="AZ112" s="41">
        <f t="shared" ref="AZ112:AZ140" si="452">AX112+AY112</f>
        <v>304279.50199999998</v>
      </c>
      <c r="BA112" s="41">
        <f>BA116+BA117+BA118+BA120+BA121+BA122+BA123+BA124+BA125+BA127+BA129+BA131+BA132+BA134+BA136++BA138+BA139+BA142+BA119+BA133+BA135+BA137+BA126+BA128+BA130</f>
        <v>161550.97</v>
      </c>
      <c r="BB112" s="41">
        <f t="shared" ref="BB112:BB140" si="453">AZ112+BA112</f>
        <v>465830.47199999995</v>
      </c>
      <c r="BC112" s="41">
        <f>BC116+BC117+BC118+BC120+BC121+BC122+BC123+BC124+BC125+BC127+BC129+BC131+BC132+BC134+BC136++BC138+BC139+BC142+BC119+BC133+BC135+BC137+BC126+BC128+BC130</f>
        <v>0</v>
      </c>
      <c r="BD112" s="41">
        <f t="shared" ref="BD112:BD140" si="454">BB112+BC112</f>
        <v>465830.47199999995</v>
      </c>
      <c r="BE112" s="41">
        <f>BE116+BE117+BE118+BE120+BE121+BE122+BE123+BE124+BE125+BE127+BE129+BE131+BE132+BE134+BE136++BE138+BE139+BE142+BE119+BE133+BE135+BE137+BE126+BE128+BE130</f>
        <v>0</v>
      </c>
      <c r="BF112" s="41">
        <f t="shared" ref="BF112:BF140" si="455">BD112+BE112</f>
        <v>465830.47199999995</v>
      </c>
      <c r="BG112" s="41">
        <f t="shared" ref="BG112:BI112" si="456">BG116+BG117+BG118+BG120+BG121+BG122+BG123+BG124+BG125+BG127+BG129+BG131+BG132+BG134+BG136++BG138+BG139+BG142+BG119+BG133+BG135+BG137+BG126+BG128+BG130</f>
        <v>30975.84</v>
      </c>
      <c r="BH112" s="41">
        <f t="shared" si="401"/>
        <v>496806.31199999998</v>
      </c>
      <c r="BI112" s="3">
        <f t="shared" si="456"/>
        <v>36775.682000000001</v>
      </c>
      <c r="BJ112" s="41">
        <f t="shared" ref="BJ112:BJ140" si="457">BH112+BI112</f>
        <v>533581.99399999995</v>
      </c>
      <c r="BK112" s="41">
        <f t="shared" ref="BK112" si="458">BK116+BK117+BK118+BK120+BK121+BK122+BK123+BK124+BK125+BK127+BK129+BK131+BK132+BK134+BK136++BK138+BK139+BK142+BK119+BK133+BK135+BK137+BK126+BK128+BK130</f>
        <v>0</v>
      </c>
      <c r="BL112" s="41">
        <f t="shared" ref="BL112:BL140" si="459">BJ112+BK112</f>
        <v>533581.99399999995</v>
      </c>
      <c r="BN112" s="42">
        <v>0</v>
      </c>
    </row>
    <row r="113" spans="1:67" x14ac:dyDescent="0.35">
      <c r="A113" s="24"/>
      <c r="B113" s="72" t="s">
        <v>12</v>
      </c>
      <c r="C113" s="2"/>
      <c r="D113" s="54">
        <f>D143+D147+D150</f>
        <v>627756.69999999995</v>
      </c>
      <c r="E113" s="54">
        <f>E143+E147+E150</f>
        <v>0</v>
      </c>
      <c r="F113" s="54">
        <f t="shared" si="402"/>
        <v>627756.69999999995</v>
      </c>
      <c r="G113" s="54">
        <f>G143+G147+G150</f>
        <v>-3146.2000000000003</v>
      </c>
      <c r="H113" s="54">
        <f t="shared" si="432"/>
        <v>624610.5</v>
      </c>
      <c r="I113" s="54">
        <f>I143+I147+I150</f>
        <v>0</v>
      </c>
      <c r="J113" s="54">
        <f t="shared" si="433"/>
        <v>624610.5</v>
      </c>
      <c r="K113" s="54">
        <f>K143+K147+K150</f>
        <v>0</v>
      </c>
      <c r="L113" s="54">
        <f t="shared" si="434"/>
        <v>624610.5</v>
      </c>
      <c r="M113" s="54">
        <f>M143+M147+M150</f>
        <v>0</v>
      </c>
      <c r="N113" s="54">
        <f t="shared" si="435"/>
        <v>624610.5</v>
      </c>
      <c r="O113" s="54">
        <f>O143+O147+O150</f>
        <v>0</v>
      </c>
      <c r="P113" s="54">
        <f t="shared" si="436"/>
        <v>624610.5</v>
      </c>
      <c r="Q113" s="54">
        <f>Q143+Q147+Q150</f>
        <v>0</v>
      </c>
      <c r="R113" s="55">
        <f t="shared" si="399"/>
        <v>624610.5</v>
      </c>
      <c r="S113" s="54">
        <f>S143+S147+S150</f>
        <v>0</v>
      </c>
      <c r="T113" s="55">
        <f t="shared" si="437"/>
        <v>624610.5</v>
      </c>
      <c r="U113" s="32">
        <f>U143+U147+U150</f>
        <v>0</v>
      </c>
      <c r="V113" s="35">
        <f t="shared" si="438"/>
        <v>624610.5</v>
      </c>
      <c r="W113" s="4">
        <f>W143+W147+W150</f>
        <v>0</v>
      </c>
      <c r="X113" s="35">
        <f t="shared" si="439"/>
        <v>624610.5</v>
      </c>
      <c r="Y113" s="54">
        <f>Y143+Y147+Y150</f>
        <v>0</v>
      </c>
      <c r="Z113" s="3">
        <f t="shared" si="440"/>
        <v>624610.5</v>
      </c>
      <c r="AA113" s="54">
        <f t="shared" ref="AA113:AV113" si="460">AA143+AA147+AA150</f>
        <v>809278.8</v>
      </c>
      <c r="AB113" s="54">
        <f t="shared" ref="AB113:AD113" si="461">AB143+AB147+AB150</f>
        <v>0</v>
      </c>
      <c r="AC113" s="54">
        <f t="shared" si="403"/>
        <v>809278.8</v>
      </c>
      <c r="AD113" s="54">
        <f t="shared" si="461"/>
        <v>-6947.6</v>
      </c>
      <c r="AE113" s="54">
        <f t="shared" si="443"/>
        <v>802331.20000000007</v>
      </c>
      <c r="AF113" s="54">
        <f t="shared" ref="AF113" si="462">AF143+AF147+AF150</f>
        <v>0</v>
      </c>
      <c r="AG113" s="54">
        <f t="shared" si="444"/>
        <v>802331.20000000007</v>
      </c>
      <c r="AH113" s="54">
        <f t="shared" ref="AH113:AJ113" si="463">AH143+AH147+AH150</f>
        <v>0</v>
      </c>
      <c r="AI113" s="54">
        <f t="shared" si="445"/>
        <v>802331.20000000007</v>
      </c>
      <c r="AJ113" s="54">
        <f t="shared" si="463"/>
        <v>0</v>
      </c>
      <c r="AK113" s="54">
        <f t="shared" si="446"/>
        <v>802331.20000000007</v>
      </c>
      <c r="AL113" s="54">
        <f t="shared" ref="AL113:AN113" si="464">AL143+AL147+AL150</f>
        <v>0</v>
      </c>
      <c r="AM113" s="55">
        <f t="shared" si="400"/>
        <v>802331.20000000007</v>
      </c>
      <c r="AN113" s="54">
        <f t="shared" si="464"/>
        <v>0</v>
      </c>
      <c r="AO113" s="55">
        <f t="shared" si="447"/>
        <v>802331.20000000007</v>
      </c>
      <c r="AP113" s="32">
        <f t="shared" ref="AP113:AR113" si="465">AP143+AP147+AP150</f>
        <v>0</v>
      </c>
      <c r="AQ113" s="35">
        <f t="shared" si="448"/>
        <v>802331.20000000007</v>
      </c>
      <c r="AR113" s="4">
        <f t="shared" si="465"/>
        <v>0</v>
      </c>
      <c r="AS113" s="35">
        <f t="shared" si="449"/>
        <v>802331.20000000007</v>
      </c>
      <c r="AT113" s="54">
        <f t="shared" ref="AT113" si="466">AT143+AT147+AT150</f>
        <v>0</v>
      </c>
      <c r="AU113" s="3">
        <f t="shared" si="450"/>
        <v>802331.20000000007</v>
      </c>
      <c r="AV113" s="54">
        <f t="shared" si="460"/>
        <v>219552.1</v>
      </c>
      <c r="AW113" s="55">
        <f t="shared" ref="AW113:AY113" si="467">AW143+AW147+AW150</f>
        <v>0</v>
      </c>
      <c r="AX113" s="55">
        <f t="shared" si="404"/>
        <v>219552.1</v>
      </c>
      <c r="AY113" s="55">
        <f t="shared" si="467"/>
        <v>-8970.4000000000015</v>
      </c>
      <c r="AZ113" s="55">
        <f t="shared" si="452"/>
        <v>210581.7</v>
      </c>
      <c r="BA113" s="55">
        <f t="shared" ref="BA113:BC113" si="468">BA143+BA147+BA150</f>
        <v>0</v>
      </c>
      <c r="BB113" s="55">
        <f t="shared" si="453"/>
        <v>210581.7</v>
      </c>
      <c r="BC113" s="55">
        <f t="shared" si="468"/>
        <v>0</v>
      </c>
      <c r="BD113" s="55">
        <f t="shared" si="454"/>
        <v>210581.7</v>
      </c>
      <c r="BE113" s="55">
        <f t="shared" ref="BE113:BG113" si="469">BE143+BE147+BE150</f>
        <v>0</v>
      </c>
      <c r="BF113" s="55">
        <f t="shared" si="455"/>
        <v>210581.7</v>
      </c>
      <c r="BG113" s="55">
        <f t="shared" si="469"/>
        <v>0</v>
      </c>
      <c r="BH113" s="55">
        <f t="shared" si="401"/>
        <v>210581.7</v>
      </c>
      <c r="BI113" s="3">
        <f t="shared" ref="BI113:BK113" si="470">BI143+BI147+BI150</f>
        <v>0</v>
      </c>
      <c r="BJ113" s="35">
        <f t="shared" si="457"/>
        <v>210581.7</v>
      </c>
      <c r="BK113" s="55">
        <f t="shared" si="470"/>
        <v>0</v>
      </c>
      <c r="BL113" s="3">
        <f t="shared" si="459"/>
        <v>210581.7</v>
      </c>
      <c r="BM113" s="37"/>
      <c r="BN113" s="37"/>
      <c r="BO113" s="37"/>
    </row>
    <row r="114" spans="1:67" x14ac:dyDescent="0.35">
      <c r="A114" s="24"/>
      <c r="B114" s="72" t="s">
        <v>20</v>
      </c>
      <c r="C114" s="2"/>
      <c r="D114" s="52">
        <f>D151</f>
        <v>143201.79999999999</v>
      </c>
      <c r="E114" s="52">
        <f>E151</f>
        <v>0</v>
      </c>
      <c r="F114" s="52">
        <f t="shared" si="402"/>
        <v>143201.79999999999</v>
      </c>
      <c r="G114" s="52">
        <f>G151</f>
        <v>1364.3</v>
      </c>
      <c r="H114" s="52">
        <f t="shared" si="432"/>
        <v>144566.09999999998</v>
      </c>
      <c r="I114" s="52">
        <f>I151</f>
        <v>0</v>
      </c>
      <c r="J114" s="52">
        <f t="shared" si="433"/>
        <v>144566.09999999998</v>
      </c>
      <c r="K114" s="52">
        <f>K151</f>
        <v>0</v>
      </c>
      <c r="L114" s="52">
        <f t="shared" si="434"/>
        <v>144566.09999999998</v>
      </c>
      <c r="M114" s="52">
        <f>M151</f>
        <v>0</v>
      </c>
      <c r="N114" s="52">
        <f t="shared" si="435"/>
        <v>144566.09999999998</v>
      </c>
      <c r="O114" s="52">
        <f>O151</f>
        <v>0</v>
      </c>
      <c r="P114" s="52">
        <f t="shared" si="436"/>
        <v>144566.09999999998</v>
      </c>
      <c r="Q114" s="52">
        <f>Q151</f>
        <v>0</v>
      </c>
      <c r="R114" s="53">
        <f t="shared" si="399"/>
        <v>144566.09999999998</v>
      </c>
      <c r="S114" s="52">
        <f>S151</f>
        <v>0</v>
      </c>
      <c r="T114" s="53">
        <f t="shared" si="437"/>
        <v>144566.09999999998</v>
      </c>
      <c r="U114" s="32">
        <f>U151</f>
        <v>0</v>
      </c>
      <c r="V114" s="35">
        <f t="shared" si="438"/>
        <v>144566.09999999998</v>
      </c>
      <c r="W114" s="4">
        <f>W151</f>
        <v>0</v>
      </c>
      <c r="X114" s="35">
        <f t="shared" si="439"/>
        <v>144566.09999999998</v>
      </c>
      <c r="Y114" s="52">
        <f>Y151</f>
        <v>0</v>
      </c>
      <c r="Z114" s="3">
        <f t="shared" si="440"/>
        <v>144566.09999999998</v>
      </c>
      <c r="AA114" s="52">
        <f t="shared" ref="AA114:AV114" si="471">AA151</f>
        <v>143201.79999999999</v>
      </c>
      <c r="AB114" s="52">
        <f t="shared" ref="AB114:AD114" si="472">AB151</f>
        <v>0</v>
      </c>
      <c r="AC114" s="52">
        <f t="shared" si="403"/>
        <v>143201.79999999999</v>
      </c>
      <c r="AD114" s="52">
        <f t="shared" si="472"/>
        <v>17638.7</v>
      </c>
      <c r="AE114" s="52">
        <f t="shared" si="443"/>
        <v>160840.5</v>
      </c>
      <c r="AF114" s="52">
        <f t="shared" ref="AF114" si="473">AF151</f>
        <v>0</v>
      </c>
      <c r="AG114" s="52">
        <f t="shared" si="444"/>
        <v>160840.5</v>
      </c>
      <c r="AH114" s="52">
        <f t="shared" ref="AH114:AJ114" si="474">AH151</f>
        <v>0</v>
      </c>
      <c r="AI114" s="52">
        <f t="shared" si="445"/>
        <v>160840.5</v>
      </c>
      <c r="AJ114" s="52">
        <f t="shared" si="474"/>
        <v>0</v>
      </c>
      <c r="AK114" s="52">
        <f t="shared" si="446"/>
        <v>160840.5</v>
      </c>
      <c r="AL114" s="52">
        <f t="shared" ref="AL114:AN114" si="475">AL151</f>
        <v>0</v>
      </c>
      <c r="AM114" s="53">
        <f t="shared" si="400"/>
        <v>160840.5</v>
      </c>
      <c r="AN114" s="52">
        <f t="shared" si="475"/>
        <v>0</v>
      </c>
      <c r="AO114" s="53">
        <f t="shared" si="447"/>
        <v>160840.5</v>
      </c>
      <c r="AP114" s="32">
        <f t="shared" ref="AP114:AR114" si="476">AP151</f>
        <v>0</v>
      </c>
      <c r="AQ114" s="35">
        <f t="shared" si="448"/>
        <v>160840.5</v>
      </c>
      <c r="AR114" s="4">
        <f t="shared" si="476"/>
        <v>0</v>
      </c>
      <c r="AS114" s="35">
        <f t="shared" si="449"/>
        <v>160840.5</v>
      </c>
      <c r="AT114" s="52">
        <f t="shared" ref="AT114" si="477">AT151</f>
        <v>0</v>
      </c>
      <c r="AU114" s="3">
        <f t="shared" si="450"/>
        <v>160840.5</v>
      </c>
      <c r="AV114" s="52">
        <f t="shared" si="471"/>
        <v>147960.20000000001</v>
      </c>
      <c r="AW114" s="53">
        <f t="shared" ref="AW114:AY114" si="478">AW151</f>
        <v>0</v>
      </c>
      <c r="AX114" s="53">
        <f t="shared" si="404"/>
        <v>147960.20000000001</v>
      </c>
      <c r="AY114" s="53">
        <f t="shared" si="478"/>
        <v>19661.599999999999</v>
      </c>
      <c r="AZ114" s="53">
        <f t="shared" si="452"/>
        <v>167621.80000000002</v>
      </c>
      <c r="BA114" s="53">
        <f t="shared" ref="BA114:BC114" si="479">BA151</f>
        <v>0</v>
      </c>
      <c r="BB114" s="53">
        <f t="shared" si="453"/>
        <v>167621.80000000002</v>
      </c>
      <c r="BC114" s="53">
        <f t="shared" si="479"/>
        <v>0</v>
      </c>
      <c r="BD114" s="53">
        <f t="shared" si="454"/>
        <v>167621.80000000002</v>
      </c>
      <c r="BE114" s="53">
        <f t="shared" ref="BE114:BG114" si="480">BE151</f>
        <v>0</v>
      </c>
      <c r="BF114" s="53">
        <f t="shared" si="455"/>
        <v>167621.80000000002</v>
      </c>
      <c r="BG114" s="53">
        <f t="shared" si="480"/>
        <v>0</v>
      </c>
      <c r="BH114" s="53">
        <f t="shared" si="401"/>
        <v>167621.80000000002</v>
      </c>
      <c r="BI114" s="3">
        <f t="shared" ref="BI114:BK114" si="481">BI151</f>
        <v>0</v>
      </c>
      <c r="BJ114" s="35">
        <f t="shared" si="457"/>
        <v>167621.80000000002</v>
      </c>
      <c r="BK114" s="53">
        <f t="shared" si="481"/>
        <v>0</v>
      </c>
      <c r="BL114" s="3">
        <f t="shared" si="459"/>
        <v>167621.80000000002</v>
      </c>
      <c r="BM114" s="37"/>
      <c r="BN114" s="37"/>
      <c r="BO114" s="37"/>
    </row>
    <row r="115" spans="1:67" ht="36" x14ac:dyDescent="0.35">
      <c r="A115" s="24"/>
      <c r="B115" s="72" t="s">
        <v>115</v>
      </c>
      <c r="C115" s="2"/>
      <c r="D115" s="4">
        <f>D144</f>
        <v>518443.7</v>
      </c>
      <c r="E115" s="4">
        <f>E144</f>
        <v>0</v>
      </c>
      <c r="F115" s="4">
        <f t="shared" si="402"/>
        <v>518443.7</v>
      </c>
      <c r="G115" s="4">
        <f>G144</f>
        <v>352757.7</v>
      </c>
      <c r="H115" s="4">
        <f t="shared" si="432"/>
        <v>871201.4</v>
      </c>
      <c r="I115" s="4">
        <f>I144</f>
        <v>0</v>
      </c>
      <c r="J115" s="4">
        <f t="shared" si="433"/>
        <v>871201.4</v>
      </c>
      <c r="K115" s="4">
        <f>K144</f>
        <v>0</v>
      </c>
      <c r="L115" s="4">
        <f t="shared" si="434"/>
        <v>871201.4</v>
      </c>
      <c r="M115" s="4">
        <f>M144</f>
        <v>0</v>
      </c>
      <c r="N115" s="4">
        <f t="shared" si="435"/>
        <v>871201.4</v>
      </c>
      <c r="O115" s="4">
        <f>O144</f>
        <v>0</v>
      </c>
      <c r="P115" s="4">
        <f t="shared" si="436"/>
        <v>871201.4</v>
      </c>
      <c r="Q115" s="4">
        <f>Q144</f>
        <v>0</v>
      </c>
      <c r="R115" s="3">
        <f t="shared" si="399"/>
        <v>871201.4</v>
      </c>
      <c r="S115" s="32">
        <f>S144</f>
        <v>0</v>
      </c>
      <c r="T115" s="3">
        <f t="shared" si="437"/>
        <v>871201.4</v>
      </c>
      <c r="U115" s="32">
        <f>U144</f>
        <v>0</v>
      </c>
      <c r="V115" s="35">
        <f t="shared" si="438"/>
        <v>871201.4</v>
      </c>
      <c r="W115" s="4">
        <f>W144</f>
        <v>0</v>
      </c>
      <c r="X115" s="35">
        <f t="shared" si="439"/>
        <v>871201.4</v>
      </c>
      <c r="Y115" s="27">
        <f>Y144</f>
        <v>0</v>
      </c>
      <c r="Z115" s="3">
        <f t="shared" si="440"/>
        <v>871201.4</v>
      </c>
      <c r="AA115" s="4">
        <f t="shared" ref="AA115:AV115" si="482">AA144</f>
        <v>533322.9</v>
      </c>
      <c r="AB115" s="4">
        <f t="shared" ref="AB115" si="483">AB144</f>
        <v>0</v>
      </c>
      <c r="AC115" s="4">
        <f t="shared" si="403"/>
        <v>533322.9</v>
      </c>
      <c r="AD115" s="4"/>
      <c r="AE115" s="4">
        <f t="shared" si="443"/>
        <v>533322.9</v>
      </c>
      <c r="AF115" s="4"/>
      <c r="AG115" s="4">
        <f t="shared" si="444"/>
        <v>533322.9</v>
      </c>
      <c r="AH115" s="4"/>
      <c r="AI115" s="4">
        <f t="shared" si="445"/>
        <v>533322.9</v>
      </c>
      <c r="AJ115" s="4"/>
      <c r="AK115" s="4">
        <f t="shared" si="446"/>
        <v>533322.9</v>
      </c>
      <c r="AL115" s="4"/>
      <c r="AM115" s="3">
        <f t="shared" si="400"/>
        <v>533322.9</v>
      </c>
      <c r="AN115" s="32"/>
      <c r="AO115" s="3">
        <f t="shared" si="447"/>
        <v>533322.9</v>
      </c>
      <c r="AP115" s="32"/>
      <c r="AQ115" s="35">
        <f t="shared" si="448"/>
        <v>533322.9</v>
      </c>
      <c r="AR115" s="4"/>
      <c r="AS115" s="35">
        <f t="shared" si="449"/>
        <v>533322.9</v>
      </c>
      <c r="AT115" s="27"/>
      <c r="AU115" s="3">
        <f t="shared" si="450"/>
        <v>533322.9</v>
      </c>
      <c r="AV115" s="4">
        <f t="shared" si="482"/>
        <v>2107564.9</v>
      </c>
      <c r="AW115" s="3">
        <f t="shared" ref="AW115:AY115" si="484">AW144</f>
        <v>0</v>
      </c>
      <c r="AX115" s="3">
        <f t="shared" si="404"/>
        <v>2107564.9</v>
      </c>
      <c r="AY115" s="3">
        <f t="shared" si="484"/>
        <v>0</v>
      </c>
      <c r="AZ115" s="3">
        <f t="shared" si="452"/>
        <v>2107564.9</v>
      </c>
      <c r="BA115" s="3">
        <f t="shared" ref="BA115:BC115" si="485">BA144</f>
        <v>0</v>
      </c>
      <c r="BB115" s="3">
        <f t="shared" si="453"/>
        <v>2107564.9</v>
      </c>
      <c r="BC115" s="3">
        <f t="shared" si="485"/>
        <v>0</v>
      </c>
      <c r="BD115" s="3">
        <f t="shared" si="454"/>
        <v>2107564.9</v>
      </c>
      <c r="BE115" s="3">
        <f t="shared" ref="BE115:BG115" si="486">BE144</f>
        <v>0</v>
      </c>
      <c r="BF115" s="3">
        <f t="shared" si="455"/>
        <v>2107564.9</v>
      </c>
      <c r="BG115" s="3">
        <f t="shared" si="486"/>
        <v>0</v>
      </c>
      <c r="BH115" s="3">
        <f t="shared" si="401"/>
        <v>2107564.9</v>
      </c>
      <c r="BI115" s="3">
        <f t="shared" ref="BI115:BK115" si="487">BI144</f>
        <v>0</v>
      </c>
      <c r="BJ115" s="35">
        <f t="shared" si="457"/>
        <v>2107564.9</v>
      </c>
      <c r="BK115" s="30">
        <f t="shared" si="487"/>
        <v>0</v>
      </c>
      <c r="BL115" s="3">
        <f t="shared" si="459"/>
        <v>2107564.9</v>
      </c>
      <c r="BM115" s="37"/>
      <c r="BN115" s="37"/>
      <c r="BO115" s="37"/>
    </row>
    <row r="116" spans="1:67" ht="54" x14ac:dyDescent="0.35">
      <c r="A116" s="24" t="s">
        <v>188</v>
      </c>
      <c r="B116" s="72" t="s">
        <v>59</v>
      </c>
      <c r="C116" s="2" t="s">
        <v>58</v>
      </c>
      <c r="D116" s="4">
        <v>34448</v>
      </c>
      <c r="E116" s="4"/>
      <c r="F116" s="4">
        <f t="shared" si="402"/>
        <v>34448</v>
      </c>
      <c r="G116" s="4"/>
      <c r="H116" s="4">
        <f t="shared" si="432"/>
        <v>34448</v>
      </c>
      <c r="I116" s="4"/>
      <c r="J116" s="4">
        <f t="shared" si="433"/>
        <v>34448</v>
      </c>
      <c r="K116" s="4"/>
      <c r="L116" s="4">
        <f t="shared" si="434"/>
        <v>34448</v>
      </c>
      <c r="M116" s="4"/>
      <c r="N116" s="4">
        <f t="shared" si="435"/>
        <v>34448</v>
      </c>
      <c r="O116" s="4"/>
      <c r="P116" s="4">
        <f t="shared" si="436"/>
        <v>34448</v>
      </c>
      <c r="Q116" s="4">
        <v>-30975.84</v>
      </c>
      <c r="R116" s="3">
        <f t="shared" si="399"/>
        <v>3472.16</v>
      </c>
      <c r="S116" s="32"/>
      <c r="T116" s="3">
        <f t="shared" si="437"/>
        <v>3472.16</v>
      </c>
      <c r="U116" s="32">
        <v>-2222.2820000000002</v>
      </c>
      <c r="V116" s="35">
        <f t="shared" si="438"/>
        <v>1249.8779999999997</v>
      </c>
      <c r="W116" s="4"/>
      <c r="X116" s="30">
        <f t="shared" si="439"/>
        <v>1249.8779999999997</v>
      </c>
      <c r="Y116" s="27">
        <v>0.1</v>
      </c>
      <c r="Z116" s="3">
        <f t="shared" si="440"/>
        <v>1249.9779999999996</v>
      </c>
      <c r="AA116" s="4">
        <v>0</v>
      </c>
      <c r="AB116" s="4">
        <v>0</v>
      </c>
      <c r="AC116" s="4">
        <f t="shared" si="403"/>
        <v>0</v>
      </c>
      <c r="AD116" s="4"/>
      <c r="AE116" s="4">
        <f t="shared" si="443"/>
        <v>0</v>
      </c>
      <c r="AF116" s="4"/>
      <c r="AG116" s="4">
        <f t="shared" si="444"/>
        <v>0</v>
      </c>
      <c r="AH116" s="4"/>
      <c r="AI116" s="4">
        <f t="shared" si="445"/>
        <v>0</v>
      </c>
      <c r="AJ116" s="4"/>
      <c r="AK116" s="4">
        <f t="shared" si="446"/>
        <v>0</v>
      </c>
      <c r="AL116" s="4"/>
      <c r="AM116" s="3">
        <f t="shared" si="400"/>
        <v>0</v>
      </c>
      <c r="AN116" s="32"/>
      <c r="AO116" s="3">
        <f t="shared" si="447"/>
        <v>0</v>
      </c>
      <c r="AP116" s="32"/>
      <c r="AQ116" s="35">
        <f t="shared" si="448"/>
        <v>0</v>
      </c>
      <c r="AR116" s="4"/>
      <c r="AS116" s="35">
        <f t="shared" si="449"/>
        <v>0</v>
      </c>
      <c r="AT116" s="27"/>
      <c r="AU116" s="3">
        <f t="shared" si="450"/>
        <v>0</v>
      </c>
      <c r="AV116" s="3">
        <v>0</v>
      </c>
      <c r="AW116" s="3">
        <v>0</v>
      </c>
      <c r="AX116" s="3">
        <f t="shared" si="404"/>
        <v>0</v>
      </c>
      <c r="AY116" s="3"/>
      <c r="AZ116" s="3">
        <f t="shared" si="452"/>
        <v>0</v>
      </c>
      <c r="BA116" s="3"/>
      <c r="BB116" s="3">
        <f t="shared" si="453"/>
        <v>0</v>
      </c>
      <c r="BC116" s="3"/>
      <c r="BD116" s="3">
        <f t="shared" si="454"/>
        <v>0</v>
      </c>
      <c r="BE116" s="3"/>
      <c r="BF116" s="3">
        <f t="shared" si="455"/>
        <v>0</v>
      </c>
      <c r="BG116" s="3">
        <v>30975.84</v>
      </c>
      <c r="BH116" s="3">
        <f t="shared" si="401"/>
        <v>30975.84</v>
      </c>
      <c r="BI116" s="3">
        <v>2222.2820000000002</v>
      </c>
      <c r="BJ116" s="35">
        <f t="shared" si="457"/>
        <v>33198.122000000003</v>
      </c>
      <c r="BK116" s="30"/>
      <c r="BL116" s="3">
        <f t="shared" si="459"/>
        <v>33198.122000000003</v>
      </c>
      <c r="BM116" s="64" t="s">
        <v>86</v>
      </c>
      <c r="BN116" s="64"/>
    </row>
    <row r="117" spans="1:67" ht="54" x14ac:dyDescent="0.35">
      <c r="A117" s="24" t="s">
        <v>189</v>
      </c>
      <c r="B117" s="72" t="s">
        <v>60</v>
      </c>
      <c r="C117" s="2" t="s">
        <v>58</v>
      </c>
      <c r="D117" s="4">
        <v>99853.1</v>
      </c>
      <c r="E117" s="4">
        <v>-37871.701999999997</v>
      </c>
      <c r="F117" s="4">
        <f t="shared" si="402"/>
        <v>61981.398000000008</v>
      </c>
      <c r="G117" s="4"/>
      <c r="H117" s="4">
        <f t="shared" si="432"/>
        <v>61981.398000000008</v>
      </c>
      <c r="I117" s="4"/>
      <c r="J117" s="4">
        <f t="shared" si="433"/>
        <v>61981.398000000008</v>
      </c>
      <c r="K117" s="4"/>
      <c r="L117" s="4">
        <f t="shared" si="434"/>
        <v>61981.398000000008</v>
      </c>
      <c r="M117" s="4"/>
      <c r="N117" s="4">
        <f t="shared" si="435"/>
        <v>61981.398000000008</v>
      </c>
      <c r="O117" s="4"/>
      <c r="P117" s="4">
        <f t="shared" si="436"/>
        <v>61981.398000000008</v>
      </c>
      <c r="Q117" s="4"/>
      <c r="R117" s="3">
        <f t="shared" si="399"/>
        <v>61981.398000000008</v>
      </c>
      <c r="S117" s="32"/>
      <c r="T117" s="3">
        <f t="shared" si="437"/>
        <v>61981.398000000008</v>
      </c>
      <c r="U117" s="32"/>
      <c r="V117" s="35">
        <f t="shared" si="438"/>
        <v>61981.398000000008</v>
      </c>
      <c r="W117" s="4"/>
      <c r="X117" s="35">
        <f t="shared" si="439"/>
        <v>61981.398000000008</v>
      </c>
      <c r="Y117" s="27">
        <v>50000</v>
      </c>
      <c r="Z117" s="3">
        <f t="shared" si="440"/>
        <v>111981.39800000002</v>
      </c>
      <c r="AA117" s="4">
        <v>99000</v>
      </c>
      <c r="AB117" s="4"/>
      <c r="AC117" s="4">
        <f t="shared" si="403"/>
        <v>99000</v>
      </c>
      <c r="AD117" s="4"/>
      <c r="AE117" s="4">
        <f t="shared" si="443"/>
        <v>99000</v>
      </c>
      <c r="AF117" s="4"/>
      <c r="AG117" s="4">
        <f t="shared" si="444"/>
        <v>99000</v>
      </c>
      <c r="AH117" s="4"/>
      <c r="AI117" s="4">
        <f t="shared" si="445"/>
        <v>99000</v>
      </c>
      <c r="AJ117" s="4"/>
      <c r="AK117" s="4">
        <f t="shared" si="446"/>
        <v>99000</v>
      </c>
      <c r="AL117" s="4"/>
      <c r="AM117" s="3">
        <f t="shared" si="400"/>
        <v>99000</v>
      </c>
      <c r="AN117" s="32"/>
      <c r="AO117" s="3">
        <f t="shared" si="447"/>
        <v>99000</v>
      </c>
      <c r="AP117" s="32"/>
      <c r="AQ117" s="35">
        <f t="shared" si="448"/>
        <v>99000</v>
      </c>
      <c r="AR117" s="4"/>
      <c r="AS117" s="35">
        <f t="shared" si="449"/>
        <v>99000</v>
      </c>
      <c r="AT117" s="27">
        <v>-50000</v>
      </c>
      <c r="AU117" s="3">
        <f t="shared" si="450"/>
        <v>49000</v>
      </c>
      <c r="AV117" s="3">
        <v>185560.6</v>
      </c>
      <c r="AW117" s="3">
        <v>37871.701999999997</v>
      </c>
      <c r="AX117" s="3">
        <f t="shared" si="404"/>
        <v>223432.302</v>
      </c>
      <c r="AY117" s="3"/>
      <c r="AZ117" s="3">
        <f t="shared" si="452"/>
        <v>223432.302</v>
      </c>
      <c r="BA117" s="3">
        <v>161550.97</v>
      </c>
      <c r="BB117" s="3">
        <f t="shared" si="453"/>
        <v>384983.272</v>
      </c>
      <c r="BC117" s="3"/>
      <c r="BD117" s="3">
        <f t="shared" si="454"/>
        <v>384983.272</v>
      </c>
      <c r="BE117" s="3"/>
      <c r="BF117" s="3">
        <f t="shared" si="455"/>
        <v>384983.272</v>
      </c>
      <c r="BG117" s="3"/>
      <c r="BH117" s="3">
        <f t="shared" si="401"/>
        <v>384983.272</v>
      </c>
      <c r="BI117" s="3"/>
      <c r="BJ117" s="35">
        <f t="shared" si="457"/>
        <v>384983.272</v>
      </c>
      <c r="BK117" s="30"/>
      <c r="BL117" s="3">
        <f t="shared" si="459"/>
        <v>384983.272</v>
      </c>
      <c r="BM117" s="64" t="s">
        <v>79</v>
      </c>
      <c r="BN117" s="64"/>
    </row>
    <row r="118" spans="1:67" ht="54" x14ac:dyDescent="0.35">
      <c r="A118" s="90" t="s">
        <v>190</v>
      </c>
      <c r="B118" s="101" t="s">
        <v>61</v>
      </c>
      <c r="C118" s="2" t="s">
        <v>58</v>
      </c>
      <c r="D118" s="4">
        <v>12463.8</v>
      </c>
      <c r="E118" s="4"/>
      <c r="F118" s="4">
        <f t="shared" si="402"/>
        <v>12463.8</v>
      </c>
      <c r="G118" s="4"/>
      <c r="H118" s="4">
        <f t="shared" si="432"/>
        <v>12463.8</v>
      </c>
      <c r="I118" s="4"/>
      <c r="J118" s="4">
        <f t="shared" si="433"/>
        <v>12463.8</v>
      </c>
      <c r="K118" s="4"/>
      <c r="L118" s="4">
        <f t="shared" si="434"/>
        <v>12463.8</v>
      </c>
      <c r="M118" s="4"/>
      <c r="N118" s="4">
        <f t="shared" si="435"/>
        <v>12463.8</v>
      </c>
      <c r="O118" s="4">
        <f>-228.45</f>
        <v>-228.45</v>
      </c>
      <c r="P118" s="4">
        <f t="shared" si="436"/>
        <v>12235.349999999999</v>
      </c>
      <c r="Q118" s="4">
        <v>-12235.35</v>
      </c>
      <c r="R118" s="3">
        <f t="shared" si="399"/>
        <v>0</v>
      </c>
      <c r="S118" s="32"/>
      <c r="T118" s="3">
        <f t="shared" si="437"/>
        <v>0</v>
      </c>
      <c r="U118" s="32"/>
      <c r="V118" s="35">
        <f t="shared" si="438"/>
        <v>0</v>
      </c>
      <c r="W118" s="4"/>
      <c r="X118" s="35">
        <f t="shared" si="439"/>
        <v>0</v>
      </c>
      <c r="Y118" s="27"/>
      <c r="Z118" s="3">
        <f t="shared" si="440"/>
        <v>0</v>
      </c>
      <c r="AA118" s="4">
        <v>17955.900000000001</v>
      </c>
      <c r="AB118" s="4"/>
      <c r="AC118" s="4">
        <f t="shared" si="403"/>
        <v>17955.900000000001</v>
      </c>
      <c r="AD118" s="4"/>
      <c r="AE118" s="4">
        <f t="shared" si="443"/>
        <v>17955.900000000001</v>
      </c>
      <c r="AF118" s="4"/>
      <c r="AG118" s="4">
        <f t="shared" si="444"/>
        <v>17955.900000000001</v>
      </c>
      <c r="AH118" s="4"/>
      <c r="AI118" s="4">
        <f t="shared" si="445"/>
        <v>17955.900000000001</v>
      </c>
      <c r="AJ118" s="4"/>
      <c r="AK118" s="4">
        <f t="shared" si="446"/>
        <v>17955.900000000001</v>
      </c>
      <c r="AL118" s="4"/>
      <c r="AM118" s="3">
        <f t="shared" si="400"/>
        <v>17955.900000000001</v>
      </c>
      <c r="AN118" s="32"/>
      <c r="AO118" s="3">
        <f t="shared" si="447"/>
        <v>17955.900000000001</v>
      </c>
      <c r="AP118" s="32"/>
      <c r="AQ118" s="35">
        <f t="shared" si="448"/>
        <v>17955.900000000001</v>
      </c>
      <c r="AR118" s="4"/>
      <c r="AS118" s="35">
        <f t="shared" si="449"/>
        <v>17955.900000000001</v>
      </c>
      <c r="AT118" s="27"/>
      <c r="AU118" s="3">
        <f t="shared" si="450"/>
        <v>17955.900000000001</v>
      </c>
      <c r="AV118" s="3">
        <v>0</v>
      </c>
      <c r="AW118" s="3">
        <v>0</v>
      </c>
      <c r="AX118" s="3">
        <f t="shared" si="404"/>
        <v>0</v>
      </c>
      <c r="AY118" s="3"/>
      <c r="AZ118" s="3">
        <f t="shared" si="452"/>
        <v>0</v>
      </c>
      <c r="BA118" s="3"/>
      <c r="BB118" s="3">
        <f t="shared" si="453"/>
        <v>0</v>
      </c>
      <c r="BC118" s="3"/>
      <c r="BD118" s="3">
        <f t="shared" si="454"/>
        <v>0</v>
      </c>
      <c r="BE118" s="3"/>
      <c r="BF118" s="3">
        <f t="shared" si="455"/>
        <v>0</v>
      </c>
      <c r="BG118" s="3"/>
      <c r="BH118" s="3">
        <f t="shared" si="401"/>
        <v>0</v>
      </c>
      <c r="BI118" s="3"/>
      <c r="BJ118" s="35">
        <f t="shared" si="457"/>
        <v>0</v>
      </c>
      <c r="BK118" s="30"/>
      <c r="BL118" s="3">
        <f t="shared" si="459"/>
        <v>0</v>
      </c>
      <c r="BM118" s="64" t="s">
        <v>81</v>
      </c>
      <c r="BN118" s="64"/>
    </row>
    <row r="119" spans="1:67" ht="54" x14ac:dyDescent="0.35">
      <c r="A119" s="91"/>
      <c r="B119" s="102"/>
      <c r="C119" s="2" t="s">
        <v>299</v>
      </c>
      <c r="D119" s="4"/>
      <c r="E119" s="4"/>
      <c r="F119" s="4"/>
      <c r="G119" s="4">
        <v>2284.5</v>
      </c>
      <c r="H119" s="4">
        <f t="shared" si="432"/>
        <v>2284.5</v>
      </c>
      <c r="I119" s="4"/>
      <c r="J119" s="4">
        <f t="shared" si="433"/>
        <v>2284.5</v>
      </c>
      <c r="K119" s="4"/>
      <c r="L119" s="4">
        <f t="shared" si="434"/>
        <v>2284.5</v>
      </c>
      <c r="M119" s="4"/>
      <c r="N119" s="4">
        <f t="shared" si="435"/>
        <v>2284.5</v>
      </c>
      <c r="O119" s="4">
        <v>228.45</v>
      </c>
      <c r="P119" s="4">
        <f t="shared" si="436"/>
        <v>2512.9499999999998</v>
      </c>
      <c r="Q119" s="4"/>
      <c r="R119" s="3">
        <f t="shared" si="399"/>
        <v>2512.9499999999998</v>
      </c>
      <c r="S119" s="32"/>
      <c r="T119" s="3">
        <f t="shared" si="437"/>
        <v>2512.9499999999998</v>
      </c>
      <c r="U119" s="32"/>
      <c r="V119" s="35">
        <f t="shared" si="438"/>
        <v>2512.9499999999998</v>
      </c>
      <c r="W119" s="4"/>
      <c r="X119" s="35">
        <f t="shared" si="439"/>
        <v>2512.9499999999998</v>
      </c>
      <c r="Y119" s="27"/>
      <c r="Z119" s="3">
        <f t="shared" si="440"/>
        <v>2512.9499999999998</v>
      </c>
      <c r="AA119" s="4"/>
      <c r="AB119" s="4"/>
      <c r="AC119" s="4"/>
      <c r="AD119" s="4"/>
      <c r="AE119" s="4">
        <f t="shared" si="443"/>
        <v>0</v>
      </c>
      <c r="AF119" s="4"/>
      <c r="AG119" s="4">
        <f t="shared" si="444"/>
        <v>0</v>
      </c>
      <c r="AH119" s="4"/>
      <c r="AI119" s="4">
        <f t="shared" si="445"/>
        <v>0</v>
      </c>
      <c r="AJ119" s="4"/>
      <c r="AK119" s="4">
        <f t="shared" si="446"/>
        <v>0</v>
      </c>
      <c r="AL119" s="4"/>
      <c r="AM119" s="3">
        <f t="shared" si="400"/>
        <v>0</v>
      </c>
      <c r="AN119" s="32"/>
      <c r="AO119" s="3">
        <f t="shared" si="447"/>
        <v>0</v>
      </c>
      <c r="AP119" s="32"/>
      <c r="AQ119" s="35">
        <f t="shared" si="448"/>
        <v>0</v>
      </c>
      <c r="AR119" s="4"/>
      <c r="AS119" s="35">
        <f t="shared" si="449"/>
        <v>0</v>
      </c>
      <c r="AT119" s="27"/>
      <c r="AU119" s="3">
        <f t="shared" si="450"/>
        <v>0</v>
      </c>
      <c r="AV119" s="3"/>
      <c r="AW119" s="3"/>
      <c r="AX119" s="3"/>
      <c r="AY119" s="3"/>
      <c r="AZ119" s="3">
        <f t="shared" si="452"/>
        <v>0</v>
      </c>
      <c r="BA119" s="3"/>
      <c r="BB119" s="3">
        <f t="shared" si="453"/>
        <v>0</v>
      </c>
      <c r="BC119" s="3"/>
      <c r="BD119" s="3">
        <f t="shared" si="454"/>
        <v>0</v>
      </c>
      <c r="BE119" s="3"/>
      <c r="BF119" s="3">
        <f t="shared" si="455"/>
        <v>0</v>
      </c>
      <c r="BG119" s="3"/>
      <c r="BH119" s="3">
        <f t="shared" si="401"/>
        <v>0</v>
      </c>
      <c r="BI119" s="3"/>
      <c r="BJ119" s="35">
        <f t="shared" si="457"/>
        <v>0</v>
      </c>
      <c r="BK119" s="30"/>
      <c r="BL119" s="3">
        <f t="shared" si="459"/>
        <v>0</v>
      </c>
      <c r="BM119" s="64" t="s">
        <v>81</v>
      </c>
      <c r="BN119" s="64"/>
    </row>
    <row r="120" spans="1:67" ht="54" x14ac:dyDescent="0.35">
      <c r="A120" s="24" t="s">
        <v>191</v>
      </c>
      <c r="B120" s="72" t="s">
        <v>62</v>
      </c>
      <c r="C120" s="2" t="s">
        <v>58</v>
      </c>
      <c r="D120" s="4">
        <v>13479.7</v>
      </c>
      <c r="E120" s="4"/>
      <c r="F120" s="4">
        <f t="shared" si="402"/>
        <v>13479.7</v>
      </c>
      <c r="G120" s="4"/>
      <c r="H120" s="4">
        <f t="shared" si="432"/>
        <v>13479.7</v>
      </c>
      <c r="I120" s="4"/>
      <c r="J120" s="4">
        <f t="shared" si="433"/>
        <v>13479.7</v>
      </c>
      <c r="K120" s="4"/>
      <c r="L120" s="4">
        <f t="shared" si="434"/>
        <v>13479.7</v>
      </c>
      <c r="M120" s="4"/>
      <c r="N120" s="4">
        <f t="shared" si="435"/>
        <v>13479.7</v>
      </c>
      <c r="O120" s="4"/>
      <c r="P120" s="4">
        <f t="shared" si="436"/>
        <v>13479.7</v>
      </c>
      <c r="Q120" s="4">
        <v>-11386.789000000001</v>
      </c>
      <c r="R120" s="3">
        <f t="shared" si="399"/>
        <v>2092.9110000000001</v>
      </c>
      <c r="S120" s="32"/>
      <c r="T120" s="3">
        <f t="shared" si="437"/>
        <v>2092.9110000000001</v>
      </c>
      <c r="U120" s="32"/>
      <c r="V120" s="35">
        <f t="shared" si="438"/>
        <v>2092.9110000000001</v>
      </c>
      <c r="W120" s="4"/>
      <c r="X120" s="35">
        <f t="shared" si="439"/>
        <v>2092.9110000000001</v>
      </c>
      <c r="Y120" s="27"/>
      <c r="Z120" s="3">
        <f t="shared" si="440"/>
        <v>2092.9110000000001</v>
      </c>
      <c r="AA120" s="4">
        <v>0</v>
      </c>
      <c r="AB120" s="4">
        <v>0</v>
      </c>
      <c r="AC120" s="4">
        <f t="shared" si="403"/>
        <v>0</v>
      </c>
      <c r="AD120" s="4"/>
      <c r="AE120" s="4">
        <f t="shared" si="443"/>
        <v>0</v>
      </c>
      <c r="AF120" s="4"/>
      <c r="AG120" s="4">
        <f t="shared" si="444"/>
        <v>0</v>
      </c>
      <c r="AH120" s="4"/>
      <c r="AI120" s="4">
        <f t="shared" si="445"/>
        <v>0</v>
      </c>
      <c r="AJ120" s="4"/>
      <c r="AK120" s="4">
        <f t="shared" si="446"/>
        <v>0</v>
      </c>
      <c r="AL120" s="4"/>
      <c r="AM120" s="3">
        <f t="shared" si="400"/>
        <v>0</v>
      </c>
      <c r="AN120" s="32"/>
      <c r="AO120" s="3">
        <f t="shared" si="447"/>
        <v>0</v>
      </c>
      <c r="AP120" s="32"/>
      <c r="AQ120" s="35">
        <f t="shared" si="448"/>
        <v>0</v>
      </c>
      <c r="AR120" s="4"/>
      <c r="AS120" s="35">
        <f t="shared" si="449"/>
        <v>0</v>
      </c>
      <c r="AT120" s="27"/>
      <c r="AU120" s="3">
        <f t="shared" si="450"/>
        <v>0</v>
      </c>
      <c r="AV120" s="3">
        <v>0</v>
      </c>
      <c r="AW120" s="3">
        <v>0</v>
      </c>
      <c r="AX120" s="3">
        <f t="shared" si="404"/>
        <v>0</v>
      </c>
      <c r="AY120" s="3"/>
      <c r="AZ120" s="3">
        <f t="shared" si="452"/>
        <v>0</v>
      </c>
      <c r="BA120" s="3"/>
      <c r="BB120" s="3">
        <f t="shared" si="453"/>
        <v>0</v>
      </c>
      <c r="BC120" s="3"/>
      <c r="BD120" s="3">
        <f t="shared" si="454"/>
        <v>0</v>
      </c>
      <c r="BE120" s="3"/>
      <c r="BF120" s="3">
        <f t="shared" si="455"/>
        <v>0</v>
      </c>
      <c r="BG120" s="3"/>
      <c r="BH120" s="3">
        <f t="shared" si="401"/>
        <v>0</v>
      </c>
      <c r="BI120" s="3"/>
      <c r="BJ120" s="35">
        <f t="shared" si="457"/>
        <v>0</v>
      </c>
      <c r="BK120" s="30"/>
      <c r="BL120" s="3">
        <f t="shared" si="459"/>
        <v>0</v>
      </c>
      <c r="BM120" s="64" t="s">
        <v>87</v>
      </c>
      <c r="BN120" s="64"/>
    </row>
    <row r="121" spans="1:67" ht="54" x14ac:dyDescent="0.35">
      <c r="A121" s="24" t="s">
        <v>192</v>
      </c>
      <c r="B121" s="72" t="s">
        <v>63</v>
      </c>
      <c r="C121" s="2" t="s">
        <v>299</v>
      </c>
      <c r="D121" s="4">
        <v>9847.7000000000007</v>
      </c>
      <c r="E121" s="4"/>
      <c r="F121" s="4">
        <f t="shared" si="402"/>
        <v>9847.7000000000007</v>
      </c>
      <c r="G121" s="4"/>
      <c r="H121" s="4">
        <f t="shared" si="432"/>
        <v>9847.7000000000007</v>
      </c>
      <c r="I121" s="4"/>
      <c r="J121" s="4">
        <f t="shared" si="433"/>
        <v>9847.7000000000007</v>
      </c>
      <c r="K121" s="4"/>
      <c r="L121" s="4">
        <f t="shared" si="434"/>
        <v>9847.7000000000007</v>
      </c>
      <c r="M121" s="4"/>
      <c r="N121" s="4">
        <f t="shared" si="435"/>
        <v>9847.7000000000007</v>
      </c>
      <c r="O121" s="4"/>
      <c r="P121" s="4">
        <f t="shared" si="436"/>
        <v>9847.7000000000007</v>
      </c>
      <c r="Q121" s="4"/>
      <c r="R121" s="3">
        <f t="shared" si="399"/>
        <v>9847.7000000000007</v>
      </c>
      <c r="S121" s="32"/>
      <c r="T121" s="3">
        <f t="shared" si="437"/>
        <v>9847.7000000000007</v>
      </c>
      <c r="U121" s="32">
        <f>-8990-857.7</f>
        <v>-9847.7000000000007</v>
      </c>
      <c r="V121" s="35">
        <f t="shared" si="438"/>
        <v>0</v>
      </c>
      <c r="W121" s="4"/>
      <c r="X121" s="35">
        <f t="shared" si="439"/>
        <v>0</v>
      </c>
      <c r="Y121" s="27"/>
      <c r="Z121" s="3">
        <f t="shared" si="440"/>
        <v>0</v>
      </c>
      <c r="AA121" s="4">
        <v>0</v>
      </c>
      <c r="AB121" s="4">
        <v>0</v>
      </c>
      <c r="AC121" s="4">
        <f t="shared" si="403"/>
        <v>0</v>
      </c>
      <c r="AD121" s="4"/>
      <c r="AE121" s="4">
        <f t="shared" si="443"/>
        <v>0</v>
      </c>
      <c r="AF121" s="4"/>
      <c r="AG121" s="4">
        <f t="shared" si="444"/>
        <v>0</v>
      </c>
      <c r="AH121" s="4"/>
      <c r="AI121" s="4">
        <f t="shared" si="445"/>
        <v>0</v>
      </c>
      <c r="AJ121" s="4"/>
      <c r="AK121" s="4">
        <f t="shared" si="446"/>
        <v>0</v>
      </c>
      <c r="AL121" s="4"/>
      <c r="AM121" s="3">
        <f t="shared" si="400"/>
        <v>0</v>
      </c>
      <c r="AN121" s="32"/>
      <c r="AO121" s="3">
        <f t="shared" si="447"/>
        <v>0</v>
      </c>
      <c r="AP121" s="32">
        <v>2697</v>
      </c>
      <c r="AQ121" s="35">
        <f t="shared" si="448"/>
        <v>2697</v>
      </c>
      <c r="AR121" s="4"/>
      <c r="AS121" s="35">
        <f t="shared" si="449"/>
        <v>2697</v>
      </c>
      <c r="AT121" s="27"/>
      <c r="AU121" s="3">
        <f t="shared" si="450"/>
        <v>2697</v>
      </c>
      <c r="AV121" s="3">
        <v>0</v>
      </c>
      <c r="AW121" s="3">
        <v>0</v>
      </c>
      <c r="AX121" s="3">
        <f t="shared" si="404"/>
        <v>0</v>
      </c>
      <c r="AY121" s="3"/>
      <c r="AZ121" s="3">
        <f t="shared" si="452"/>
        <v>0</v>
      </c>
      <c r="BA121" s="3"/>
      <c r="BB121" s="3">
        <f t="shared" si="453"/>
        <v>0</v>
      </c>
      <c r="BC121" s="3"/>
      <c r="BD121" s="3">
        <f t="shared" si="454"/>
        <v>0</v>
      </c>
      <c r="BE121" s="3"/>
      <c r="BF121" s="3">
        <f t="shared" si="455"/>
        <v>0</v>
      </c>
      <c r="BG121" s="3"/>
      <c r="BH121" s="3">
        <f t="shared" si="401"/>
        <v>0</v>
      </c>
      <c r="BI121" s="3">
        <v>6293</v>
      </c>
      <c r="BJ121" s="35">
        <f t="shared" si="457"/>
        <v>6293</v>
      </c>
      <c r="BK121" s="30"/>
      <c r="BL121" s="3">
        <f t="shared" si="459"/>
        <v>6293</v>
      </c>
      <c r="BM121" s="64" t="s">
        <v>93</v>
      </c>
      <c r="BN121" s="64"/>
    </row>
    <row r="122" spans="1:67" ht="54" x14ac:dyDescent="0.35">
      <c r="A122" s="24" t="s">
        <v>193</v>
      </c>
      <c r="B122" s="72" t="s">
        <v>64</v>
      </c>
      <c r="C122" s="2" t="s">
        <v>58</v>
      </c>
      <c r="D122" s="4">
        <v>41819</v>
      </c>
      <c r="E122" s="4"/>
      <c r="F122" s="4">
        <f t="shared" si="402"/>
        <v>41819</v>
      </c>
      <c r="G122" s="4"/>
      <c r="H122" s="4">
        <f t="shared" si="432"/>
        <v>41819</v>
      </c>
      <c r="I122" s="4"/>
      <c r="J122" s="4">
        <f t="shared" si="433"/>
        <v>41819</v>
      </c>
      <c r="K122" s="4">
        <v>-32469</v>
      </c>
      <c r="L122" s="4">
        <f t="shared" si="434"/>
        <v>9350</v>
      </c>
      <c r="M122" s="4"/>
      <c r="N122" s="4">
        <f t="shared" si="435"/>
        <v>9350</v>
      </c>
      <c r="O122" s="4"/>
      <c r="P122" s="4">
        <f t="shared" si="436"/>
        <v>9350</v>
      </c>
      <c r="Q122" s="4"/>
      <c r="R122" s="3">
        <f t="shared" si="399"/>
        <v>9350</v>
      </c>
      <c r="S122" s="32"/>
      <c r="T122" s="3">
        <f t="shared" si="437"/>
        <v>9350</v>
      </c>
      <c r="U122" s="32"/>
      <c r="V122" s="35">
        <f t="shared" si="438"/>
        <v>9350</v>
      </c>
      <c r="W122" s="4"/>
      <c r="X122" s="35">
        <f t="shared" si="439"/>
        <v>9350</v>
      </c>
      <c r="Y122" s="27"/>
      <c r="Z122" s="3">
        <f t="shared" si="440"/>
        <v>9350</v>
      </c>
      <c r="AA122" s="4">
        <v>0</v>
      </c>
      <c r="AB122" s="4">
        <v>0</v>
      </c>
      <c r="AC122" s="4">
        <f t="shared" si="403"/>
        <v>0</v>
      </c>
      <c r="AD122" s="4"/>
      <c r="AE122" s="4">
        <f t="shared" si="443"/>
        <v>0</v>
      </c>
      <c r="AF122" s="4"/>
      <c r="AG122" s="4">
        <f t="shared" si="444"/>
        <v>0</v>
      </c>
      <c r="AH122" s="4"/>
      <c r="AI122" s="4">
        <f t="shared" si="445"/>
        <v>0</v>
      </c>
      <c r="AJ122" s="4"/>
      <c r="AK122" s="4">
        <f t="shared" si="446"/>
        <v>0</v>
      </c>
      <c r="AL122" s="4"/>
      <c r="AM122" s="3">
        <f t="shared" si="400"/>
        <v>0</v>
      </c>
      <c r="AN122" s="32"/>
      <c r="AO122" s="3">
        <f t="shared" si="447"/>
        <v>0</v>
      </c>
      <c r="AP122" s="32"/>
      <c r="AQ122" s="35">
        <f t="shared" si="448"/>
        <v>0</v>
      </c>
      <c r="AR122" s="4"/>
      <c r="AS122" s="35">
        <f t="shared" si="449"/>
        <v>0</v>
      </c>
      <c r="AT122" s="27"/>
      <c r="AU122" s="3">
        <f t="shared" si="450"/>
        <v>0</v>
      </c>
      <c r="AV122" s="3">
        <v>0</v>
      </c>
      <c r="AW122" s="3">
        <v>0</v>
      </c>
      <c r="AX122" s="3">
        <f t="shared" si="404"/>
        <v>0</v>
      </c>
      <c r="AY122" s="3"/>
      <c r="AZ122" s="3">
        <f t="shared" si="452"/>
        <v>0</v>
      </c>
      <c r="BA122" s="3"/>
      <c r="BB122" s="3">
        <f t="shared" si="453"/>
        <v>0</v>
      </c>
      <c r="BC122" s="3"/>
      <c r="BD122" s="3">
        <f t="shared" si="454"/>
        <v>0</v>
      </c>
      <c r="BE122" s="3"/>
      <c r="BF122" s="3">
        <f t="shared" si="455"/>
        <v>0</v>
      </c>
      <c r="BG122" s="3"/>
      <c r="BH122" s="3">
        <f t="shared" si="401"/>
        <v>0</v>
      </c>
      <c r="BI122" s="3"/>
      <c r="BJ122" s="35">
        <f t="shared" si="457"/>
        <v>0</v>
      </c>
      <c r="BK122" s="30"/>
      <c r="BL122" s="3">
        <f t="shared" si="459"/>
        <v>0</v>
      </c>
      <c r="BM122" s="64" t="s">
        <v>94</v>
      </c>
      <c r="BN122" s="64"/>
    </row>
    <row r="123" spans="1:67" ht="54" x14ac:dyDescent="0.35">
      <c r="A123" s="24" t="s">
        <v>194</v>
      </c>
      <c r="B123" s="72" t="s">
        <v>65</v>
      </c>
      <c r="C123" s="2" t="s">
        <v>58</v>
      </c>
      <c r="D123" s="4">
        <v>20000</v>
      </c>
      <c r="E123" s="4"/>
      <c r="F123" s="4">
        <f t="shared" si="402"/>
        <v>20000</v>
      </c>
      <c r="G123" s="4"/>
      <c r="H123" s="4">
        <f t="shared" si="432"/>
        <v>20000</v>
      </c>
      <c r="I123" s="4"/>
      <c r="J123" s="4">
        <f t="shared" si="433"/>
        <v>20000</v>
      </c>
      <c r="K123" s="4"/>
      <c r="L123" s="4">
        <f t="shared" si="434"/>
        <v>20000</v>
      </c>
      <c r="M123" s="4"/>
      <c r="N123" s="4">
        <f t="shared" si="435"/>
        <v>20000</v>
      </c>
      <c r="O123" s="4"/>
      <c r="P123" s="4">
        <f t="shared" si="436"/>
        <v>20000</v>
      </c>
      <c r="Q123" s="4"/>
      <c r="R123" s="3">
        <f t="shared" si="399"/>
        <v>20000</v>
      </c>
      <c r="S123" s="32"/>
      <c r="T123" s="3">
        <f t="shared" si="437"/>
        <v>20000</v>
      </c>
      <c r="U123" s="32">
        <v>-20000</v>
      </c>
      <c r="V123" s="35">
        <f t="shared" si="438"/>
        <v>0</v>
      </c>
      <c r="W123" s="4"/>
      <c r="X123" s="35">
        <f t="shared" si="439"/>
        <v>0</v>
      </c>
      <c r="Y123" s="27"/>
      <c r="Z123" s="3">
        <f t="shared" si="440"/>
        <v>0</v>
      </c>
      <c r="AA123" s="4">
        <v>90000</v>
      </c>
      <c r="AB123" s="4"/>
      <c r="AC123" s="4">
        <f t="shared" si="403"/>
        <v>90000</v>
      </c>
      <c r="AD123" s="4"/>
      <c r="AE123" s="4">
        <f t="shared" si="443"/>
        <v>90000</v>
      </c>
      <c r="AF123" s="4"/>
      <c r="AG123" s="4">
        <f t="shared" si="444"/>
        <v>90000</v>
      </c>
      <c r="AH123" s="4"/>
      <c r="AI123" s="4">
        <f t="shared" si="445"/>
        <v>90000</v>
      </c>
      <c r="AJ123" s="4"/>
      <c r="AK123" s="4">
        <f t="shared" si="446"/>
        <v>90000</v>
      </c>
      <c r="AL123" s="4"/>
      <c r="AM123" s="3">
        <f t="shared" si="400"/>
        <v>90000</v>
      </c>
      <c r="AN123" s="32"/>
      <c r="AO123" s="3">
        <f t="shared" si="447"/>
        <v>90000</v>
      </c>
      <c r="AP123" s="32"/>
      <c r="AQ123" s="35">
        <f t="shared" si="448"/>
        <v>90000</v>
      </c>
      <c r="AR123" s="4"/>
      <c r="AS123" s="35">
        <f t="shared" si="449"/>
        <v>90000</v>
      </c>
      <c r="AT123" s="27"/>
      <c r="AU123" s="3">
        <f t="shared" si="450"/>
        <v>90000</v>
      </c>
      <c r="AV123" s="3">
        <v>0</v>
      </c>
      <c r="AW123" s="3">
        <v>0</v>
      </c>
      <c r="AX123" s="3">
        <f t="shared" si="404"/>
        <v>0</v>
      </c>
      <c r="AY123" s="3"/>
      <c r="AZ123" s="3">
        <f t="shared" si="452"/>
        <v>0</v>
      </c>
      <c r="BA123" s="3"/>
      <c r="BB123" s="3">
        <f t="shared" si="453"/>
        <v>0</v>
      </c>
      <c r="BC123" s="3"/>
      <c r="BD123" s="3">
        <f t="shared" si="454"/>
        <v>0</v>
      </c>
      <c r="BE123" s="3"/>
      <c r="BF123" s="3">
        <f t="shared" si="455"/>
        <v>0</v>
      </c>
      <c r="BG123" s="3"/>
      <c r="BH123" s="3">
        <f t="shared" si="401"/>
        <v>0</v>
      </c>
      <c r="BI123" s="3"/>
      <c r="BJ123" s="35">
        <f t="shared" si="457"/>
        <v>0</v>
      </c>
      <c r="BK123" s="30"/>
      <c r="BL123" s="3">
        <f t="shared" si="459"/>
        <v>0</v>
      </c>
      <c r="BM123" s="64" t="s">
        <v>82</v>
      </c>
      <c r="BN123" s="64"/>
    </row>
    <row r="124" spans="1:67" ht="54" hidden="1" x14ac:dyDescent="0.35">
      <c r="A124" s="12" t="s">
        <v>193</v>
      </c>
      <c r="B124" s="1" t="s">
        <v>66</v>
      </c>
      <c r="C124" s="2" t="s">
        <v>58</v>
      </c>
      <c r="D124" s="4">
        <v>28405.1</v>
      </c>
      <c r="E124" s="4"/>
      <c r="F124" s="4">
        <f t="shared" si="402"/>
        <v>28405.1</v>
      </c>
      <c r="G124" s="4"/>
      <c r="H124" s="4">
        <f t="shared" si="432"/>
        <v>28405.1</v>
      </c>
      <c r="I124" s="4"/>
      <c r="J124" s="4">
        <f t="shared" si="433"/>
        <v>28405.1</v>
      </c>
      <c r="K124" s="4"/>
      <c r="L124" s="4">
        <f t="shared" si="434"/>
        <v>28405.1</v>
      </c>
      <c r="M124" s="4"/>
      <c r="N124" s="4">
        <f t="shared" si="435"/>
        <v>28405.1</v>
      </c>
      <c r="O124" s="4">
        <f>-19246.618-9158.482</f>
        <v>-28405.1</v>
      </c>
      <c r="P124" s="4">
        <f t="shared" si="436"/>
        <v>0</v>
      </c>
      <c r="Q124" s="4"/>
      <c r="R124" s="4">
        <f t="shared" si="399"/>
        <v>0</v>
      </c>
      <c r="S124" s="32"/>
      <c r="T124" s="4">
        <f t="shared" si="437"/>
        <v>0</v>
      </c>
      <c r="U124" s="32"/>
      <c r="V124" s="4">
        <f t="shared" si="438"/>
        <v>0</v>
      </c>
      <c r="W124" s="4"/>
      <c r="X124" s="4">
        <f t="shared" si="439"/>
        <v>0</v>
      </c>
      <c r="Y124" s="27"/>
      <c r="Z124" s="4">
        <f t="shared" si="440"/>
        <v>0</v>
      </c>
      <c r="AA124" s="4">
        <v>0</v>
      </c>
      <c r="AB124" s="4">
        <v>0</v>
      </c>
      <c r="AC124" s="4">
        <f t="shared" si="403"/>
        <v>0</v>
      </c>
      <c r="AD124" s="4"/>
      <c r="AE124" s="4">
        <f t="shared" si="443"/>
        <v>0</v>
      </c>
      <c r="AF124" s="4"/>
      <c r="AG124" s="4">
        <f t="shared" si="444"/>
        <v>0</v>
      </c>
      <c r="AH124" s="4"/>
      <c r="AI124" s="4">
        <f t="shared" si="445"/>
        <v>0</v>
      </c>
      <c r="AJ124" s="4"/>
      <c r="AK124" s="4">
        <f t="shared" si="446"/>
        <v>0</v>
      </c>
      <c r="AL124" s="4"/>
      <c r="AM124" s="4">
        <f t="shared" si="400"/>
        <v>0</v>
      </c>
      <c r="AN124" s="32"/>
      <c r="AO124" s="4">
        <f t="shared" si="447"/>
        <v>0</v>
      </c>
      <c r="AP124" s="32"/>
      <c r="AQ124" s="4">
        <f t="shared" si="448"/>
        <v>0</v>
      </c>
      <c r="AR124" s="4"/>
      <c r="AS124" s="4">
        <f t="shared" si="449"/>
        <v>0</v>
      </c>
      <c r="AT124" s="27"/>
      <c r="AU124" s="4">
        <f t="shared" si="450"/>
        <v>0</v>
      </c>
      <c r="AV124" s="3">
        <v>0</v>
      </c>
      <c r="AW124" s="3">
        <v>0</v>
      </c>
      <c r="AX124" s="3">
        <f t="shared" si="404"/>
        <v>0</v>
      </c>
      <c r="AY124" s="3"/>
      <c r="AZ124" s="3">
        <f t="shared" si="452"/>
        <v>0</v>
      </c>
      <c r="BA124" s="3"/>
      <c r="BB124" s="3">
        <f t="shared" si="453"/>
        <v>0</v>
      </c>
      <c r="BC124" s="3"/>
      <c r="BD124" s="3">
        <f t="shared" si="454"/>
        <v>0</v>
      </c>
      <c r="BE124" s="3"/>
      <c r="BF124" s="3">
        <f t="shared" si="455"/>
        <v>0</v>
      </c>
      <c r="BG124" s="3"/>
      <c r="BH124" s="3">
        <f t="shared" si="401"/>
        <v>0</v>
      </c>
      <c r="BI124" s="3"/>
      <c r="BJ124" s="3">
        <f t="shared" si="457"/>
        <v>0</v>
      </c>
      <c r="BK124" s="30"/>
      <c r="BL124" s="3">
        <f t="shared" si="459"/>
        <v>0</v>
      </c>
      <c r="BM124" s="5" t="s">
        <v>88</v>
      </c>
      <c r="BN124" s="5">
        <v>0</v>
      </c>
      <c r="BO124" s="5"/>
    </row>
    <row r="125" spans="1:67" ht="54" hidden="1" x14ac:dyDescent="0.35">
      <c r="A125" s="12" t="s">
        <v>192</v>
      </c>
      <c r="B125" s="1" t="s">
        <v>67</v>
      </c>
      <c r="C125" s="2" t="s">
        <v>58</v>
      </c>
      <c r="D125" s="4">
        <v>522</v>
      </c>
      <c r="E125" s="4"/>
      <c r="F125" s="4">
        <f t="shared" si="402"/>
        <v>522</v>
      </c>
      <c r="G125" s="4">
        <v>-522</v>
      </c>
      <c r="H125" s="4">
        <f t="shared" si="432"/>
        <v>0</v>
      </c>
      <c r="I125" s="4"/>
      <c r="J125" s="4">
        <f t="shared" si="433"/>
        <v>0</v>
      </c>
      <c r="K125" s="4"/>
      <c r="L125" s="4">
        <f t="shared" si="434"/>
        <v>0</v>
      </c>
      <c r="M125" s="4"/>
      <c r="N125" s="4">
        <f t="shared" si="435"/>
        <v>0</v>
      </c>
      <c r="O125" s="4"/>
      <c r="P125" s="4">
        <f t="shared" si="436"/>
        <v>0</v>
      </c>
      <c r="Q125" s="4"/>
      <c r="R125" s="4">
        <f t="shared" si="399"/>
        <v>0</v>
      </c>
      <c r="S125" s="32"/>
      <c r="T125" s="4">
        <f t="shared" si="437"/>
        <v>0</v>
      </c>
      <c r="U125" s="32"/>
      <c r="V125" s="4">
        <f t="shared" si="438"/>
        <v>0</v>
      </c>
      <c r="W125" s="4"/>
      <c r="X125" s="4">
        <f t="shared" si="439"/>
        <v>0</v>
      </c>
      <c r="Y125" s="27"/>
      <c r="Z125" s="4">
        <f t="shared" si="440"/>
        <v>0</v>
      </c>
      <c r="AA125" s="4">
        <v>0</v>
      </c>
      <c r="AB125" s="4">
        <v>0</v>
      </c>
      <c r="AC125" s="4">
        <f t="shared" si="403"/>
        <v>0</v>
      </c>
      <c r="AD125" s="4"/>
      <c r="AE125" s="4">
        <f t="shared" si="443"/>
        <v>0</v>
      </c>
      <c r="AF125" s="4"/>
      <c r="AG125" s="4">
        <f t="shared" si="444"/>
        <v>0</v>
      </c>
      <c r="AH125" s="4"/>
      <c r="AI125" s="4">
        <f t="shared" si="445"/>
        <v>0</v>
      </c>
      <c r="AJ125" s="4"/>
      <c r="AK125" s="4">
        <f t="shared" si="446"/>
        <v>0</v>
      </c>
      <c r="AL125" s="4"/>
      <c r="AM125" s="4">
        <f t="shared" si="400"/>
        <v>0</v>
      </c>
      <c r="AN125" s="32"/>
      <c r="AO125" s="4">
        <f t="shared" si="447"/>
        <v>0</v>
      </c>
      <c r="AP125" s="32"/>
      <c r="AQ125" s="4">
        <f t="shared" si="448"/>
        <v>0</v>
      </c>
      <c r="AR125" s="4"/>
      <c r="AS125" s="4">
        <f t="shared" si="449"/>
        <v>0</v>
      </c>
      <c r="AT125" s="27"/>
      <c r="AU125" s="4">
        <f t="shared" si="450"/>
        <v>0</v>
      </c>
      <c r="AV125" s="3">
        <v>0</v>
      </c>
      <c r="AW125" s="3">
        <v>0</v>
      </c>
      <c r="AX125" s="3">
        <f t="shared" si="404"/>
        <v>0</v>
      </c>
      <c r="AY125" s="3"/>
      <c r="AZ125" s="3">
        <f t="shared" si="452"/>
        <v>0</v>
      </c>
      <c r="BA125" s="3"/>
      <c r="BB125" s="3">
        <f t="shared" si="453"/>
        <v>0</v>
      </c>
      <c r="BC125" s="3"/>
      <c r="BD125" s="3">
        <f t="shared" si="454"/>
        <v>0</v>
      </c>
      <c r="BE125" s="3"/>
      <c r="BF125" s="3">
        <f t="shared" si="455"/>
        <v>0</v>
      </c>
      <c r="BG125" s="3"/>
      <c r="BH125" s="3">
        <f t="shared" si="401"/>
        <v>0</v>
      </c>
      <c r="BI125" s="3"/>
      <c r="BJ125" s="3">
        <f t="shared" si="457"/>
        <v>0</v>
      </c>
      <c r="BK125" s="30"/>
      <c r="BL125" s="3">
        <f t="shared" si="459"/>
        <v>0</v>
      </c>
      <c r="BM125" s="5" t="s">
        <v>89</v>
      </c>
      <c r="BN125" s="5">
        <v>0</v>
      </c>
      <c r="BO125" s="5"/>
    </row>
    <row r="126" spans="1:67" ht="54" x14ac:dyDescent="0.35">
      <c r="A126" s="24" t="s">
        <v>195</v>
      </c>
      <c r="B126" s="72" t="s">
        <v>67</v>
      </c>
      <c r="C126" s="2" t="s">
        <v>299</v>
      </c>
      <c r="D126" s="4"/>
      <c r="E126" s="4"/>
      <c r="F126" s="4"/>
      <c r="G126" s="4">
        <v>522</v>
      </c>
      <c r="H126" s="4">
        <f t="shared" si="432"/>
        <v>522</v>
      </c>
      <c r="I126" s="4"/>
      <c r="J126" s="4">
        <f t="shared" si="433"/>
        <v>522</v>
      </c>
      <c r="K126" s="4"/>
      <c r="L126" s="4">
        <f t="shared" si="434"/>
        <v>522</v>
      </c>
      <c r="M126" s="4"/>
      <c r="N126" s="4">
        <f t="shared" si="435"/>
        <v>522</v>
      </c>
      <c r="O126" s="4"/>
      <c r="P126" s="4">
        <f t="shared" si="436"/>
        <v>522</v>
      </c>
      <c r="Q126" s="4"/>
      <c r="R126" s="3">
        <f t="shared" si="399"/>
        <v>522</v>
      </c>
      <c r="S126" s="32"/>
      <c r="T126" s="3">
        <f t="shared" si="437"/>
        <v>522</v>
      </c>
      <c r="U126" s="32"/>
      <c r="V126" s="35">
        <f t="shared" si="438"/>
        <v>522</v>
      </c>
      <c r="W126" s="4"/>
      <c r="X126" s="35">
        <f t="shared" si="439"/>
        <v>522</v>
      </c>
      <c r="Y126" s="27"/>
      <c r="Z126" s="3">
        <f t="shared" si="440"/>
        <v>522</v>
      </c>
      <c r="AA126" s="4"/>
      <c r="AB126" s="4"/>
      <c r="AC126" s="4"/>
      <c r="AD126" s="4"/>
      <c r="AE126" s="4">
        <f t="shared" si="443"/>
        <v>0</v>
      </c>
      <c r="AF126" s="4"/>
      <c r="AG126" s="4">
        <f t="shared" si="444"/>
        <v>0</v>
      </c>
      <c r="AH126" s="4"/>
      <c r="AI126" s="4">
        <f t="shared" si="445"/>
        <v>0</v>
      </c>
      <c r="AJ126" s="4"/>
      <c r="AK126" s="4">
        <f t="shared" si="446"/>
        <v>0</v>
      </c>
      <c r="AL126" s="4"/>
      <c r="AM126" s="3">
        <f t="shared" si="400"/>
        <v>0</v>
      </c>
      <c r="AN126" s="32"/>
      <c r="AO126" s="3">
        <f t="shared" si="447"/>
        <v>0</v>
      </c>
      <c r="AP126" s="32"/>
      <c r="AQ126" s="35">
        <f t="shared" si="448"/>
        <v>0</v>
      </c>
      <c r="AR126" s="4"/>
      <c r="AS126" s="35">
        <f t="shared" si="449"/>
        <v>0</v>
      </c>
      <c r="AT126" s="27"/>
      <c r="AU126" s="3">
        <f t="shared" si="450"/>
        <v>0</v>
      </c>
      <c r="AV126" s="3"/>
      <c r="AW126" s="3"/>
      <c r="AX126" s="3"/>
      <c r="AY126" s="3"/>
      <c r="AZ126" s="3">
        <f t="shared" si="452"/>
        <v>0</v>
      </c>
      <c r="BA126" s="3"/>
      <c r="BB126" s="3">
        <f t="shared" si="453"/>
        <v>0</v>
      </c>
      <c r="BC126" s="3"/>
      <c r="BD126" s="3">
        <f t="shared" si="454"/>
        <v>0</v>
      </c>
      <c r="BE126" s="3"/>
      <c r="BF126" s="3">
        <f t="shared" si="455"/>
        <v>0</v>
      </c>
      <c r="BG126" s="3"/>
      <c r="BH126" s="3">
        <f t="shared" si="401"/>
        <v>0</v>
      </c>
      <c r="BI126" s="3"/>
      <c r="BJ126" s="35">
        <f t="shared" si="457"/>
        <v>0</v>
      </c>
      <c r="BK126" s="30"/>
      <c r="BL126" s="3">
        <f t="shared" si="459"/>
        <v>0</v>
      </c>
      <c r="BM126" s="64" t="s">
        <v>89</v>
      </c>
      <c r="BN126" s="64"/>
    </row>
    <row r="127" spans="1:67" ht="54" hidden="1" x14ac:dyDescent="0.35">
      <c r="A127" s="12" t="s">
        <v>193</v>
      </c>
      <c r="B127" s="1" t="s">
        <v>68</v>
      </c>
      <c r="C127" s="2" t="s">
        <v>58</v>
      </c>
      <c r="D127" s="4">
        <v>3897</v>
      </c>
      <c r="E127" s="4"/>
      <c r="F127" s="4">
        <f t="shared" si="402"/>
        <v>3897</v>
      </c>
      <c r="G127" s="4">
        <v>-3897</v>
      </c>
      <c r="H127" s="4">
        <f t="shared" si="432"/>
        <v>0</v>
      </c>
      <c r="I127" s="4"/>
      <c r="J127" s="4">
        <f t="shared" si="433"/>
        <v>0</v>
      </c>
      <c r="K127" s="4"/>
      <c r="L127" s="4">
        <f t="shared" si="434"/>
        <v>0</v>
      </c>
      <c r="M127" s="4"/>
      <c r="N127" s="4">
        <f t="shared" si="435"/>
        <v>0</v>
      </c>
      <c r="O127" s="4"/>
      <c r="P127" s="4">
        <f t="shared" si="436"/>
        <v>0</v>
      </c>
      <c r="Q127" s="4"/>
      <c r="R127" s="4">
        <f t="shared" si="399"/>
        <v>0</v>
      </c>
      <c r="S127" s="32"/>
      <c r="T127" s="4">
        <f t="shared" si="437"/>
        <v>0</v>
      </c>
      <c r="U127" s="32"/>
      <c r="V127" s="4">
        <f t="shared" si="438"/>
        <v>0</v>
      </c>
      <c r="W127" s="4"/>
      <c r="X127" s="4">
        <f t="shared" si="439"/>
        <v>0</v>
      </c>
      <c r="Y127" s="27"/>
      <c r="Z127" s="4">
        <f t="shared" si="440"/>
        <v>0</v>
      </c>
      <c r="AA127" s="4">
        <v>0</v>
      </c>
      <c r="AB127" s="4">
        <v>0</v>
      </c>
      <c r="AC127" s="4">
        <f t="shared" si="403"/>
        <v>0</v>
      </c>
      <c r="AD127" s="4"/>
      <c r="AE127" s="4">
        <f t="shared" si="443"/>
        <v>0</v>
      </c>
      <c r="AF127" s="4"/>
      <c r="AG127" s="4">
        <f t="shared" si="444"/>
        <v>0</v>
      </c>
      <c r="AH127" s="4"/>
      <c r="AI127" s="4">
        <f t="shared" si="445"/>
        <v>0</v>
      </c>
      <c r="AJ127" s="4"/>
      <c r="AK127" s="4">
        <f t="shared" si="446"/>
        <v>0</v>
      </c>
      <c r="AL127" s="4"/>
      <c r="AM127" s="4">
        <f t="shared" si="400"/>
        <v>0</v>
      </c>
      <c r="AN127" s="32"/>
      <c r="AO127" s="4">
        <f t="shared" si="447"/>
        <v>0</v>
      </c>
      <c r="AP127" s="32"/>
      <c r="AQ127" s="4">
        <f t="shared" si="448"/>
        <v>0</v>
      </c>
      <c r="AR127" s="4"/>
      <c r="AS127" s="4">
        <f t="shared" si="449"/>
        <v>0</v>
      </c>
      <c r="AT127" s="27"/>
      <c r="AU127" s="4">
        <f t="shared" si="450"/>
        <v>0</v>
      </c>
      <c r="AV127" s="3">
        <v>0</v>
      </c>
      <c r="AW127" s="3">
        <v>0</v>
      </c>
      <c r="AX127" s="3">
        <f t="shared" si="404"/>
        <v>0</v>
      </c>
      <c r="AY127" s="3"/>
      <c r="AZ127" s="3">
        <f t="shared" si="452"/>
        <v>0</v>
      </c>
      <c r="BA127" s="3"/>
      <c r="BB127" s="3">
        <f t="shared" si="453"/>
        <v>0</v>
      </c>
      <c r="BC127" s="3"/>
      <c r="BD127" s="3">
        <f t="shared" si="454"/>
        <v>0</v>
      </c>
      <c r="BE127" s="3"/>
      <c r="BF127" s="3">
        <f t="shared" si="455"/>
        <v>0</v>
      </c>
      <c r="BG127" s="3"/>
      <c r="BH127" s="3">
        <f t="shared" si="401"/>
        <v>0</v>
      </c>
      <c r="BI127" s="3"/>
      <c r="BJ127" s="3">
        <f t="shared" si="457"/>
        <v>0</v>
      </c>
      <c r="BK127" s="30"/>
      <c r="BL127" s="3">
        <f t="shared" si="459"/>
        <v>0</v>
      </c>
      <c r="BM127" s="5" t="s">
        <v>90</v>
      </c>
      <c r="BN127" s="5">
        <v>0</v>
      </c>
      <c r="BO127" s="5"/>
    </row>
    <row r="128" spans="1:67" ht="54" hidden="1" x14ac:dyDescent="0.35">
      <c r="A128" s="12" t="s">
        <v>196</v>
      </c>
      <c r="B128" s="1" t="s">
        <v>68</v>
      </c>
      <c r="C128" s="2" t="s">
        <v>299</v>
      </c>
      <c r="D128" s="4"/>
      <c r="E128" s="4"/>
      <c r="F128" s="4"/>
      <c r="G128" s="4">
        <v>3897</v>
      </c>
      <c r="H128" s="4">
        <f t="shared" si="432"/>
        <v>3897</v>
      </c>
      <c r="I128" s="4"/>
      <c r="J128" s="4">
        <f t="shared" si="433"/>
        <v>3897</v>
      </c>
      <c r="K128" s="4"/>
      <c r="L128" s="4">
        <f t="shared" si="434"/>
        <v>3897</v>
      </c>
      <c r="M128" s="4"/>
      <c r="N128" s="4">
        <f t="shared" si="435"/>
        <v>3897</v>
      </c>
      <c r="O128" s="4"/>
      <c r="P128" s="4">
        <f t="shared" si="436"/>
        <v>3897</v>
      </c>
      <c r="Q128" s="4">
        <v>-3897</v>
      </c>
      <c r="R128" s="4">
        <f t="shared" si="399"/>
        <v>0</v>
      </c>
      <c r="S128" s="32"/>
      <c r="T128" s="4">
        <f t="shared" si="437"/>
        <v>0</v>
      </c>
      <c r="U128" s="32"/>
      <c r="V128" s="4">
        <f t="shared" si="438"/>
        <v>0</v>
      </c>
      <c r="W128" s="4"/>
      <c r="X128" s="4">
        <f t="shared" si="439"/>
        <v>0</v>
      </c>
      <c r="Y128" s="27"/>
      <c r="Z128" s="4">
        <f t="shared" si="440"/>
        <v>0</v>
      </c>
      <c r="AA128" s="4"/>
      <c r="AB128" s="4"/>
      <c r="AC128" s="4"/>
      <c r="AD128" s="4"/>
      <c r="AE128" s="4">
        <f t="shared" si="443"/>
        <v>0</v>
      </c>
      <c r="AF128" s="4"/>
      <c r="AG128" s="4">
        <f t="shared" si="444"/>
        <v>0</v>
      </c>
      <c r="AH128" s="4"/>
      <c r="AI128" s="4">
        <f t="shared" si="445"/>
        <v>0</v>
      </c>
      <c r="AJ128" s="4"/>
      <c r="AK128" s="4">
        <f t="shared" si="446"/>
        <v>0</v>
      </c>
      <c r="AL128" s="4"/>
      <c r="AM128" s="4">
        <f t="shared" si="400"/>
        <v>0</v>
      </c>
      <c r="AN128" s="32"/>
      <c r="AO128" s="4">
        <f t="shared" si="447"/>
        <v>0</v>
      </c>
      <c r="AP128" s="32"/>
      <c r="AQ128" s="4">
        <f t="shared" si="448"/>
        <v>0</v>
      </c>
      <c r="AR128" s="4"/>
      <c r="AS128" s="4">
        <f t="shared" si="449"/>
        <v>0</v>
      </c>
      <c r="AT128" s="27"/>
      <c r="AU128" s="4">
        <f t="shared" si="450"/>
        <v>0</v>
      </c>
      <c r="AV128" s="3"/>
      <c r="AW128" s="3"/>
      <c r="AX128" s="3"/>
      <c r="AY128" s="3"/>
      <c r="AZ128" s="3">
        <f t="shared" si="452"/>
        <v>0</v>
      </c>
      <c r="BA128" s="3"/>
      <c r="BB128" s="3">
        <f t="shared" si="453"/>
        <v>0</v>
      </c>
      <c r="BC128" s="3"/>
      <c r="BD128" s="3">
        <f t="shared" si="454"/>
        <v>0</v>
      </c>
      <c r="BE128" s="3"/>
      <c r="BF128" s="3">
        <f t="shared" si="455"/>
        <v>0</v>
      </c>
      <c r="BG128" s="3"/>
      <c r="BH128" s="3">
        <f t="shared" si="401"/>
        <v>0</v>
      </c>
      <c r="BI128" s="3"/>
      <c r="BJ128" s="3">
        <f t="shared" si="457"/>
        <v>0</v>
      </c>
      <c r="BK128" s="30"/>
      <c r="BL128" s="3">
        <f t="shared" si="459"/>
        <v>0</v>
      </c>
      <c r="BM128" s="5" t="s">
        <v>90</v>
      </c>
      <c r="BN128" s="5">
        <v>0</v>
      </c>
      <c r="BO128" s="5"/>
    </row>
    <row r="129" spans="1:67" ht="54" hidden="1" x14ac:dyDescent="0.35">
      <c r="A129" s="12" t="s">
        <v>194</v>
      </c>
      <c r="B129" s="1" t="s">
        <v>69</v>
      </c>
      <c r="C129" s="2" t="s">
        <v>58</v>
      </c>
      <c r="D129" s="4">
        <v>25000</v>
      </c>
      <c r="E129" s="4"/>
      <c r="F129" s="4">
        <f t="shared" si="402"/>
        <v>25000</v>
      </c>
      <c r="G129" s="4">
        <v>-25000</v>
      </c>
      <c r="H129" s="4">
        <f t="shared" si="432"/>
        <v>0</v>
      </c>
      <c r="I129" s="4"/>
      <c r="J129" s="4">
        <f t="shared" si="433"/>
        <v>0</v>
      </c>
      <c r="K129" s="4"/>
      <c r="L129" s="4">
        <f t="shared" si="434"/>
        <v>0</v>
      </c>
      <c r="M129" s="4"/>
      <c r="N129" s="4">
        <f t="shared" si="435"/>
        <v>0</v>
      </c>
      <c r="O129" s="4"/>
      <c r="P129" s="4">
        <f t="shared" si="436"/>
        <v>0</v>
      </c>
      <c r="Q129" s="4"/>
      <c r="R129" s="4">
        <f t="shared" si="399"/>
        <v>0</v>
      </c>
      <c r="S129" s="32"/>
      <c r="T129" s="4">
        <f t="shared" si="437"/>
        <v>0</v>
      </c>
      <c r="U129" s="32"/>
      <c r="V129" s="4">
        <f t="shared" si="438"/>
        <v>0</v>
      </c>
      <c r="W129" s="4"/>
      <c r="X129" s="4">
        <f t="shared" si="439"/>
        <v>0</v>
      </c>
      <c r="Y129" s="27"/>
      <c r="Z129" s="4">
        <f t="shared" si="440"/>
        <v>0</v>
      </c>
      <c r="AA129" s="4">
        <v>0</v>
      </c>
      <c r="AB129" s="4">
        <v>0</v>
      </c>
      <c r="AC129" s="4">
        <f t="shared" si="403"/>
        <v>0</v>
      </c>
      <c r="AD129" s="4"/>
      <c r="AE129" s="4">
        <f>AC129+AD129</f>
        <v>0</v>
      </c>
      <c r="AF129" s="4"/>
      <c r="AG129" s="4">
        <f>AE129+AF129</f>
        <v>0</v>
      </c>
      <c r="AH129" s="4"/>
      <c r="AI129" s="4">
        <f>AG129+AH129</f>
        <v>0</v>
      </c>
      <c r="AJ129" s="4"/>
      <c r="AK129" s="4">
        <f>AI129+AJ129</f>
        <v>0</v>
      </c>
      <c r="AL129" s="4"/>
      <c r="AM129" s="4">
        <f t="shared" si="400"/>
        <v>0</v>
      </c>
      <c r="AN129" s="32"/>
      <c r="AO129" s="4">
        <f t="shared" si="447"/>
        <v>0</v>
      </c>
      <c r="AP129" s="32"/>
      <c r="AQ129" s="4">
        <f t="shared" si="448"/>
        <v>0</v>
      </c>
      <c r="AR129" s="4"/>
      <c r="AS129" s="4">
        <f t="shared" si="449"/>
        <v>0</v>
      </c>
      <c r="AT129" s="27"/>
      <c r="AU129" s="4">
        <f t="shared" si="450"/>
        <v>0</v>
      </c>
      <c r="AV129" s="3">
        <v>0</v>
      </c>
      <c r="AW129" s="3">
        <v>0</v>
      </c>
      <c r="AX129" s="3">
        <f t="shared" si="404"/>
        <v>0</v>
      </c>
      <c r="AY129" s="3"/>
      <c r="AZ129" s="3">
        <f t="shared" si="452"/>
        <v>0</v>
      </c>
      <c r="BA129" s="3"/>
      <c r="BB129" s="3">
        <f t="shared" si="453"/>
        <v>0</v>
      </c>
      <c r="BC129" s="3"/>
      <c r="BD129" s="3">
        <f t="shared" si="454"/>
        <v>0</v>
      </c>
      <c r="BE129" s="3"/>
      <c r="BF129" s="3">
        <f t="shared" si="455"/>
        <v>0</v>
      </c>
      <c r="BG129" s="3"/>
      <c r="BH129" s="3">
        <f t="shared" si="401"/>
        <v>0</v>
      </c>
      <c r="BI129" s="3"/>
      <c r="BJ129" s="3">
        <f t="shared" si="457"/>
        <v>0</v>
      </c>
      <c r="BK129" s="30"/>
      <c r="BL129" s="3">
        <f t="shared" si="459"/>
        <v>0</v>
      </c>
      <c r="BM129" s="5" t="s">
        <v>91</v>
      </c>
      <c r="BN129" s="5">
        <v>0</v>
      </c>
      <c r="BO129" s="5"/>
    </row>
    <row r="130" spans="1:67" ht="54" hidden="1" x14ac:dyDescent="0.35">
      <c r="A130" s="12" t="s">
        <v>197</v>
      </c>
      <c r="B130" s="1" t="s">
        <v>69</v>
      </c>
      <c r="C130" s="2" t="s">
        <v>299</v>
      </c>
      <c r="D130" s="4"/>
      <c r="E130" s="4"/>
      <c r="F130" s="4"/>
      <c r="G130" s="4">
        <v>25000</v>
      </c>
      <c r="H130" s="4">
        <f t="shared" si="432"/>
        <v>25000</v>
      </c>
      <c r="I130" s="4"/>
      <c r="J130" s="4">
        <f t="shared" si="433"/>
        <v>25000</v>
      </c>
      <c r="K130" s="4"/>
      <c r="L130" s="4">
        <f t="shared" si="434"/>
        <v>25000</v>
      </c>
      <c r="M130" s="4"/>
      <c r="N130" s="4">
        <f t="shared" si="435"/>
        <v>25000</v>
      </c>
      <c r="O130" s="4"/>
      <c r="P130" s="4">
        <f t="shared" si="436"/>
        <v>25000</v>
      </c>
      <c r="Q130" s="4">
        <v>-25000</v>
      </c>
      <c r="R130" s="4">
        <f t="shared" si="399"/>
        <v>0</v>
      </c>
      <c r="S130" s="32"/>
      <c r="T130" s="4">
        <f t="shared" si="437"/>
        <v>0</v>
      </c>
      <c r="U130" s="32"/>
      <c r="V130" s="4">
        <f t="shared" si="438"/>
        <v>0</v>
      </c>
      <c r="W130" s="4"/>
      <c r="X130" s="4">
        <f t="shared" si="439"/>
        <v>0</v>
      </c>
      <c r="Y130" s="27"/>
      <c r="Z130" s="4">
        <f t="shared" si="440"/>
        <v>0</v>
      </c>
      <c r="AA130" s="4"/>
      <c r="AB130" s="4"/>
      <c r="AC130" s="4"/>
      <c r="AD130" s="4"/>
      <c r="AE130" s="4">
        <f>AC130+AD130</f>
        <v>0</v>
      </c>
      <c r="AF130" s="4"/>
      <c r="AG130" s="4">
        <f>AE130+AF130</f>
        <v>0</v>
      </c>
      <c r="AH130" s="4"/>
      <c r="AI130" s="4">
        <f>AG130+AH130</f>
        <v>0</v>
      </c>
      <c r="AJ130" s="4"/>
      <c r="AK130" s="4">
        <f>AI130+AJ130</f>
        <v>0</v>
      </c>
      <c r="AL130" s="4"/>
      <c r="AM130" s="4">
        <f t="shared" si="400"/>
        <v>0</v>
      </c>
      <c r="AN130" s="32"/>
      <c r="AO130" s="4">
        <f t="shared" si="447"/>
        <v>0</v>
      </c>
      <c r="AP130" s="32"/>
      <c r="AQ130" s="4">
        <f t="shared" si="448"/>
        <v>0</v>
      </c>
      <c r="AR130" s="4"/>
      <c r="AS130" s="4">
        <f t="shared" si="449"/>
        <v>0</v>
      </c>
      <c r="AT130" s="27"/>
      <c r="AU130" s="4">
        <f t="shared" si="450"/>
        <v>0</v>
      </c>
      <c r="AV130" s="3"/>
      <c r="AW130" s="3"/>
      <c r="AX130" s="3"/>
      <c r="AY130" s="3"/>
      <c r="AZ130" s="3">
        <f t="shared" si="452"/>
        <v>0</v>
      </c>
      <c r="BA130" s="3"/>
      <c r="BB130" s="3">
        <f t="shared" si="453"/>
        <v>0</v>
      </c>
      <c r="BC130" s="3"/>
      <c r="BD130" s="3">
        <f t="shared" si="454"/>
        <v>0</v>
      </c>
      <c r="BE130" s="3"/>
      <c r="BF130" s="3">
        <f t="shared" si="455"/>
        <v>0</v>
      </c>
      <c r="BG130" s="3"/>
      <c r="BH130" s="3">
        <f t="shared" si="401"/>
        <v>0</v>
      </c>
      <c r="BI130" s="3"/>
      <c r="BJ130" s="3">
        <f t="shared" si="457"/>
        <v>0</v>
      </c>
      <c r="BK130" s="30"/>
      <c r="BL130" s="3">
        <f t="shared" si="459"/>
        <v>0</v>
      </c>
      <c r="BM130" s="5" t="s">
        <v>91</v>
      </c>
      <c r="BN130" s="5">
        <v>0</v>
      </c>
      <c r="BO130" s="5"/>
    </row>
    <row r="131" spans="1:67" ht="54" x14ac:dyDescent="0.35">
      <c r="A131" s="24" t="s">
        <v>196</v>
      </c>
      <c r="B131" s="72" t="s">
        <v>70</v>
      </c>
      <c r="C131" s="2" t="s">
        <v>58</v>
      </c>
      <c r="D131" s="4">
        <v>14760.4</v>
      </c>
      <c r="E131" s="4"/>
      <c r="F131" s="4">
        <f t="shared" si="402"/>
        <v>14760.4</v>
      </c>
      <c r="G131" s="4"/>
      <c r="H131" s="4">
        <f t="shared" si="432"/>
        <v>14760.4</v>
      </c>
      <c r="I131" s="4"/>
      <c r="J131" s="4">
        <f t="shared" si="433"/>
        <v>14760.4</v>
      </c>
      <c r="K131" s="4"/>
      <c r="L131" s="4">
        <f t="shared" si="434"/>
        <v>14760.4</v>
      </c>
      <c r="M131" s="4"/>
      <c r="N131" s="4">
        <f t="shared" si="435"/>
        <v>14760.4</v>
      </c>
      <c r="O131" s="4"/>
      <c r="P131" s="4">
        <f t="shared" si="436"/>
        <v>14760.4</v>
      </c>
      <c r="Q131" s="4"/>
      <c r="R131" s="3">
        <f t="shared" si="399"/>
        <v>14760.4</v>
      </c>
      <c r="S131" s="32"/>
      <c r="T131" s="3">
        <f t="shared" si="437"/>
        <v>14760.4</v>
      </c>
      <c r="U131" s="32">
        <v>-14760.4</v>
      </c>
      <c r="V131" s="35">
        <f t="shared" si="438"/>
        <v>0</v>
      </c>
      <c r="W131" s="4"/>
      <c r="X131" s="35">
        <f t="shared" si="439"/>
        <v>0</v>
      </c>
      <c r="Y131" s="27"/>
      <c r="Z131" s="3">
        <f t="shared" si="440"/>
        <v>0</v>
      </c>
      <c r="AA131" s="4">
        <v>53269.599999999999</v>
      </c>
      <c r="AB131" s="4"/>
      <c r="AC131" s="4">
        <f t="shared" si="403"/>
        <v>53269.599999999999</v>
      </c>
      <c r="AD131" s="4"/>
      <c r="AE131" s="4">
        <f t="shared" si="443"/>
        <v>53269.599999999999</v>
      </c>
      <c r="AF131" s="4"/>
      <c r="AG131" s="4">
        <f t="shared" ref="AG131:AG140" si="488">AE131+AF131</f>
        <v>53269.599999999999</v>
      </c>
      <c r="AH131" s="4"/>
      <c r="AI131" s="4">
        <f t="shared" ref="AI131:AI140" si="489">AG131+AH131</f>
        <v>53269.599999999999</v>
      </c>
      <c r="AJ131" s="4"/>
      <c r="AK131" s="4">
        <f t="shared" ref="AK131:AK140" si="490">AI131+AJ131</f>
        <v>53269.599999999999</v>
      </c>
      <c r="AL131" s="4"/>
      <c r="AM131" s="3">
        <f t="shared" si="400"/>
        <v>53269.599999999999</v>
      </c>
      <c r="AN131" s="32"/>
      <c r="AO131" s="3">
        <f t="shared" si="447"/>
        <v>53269.599999999999</v>
      </c>
      <c r="AP131" s="32"/>
      <c r="AQ131" s="35">
        <f t="shared" si="448"/>
        <v>53269.599999999999</v>
      </c>
      <c r="AR131" s="4"/>
      <c r="AS131" s="35">
        <f t="shared" si="449"/>
        <v>53269.599999999999</v>
      </c>
      <c r="AT131" s="27"/>
      <c r="AU131" s="3">
        <f t="shared" si="450"/>
        <v>53269.599999999999</v>
      </c>
      <c r="AV131" s="3">
        <v>0</v>
      </c>
      <c r="AW131" s="3">
        <v>0</v>
      </c>
      <c r="AX131" s="3">
        <f t="shared" si="404"/>
        <v>0</v>
      </c>
      <c r="AY131" s="3"/>
      <c r="AZ131" s="3">
        <f t="shared" si="452"/>
        <v>0</v>
      </c>
      <c r="BA131" s="3"/>
      <c r="BB131" s="3">
        <f t="shared" si="453"/>
        <v>0</v>
      </c>
      <c r="BC131" s="3"/>
      <c r="BD131" s="3">
        <f t="shared" si="454"/>
        <v>0</v>
      </c>
      <c r="BE131" s="3"/>
      <c r="BF131" s="3">
        <f t="shared" si="455"/>
        <v>0</v>
      </c>
      <c r="BG131" s="3"/>
      <c r="BH131" s="3">
        <f t="shared" si="401"/>
        <v>0</v>
      </c>
      <c r="BI131" s="3">
        <v>14760.4</v>
      </c>
      <c r="BJ131" s="35">
        <f t="shared" si="457"/>
        <v>14760.4</v>
      </c>
      <c r="BK131" s="30"/>
      <c r="BL131" s="3">
        <f t="shared" si="459"/>
        <v>14760.4</v>
      </c>
      <c r="BM131" s="64" t="s">
        <v>80</v>
      </c>
      <c r="BN131" s="64"/>
    </row>
    <row r="132" spans="1:67" ht="54" x14ac:dyDescent="0.35">
      <c r="A132" s="90" t="s">
        <v>197</v>
      </c>
      <c r="B132" s="101" t="s">
        <v>71</v>
      </c>
      <c r="C132" s="2" t="s">
        <v>58</v>
      </c>
      <c r="D132" s="4">
        <v>37223.9</v>
      </c>
      <c r="E132" s="4"/>
      <c r="F132" s="4">
        <f t="shared" si="402"/>
        <v>37223.9</v>
      </c>
      <c r="G132" s="4"/>
      <c r="H132" s="4">
        <f t="shared" si="432"/>
        <v>37223.9</v>
      </c>
      <c r="I132" s="4"/>
      <c r="J132" s="4">
        <f t="shared" si="433"/>
        <v>37223.9</v>
      </c>
      <c r="K132" s="4"/>
      <c r="L132" s="4">
        <f t="shared" si="434"/>
        <v>37223.9</v>
      </c>
      <c r="M132" s="4"/>
      <c r="N132" s="4">
        <f t="shared" si="435"/>
        <v>37223.9</v>
      </c>
      <c r="O132" s="4"/>
      <c r="P132" s="4">
        <f t="shared" si="436"/>
        <v>37223.9</v>
      </c>
      <c r="Q132" s="4">
        <v>-31123.9</v>
      </c>
      <c r="R132" s="3">
        <f t="shared" si="399"/>
        <v>6100</v>
      </c>
      <c r="S132" s="32"/>
      <c r="T132" s="3">
        <f t="shared" si="437"/>
        <v>6100</v>
      </c>
      <c r="U132" s="32">
        <v>-1500</v>
      </c>
      <c r="V132" s="35">
        <f t="shared" si="438"/>
        <v>4600</v>
      </c>
      <c r="W132" s="4"/>
      <c r="X132" s="30">
        <f t="shared" si="439"/>
        <v>4600</v>
      </c>
      <c r="Y132" s="27">
        <v>1226.2</v>
      </c>
      <c r="Z132" s="3">
        <f t="shared" si="440"/>
        <v>5826.2</v>
      </c>
      <c r="AA132" s="4">
        <v>8016.7</v>
      </c>
      <c r="AB132" s="4"/>
      <c r="AC132" s="4">
        <f t="shared" si="403"/>
        <v>8016.7</v>
      </c>
      <c r="AD132" s="4"/>
      <c r="AE132" s="4">
        <f t="shared" si="443"/>
        <v>8016.7</v>
      </c>
      <c r="AF132" s="4"/>
      <c r="AG132" s="4">
        <f t="shared" si="488"/>
        <v>8016.7</v>
      </c>
      <c r="AH132" s="4"/>
      <c r="AI132" s="4">
        <f t="shared" si="489"/>
        <v>8016.7</v>
      </c>
      <c r="AJ132" s="4">
        <f>10820.85</f>
        <v>10820.85</v>
      </c>
      <c r="AK132" s="4">
        <f t="shared" si="490"/>
        <v>18837.55</v>
      </c>
      <c r="AL132" s="4">
        <v>31123.9</v>
      </c>
      <c r="AM132" s="3">
        <f t="shared" si="400"/>
        <v>49961.45</v>
      </c>
      <c r="AN132" s="32"/>
      <c r="AO132" s="3">
        <f t="shared" si="447"/>
        <v>49961.45</v>
      </c>
      <c r="AP132" s="32"/>
      <c r="AQ132" s="35">
        <f t="shared" si="448"/>
        <v>49961.45</v>
      </c>
      <c r="AR132" s="4"/>
      <c r="AS132" s="35">
        <f t="shared" si="449"/>
        <v>49961.45</v>
      </c>
      <c r="AT132" s="27"/>
      <c r="AU132" s="3">
        <f t="shared" si="450"/>
        <v>49961.45</v>
      </c>
      <c r="AV132" s="3">
        <v>0</v>
      </c>
      <c r="AW132" s="3">
        <v>0</v>
      </c>
      <c r="AX132" s="3">
        <f t="shared" si="404"/>
        <v>0</v>
      </c>
      <c r="AY132" s="3"/>
      <c r="AZ132" s="3">
        <f t="shared" si="452"/>
        <v>0</v>
      </c>
      <c r="BA132" s="3"/>
      <c r="BB132" s="3">
        <f t="shared" si="453"/>
        <v>0</v>
      </c>
      <c r="BC132" s="3"/>
      <c r="BD132" s="3">
        <f t="shared" si="454"/>
        <v>0</v>
      </c>
      <c r="BE132" s="3"/>
      <c r="BF132" s="3">
        <f t="shared" si="455"/>
        <v>0</v>
      </c>
      <c r="BG132" s="3"/>
      <c r="BH132" s="3">
        <f t="shared" si="401"/>
        <v>0</v>
      </c>
      <c r="BI132" s="3">
        <v>1500</v>
      </c>
      <c r="BJ132" s="35">
        <f t="shared" si="457"/>
        <v>1500</v>
      </c>
      <c r="BK132" s="30"/>
      <c r="BL132" s="3">
        <f t="shared" si="459"/>
        <v>1500</v>
      </c>
      <c r="BM132" s="64" t="s">
        <v>83</v>
      </c>
      <c r="BN132" s="64"/>
    </row>
    <row r="133" spans="1:67" ht="54" x14ac:dyDescent="0.35">
      <c r="A133" s="91"/>
      <c r="B133" s="102"/>
      <c r="C133" s="2" t="s">
        <v>299</v>
      </c>
      <c r="D133" s="4"/>
      <c r="E133" s="4"/>
      <c r="F133" s="4"/>
      <c r="G133" s="4">
        <v>1998.02</v>
      </c>
      <c r="H133" s="4">
        <f t="shared" si="432"/>
        <v>1998.02</v>
      </c>
      <c r="I133" s="4"/>
      <c r="J133" s="4">
        <f t="shared" si="433"/>
        <v>1998.02</v>
      </c>
      <c r="K133" s="4"/>
      <c r="L133" s="4">
        <f t="shared" si="434"/>
        <v>1998.02</v>
      </c>
      <c r="M133" s="4"/>
      <c r="N133" s="4">
        <f t="shared" si="435"/>
        <v>1998.02</v>
      </c>
      <c r="O133" s="4">
        <v>-1012.917</v>
      </c>
      <c r="P133" s="4">
        <f t="shared" si="436"/>
        <v>985.10299999999995</v>
      </c>
      <c r="Q133" s="4"/>
      <c r="R133" s="3">
        <f t="shared" si="399"/>
        <v>985.10299999999995</v>
      </c>
      <c r="S133" s="32"/>
      <c r="T133" s="3">
        <f t="shared" si="437"/>
        <v>985.10299999999995</v>
      </c>
      <c r="U133" s="32"/>
      <c r="V133" s="35">
        <f t="shared" si="438"/>
        <v>985.10299999999995</v>
      </c>
      <c r="W133" s="4"/>
      <c r="X133" s="35">
        <f t="shared" si="439"/>
        <v>985.10299999999995</v>
      </c>
      <c r="Y133" s="27"/>
      <c r="Z133" s="3">
        <f t="shared" si="440"/>
        <v>985.10299999999995</v>
      </c>
      <c r="AA133" s="4"/>
      <c r="AB133" s="4"/>
      <c r="AC133" s="4"/>
      <c r="AD133" s="4"/>
      <c r="AE133" s="4">
        <f t="shared" si="443"/>
        <v>0</v>
      </c>
      <c r="AF133" s="4"/>
      <c r="AG133" s="4">
        <f t="shared" si="488"/>
        <v>0</v>
      </c>
      <c r="AH133" s="4"/>
      <c r="AI133" s="4">
        <f t="shared" si="489"/>
        <v>0</v>
      </c>
      <c r="AJ133" s="4"/>
      <c r="AK133" s="4">
        <f t="shared" si="490"/>
        <v>0</v>
      </c>
      <c r="AL133" s="4"/>
      <c r="AM133" s="3">
        <f t="shared" si="400"/>
        <v>0</v>
      </c>
      <c r="AN133" s="32"/>
      <c r="AO133" s="3">
        <f t="shared" si="447"/>
        <v>0</v>
      </c>
      <c r="AP133" s="32"/>
      <c r="AQ133" s="35">
        <f t="shared" si="448"/>
        <v>0</v>
      </c>
      <c r="AR133" s="4"/>
      <c r="AS133" s="35">
        <f t="shared" si="449"/>
        <v>0</v>
      </c>
      <c r="AT133" s="27"/>
      <c r="AU133" s="3">
        <f t="shared" si="450"/>
        <v>0</v>
      </c>
      <c r="AV133" s="3"/>
      <c r="AW133" s="3"/>
      <c r="AX133" s="3"/>
      <c r="AY133" s="3"/>
      <c r="AZ133" s="3">
        <f t="shared" si="452"/>
        <v>0</v>
      </c>
      <c r="BA133" s="3"/>
      <c r="BB133" s="3">
        <f t="shared" si="453"/>
        <v>0</v>
      </c>
      <c r="BC133" s="3"/>
      <c r="BD133" s="3">
        <f t="shared" si="454"/>
        <v>0</v>
      </c>
      <c r="BE133" s="3"/>
      <c r="BF133" s="3">
        <f t="shared" si="455"/>
        <v>0</v>
      </c>
      <c r="BG133" s="3"/>
      <c r="BH133" s="3">
        <f t="shared" si="401"/>
        <v>0</v>
      </c>
      <c r="BI133" s="3"/>
      <c r="BJ133" s="35">
        <f t="shared" si="457"/>
        <v>0</v>
      </c>
      <c r="BK133" s="30"/>
      <c r="BL133" s="3">
        <f t="shared" si="459"/>
        <v>0</v>
      </c>
      <c r="BM133" s="64" t="s">
        <v>83</v>
      </c>
      <c r="BN133" s="64"/>
    </row>
    <row r="134" spans="1:67" ht="54" x14ac:dyDescent="0.35">
      <c r="A134" s="90" t="s">
        <v>404</v>
      </c>
      <c r="B134" s="101" t="s">
        <v>72</v>
      </c>
      <c r="C134" s="2" t="s">
        <v>58</v>
      </c>
      <c r="D134" s="4">
        <v>7780.1</v>
      </c>
      <c r="E134" s="4"/>
      <c r="F134" s="4">
        <f t="shared" si="402"/>
        <v>7780.1</v>
      </c>
      <c r="G134" s="4">
        <f>15304.676</f>
        <v>15304.675999999999</v>
      </c>
      <c r="H134" s="4">
        <f t="shared" si="432"/>
        <v>23084.775999999998</v>
      </c>
      <c r="I134" s="4"/>
      <c r="J134" s="4">
        <f t="shared" si="433"/>
        <v>23084.775999999998</v>
      </c>
      <c r="K134" s="4"/>
      <c r="L134" s="4">
        <f t="shared" si="434"/>
        <v>23084.775999999998</v>
      </c>
      <c r="M134" s="4"/>
      <c r="N134" s="4">
        <f t="shared" si="435"/>
        <v>23084.775999999998</v>
      </c>
      <c r="O134" s="4">
        <v>9979.8209999999999</v>
      </c>
      <c r="P134" s="4">
        <f t="shared" si="436"/>
        <v>33064.596999999994</v>
      </c>
      <c r="Q134" s="4"/>
      <c r="R134" s="3">
        <f t="shared" si="399"/>
        <v>33064.596999999994</v>
      </c>
      <c r="S134" s="32"/>
      <c r="T134" s="3">
        <f t="shared" si="437"/>
        <v>33064.596999999994</v>
      </c>
      <c r="U134" s="32">
        <v>1210.8910000000001</v>
      </c>
      <c r="V134" s="35">
        <f t="shared" si="438"/>
        <v>34275.487999999998</v>
      </c>
      <c r="W134" s="4"/>
      <c r="X134" s="35">
        <f t="shared" si="439"/>
        <v>34275.487999999998</v>
      </c>
      <c r="Y134" s="27"/>
      <c r="Z134" s="3">
        <f t="shared" si="440"/>
        <v>34275.487999999998</v>
      </c>
      <c r="AA134" s="4">
        <v>0</v>
      </c>
      <c r="AB134" s="4"/>
      <c r="AC134" s="4">
        <f t="shared" si="403"/>
        <v>0</v>
      </c>
      <c r="AD134" s="4"/>
      <c r="AE134" s="4">
        <f t="shared" si="443"/>
        <v>0</v>
      </c>
      <c r="AF134" s="4"/>
      <c r="AG134" s="4">
        <f t="shared" si="488"/>
        <v>0</v>
      </c>
      <c r="AH134" s="4"/>
      <c r="AI134" s="4">
        <f t="shared" si="489"/>
        <v>0</v>
      </c>
      <c r="AJ134" s="4"/>
      <c r="AK134" s="4">
        <f t="shared" si="490"/>
        <v>0</v>
      </c>
      <c r="AL134" s="4"/>
      <c r="AM134" s="3">
        <f t="shared" si="400"/>
        <v>0</v>
      </c>
      <c r="AN134" s="32"/>
      <c r="AO134" s="3">
        <f t="shared" si="447"/>
        <v>0</v>
      </c>
      <c r="AP134" s="32"/>
      <c r="AQ134" s="35">
        <f t="shared" si="448"/>
        <v>0</v>
      </c>
      <c r="AR134" s="4"/>
      <c r="AS134" s="35">
        <f t="shared" si="449"/>
        <v>0</v>
      </c>
      <c r="AT134" s="27"/>
      <c r="AU134" s="3">
        <f t="shared" si="450"/>
        <v>0</v>
      </c>
      <c r="AV134" s="3">
        <v>0</v>
      </c>
      <c r="AW134" s="3">
        <v>0</v>
      </c>
      <c r="AX134" s="3">
        <f t="shared" si="404"/>
        <v>0</v>
      </c>
      <c r="AY134" s="3"/>
      <c r="AZ134" s="3">
        <f t="shared" si="452"/>
        <v>0</v>
      </c>
      <c r="BA134" s="3"/>
      <c r="BB134" s="3">
        <f t="shared" si="453"/>
        <v>0</v>
      </c>
      <c r="BC134" s="3"/>
      <c r="BD134" s="3">
        <f t="shared" si="454"/>
        <v>0</v>
      </c>
      <c r="BE134" s="3"/>
      <c r="BF134" s="3">
        <f t="shared" si="455"/>
        <v>0</v>
      </c>
      <c r="BG134" s="3"/>
      <c r="BH134" s="3">
        <f t="shared" si="401"/>
        <v>0</v>
      </c>
      <c r="BI134" s="3"/>
      <c r="BJ134" s="35">
        <f t="shared" si="457"/>
        <v>0</v>
      </c>
      <c r="BK134" s="30"/>
      <c r="BL134" s="3">
        <f t="shared" si="459"/>
        <v>0</v>
      </c>
      <c r="BM134" s="64" t="s">
        <v>95</v>
      </c>
      <c r="BN134" s="64"/>
    </row>
    <row r="135" spans="1:67" ht="54" x14ac:dyDescent="0.35">
      <c r="A135" s="91"/>
      <c r="B135" s="102"/>
      <c r="C135" s="2" t="s">
        <v>299</v>
      </c>
      <c r="D135" s="4"/>
      <c r="E135" s="4"/>
      <c r="F135" s="4"/>
      <c r="G135" s="4">
        <v>700.39700000000005</v>
      </c>
      <c r="H135" s="4">
        <f t="shared" si="432"/>
        <v>700.39700000000005</v>
      </c>
      <c r="I135" s="4"/>
      <c r="J135" s="4">
        <f t="shared" si="433"/>
        <v>700.39700000000005</v>
      </c>
      <c r="K135" s="4"/>
      <c r="L135" s="4">
        <f t="shared" si="434"/>
        <v>700.39700000000005</v>
      </c>
      <c r="M135" s="4"/>
      <c r="N135" s="4">
        <f t="shared" si="435"/>
        <v>700.39700000000005</v>
      </c>
      <c r="O135" s="4">
        <v>9266.7970000000005</v>
      </c>
      <c r="P135" s="4">
        <f t="shared" si="436"/>
        <v>9967.1940000000013</v>
      </c>
      <c r="Q135" s="4"/>
      <c r="R135" s="3">
        <f t="shared" si="399"/>
        <v>9967.1940000000013</v>
      </c>
      <c r="S135" s="32"/>
      <c r="T135" s="3">
        <f t="shared" si="437"/>
        <v>9967.1940000000013</v>
      </c>
      <c r="U135" s="32"/>
      <c r="V135" s="35">
        <f t="shared" si="438"/>
        <v>9967.1940000000013</v>
      </c>
      <c r="W135" s="4"/>
      <c r="X135" s="35">
        <f t="shared" si="439"/>
        <v>9967.1940000000013</v>
      </c>
      <c r="Y135" s="27"/>
      <c r="Z135" s="3">
        <f t="shared" si="440"/>
        <v>9967.1940000000013</v>
      </c>
      <c r="AA135" s="4"/>
      <c r="AB135" s="4"/>
      <c r="AC135" s="4"/>
      <c r="AD135" s="4"/>
      <c r="AE135" s="4">
        <f t="shared" si="443"/>
        <v>0</v>
      </c>
      <c r="AF135" s="4"/>
      <c r="AG135" s="4">
        <f t="shared" si="488"/>
        <v>0</v>
      </c>
      <c r="AH135" s="4"/>
      <c r="AI135" s="4">
        <f t="shared" si="489"/>
        <v>0</v>
      </c>
      <c r="AJ135" s="4"/>
      <c r="AK135" s="4">
        <f t="shared" si="490"/>
        <v>0</v>
      </c>
      <c r="AL135" s="4"/>
      <c r="AM135" s="3">
        <f t="shared" si="400"/>
        <v>0</v>
      </c>
      <c r="AN135" s="32"/>
      <c r="AO135" s="3">
        <f t="shared" si="447"/>
        <v>0</v>
      </c>
      <c r="AP135" s="32"/>
      <c r="AQ135" s="35">
        <f t="shared" si="448"/>
        <v>0</v>
      </c>
      <c r="AR135" s="4"/>
      <c r="AS135" s="35">
        <f t="shared" si="449"/>
        <v>0</v>
      </c>
      <c r="AT135" s="27"/>
      <c r="AU135" s="3">
        <f t="shared" si="450"/>
        <v>0</v>
      </c>
      <c r="AV135" s="3"/>
      <c r="AW135" s="3"/>
      <c r="AX135" s="3"/>
      <c r="AY135" s="3"/>
      <c r="AZ135" s="3">
        <f t="shared" si="452"/>
        <v>0</v>
      </c>
      <c r="BA135" s="3"/>
      <c r="BB135" s="3">
        <f t="shared" si="453"/>
        <v>0</v>
      </c>
      <c r="BC135" s="3"/>
      <c r="BD135" s="3">
        <f t="shared" si="454"/>
        <v>0</v>
      </c>
      <c r="BE135" s="3"/>
      <c r="BF135" s="3">
        <f t="shared" si="455"/>
        <v>0</v>
      </c>
      <c r="BG135" s="3"/>
      <c r="BH135" s="3">
        <f t="shared" si="401"/>
        <v>0</v>
      </c>
      <c r="BI135" s="3"/>
      <c r="BJ135" s="35">
        <f t="shared" si="457"/>
        <v>0</v>
      </c>
      <c r="BK135" s="30"/>
      <c r="BL135" s="3">
        <f t="shared" si="459"/>
        <v>0</v>
      </c>
      <c r="BM135" s="64" t="s">
        <v>95</v>
      </c>
      <c r="BN135" s="64"/>
    </row>
    <row r="136" spans="1:67" ht="54" x14ac:dyDescent="0.35">
      <c r="A136" s="90" t="s">
        <v>198</v>
      </c>
      <c r="B136" s="101" t="s">
        <v>73</v>
      </c>
      <c r="C136" s="2" t="s">
        <v>58</v>
      </c>
      <c r="D136" s="4">
        <v>2882.8</v>
      </c>
      <c r="E136" s="4"/>
      <c r="F136" s="4">
        <f t="shared" si="402"/>
        <v>2882.8</v>
      </c>
      <c r="G136" s="4"/>
      <c r="H136" s="4">
        <f t="shared" si="432"/>
        <v>2882.8</v>
      </c>
      <c r="I136" s="4"/>
      <c r="J136" s="4">
        <f t="shared" si="433"/>
        <v>2882.8</v>
      </c>
      <c r="K136" s="4"/>
      <c r="L136" s="4">
        <f t="shared" si="434"/>
        <v>2882.8</v>
      </c>
      <c r="M136" s="4"/>
      <c r="N136" s="4">
        <f t="shared" si="435"/>
        <v>2882.8</v>
      </c>
      <c r="O136" s="4">
        <v>-143.85</v>
      </c>
      <c r="P136" s="4">
        <f t="shared" si="436"/>
        <v>2738.9500000000003</v>
      </c>
      <c r="Q136" s="4"/>
      <c r="R136" s="3">
        <f t="shared" si="399"/>
        <v>2738.9500000000003</v>
      </c>
      <c r="S136" s="32"/>
      <c r="T136" s="3">
        <f t="shared" si="437"/>
        <v>2738.9500000000003</v>
      </c>
      <c r="U136" s="32"/>
      <c r="V136" s="35">
        <f t="shared" si="438"/>
        <v>2738.9500000000003</v>
      </c>
      <c r="W136" s="4"/>
      <c r="X136" s="35">
        <f t="shared" si="439"/>
        <v>2738.9500000000003</v>
      </c>
      <c r="Y136" s="27"/>
      <c r="Z136" s="3">
        <f t="shared" si="440"/>
        <v>2738.9500000000003</v>
      </c>
      <c r="AA136" s="4">
        <v>0</v>
      </c>
      <c r="AB136" s="4"/>
      <c r="AC136" s="4">
        <f t="shared" si="403"/>
        <v>0</v>
      </c>
      <c r="AD136" s="4"/>
      <c r="AE136" s="4">
        <f t="shared" si="443"/>
        <v>0</v>
      </c>
      <c r="AF136" s="4"/>
      <c r="AG136" s="4">
        <f t="shared" si="488"/>
        <v>0</v>
      </c>
      <c r="AH136" s="4"/>
      <c r="AI136" s="4">
        <f t="shared" si="489"/>
        <v>0</v>
      </c>
      <c r="AJ136" s="4"/>
      <c r="AK136" s="4">
        <f t="shared" si="490"/>
        <v>0</v>
      </c>
      <c r="AL136" s="4"/>
      <c r="AM136" s="3">
        <f t="shared" si="400"/>
        <v>0</v>
      </c>
      <c r="AN136" s="32"/>
      <c r="AO136" s="3">
        <f t="shared" si="447"/>
        <v>0</v>
      </c>
      <c r="AP136" s="32"/>
      <c r="AQ136" s="35">
        <f t="shared" si="448"/>
        <v>0</v>
      </c>
      <c r="AR136" s="4"/>
      <c r="AS136" s="35">
        <f t="shared" si="449"/>
        <v>0</v>
      </c>
      <c r="AT136" s="27"/>
      <c r="AU136" s="3">
        <f t="shared" si="450"/>
        <v>0</v>
      </c>
      <c r="AV136" s="3">
        <v>0</v>
      </c>
      <c r="AW136" s="3">
        <v>0</v>
      </c>
      <c r="AX136" s="3">
        <f t="shared" si="404"/>
        <v>0</v>
      </c>
      <c r="AY136" s="3"/>
      <c r="AZ136" s="3">
        <f t="shared" si="452"/>
        <v>0</v>
      </c>
      <c r="BA136" s="3"/>
      <c r="BB136" s="3">
        <f t="shared" si="453"/>
        <v>0</v>
      </c>
      <c r="BC136" s="3"/>
      <c r="BD136" s="3">
        <f t="shared" si="454"/>
        <v>0</v>
      </c>
      <c r="BE136" s="3"/>
      <c r="BF136" s="3">
        <f t="shared" si="455"/>
        <v>0</v>
      </c>
      <c r="BG136" s="3"/>
      <c r="BH136" s="3">
        <f t="shared" si="401"/>
        <v>0</v>
      </c>
      <c r="BI136" s="3"/>
      <c r="BJ136" s="35">
        <f t="shared" si="457"/>
        <v>0</v>
      </c>
      <c r="BK136" s="30"/>
      <c r="BL136" s="3">
        <f t="shared" si="459"/>
        <v>0</v>
      </c>
      <c r="BM136" s="64" t="s">
        <v>92</v>
      </c>
      <c r="BN136" s="64"/>
    </row>
    <row r="137" spans="1:67" ht="54" x14ac:dyDescent="0.35">
      <c r="A137" s="91"/>
      <c r="B137" s="102"/>
      <c r="C137" s="2" t="s">
        <v>299</v>
      </c>
      <c r="D137" s="4"/>
      <c r="E137" s="4"/>
      <c r="F137" s="4"/>
      <c r="G137" s="4">
        <v>1462.742</v>
      </c>
      <c r="H137" s="4">
        <f t="shared" si="432"/>
        <v>1462.742</v>
      </c>
      <c r="I137" s="4"/>
      <c r="J137" s="4">
        <f t="shared" si="433"/>
        <v>1462.742</v>
      </c>
      <c r="K137" s="4"/>
      <c r="L137" s="4">
        <f t="shared" si="434"/>
        <v>1462.742</v>
      </c>
      <c r="M137" s="4"/>
      <c r="N137" s="4">
        <f t="shared" si="435"/>
        <v>1462.742</v>
      </c>
      <c r="O137" s="4">
        <v>124.58199999999999</v>
      </c>
      <c r="P137" s="4">
        <f t="shared" si="436"/>
        <v>1587.3240000000001</v>
      </c>
      <c r="Q137" s="4"/>
      <c r="R137" s="3">
        <f t="shared" si="399"/>
        <v>1587.3240000000001</v>
      </c>
      <c r="S137" s="32"/>
      <c r="T137" s="3">
        <f t="shared" si="437"/>
        <v>1587.3240000000001</v>
      </c>
      <c r="U137" s="32"/>
      <c r="V137" s="35">
        <f t="shared" si="438"/>
        <v>1587.3240000000001</v>
      </c>
      <c r="W137" s="4"/>
      <c r="X137" s="35">
        <f t="shared" si="439"/>
        <v>1587.3240000000001</v>
      </c>
      <c r="Y137" s="27"/>
      <c r="Z137" s="3">
        <f t="shared" si="440"/>
        <v>1587.3240000000001</v>
      </c>
      <c r="AA137" s="4"/>
      <c r="AB137" s="4"/>
      <c r="AC137" s="4"/>
      <c r="AD137" s="4"/>
      <c r="AE137" s="4">
        <f t="shared" si="443"/>
        <v>0</v>
      </c>
      <c r="AF137" s="4"/>
      <c r="AG137" s="4">
        <f t="shared" si="488"/>
        <v>0</v>
      </c>
      <c r="AH137" s="4"/>
      <c r="AI137" s="4">
        <f t="shared" si="489"/>
        <v>0</v>
      </c>
      <c r="AJ137" s="4"/>
      <c r="AK137" s="4">
        <f t="shared" si="490"/>
        <v>0</v>
      </c>
      <c r="AL137" s="4"/>
      <c r="AM137" s="3">
        <f t="shared" si="400"/>
        <v>0</v>
      </c>
      <c r="AN137" s="32"/>
      <c r="AO137" s="3">
        <f t="shared" si="447"/>
        <v>0</v>
      </c>
      <c r="AP137" s="32"/>
      <c r="AQ137" s="35">
        <f t="shared" si="448"/>
        <v>0</v>
      </c>
      <c r="AR137" s="4"/>
      <c r="AS137" s="35">
        <f t="shared" si="449"/>
        <v>0</v>
      </c>
      <c r="AT137" s="27"/>
      <c r="AU137" s="3">
        <f t="shared" si="450"/>
        <v>0</v>
      </c>
      <c r="AV137" s="3"/>
      <c r="AW137" s="3"/>
      <c r="AX137" s="3"/>
      <c r="AY137" s="3"/>
      <c r="AZ137" s="3">
        <f t="shared" si="452"/>
        <v>0</v>
      </c>
      <c r="BA137" s="3"/>
      <c r="BB137" s="3">
        <f t="shared" si="453"/>
        <v>0</v>
      </c>
      <c r="BC137" s="3"/>
      <c r="BD137" s="3">
        <f t="shared" si="454"/>
        <v>0</v>
      </c>
      <c r="BE137" s="3"/>
      <c r="BF137" s="3">
        <f t="shared" si="455"/>
        <v>0</v>
      </c>
      <c r="BG137" s="3"/>
      <c r="BH137" s="3">
        <f t="shared" si="401"/>
        <v>0</v>
      </c>
      <c r="BI137" s="3"/>
      <c r="BJ137" s="35">
        <f t="shared" si="457"/>
        <v>0</v>
      </c>
      <c r="BK137" s="30"/>
      <c r="BL137" s="3">
        <f t="shared" si="459"/>
        <v>0</v>
      </c>
      <c r="BM137" s="64" t="s">
        <v>92</v>
      </c>
      <c r="BN137" s="64"/>
    </row>
    <row r="138" spans="1:67" ht="54" x14ac:dyDescent="0.35">
      <c r="A138" s="24" t="s">
        <v>199</v>
      </c>
      <c r="B138" s="72" t="s">
        <v>76</v>
      </c>
      <c r="C138" s="2" t="s">
        <v>58</v>
      </c>
      <c r="D138" s="3">
        <v>4023.5</v>
      </c>
      <c r="E138" s="3"/>
      <c r="F138" s="4">
        <f t="shared" si="402"/>
        <v>4023.5</v>
      </c>
      <c r="G138" s="3"/>
      <c r="H138" s="4">
        <f t="shared" si="432"/>
        <v>4023.5</v>
      </c>
      <c r="I138" s="3"/>
      <c r="J138" s="4">
        <f t="shared" si="433"/>
        <v>4023.5</v>
      </c>
      <c r="K138" s="3"/>
      <c r="L138" s="4">
        <f t="shared" si="434"/>
        <v>4023.5</v>
      </c>
      <c r="M138" s="3"/>
      <c r="N138" s="4">
        <f t="shared" si="435"/>
        <v>4023.5</v>
      </c>
      <c r="O138" s="3"/>
      <c r="P138" s="4">
        <f t="shared" si="436"/>
        <v>4023.5</v>
      </c>
      <c r="Q138" s="3"/>
      <c r="R138" s="3">
        <f t="shared" si="399"/>
        <v>4023.5</v>
      </c>
      <c r="S138" s="35"/>
      <c r="T138" s="3">
        <f t="shared" si="437"/>
        <v>4023.5</v>
      </c>
      <c r="U138" s="35"/>
      <c r="V138" s="35">
        <f t="shared" si="438"/>
        <v>4023.5</v>
      </c>
      <c r="W138" s="3"/>
      <c r="X138" s="35">
        <f t="shared" si="439"/>
        <v>4023.5</v>
      </c>
      <c r="Y138" s="30"/>
      <c r="Z138" s="3">
        <f t="shared" si="440"/>
        <v>4023.5</v>
      </c>
      <c r="AA138" s="3">
        <v>9900</v>
      </c>
      <c r="AB138" s="3"/>
      <c r="AC138" s="4">
        <f t="shared" si="403"/>
        <v>9900</v>
      </c>
      <c r="AD138" s="3"/>
      <c r="AE138" s="4">
        <f t="shared" si="443"/>
        <v>9900</v>
      </c>
      <c r="AF138" s="3"/>
      <c r="AG138" s="4">
        <f t="shared" si="488"/>
        <v>9900</v>
      </c>
      <c r="AH138" s="3"/>
      <c r="AI138" s="4">
        <f t="shared" si="489"/>
        <v>9900</v>
      </c>
      <c r="AJ138" s="3"/>
      <c r="AK138" s="4">
        <f t="shared" si="490"/>
        <v>9900</v>
      </c>
      <c r="AL138" s="3"/>
      <c r="AM138" s="3">
        <f t="shared" si="400"/>
        <v>9900</v>
      </c>
      <c r="AN138" s="35"/>
      <c r="AO138" s="3">
        <f t="shared" si="447"/>
        <v>9900</v>
      </c>
      <c r="AP138" s="35"/>
      <c r="AQ138" s="35">
        <f t="shared" si="448"/>
        <v>9900</v>
      </c>
      <c r="AR138" s="3"/>
      <c r="AS138" s="35">
        <f t="shared" si="449"/>
        <v>9900</v>
      </c>
      <c r="AT138" s="30"/>
      <c r="AU138" s="3">
        <f t="shared" si="450"/>
        <v>9900</v>
      </c>
      <c r="AV138" s="3">
        <v>0</v>
      </c>
      <c r="AW138" s="3">
        <v>0</v>
      </c>
      <c r="AX138" s="3">
        <f t="shared" si="404"/>
        <v>0</v>
      </c>
      <c r="AY138" s="3"/>
      <c r="AZ138" s="3">
        <f t="shared" si="452"/>
        <v>0</v>
      </c>
      <c r="BA138" s="3"/>
      <c r="BB138" s="3">
        <f t="shared" si="453"/>
        <v>0</v>
      </c>
      <c r="BC138" s="3"/>
      <c r="BD138" s="3">
        <f t="shared" si="454"/>
        <v>0</v>
      </c>
      <c r="BE138" s="3"/>
      <c r="BF138" s="3">
        <f t="shared" si="455"/>
        <v>0</v>
      </c>
      <c r="BG138" s="3"/>
      <c r="BH138" s="3">
        <f t="shared" si="401"/>
        <v>0</v>
      </c>
      <c r="BI138" s="3"/>
      <c r="BJ138" s="35">
        <f t="shared" si="457"/>
        <v>0</v>
      </c>
      <c r="BK138" s="30"/>
      <c r="BL138" s="3">
        <f t="shared" si="459"/>
        <v>0</v>
      </c>
      <c r="BM138" s="64" t="s">
        <v>84</v>
      </c>
      <c r="BN138" s="64"/>
    </row>
    <row r="139" spans="1:67" ht="54" x14ac:dyDescent="0.35">
      <c r="A139" s="24" t="s">
        <v>200</v>
      </c>
      <c r="B139" s="72" t="s">
        <v>77</v>
      </c>
      <c r="C139" s="2" t="s">
        <v>58</v>
      </c>
      <c r="D139" s="3">
        <v>12000</v>
      </c>
      <c r="E139" s="3"/>
      <c r="F139" s="4">
        <f t="shared" si="402"/>
        <v>12000</v>
      </c>
      <c r="G139" s="3"/>
      <c r="H139" s="4">
        <f t="shared" si="432"/>
        <v>12000</v>
      </c>
      <c r="I139" s="3"/>
      <c r="J139" s="4">
        <f t="shared" si="433"/>
        <v>12000</v>
      </c>
      <c r="K139" s="3"/>
      <c r="L139" s="4">
        <f t="shared" si="434"/>
        <v>12000</v>
      </c>
      <c r="M139" s="3"/>
      <c r="N139" s="4">
        <f t="shared" si="435"/>
        <v>12000</v>
      </c>
      <c r="O139" s="3"/>
      <c r="P139" s="4">
        <f t="shared" si="436"/>
        <v>12000</v>
      </c>
      <c r="Q139" s="3"/>
      <c r="R139" s="3">
        <f t="shared" si="399"/>
        <v>12000</v>
      </c>
      <c r="S139" s="35"/>
      <c r="T139" s="3">
        <f t="shared" si="437"/>
        <v>12000</v>
      </c>
      <c r="U139" s="35">
        <v>-12000</v>
      </c>
      <c r="V139" s="35">
        <f t="shared" si="438"/>
        <v>0</v>
      </c>
      <c r="W139" s="3"/>
      <c r="X139" s="35">
        <f t="shared" si="439"/>
        <v>0</v>
      </c>
      <c r="Y139" s="30"/>
      <c r="Z139" s="3">
        <f t="shared" si="440"/>
        <v>0</v>
      </c>
      <c r="AA139" s="3">
        <v>15000</v>
      </c>
      <c r="AB139" s="3"/>
      <c r="AC139" s="4">
        <f t="shared" si="403"/>
        <v>15000</v>
      </c>
      <c r="AD139" s="3"/>
      <c r="AE139" s="4">
        <f t="shared" si="443"/>
        <v>15000</v>
      </c>
      <c r="AF139" s="3"/>
      <c r="AG139" s="4">
        <f t="shared" si="488"/>
        <v>15000</v>
      </c>
      <c r="AH139" s="3"/>
      <c r="AI139" s="4">
        <f t="shared" si="489"/>
        <v>15000</v>
      </c>
      <c r="AJ139" s="3"/>
      <c r="AK139" s="4">
        <f t="shared" si="490"/>
        <v>15000</v>
      </c>
      <c r="AL139" s="3"/>
      <c r="AM139" s="3">
        <f t="shared" si="400"/>
        <v>15000</v>
      </c>
      <c r="AN139" s="35"/>
      <c r="AO139" s="3">
        <f t="shared" si="447"/>
        <v>15000</v>
      </c>
      <c r="AP139" s="35"/>
      <c r="AQ139" s="35">
        <f t="shared" si="448"/>
        <v>15000</v>
      </c>
      <c r="AR139" s="3"/>
      <c r="AS139" s="35">
        <f t="shared" si="449"/>
        <v>15000</v>
      </c>
      <c r="AT139" s="30"/>
      <c r="AU139" s="3">
        <f t="shared" si="450"/>
        <v>15000</v>
      </c>
      <c r="AV139" s="3">
        <v>15000</v>
      </c>
      <c r="AW139" s="3"/>
      <c r="AX139" s="3">
        <f t="shared" si="404"/>
        <v>15000</v>
      </c>
      <c r="AY139" s="3"/>
      <c r="AZ139" s="3">
        <f t="shared" si="452"/>
        <v>15000</v>
      </c>
      <c r="BA139" s="3"/>
      <c r="BB139" s="3">
        <f t="shared" si="453"/>
        <v>15000</v>
      </c>
      <c r="BC139" s="3"/>
      <c r="BD139" s="3">
        <f t="shared" si="454"/>
        <v>15000</v>
      </c>
      <c r="BE139" s="3"/>
      <c r="BF139" s="3">
        <f t="shared" si="455"/>
        <v>15000</v>
      </c>
      <c r="BG139" s="3"/>
      <c r="BH139" s="3">
        <f t="shared" si="401"/>
        <v>15000</v>
      </c>
      <c r="BI139" s="3">
        <v>12000</v>
      </c>
      <c r="BJ139" s="35">
        <f t="shared" si="457"/>
        <v>27000</v>
      </c>
      <c r="BK139" s="30"/>
      <c r="BL139" s="3">
        <f t="shared" si="459"/>
        <v>27000</v>
      </c>
      <c r="BM139" s="64" t="s">
        <v>78</v>
      </c>
      <c r="BN139" s="64"/>
    </row>
    <row r="140" spans="1:67" ht="59.25" customHeight="1" x14ac:dyDescent="0.35">
      <c r="A140" s="24" t="s">
        <v>201</v>
      </c>
      <c r="B140" s="14" t="s">
        <v>112</v>
      </c>
      <c r="C140" s="2" t="s">
        <v>3</v>
      </c>
      <c r="D140" s="8">
        <f>D142+D143+D144</f>
        <v>1506358.6</v>
      </c>
      <c r="E140" s="8">
        <f>E142+E143+E144</f>
        <v>0</v>
      </c>
      <c r="F140" s="4">
        <f t="shared" si="402"/>
        <v>1506358.6</v>
      </c>
      <c r="G140" s="3">
        <f>G142+G143+G144</f>
        <v>407320.87700000004</v>
      </c>
      <c r="H140" s="4">
        <f t="shared" si="432"/>
        <v>1913679.4770000002</v>
      </c>
      <c r="I140" s="3">
        <f>I142+I143+I144</f>
        <v>3673.8</v>
      </c>
      <c r="J140" s="4">
        <f t="shared" si="433"/>
        <v>1917353.2770000002</v>
      </c>
      <c r="K140" s="3">
        <f>K142+K143+K144</f>
        <v>33341.962999999996</v>
      </c>
      <c r="L140" s="4">
        <f t="shared" si="434"/>
        <v>1950695.2400000002</v>
      </c>
      <c r="M140" s="3">
        <f>M142+M143+M144</f>
        <v>0</v>
      </c>
      <c r="N140" s="4">
        <f t="shared" si="435"/>
        <v>1950695.2400000002</v>
      </c>
      <c r="O140" s="3">
        <f>O142+O143+O144</f>
        <v>35724.610999999997</v>
      </c>
      <c r="P140" s="4">
        <f t="shared" si="436"/>
        <v>1986419.8510000003</v>
      </c>
      <c r="Q140" s="3">
        <f>Q142+Q143+Q144</f>
        <v>44874.815999999999</v>
      </c>
      <c r="R140" s="3">
        <f t="shared" si="399"/>
        <v>2031294.6670000004</v>
      </c>
      <c r="S140" s="35">
        <f>S142+S143+S144</f>
        <v>3236.6970000000001</v>
      </c>
      <c r="T140" s="3">
        <f t="shared" si="437"/>
        <v>2034531.3640000003</v>
      </c>
      <c r="U140" s="35">
        <f>U142+U143+U144</f>
        <v>24136.05</v>
      </c>
      <c r="V140" s="35">
        <f t="shared" si="438"/>
        <v>2058667.4140000003</v>
      </c>
      <c r="W140" s="3">
        <f>W142+W143+W144</f>
        <v>0</v>
      </c>
      <c r="X140" s="35">
        <f t="shared" si="439"/>
        <v>2058667.4140000003</v>
      </c>
      <c r="Y140" s="30">
        <f>Y142+Y143+Y144</f>
        <v>29789.221000000001</v>
      </c>
      <c r="Z140" s="3">
        <f t="shared" si="440"/>
        <v>2088456.6350000002</v>
      </c>
      <c r="AA140" s="3">
        <f t="shared" ref="AA140:AV140" si="491">AA142+AA143+AA144</f>
        <v>1890393.9</v>
      </c>
      <c r="AB140" s="8">
        <f t="shared" ref="AB140:AD140" si="492">AB142+AB143+AB144</f>
        <v>0</v>
      </c>
      <c r="AC140" s="4">
        <f t="shared" si="403"/>
        <v>1890393.9</v>
      </c>
      <c r="AD140" s="3">
        <f t="shared" si="492"/>
        <v>0</v>
      </c>
      <c r="AE140" s="4">
        <f t="shared" si="443"/>
        <v>1890393.9</v>
      </c>
      <c r="AF140" s="3">
        <f t="shared" ref="AF140" si="493">AF142+AF143+AF144</f>
        <v>0</v>
      </c>
      <c r="AG140" s="4">
        <f t="shared" si="488"/>
        <v>1890393.9</v>
      </c>
      <c r="AH140" s="3">
        <f t="shared" ref="AH140:AJ140" si="494">AH142+AH143+AH144</f>
        <v>0</v>
      </c>
      <c r="AI140" s="4">
        <f t="shared" si="489"/>
        <v>1890393.9</v>
      </c>
      <c r="AJ140" s="3">
        <f t="shared" si="494"/>
        <v>0</v>
      </c>
      <c r="AK140" s="4">
        <f t="shared" si="490"/>
        <v>1890393.9</v>
      </c>
      <c r="AL140" s="3">
        <f t="shared" ref="AL140:AN140" si="495">AL142+AL143+AL144</f>
        <v>0</v>
      </c>
      <c r="AM140" s="3">
        <f t="shared" si="400"/>
        <v>1890393.9</v>
      </c>
      <c r="AN140" s="35">
        <f t="shared" si="495"/>
        <v>0</v>
      </c>
      <c r="AO140" s="3">
        <f t="shared" si="447"/>
        <v>1890393.9</v>
      </c>
      <c r="AP140" s="35">
        <f t="shared" ref="AP140:AR140" si="496">AP142+AP143+AP144</f>
        <v>0</v>
      </c>
      <c r="AQ140" s="35">
        <f t="shared" si="448"/>
        <v>1890393.9</v>
      </c>
      <c r="AR140" s="3">
        <f t="shared" si="496"/>
        <v>0</v>
      </c>
      <c r="AS140" s="35">
        <f t="shared" si="449"/>
        <v>1890393.9</v>
      </c>
      <c r="AT140" s="30">
        <f t="shared" ref="AT140" si="497">AT142+AT143+AT144</f>
        <v>0</v>
      </c>
      <c r="AU140" s="3">
        <f t="shared" si="450"/>
        <v>1890393.9</v>
      </c>
      <c r="AV140" s="4">
        <f t="shared" si="491"/>
        <v>2284336.6</v>
      </c>
      <c r="AW140" s="4">
        <f t="shared" ref="AW140:AY140" si="498">AW142+AW143+AW144</f>
        <v>0</v>
      </c>
      <c r="AX140" s="3">
        <f t="shared" si="404"/>
        <v>2284336.6</v>
      </c>
      <c r="AY140" s="3">
        <f t="shared" si="498"/>
        <v>0</v>
      </c>
      <c r="AZ140" s="4">
        <f t="shared" si="452"/>
        <v>2284336.6</v>
      </c>
      <c r="BA140" s="3">
        <f t="shared" ref="BA140:BC140" si="499">BA142+BA143+BA144</f>
        <v>0</v>
      </c>
      <c r="BB140" s="4">
        <f t="shared" si="453"/>
        <v>2284336.6</v>
      </c>
      <c r="BC140" s="3">
        <f t="shared" si="499"/>
        <v>0</v>
      </c>
      <c r="BD140" s="4">
        <f t="shared" si="454"/>
        <v>2284336.6</v>
      </c>
      <c r="BE140" s="3">
        <f t="shared" ref="BE140:BG140" si="500">BE142+BE143+BE144</f>
        <v>0</v>
      </c>
      <c r="BF140" s="4">
        <f t="shared" si="455"/>
        <v>2284336.6</v>
      </c>
      <c r="BG140" s="3">
        <f t="shared" si="500"/>
        <v>0</v>
      </c>
      <c r="BH140" s="3">
        <f t="shared" si="401"/>
        <v>2284336.6</v>
      </c>
      <c r="BI140" s="3">
        <f t="shared" ref="BI140:BK140" si="501">BI142+BI143+BI144</f>
        <v>0</v>
      </c>
      <c r="BJ140" s="35">
        <f t="shared" si="457"/>
        <v>2284336.6</v>
      </c>
      <c r="BK140" s="30">
        <f t="shared" si="501"/>
        <v>0</v>
      </c>
      <c r="BL140" s="3">
        <f t="shared" si="459"/>
        <v>2284336.6</v>
      </c>
      <c r="BM140" s="64"/>
      <c r="BN140" s="64"/>
    </row>
    <row r="141" spans="1:67" x14ac:dyDescent="0.35">
      <c r="A141" s="24"/>
      <c r="B141" s="72" t="s">
        <v>5</v>
      </c>
      <c r="C141" s="72"/>
      <c r="D141" s="3"/>
      <c r="E141" s="3"/>
      <c r="F141" s="4"/>
      <c r="G141" s="3"/>
      <c r="H141" s="4"/>
      <c r="I141" s="3"/>
      <c r="J141" s="4"/>
      <c r="K141" s="3"/>
      <c r="L141" s="4"/>
      <c r="M141" s="3"/>
      <c r="N141" s="4"/>
      <c r="O141" s="3"/>
      <c r="P141" s="4"/>
      <c r="Q141" s="3"/>
      <c r="R141" s="3"/>
      <c r="S141" s="35"/>
      <c r="T141" s="3"/>
      <c r="U141" s="35"/>
      <c r="V141" s="35"/>
      <c r="W141" s="3"/>
      <c r="X141" s="35"/>
      <c r="Y141" s="30"/>
      <c r="Z141" s="3"/>
      <c r="AA141" s="3"/>
      <c r="AB141" s="3"/>
      <c r="AC141" s="4"/>
      <c r="AD141" s="3"/>
      <c r="AE141" s="4"/>
      <c r="AF141" s="3"/>
      <c r="AG141" s="4"/>
      <c r="AH141" s="3"/>
      <c r="AI141" s="4"/>
      <c r="AJ141" s="3"/>
      <c r="AK141" s="4"/>
      <c r="AL141" s="3"/>
      <c r="AM141" s="3"/>
      <c r="AN141" s="35"/>
      <c r="AO141" s="3"/>
      <c r="AP141" s="35"/>
      <c r="AQ141" s="35"/>
      <c r="AR141" s="3"/>
      <c r="AS141" s="35"/>
      <c r="AT141" s="30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5"/>
      <c r="BK141" s="30"/>
      <c r="BL141" s="3"/>
      <c r="BM141" s="64"/>
      <c r="BN141" s="64"/>
    </row>
    <row r="142" spans="1:67" hidden="1" x14ac:dyDescent="0.35">
      <c r="A142" s="12"/>
      <c r="B142" s="14" t="s">
        <v>6</v>
      </c>
      <c r="C142" s="2"/>
      <c r="D142" s="3">
        <v>480671.7</v>
      </c>
      <c r="E142" s="3"/>
      <c r="F142" s="4">
        <f t="shared" si="402"/>
        <v>480671.7</v>
      </c>
      <c r="G142" s="3">
        <f>468+54095.177</f>
        <v>54563.177000000003</v>
      </c>
      <c r="H142" s="4">
        <f t="shared" ref="H142:H145" si="502">F142+G142</f>
        <v>535234.87699999998</v>
      </c>
      <c r="I142" s="3">
        <v>3673.8</v>
      </c>
      <c r="J142" s="4">
        <f t="shared" ref="J142:J145" si="503">H142+I142</f>
        <v>538908.67700000003</v>
      </c>
      <c r="K142" s="3">
        <f>25107.563+4234.4+4000</f>
        <v>33341.962999999996</v>
      </c>
      <c r="L142" s="4">
        <f t="shared" ref="L142:L145" si="504">J142+K142</f>
        <v>572250.64</v>
      </c>
      <c r="M142" s="3"/>
      <c r="N142" s="4">
        <f>L142+M142</f>
        <v>572250.64</v>
      </c>
      <c r="O142" s="3">
        <v>35724.610999999997</v>
      </c>
      <c r="P142" s="4">
        <f>N142+O142</f>
        <v>607975.25100000005</v>
      </c>
      <c r="Q142" s="3">
        <v>44874.815999999999</v>
      </c>
      <c r="R142" s="4">
        <f t="shared" si="399"/>
        <v>652850.06700000004</v>
      </c>
      <c r="S142" s="35">
        <v>3236.6970000000001</v>
      </c>
      <c r="T142" s="4">
        <f t="shared" ref="T142:T145" si="505">R142+S142</f>
        <v>656086.76400000008</v>
      </c>
      <c r="U142" s="35">
        <v>24136.05</v>
      </c>
      <c r="V142" s="4">
        <f t="shared" ref="V142:V145" si="506">T142+U142</f>
        <v>680222.81400000013</v>
      </c>
      <c r="W142" s="3"/>
      <c r="X142" s="4">
        <f t="shared" ref="X142:X145" si="507">V142+W142</f>
        <v>680222.81400000013</v>
      </c>
      <c r="Y142" s="30">
        <v>29789.221000000001</v>
      </c>
      <c r="Z142" s="4">
        <f t="shared" ref="Z142:Z145" si="508">X142+Y142</f>
        <v>710012.03500000015</v>
      </c>
      <c r="AA142" s="3">
        <v>668305.69999999995</v>
      </c>
      <c r="AB142" s="3"/>
      <c r="AC142" s="4">
        <f t="shared" si="403"/>
        <v>668305.69999999995</v>
      </c>
      <c r="AD142" s="3"/>
      <c r="AE142" s="4">
        <f t="shared" ref="AE142:AE145" si="509">AC142+AD142</f>
        <v>668305.69999999995</v>
      </c>
      <c r="AF142" s="3"/>
      <c r="AG142" s="4">
        <f t="shared" ref="AG142:AG145" si="510">AE142+AF142</f>
        <v>668305.69999999995</v>
      </c>
      <c r="AH142" s="3"/>
      <c r="AI142" s="4">
        <f t="shared" ref="AI142:AI145" si="511">AG142+AH142</f>
        <v>668305.69999999995</v>
      </c>
      <c r="AJ142" s="3"/>
      <c r="AK142" s="4">
        <f t="shared" ref="AK142:AK145" si="512">AI142+AJ142</f>
        <v>668305.69999999995</v>
      </c>
      <c r="AL142" s="3"/>
      <c r="AM142" s="4">
        <f t="shared" si="400"/>
        <v>668305.69999999995</v>
      </c>
      <c r="AN142" s="35"/>
      <c r="AO142" s="4">
        <f t="shared" ref="AO142:AO145" si="513">AM142+AN142</f>
        <v>668305.69999999995</v>
      </c>
      <c r="AP142" s="35"/>
      <c r="AQ142" s="4">
        <f t="shared" ref="AQ142:AQ145" si="514">AO142+AP142</f>
        <v>668305.69999999995</v>
      </c>
      <c r="AR142" s="3"/>
      <c r="AS142" s="4">
        <f t="shared" ref="AS142:AS145" si="515">AQ142+AR142</f>
        <v>668305.69999999995</v>
      </c>
      <c r="AT142" s="30"/>
      <c r="AU142" s="4">
        <f t="shared" ref="AU142:AU145" si="516">AS142+AT142</f>
        <v>668305.69999999995</v>
      </c>
      <c r="AV142" s="3">
        <v>65847.199999999997</v>
      </c>
      <c r="AW142" s="3"/>
      <c r="AX142" s="3">
        <f t="shared" si="404"/>
        <v>65847.199999999997</v>
      </c>
      <c r="AY142" s="3"/>
      <c r="AZ142" s="3">
        <f t="shared" ref="AZ142:AZ145" si="517">AX142+AY142</f>
        <v>65847.199999999997</v>
      </c>
      <c r="BA142" s="3"/>
      <c r="BB142" s="3">
        <f t="shared" ref="BB142:BB145" si="518">AZ142+BA142</f>
        <v>65847.199999999997</v>
      </c>
      <c r="BC142" s="3"/>
      <c r="BD142" s="3">
        <f t="shared" ref="BD142:BD145" si="519">BB142+BC142</f>
        <v>65847.199999999997</v>
      </c>
      <c r="BE142" s="3"/>
      <c r="BF142" s="3">
        <f t="shared" ref="BF142:BF145" si="520">BD142+BE142</f>
        <v>65847.199999999997</v>
      </c>
      <c r="BG142" s="3"/>
      <c r="BH142" s="3">
        <f t="shared" si="401"/>
        <v>65847.199999999997</v>
      </c>
      <c r="BI142" s="3"/>
      <c r="BJ142" s="3">
        <f t="shared" ref="BJ142:BJ145" si="521">BH142+BI142</f>
        <v>65847.199999999997</v>
      </c>
      <c r="BK142" s="30"/>
      <c r="BL142" s="3">
        <f t="shared" ref="BL142:BL145" si="522">BJ142+BK142</f>
        <v>65847.199999999997</v>
      </c>
      <c r="BM142" s="5" t="s">
        <v>372</v>
      </c>
      <c r="BN142" s="5">
        <v>0</v>
      </c>
      <c r="BO142" s="5"/>
    </row>
    <row r="143" spans="1:67" x14ac:dyDescent="0.35">
      <c r="A143" s="24"/>
      <c r="B143" s="72" t="s">
        <v>12</v>
      </c>
      <c r="C143" s="2"/>
      <c r="D143" s="3">
        <v>507243.2</v>
      </c>
      <c r="E143" s="3"/>
      <c r="F143" s="4">
        <f t="shared" si="402"/>
        <v>507243.2</v>
      </c>
      <c r="G143" s="3">
        <f>-27286.5+27286.5</f>
        <v>0</v>
      </c>
      <c r="H143" s="4">
        <f t="shared" si="502"/>
        <v>507243.2</v>
      </c>
      <c r="I143" s="3"/>
      <c r="J143" s="4">
        <f t="shared" si="503"/>
        <v>507243.2</v>
      </c>
      <c r="K143" s="3"/>
      <c r="L143" s="4">
        <f t="shared" si="504"/>
        <v>507243.2</v>
      </c>
      <c r="M143" s="3"/>
      <c r="N143" s="4">
        <f>L143+M143</f>
        <v>507243.2</v>
      </c>
      <c r="O143" s="3"/>
      <c r="P143" s="4">
        <f>N143+O143</f>
        <v>507243.2</v>
      </c>
      <c r="Q143" s="3"/>
      <c r="R143" s="3">
        <f t="shared" si="399"/>
        <v>507243.2</v>
      </c>
      <c r="S143" s="35"/>
      <c r="T143" s="3">
        <f t="shared" si="505"/>
        <v>507243.2</v>
      </c>
      <c r="U143" s="35"/>
      <c r="V143" s="35">
        <f t="shared" si="506"/>
        <v>507243.2</v>
      </c>
      <c r="W143" s="3"/>
      <c r="X143" s="35">
        <f t="shared" si="507"/>
        <v>507243.2</v>
      </c>
      <c r="Y143" s="30"/>
      <c r="Z143" s="3">
        <f t="shared" si="508"/>
        <v>507243.2</v>
      </c>
      <c r="AA143" s="3">
        <v>688765.3</v>
      </c>
      <c r="AB143" s="3"/>
      <c r="AC143" s="4">
        <f t="shared" si="403"/>
        <v>688765.3</v>
      </c>
      <c r="AD143" s="3">
        <f>-28069.9+28069.9</f>
        <v>0</v>
      </c>
      <c r="AE143" s="4">
        <f t="shared" si="509"/>
        <v>688765.3</v>
      </c>
      <c r="AF143" s="3">
        <f>-28069.9+28069.9</f>
        <v>0</v>
      </c>
      <c r="AG143" s="4">
        <f t="shared" si="510"/>
        <v>688765.3</v>
      </c>
      <c r="AH143" s="3">
        <f>-28069.9+28069.9</f>
        <v>0</v>
      </c>
      <c r="AI143" s="4">
        <f t="shared" si="511"/>
        <v>688765.3</v>
      </c>
      <c r="AJ143" s="3">
        <f>-28069.9+28069.9</f>
        <v>0</v>
      </c>
      <c r="AK143" s="4">
        <f t="shared" si="512"/>
        <v>688765.3</v>
      </c>
      <c r="AL143" s="3">
        <f>-28069.9+28069.9</f>
        <v>0</v>
      </c>
      <c r="AM143" s="3">
        <f t="shared" si="400"/>
        <v>688765.3</v>
      </c>
      <c r="AN143" s="35">
        <f>-28069.9+28069.9</f>
        <v>0</v>
      </c>
      <c r="AO143" s="3">
        <f t="shared" si="513"/>
        <v>688765.3</v>
      </c>
      <c r="AP143" s="35">
        <f>-28069.9+28069.9</f>
        <v>0</v>
      </c>
      <c r="AQ143" s="35">
        <f t="shared" si="514"/>
        <v>688765.3</v>
      </c>
      <c r="AR143" s="3"/>
      <c r="AS143" s="35">
        <f t="shared" si="515"/>
        <v>688765.3</v>
      </c>
      <c r="AT143" s="30"/>
      <c r="AU143" s="3">
        <f t="shared" si="516"/>
        <v>688765.3</v>
      </c>
      <c r="AV143" s="3">
        <v>110924.5</v>
      </c>
      <c r="AW143" s="3"/>
      <c r="AX143" s="3">
        <f t="shared" si="404"/>
        <v>110924.5</v>
      </c>
      <c r="AY143" s="3">
        <f>-110924.5+110924.5</f>
        <v>0</v>
      </c>
      <c r="AZ143" s="3">
        <f t="shared" si="517"/>
        <v>110924.5</v>
      </c>
      <c r="BA143" s="3">
        <f>-110924.5+110924.5</f>
        <v>0</v>
      </c>
      <c r="BB143" s="3">
        <f t="shared" si="518"/>
        <v>110924.5</v>
      </c>
      <c r="BC143" s="3"/>
      <c r="BD143" s="3">
        <f t="shared" si="519"/>
        <v>110924.5</v>
      </c>
      <c r="BE143" s="3"/>
      <c r="BF143" s="3">
        <f t="shared" si="520"/>
        <v>110924.5</v>
      </c>
      <c r="BG143" s="3"/>
      <c r="BH143" s="3">
        <f t="shared" si="401"/>
        <v>110924.5</v>
      </c>
      <c r="BI143" s="3"/>
      <c r="BJ143" s="35">
        <f t="shared" si="521"/>
        <v>110924.5</v>
      </c>
      <c r="BK143" s="30"/>
      <c r="BL143" s="3">
        <f t="shared" si="522"/>
        <v>110924.5</v>
      </c>
      <c r="BM143" s="64" t="s">
        <v>315</v>
      </c>
      <c r="BN143" s="64"/>
    </row>
    <row r="144" spans="1:67" ht="36" x14ac:dyDescent="0.35">
      <c r="A144" s="24"/>
      <c r="B144" s="72" t="s">
        <v>115</v>
      </c>
      <c r="C144" s="2"/>
      <c r="D144" s="3">
        <v>518443.7</v>
      </c>
      <c r="E144" s="3"/>
      <c r="F144" s="4">
        <f t="shared" si="402"/>
        <v>518443.7</v>
      </c>
      <c r="G144" s="3">
        <f>-518443.7+518443.7+352757.7</f>
        <v>352757.7</v>
      </c>
      <c r="H144" s="4">
        <f t="shared" si="502"/>
        <v>871201.4</v>
      </c>
      <c r="I144" s="3"/>
      <c r="J144" s="4">
        <f t="shared" si="503"/>
        <v>871201.4</v>
      </c>
      <c r="K144" s="3"/>
      <c r="L144" s="4">
        <f t="shared" si="504"/>
        <v>871201.4</v>
      </c>
      <c r="M144" s="3"/>
      <c r="N144" s="4">
        <f>L144+M144</f>
        <v>871201.4</v>
      </c>
      <c r="O144" s="3"/>
      <c r="P144" s="4">
        <f>N144+O144</f>
        <v>871201.4</v>
      </c>
      <c r="Q144" s="3"/>
      <c r="R144" s="3">
        <f t="shared" si="399"/>
        <v>871201.4</v>
      </c>
      <c r="S144" s="35"/>
      <c r="T144" s="3">
        <f t="shared" si="505"/>
        <v>871201.4</v>
      </c>
      <c r="U144" s="35"/>
      <c r="V144" s="35">
        <f t="shared" si="506"/>
        <v>871201.4</v>
      </c>
      <c r="W144" s="3"/>
      <c r="X144" s="35">
        <f t="shared" si="507"/>
        <v>871201.4</v>
      </c>
      <c r="Y144" s="30"/>
      <c r="Z144" s="3">
        <f t="shared" si="508"/>
        <v>871201.4</v>
      </c>
      <c r="AA144" s="3">
        <v>533322.9</v>
      </c>
      <c r="AB144" s="3"/>
      <c r="AC144" s="4">
        <f t="shared" si="403"/>
        <v>533322.9</v>
      </c>
      <c r="AD144" s="3">
        <f>-533322.9+533322.9</f>
        <v>0</v>
      </c>
      <c r="AE144" s="4">
        <f t="shared" si="509"/>
        <v>533322.9</v>
      </c>
      <c r="AF144" s="3">
        <f>-533322.9+533322.9</f>
        <v>0</v>
      </c>
      <c r="AG144" s="4">
        <f t="shared" si="510"/>
        <v>533322.9</v>
      </c>
      <c r="AH144" s="3">
        <f>-533322.9+533322.9</f>
        <v>0</v>
      </c>
      <c r="AI144" s="4">
        <f t="shared" si="511"/>
        <v>533322.9</v>
      </c>
      <c r="AJ144" s="3">
        <f>-533322.9+533322.9</f>
        <v>0</v>
      </c>
      <c r="AK144" s="4">
        <f t="shared" si="512"/>
        <v>533322.9</v>
      </c>
      <c r="AL144" s="3">
        <f>-533322.9+533322.9</f>
        <v>0</v>
      </c>
      <c r="AM144" s="3">
        <f t="shared" si="400"/>
        <v>533322.9</v>
      </c>
      <c r="AN144" s="35">
        <f>-533322.9+533322.9</f>
        <v>0</v>
      </c>
      <c r="AO144" s="3">
        <f t="shared" si="513"/>
        <v>533322.9</v>
      </c>
      <c r="AP144" s="35">
        <f>-533322.9+533322.9</f>
        <v>0</v>
      </c>
      <c r="AQ144" s="35">
        <f t="shared" si="514"/>
        <v>533322.9</v>
      </c>
      <c r="AR144" s="3"/>
      <c r="AS144" s="35">
        <f t="shared" si="515"/>
        <v>533322.9</v>
      </c>
      <c r="AT144" s="30"/>
      <c r="AU144" s="3">
        <f t="shared" si="516"/>
        <v>533322.9</v>
      </c>
      <c r="AV144" s="3">
        <v>2107564.9</v>
      </c>
      <c r="AW144" s="3"/>
      <c r="AX144" s="3">
        <f t="shared" si="404"/>
        <v>2107564.9</v>
      </c>
      <c r="AY144" s="3">
        <f>-2107564.9+2107564.9</f>
        <v>0</v>
      </c>
      <c r="AZ144" s="3">
        <f t="shared" si="517"/>
        <v>2107564.9</v>
      </c>
      <c r="BA144" s="3">
        <f>-2107564.9+2107564.9</f>
        <v>0</v>
      </c>
      <c r="BB144" s="3">
        <f t="shared" si="518"/>
        <v>2107564.9</v>
      </c>
      <c r="BC144" s="3"/>
      <c r="BD144" s="3">
        <f t="shared" si="519"/>
        <v>2107564.9</v>
      </c>
      <c r="BE144" s="3"/>
      <c r="BF144" s="3">
        <f t="shared" si="520"/>
        <v>2107564.9</v>
      </c>
      <c r="BG144" s="3"/>
      <c r="BH144" s="3">
        <f t="shared" si="401"/>
        <v>2107564.9</v>
      </c>
      <c r="BI144" s="3"/>
      <c r="BJ144" s="35">
        <f t="shared" si="521"/>
        <v>2107564.9</v>
      </c>
      <c r="BK144" s="30"/>
      <c r="BL144" s="3">
        <f t="shared" si="522"/>
        <v>2107564.9</v>
      </c>
      <c r="BM144" s="64" t="s">
        <v>314</v>
      </c>
      <c r="BN144" s="64"/>
    </row>
    <row r="145" spans="1:67" ht="117.75" customHeight="1" x14ac:dyDescent="0.35">
      <c r="A145" s="24" t="s">
        <v>202</v>
      </c>
      <c r="B145" s="72" t="s">
        <v>113</v>
      </c>
      <c r="C145" s="2" t="s">
        <v>3</v>
      </c>
      <c r="D145" s="3">
        <f>D147</f>
        <v>67548.5</v>
      </c>
      <c r="E145" s="3">
        <f>E147</f>
        <v>0</v>
      </c>
      <c r="F145" s="4">
        <f t="shared" si="402"/>
        <v>67548.5</v>
      </c>
      <c r="G145" s="3">
        <f>G147</f>
        <v>-3650.9</v>
      </c>
      <c r="H145" s="4">
        <f t="shared" si="502"/>
        <v>63897.599999999999</v>
      </c>
      <c r="I145" s="3">
        <f>I147</f>
        <v>0</v>
      </c>
      <c r="J145" s="4">
        <f t="shared" si="503"/>
        <v>63897.599999999999</v>
      </c>
      <c r="K145" s="3">
        <f>K147</f>
        <v>0</v>
      </c>
      <c r="L145" s="4">
        <f t="shared" si="504"/>
        <v>63897.599999999999</v>
      </c>
      <c r="M145" s="3">
        <f>M147</f>
        <v>0</v>
      </c>
      <c r="N145" s="4">
        <f>L145+M145</f>
        <v>63897.599999999999</v>
      </c>
      <c r="O145" s="3">
        <f>O147</f>
        <v>0</v>
      </c>
      <c r="P145" s="4">
        <f>N145+O145</f>
        <v>63897.599999999999</v>
      </c>
      <c r="Q145" s="3">
        <f>Q147</f>
        <v>0</v>
      </c>
      <c r="R145" s="3">
        <f t="shared" si="399"/>
        <v>63897.599999999999</v>
      </c>
      <c r="S145" s="35">
        <f>S147</f>
        <v>0</v>
      </c>
      <c r="T145" s="3">
        <f t="shared" si="505"/>
        <v>63897.599999999999</v>
      </c>
      <c r="U145" s="35">
        <f>U147</f>
        <v>0</v>
      </c>
      <c r="V145" s="35">
        <f t="shared" si="506"/>
        <v>63897.599999999999</v>
      </c>
      <c r="W145" s="3">
        <f>W147</f>
        <v>0</v>
      </c>
      <c r="X145" s="35">
        <f t="shared" si="507"/>
        <v>63897.599999999999</v>
      </c>
      <c r="Y145" s="30">
        <f>Y147</f>
        <v>0</v>
      </c>
      <c r="Z145" s="3">
        <f t="shared" si="508"/>
        <v>63897.599999999999</v>
      </c>
      <c r="AA145" s="3">
        <f t="shared" ref="AA145:AV145" si="523">AA147</f>
        <v>67548.5</v>
      </c>
      <c r="AB145" s="3">
        <f t="shared" ref="AB145:AD145" si="524">AB147</f>
        <v>0</v>
      </c>
      <c r="AC145" s="4">
        <f t="shared" si="403"/>
        <v>67548.5</v>
      </c>
      <c r="AD145" s="3">
        <f t="shared" si="524"/>
        <v>-13471.5</v>
      </c>
      <c r="AE145" s="4">
        <f t="shared" si="509"/>
        <v>54077</v>
      </c>
      <c r="AF145" s="3">
        <f t="shared" ref="AF145" si="525">AF147</f>
        <v>0</v>
      </c>
      <c r="AG145" s="4">
        <f t="shared" si="510"/>
        <v>54077</v>
      </c>
      <c r="AH145" s="3">
        <f t="shared" ref="AH145:AJ145" si="526">AH147</f>
        <v>0</v>
      </c>
      <c r="AI145" s="4">
        <f t="shared" si="511"/>
        <v>54077</v>
      </c>
      <c r="AJ145" s="3">
        <f t="shared" si="526"/>
        <v>0</v>
      </c>
      <c r="AK145" s="4">
        <f t="shared" si="512"/>
        <v>54077</v>
      </c>
      <c r="AL145" s="3">
        <f t="shared" ref="AL145:AN145" si="527">AL147</f>
        <v>0</v>
      </c>
      <c r="AM145" s="3">
        <f t="shared" si="400"/>
        <v>54077</v>
      </c>
      <c r="AN145" s="35">
        <f t="shared" si="527"/>
        <v>0</v>
      </c>
      <c r="AO145" s="3">
        <f t="shared" si="513"/>
        <v>54077</v>
      </c>
      <c r="AP145" s="35">
        <f t="shared" ref="AP145:AR145" si="528">AP147</f>
        <v>0</v>
      </c>
      <c r="AQ145" s="35">
        <f t="shared" si="514"/>
        <v>54077</v>
      </c>
      <c r="AR145" s="3">
        <f t="shared" si="528"/>
        <v>0</v>
      </c>
      <c r="AS145" s="35">
        <f t="shared" si="515"/>
        <v>54077</v>
      </c>
      <c r="AT145" s="30">
        <f t="shared" ref="AT145" si="529">AT147</f>
        <v>0</v>
      </c>
      <c r="AU145" s="3">
        <f t="shared" si="516"/>
        <v>54077</v>
      </c>
      <c r="AV145" s="3">
        <f t="shared" si="523"/>
        <v>59307.5</v>
      </c>
      <c r="AW145" s="3">
        <f t="shared" ref="AW145:AY145" si="530">AW147</f>
        <v>0</v>
      </c>
      <c r="AX145" s="3">
        <f t="shared" si="404"/>
        <v>59307.5</v>
      </c>
      <c r="AY145" s="3">
        <f t="shared" si="530"/>
        <v>-15524.2</v>
      </c>
      <c r="AZ145" s="3">
        <f t="shared" si="517"/>
        <v>43783.3</v>
      </c>
      <c r="BA145" s="3">
        <f t="shared" ref="BA145:BC145" si="531">BA147</f>
        <v>0</v>
      </c>
      <c r="BB145" s="3">
        <f t="shared" si="518"/>
        <v>43783.3</v>
      </c>
      <c r="BC145" s="3">
        <f t="shared" si="531"/>
        <v>0</v>
      </c>
      <c r="BD145" s="3">
        <f t="shared" si="519"/>
        <v>43783.3</v>
      </c>
      <c r="BE145" s="3">
        <f t="shared" ref="BE145:BG145" si="532">BE147</f>
        <v>0</v>
      </c>
      <c r="BF145" s="3">
        <f t="shared" si="520"/>
        <v>43783.3</v>
      </c>
      <c r="BG145" s="3">
        <f t="shared" si="532"/>
        <v>0</v>
      </c>
      <c r="BH145" s="3">
        <f t="shared" si="401"/>
        <v>43783.3</v>
      </c>
      <c r="BI145" s="3">
        <f t="shared" ref="BI145:BK145" si="533">BI147</f>
        <v>0</v>
      </c>
      <c r="BJ145" s="35">
        <f t="shared" si="521"/>
        <v>43783.3</v>
      </c>
      <c r="BK145" s="30">
        <f t="shared" si="533"/>
        <v>0</v>
      </c>
      <c r="BL145" s="3">
        <f t="shared" si="522"/>
        <v>43783.3</v>
      </c>
      <c r="BM145" s="64"/>
      <c r="BN145" s="64"/>
    </row>
    <row r="146" spans="1:67" x14ac:dyDescent="0.35">
      <c r="A146" s="24"/>
      <c r="B146" s="72" t="s">
        <v>5</v>
      </c>
      <c r="C146" s="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3"/>
      <c r="S146" s="32"/>
      <c r="T146" s="3"/>
      <c r="U146" s="32"/>
      <c r="V146" s="35"/>
      <c r="W146" s="4"/>
      <c r="X146" s="35"/>
      <c r="Y146" s="27"/>
      <c r="Z146" s="3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3"/>
      <c r="AN146" s="32"/>
      <c r="AO146" s="3"/>
      <c r="AP146" s="32"/>
      <c r="AQ146" s="35"/>
      <c r="AR146" s="4"/>
      <c r="AS146" s="35"/>
      <c r="AT146" s="27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5"/>
      <c r="BK146" s="30"/>
      <c r="BL146" s="3"/>
      <c r="BM146" s="64"/>
      <c r="BN146" s="64"/>
    </row>
    <row r="147" spans="1:67" x14ac:dyDescent="0.35">
      <c r="A147" s="24"/>
      <c r="B147" s="72" t="s">
        <v>12</v>
      </c>
      <c r="C147" s="2"/>
      <c r="D147" s="4">
        <v>67548.5</v>
      </c>
      <c r="E147" s="4"/>
      <c r="F147" s="4">
        <f t="shared" si="402"/>
        <v>67548.5</v>
      </c>
      <c r="G147" s="4">
        <v>-3650.9</v>
      </c>
      <c r="H147" s="4">
        <f t="shared" ref="H147:H148" si="534">F147+G147</f>
        <v>63897.599999999999</v>
      </c>
      <c r="I147" s="4"/>
      <c r="J147" s="4">
        <f t="shared" ref="J147:J148" si="535">H147+I147</f>
        <v>63897.599999999999</v>
      </c>
      <c r="K147" s="4"/>
      <c r="L147" s="4">
        <f t="shared" ref="L147:L148" si="536">J147+K147</f>
        <v>63897.599999999999</v>
      </c>
      <c r="M147" s="4"/>
      <c r="N147" s="4">
        <f>L147+M147</f>
        <v>63897.599999999999</v>
      </c>
      <c r="O147" s="4"/>
      <c r="P147" s="4">
        <f>N147+O147</f>
        <v>63897.599999999999</v>
      </c>
      <c r="Q147" s="4"/>
      <c r="R147" s="3">
        <f t="shared" si="399"/>
        <v>63897.599999999999</v>
      </c>
      <c r="S147" s="32"/>
      <c r="T147" s="3">
        <f t="shared" ref="T147:T148" si="537">R147+S147</f>
        <v>63897.599999999999</v>
      </c>
      <c r="U147" s="32"/>
      <c r="V147" s="35">
        <f t="shared" ref="V147:V148" si="538">T147+U147</f>
        <v>63897.599999999999</v>
      </c>
      <c r="W147" s="4"/>
      <c r="X147" s="35">
        <f t="shared" ref="X147:X148" si="539">V147+W147</f>
        <v>63897.599999999999</v>
      </c>
      <c r="Y147" s="27"/>
      <c r="Z147" s="3">
        <f t="shared" ref="Z147:Z148" si="540">X147+Y147</f>
        <v>63897.599999999999</v>
      </c>
      <c r="AA147" s="4">
        <v>67548.5</v>
      </c>
      <c r="AB147" s="4"/>
      <c r="AC147" s="4">
        <f t="shared" si="403"/>
        <v>67548.5</v>
      </c>
      <c r="AD147" s="4">
        <v>-13471.5</v>
      </c>
      <c r="AE147" s="4">
        <f t="shared" ref="AE147:AE148" si="541">AC147+AD147</f>
        <v>54077</v>
      </c>
      <c r="AF147" s="4"/>
      <c r="AG147" s="4">
        <f t="shared" ref="AG147:AG148" si="542">AE147+AF147</f>
        <v>54077</v>
      </c>
      <c r="AH147" s="4"/>
      <c r="AI147" s="4">
        <f t="shared" ref="AI147:AI148" si="543">AG147+AH147</f>
        <v>54077</v>
      </c>
      <c r="AJ147" s="4"/>
      <c r="AK147" s="4">
        <f t="shared" ref="AK147:AK148" si="544">AI147+AJ147</f>
        <v>54077</v>
      </c>
      <c r="AL147" s="4"/>
      <c r="AM147" s="3">
        <f t="shared" si="400"/>
        <v>54077</v>
      </c>
      <c r="AN147" s="32"/>
      <c r="AO147" s="3">
        <f t="shared" ref="AO147:AO148" si="545">AM147+AN147</f>
        <v>54077</v>
      </c>
      <c r="AP147" s="32"/>
      <c r="AQ147" s="35">
        <f t="shared" ref="AQ147:AQ148" si="546">AO147+AP147</f>
        <v>54077</v>
      </c>
      <c r="AR147" s="4"/>
      <c r="AS147" s="35">
        <f t="shared" ref="AS147:AS148" si="547">AQ147+AR147</f>
        <v>54077</v>
      </c>
      <c r="AT147" s="27"/>
      <c r="AU147" s="3">
        <f t="shared" ref="AU147:AU148" si="548">AS147+AT147</f>
        <v>54077</v>
      </c>
      <c r="AV147" s="3">
        <v>59307.5</v>
      </c>
      <c r="AW147" s="3"/>
      <c r="AX147" s="3">
        <f t="shared" si="404"/>
        <v>59307.5</v>
      </c>
      <c r="AY147" s="3">
        <v>-15524.2</v>
      </c>
      <c r="AZ147" s="3">
        <f t="shared" ref="AZ147:AZ148" si="549">AX147+AY147</f>
        <v>43783.3</v>
      </c>
      <c r="BA147" s="3"/>
      <c r="BB147" s="3">
        <f t="shared" ref="BB147:BB148" si="550">AZ147+BA147</f>
        <v>43783.3</v>
      </c>
      <c r="BC147" s="3"/>
      <c r="BD147" s="3">
        <f t="shared" ref="BD147:BD148" si="551">BB147+BC147</f>
        <v>43783.3</v>
      </c>
      <c r="BE147" s="3"/>
      <c r="BF147" s="3">
        <f t="shared" ref="BF147:BF148" si="552">BD147+BE147</f>
        <v>43783.3</v>
      </c>
      <c r="BG147" s="3"/>
      <c r="BH147" s="3">
        <f t="shared" si="401"/>
        <v>43783.3</v>
      </c>
      <c r="BI147" s="3"/>
      <c r="BJ147" s="35">
        <f t="shared" ref="BJ147:BJ148" si="553">BH147+BI147</f>
        <v>43783.3</v>
      </c>
      <c r="BK147" s="30"/>
      <c r="BL147" s="3">
        <f t="shared" ref="BL147:BL148" si="554">BJ147+BK147</f>
        <v>43783.3</v>
      </c>
      <c r="BM147" s="64" t="s">
        <v>117</v>
      </c>
      <c r="BN147" s="64"/>
    </row>
    <row r="148" spans="1:67" ht="63" customHeight="1" x14ac:dyDescent="0.35">
      <c r="A148" s="24" t="s">
        <v>203</v>
      </c>
      <c r="B148" s="72" t="s">
        <v>114</v>
      </c>
      <c r="C148" s="2" t="s">
        <v>3</v>
      </c>
      <c r="D148" s="4">
        <f>D150+D151</f>
        <v>196166.8</v>
      </c>
      <c r="E148" s="4">
        <f>E150+E151</f>
        <v>0</v>
      </c>
      <c r="F148" s="4">
        <f t="shared" si="402"/>
        <v>196166.8</v>
      </c>
      <c r="G148" s="4">
        <f>G150+G151</f>
        <v>1869</v>
      </c>
      <c r="H148" s="4">
        <f t="shared" si="534"/>
        <v>198035.8</v>
      </c>
      <c r="I148" s="4">
        <f>I150+I151</f>
        <v>0</v>
      </c>
      <c r="J148" s="4">
        <f t="shared" si="535"/>
        <v>198035.8</v>
      </c>
      <c r="K148" s="4">
        <f>K150+K151</f>
        <v>0</v>
      </c>
      <c r="L148" s="4">
        <f t="shared" si="536"/>
        <v>198035.8</v>
      </c>
      <c r="M148" s="4">
        <f>M150+M151</f>
        <v>0</v>
      </c>
      <c r="N148" s="4">
        <f>L148+M148</f>
        <v>198035.8</v>
      </c>
      <c r="O148" s="4">
        <f>O150+O151</f>
        <v>0</v>
      </c>
      <c r="P148" s="4">
        <f>N148+O148</f>
        <v>198035.8</v>
      </c>
      <c r="Q148" s="4">
        <f>Q150+Q151</f>
        <v>0</v>
      </c>
      <c r="R148" s="3">
        <f t="shared" si="399"/>
        <v>198035.8</v>
      </c>
      <c r="S148" s="32">
        <f>S150+S151</f>
        <v>0</v>
      </c>
      <c r="T148" s="3">
        <f t="shared" si="537"/>
        <v>198035.8</v>
      </c>
      <c r="U148" s="32">
        <f>U150+U151</f>
        <v>0</v>
      </c>
      <c r="V148" s="35">
        <f t="shared" si="538"/>
        <v>198035.8</v>
      </c>
      <c r="W148" s="4">
        <f>W150+W151</f>
        <v>0</v>
      </c>
      <c r="X148" s="35">
        <f t="shared" si="539"/>
        <v>198035.8</v>
      </c>
      <c r="Y148" s="27">
        <f>Y150+Y151</f>
        <v>0</v>
      </c>
      <c r="Z148" s="3">
        <f t="shared" si="540"/>
        <v>198035.8</v>
      </c>
      <c r="AA148" s="4">
        <f t="shared" ref="AA148:AV148" si="555">AA150+AA151</f>
        <v>196166.8</v>
      </c>
      <c r="AB148" s="4">
        <f t="shared" ref="AB148:AD148" si="556">AB150+AB151</f>
        <v>0</v>
      </c>
      <c r="AC148" s="4">
        <f t="shared" si="403"/>
        <v>196166.8</v>
      </c>
      <c r="AD148" s="4">
        <f t="shared" si="556"/>
        <v>24162.6</v>
      </c>
      <c r="AE148" s="4">
        <f t="shared" si="541"/>
        <v>220329.4</v>
      </c>
      <c r="AF148" s="4">
        <f t="shared" ref="AF148" si="557">AF150+AF151</f>
        <v>0</v>
      </c>
      <c r="AG148" s="4">
        <f t="shared" si="542"/>
        <v>220329.4</v>
      </c>
      <c r="AH148" s="4">
        <f t="shared" ref="AH148:AJ148" si="558">AH150+AH151</f>
        <v>0</v>
      </c>
      <c r="AI148" s="4">
        <f t="shared" si="543"/>
        <v>220329.4</v>
      </c>
      <c r="AJ148" s="4">
        <f t="shared" si="558"/>
        <v>0</v>
      </c>
      <c r="AK148" s="4">
        <f t="shared" si="544"/>
        <v>220329.4</v>
      </c>
      <c r="AL148" s="4">
        <f t="shared" ref="AL148:AN148" si="559">AL150+AL151</f>
        <v>0</v>
      </c>
      <c r="AM148" s="3">
        <f t="shared" si="400"/>
        <v>220329.4</v>
      </c>
      <c r="AN148" s="32">
        <f t="shared" si="559"/>
        <v>0</v>
      </c>
      <c r="AO148" s="3">
        <f t="shared" si="545"/>
        <v>220329.4</v>
      </c>
      <c r="AP148" s="32">
        <f t="shared" ref="AP148:AR148" si="560">AP150+AP151</f>
        <v>0</v>
      </c>
      <c r="AQ148" s="35">
        <f t="shared" si="546"/>
        <v>220329.4</v>
      </c>
      <c r="AR148" s="4">
        <f t="shared" si="560"/>
        <v>0</v>
      </c>
      <c r="AS148" s="35">
        <f t="shared" si="547"/>
        <v>220329.4</v>
      </c>
      <c r="AT148" s="27">
        <f t="shared" ref="AT148" si="561">AT150+AT151</f>
        <v>0</v>
      </c>
      <c r="AU148" s="3">
        <f t="shared" si="548"/>
        <v>220329.4</v>
      </c>
      <c r="AV148" s="4">
        <f t="shared" si="555"/>
        <v>197280.30000000002</v>
      </c>
      <c r="AW148" s="3">
        <f t="shared" ref="AW148:AY148" si="562">AW150+AW151</f>
        <v>0</v>
      </c>
      <c r="AX148" s="3">
        <f t="shared" si="404"/>
        <v>197280.30000000002</v>
      </c>
      <c r="AY148" s="3">
        <f t="shared" si="562"/>
        <v>26215.399999999998</v>
      </c>
      <c r="AZ148" s="3">
        <f t="shared" si="549"/>
        <v>223495.7</v>
      </c>
      <c r="BA148" s="3">
        <f t="shared" ref="BA148:BC148" si="563">BA150+BA151</f>
        <v>0</v>
      </c>
      <c r="BB148" s="3">
        <f t="shared" si="550"/>
        <v>223495.7</v>
      </c>
      <c r="BC148" s="3">
        <f t="shared" si="563"/>
        <v>0</v>
      </c>
      <c r="BD148" s="3">
        <f t="shared" si="551"/>
        <v>223495.7</v>
      </c>
      <c r="BE148" s="3">
        <f t="shared" ref="BE148:BG148" si="564">BE150+BE151</f>
        <v>0</v>
      </c>
      <c r="BF148" s="3">
        <f t="shared" si="552"/>
        <v>223495.7</v>
      </c>
      <c r="BG148" s="3">
        <f t="shared" si="564"/>
        <v>0</v>
      </c>
      <c r="BH148" s="3">
        <f t="shared" si="401"/>
        <v>223495.7</v>
      </c>
      <c r="BI148" s="3">
        <f t="shared" ref="BI148:BK148" si="565">BI150+BI151</f>
        <v>0</v>
      </c>
      <c r="BJ148" s="35">
        <f t="shared" si="553"/>
        <v>223495.7</v>
      </c>
      <c r="BK148" s="30">
        <f t="shared" si="565"/>
        <v>0</v>
      </c>
      <c r="BL148" s="3">
        <f t="shared" si="554"/>
        <v>223495.7</v>
      </c>
      <c r="BM148" s="64"/>
      <c r="BN148" s="64"/>
    </row>
    <row r="149" spans="1:67" x14ac:dyDescent="0.35">
      <c r="A149" s="24"/>
      <c r="B149" s="72" t="s">
        <v>5</v>
      </c>
      <c r="C149" s="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3"/>
      <c r="S149" s="32"/>
      <c r="T149" s="3"/>
      <c r="U149" s="32"/>
      <c r="V149" s="35"/>
      <c r="W149" s="4"/>
      <c r="X149" s="35"/>
      <c r="Y149" s="27"/>
      <c r="Z149" s="3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3"/>
      <c r="AN149" s="32"/>
      <c r="AO149" s="3"/>
      <c r="AP149" s="32"/>
      <c r="AQ149" s="35"/>
      <c r="AR149" s="4"/>
      <c r="AS149" s="35"/>
      <c r="AT149" s="27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5"/>
      <c r="BK149" s="30"/>
      <c r="BL149" s="3"/>
      <c r="BM149" s="64"/>
      <c r="BN149" s="64"/>
    </row>
    <row r="150" spans="1:67" x14ac:dyDescent="0.35">
      <c r="A150" s="24"/>
      <c r="B150" s="72" t="s">
        <v>12</v>
      </c>
      <c r="C150" s="2"/>
      <c r="D150" s="4">
        <v>52965</v>
      </c>
      <c r="E150" s="4"/>
      <c r="F150" s="4">
        <f t="shared" si="402"/>
        <v>52965</v>
      </c>
      <c r="G150" s="4">
        <v>504.7</v>
      </c>
      <c r="H150" s="4">
        <f t="shared" ref="H150:H152" si="566">F150+G150</f>
        <v>53469.7</v>
      </c>
      <c r="I150" s="4"/>
      <c r="J150" s="4">
        <f t="shared" ref="J150:J152" si="567">H150+I150</f>
        <v>53469.7</v>
      </c>
      <c r="K150" s="4"/>
      <c r="L150" s="4">
        <f t="shared" ref="L150:L152" si="568">J150+K150</f>
        <v>53469.7</v>
      </c>
      <c r="M150" s="4"/>
      <c r="N150" s="4">
        <f>L150+M150</f>
        <v>53469.7</v>
      </c>
      <c r="O150" s="4"/>
      <c r="P150" s="4">
        <f>N150+O150</f>
        <v>53469.7</v>
      </c>
      <c r="Q150" s="4"/>
      <c r="R150" s="3">
        <f t="shared" si="399"/>
        <v>53469.7</v>
      </c>
      <c r="S150" s="32"/>
      <c r="T150" s="3">
        <f t="shared" ref="T150:T152" si="569">R150+S150</f>
        <v>53469.7</v>
      </c>
      <c r="U150" s="32"/>
      <c r="V150" s="35">
        <f t="shared" ref="V150:V152" si="570">T150+U150</f>
        <v>53469.7</v>
      </c>
      <c r="W150" s="4"/>
      <c r="X150" s="35">
        <f t="shared" ref="X150:X152" si="571">V150+W150</f>
        <v>53469.7</v>
      </c>
      <c r="Y150" s="27"/>
      <c r="Z150" s="3">
        <f t="shared" ref="Z150:Z152" si="572">X150+Y150</f>
        <v>53469.7</v>
      </c>
      <c r="AA150" s="4">
        <v>52965</v>
      </c>
      <c r="AB150" s="4"/>
      <c r="AC150" s="4">
        <f t="shared" si="403"/>
        <v>52965</v>
      </c>
      <c r="AD150" s="4">
        <v>6523.9</v>
      </c>
      <c r="AE150" s="4">
        <f t="shared" ref="AE150:AE152" si="573">AC150+AD150</f>
        <v>59488.9</v>
      </c>
      <c r="AF150" s="4"/>
      <c r="AG150" s="4">
        <f t="shared" ref="AG150:AG152" si="574">AE150+AF150</f>
        <v>59488.9</v>
      </c>
      <c r="AH150" s="4"/>
      <c r="AI150" s="4">
        <f t="shared" ref="AI150:AI152" si="575">AG150+AH150</f>
        <v>59488.9</v>
      </c>
      <c r="AJ150" s="4"/>
      <c r="AK150" s="4">
        <f t="shared" ref="AK150:AK152" si="576">AI150+AJ150</f>
        <v>59488.9</v>
      </c>
      <c r="AL150" s="4"/>
      <c r="AM150" s="3">
        <f t="shared" si="400"/>
        <v>59488.9</v>
      </c>
      <c r="AN150" s="32"/>
      <c r="AO150" s="3">
        <f t="shared" ref="AO150:AO152" si="577">AM150+AN150</f>
        <v>59488.9</v>
      </c>
      <c r="AP150" s="32"/>
      <c r="AQ150" s="35">
        <f t="shared" ref="AQ150:AQ152" si="578">AO150+AP150</f>
        <v>59488.9</v>
      </c>
      <c r="AR150" s="4"/>
      <c r="AS150" s="35">
        <f t="shared" ref="AS150:AS152" si="579">AQ150+AR150</f>
        <v>59488.9</v>
      </c>
      <c r="AT150" s="27"/>
      <c r="AU150" s="3">
        <f t="shared" ref="AU150:AU152" si="580">AS150+AT150</f>
        <v>59488.9</v>
      </c>
      <c r="AV150" s="3">
        <v>49320.1</v>
      </c>
      <c r="AW150" s="3"/>
      <c r="AX150" s="3">
        <f t="shared" si="404"/>
        <v>49320.1</v>
      </c>
      <c r="AY150" s="3">
        <v>6553.8</v>
      </c>
      <c r="AZ150" s="3">
        <f t="shared" ref="AZ150:AZ152" si="581">AX150+AY150</f>
        <v>55873.9</v>
      </c>
      <c r="BA150" s="3"/>
      <c r="BB150" s="3">
        <f t="shared" ref="BB150:BB152" si="582">AZ150+BA150</f>
        <v>55873.9</v>
      </c>
      <c r="BC150" s="3"/>
      <c r="BD150" s="3">
        <f t="shared" ref="BD150:BD152" si="583">BB150+BC150</f>
        <v>55873.9</v>
      </c>
      <c r="BE150" s="3"/>
      <c r="BF150" s="3">
        <f t="shared" ref="BF150:BF152" si="584">BD150+BE150</f>
        <v>55873.9</v>
      </c>
      <c r="BG150" s="3"/>
      <c r="BH150" s="3">
        <f t="shared" si="401"/>
        <v>55873.9</v>
      </c>
      <c r="BI150" s="3"/>
      <c r="BJ150" s="35">
        <f t="shared" ref="BJ150:BJ152" si="585">BH150+BI150</f>
        <v>55873.9</v>
      </c>
      <c r="BK150" s="30"/>
      <c r="BL150" s="3">
        <f t="shared" ref="BL150:BL152" si="586">BJ150+BK150</f>
        <v>55873.9</v>
      </c>
      <c r="BM150" s="64" t="s">
        <v>116</v>
      </c>
      <c r="BN150" s="64"/>
    </row>
    <row r="151" spans="1:67" x14ac:dyDescent="0.35">
      <c r="A151" s="24"/>
      <c r="B151" s="72" t="s">
        <v>20</v>
      </c>
      <c r="C151" s="2"/>
      <c r="D151" s="4">
        <v>143201.79999999999</v>
      </c>
      <c r="E151" s="4"/>
      <c r="F151" s="4">
        <f t="shared" si="402"/>
        <v>143201.79999999999</v>
      </c>
      <c r="G151" s="4">
        <v>1364.3</v>
      </c>
      <c r="H151" s="4">
        <f t="shared" si="566"/>
        <v>144566.09999999998</v>
      </c>
      <c r="I151" s="4"/>
      <c r="J151" s="4">
        <f t="shared" si="567"/>
        <v>144566.09999999998</v>
      </c>
      <c r="K151" s="4"/>
      <c r="L151" s="4">
        <f t="shared" si="568"/>
        <v>144566.09999999998</v>
      </c>
      <c r="M151" s="4"/>
      <c r="N151" s="4">
        <f>L151+M151</f>
        <v>144566.09999999998</v>
      </c>
      <c r="O151" s="4"/>
      <c r="P151" s="4">
        <f>N151+O151</f>
        <v>144566.09999999998</v>
      </c>
      <c r="Q151" s="4"/>
      <c r="R151" s="3">
        <f t="shared" si="399"/>
        <v>144566.09999999998</v>
      </c>
      <c r="S151" s="32"/>
      <c r="T151" s="3">
        <f t="shared" si="569"/>
        <v>144566.09999999998</v>
      </c>
      <c r="U151" s="32"/>
      <c r="V151" s="35">
        <f t="shared" si="570"/>
        <v>144566.09999999998</v>
      </c>
      <c r="W151" s="4"/>
      <c r="X151" s="35">
        <f t="shared" si="571"/>
        <v>144566.09999999998</v>
      </c>
      <c r="Y151" s="27"/>
      <c r="Z151" s="3">
        <f t="shared" si="572"/>
        <v>144566.09999999998</v>
      </c>
      <c r="AA151" s="4">
        <v>143201.79999999999</v>
      </c>
      <c r="AB151" s="4"/>
      <c r="AC151" s="4">
        <f t="shared" si="403"/>
        <v>143201.79999999999</v>
      </c>
      <c r="AD151" s="4">
        <v>17638.7</v>
      </c>
      <c r="AE151" s="4">
        <f t="shared" si="573"/>
        <v>160840.5</v>
      </c>
      <c r="AF151" s="4"/>
      <c r="AG151" s="4">
        <f t="shared" si="574"/>
        <v>160840.5</v>
      </c>
      <c r="AH151" s="4"/>
      <c r="AI151" s="4">
        <f t="shared" si="575"/>
        <v>160840.5</v>
      </c>
      <c r="AJ151" s="4"/>
      <c r="AK151" s="4">
        <f t="shared" si="576"/>
        <v>160840.5</v>
      </c>
      <c r="AL151" s="4"/>
      <c r="AM151" s="3">
        <f t="shared" si="400"/>
        <v>160840.5</v>
      </c>
      <c r="AN151" s="32"/>
      <c r="AO151" s="3">
        <f t="shared" si="577"/>
        <v>160840.5</v>
      </c>
      <c r="AP151" s="32"/>
      <c r="AQ151" s="35">
        <f t="shared" si="578"/>
        <v>160840.5</v>
      </c>
      <c r="AR151" s="4"/>
      <c r="AS151" s="35">
        <f t="shared" si="579"/>
        <v>160840.5</v>
      </c>
      <c r="AT151" s="27"/>
      <c r="AU151" s="3">
        <f t="shared" si="580"/>
        <v>160840.5</v>
      </c>
      <c r="AV151" s="3">
        <v>147960.20000000001</v>
      </c>
      <c r="AW151" s="3"/>
      <c r="AX151" s="3">
        <f t="shared" si="404"/>
        <v>147960.20000000001</v>
      </c>
      <c r="AY151" s="3">
        <v>19661.599999999999</v>
      </c>
      <c r="AZ151" s="3">
        <f t="shared" si="581"/>
        <v>167621.80000000002</v>
      </c>
      <c r="BA151" s="3"/>
      <c r="BB151" s="3">
        <f t="shared" si="582"/>
        <v>167621.80000000002</v>
      </c>
      <c r="BC151" s="3"/>
      <c r="BD151" s="3">
        <f t="shared" si="583"/>
        <v>167621.80000000002</v>
      </c>
      <c r="BE151" s="3"/>
      <c r="BF151" s="3">
        <f t="shared" si="584"/>
        <v>167621.80000000002</v>
      </c>
      <c r="BG151" s="3"/>
      <c r="BH151" s="3">
        <f t="shared" si="401"/>
        <v>167621.80000000002</v>
      </c>
      <c r="BI151" s="3"/>
      <c r="BJ151" s="35">
        <f t="shared" si="585"/>
        <v>167621.80000000002</v>
      </c>
      <c r="BK151" s="30"/>
      <c r="BL151" s="3">
        <f t="shared" si="586"/>
        <v>167621.80000000002</v>
      </c>
      <c r="BM151" s="64" t="s">
        <v>116</v>
      </c>
      <c r="BN151" s="64"/>
    </row>
    <row r="152" spans="1:67" x14ac:dyDescent="0.35">
      <c r="A152" s="24"/>
      <c r="B152" s="72" t="s">
        <v>27</v>
      </c>
      <c r="C152" s="72"/>
      <c r="D152" s="40">
        <f>D154+D155</f>
        <v>545691.1</v>
      </c>
      <c r="E152" s="40"/>
      <c r="F152" s="39">
        <f t="shared" si="402"/>
        <v>545691.1</v>
      </c>
      <c r="G152" s="40">
        <f>G154+G155</f>
        <v>15047.825000000001</v>
      </c>
      <c r="H152" s="39">
        <f t="shared" si="566"/>
        <v>560738.92499999993</v>
      </c>
      <c r="I152" s="40">
        <f>I154+I155</f>
        <v>0</v>
      </c>
      <c r="J152" s="39">
        <f t="shared" si="567"/>
        <v>560738.92499999993</v>
      </c>
      <c r="K152" s="40">
        <f>K154+K155</f>
        <v>21381.073</v>
      </c>
      <c r="L152" s="39">
        <f t="shared" si="568"/>
        <v>582119.99799999991</v>
      </c>
      <c r="M152" s="40">
        <f>M154+M155</f>
        <v>0</v>
      </c>
      <c r="N152" s="39">
        <f>L152+M152</f>
        <v>582119.99799999991</v>
      </c>
      <c r="O152" s="40">
        <f>O154+O155</f>
        <v>-419.00700000000001</v>
      </c>
      <c r="P152" s="39">
        <f>N152+O152</f>
        <v>581700.99099999992</v>
      </c>
      <c r="Q152" s="40">
        <f>Q154+Q155</f>
        <v>3321.0380000000005</v>
      </c>
      <c r="R152" s="40">
        <f t="shared" si="399"/>
        <v>585022.02899999986</v>
      </c>
      <c r="S152" s="40">
        <f>S154+S155</f>
        <v>0</v>
      </c>
      <c r="T152" s="40">
        <f t="shared" si="569"/>
        <v>585022.02899999986</v>
      </c>
      <c r="U152" s="40">
        <f>U154+U155</f>
        <v>-21381.073</v>
      </c>
      <c r="V152" s="40">
        <f t="shared" si="570"/>
        <v>563640.95599999989</v>
      </c>
      <c r="W152" s="3">
        <f>W154+W155</f>
        <v>0</v>
      </c>
      <c r="X152" s="40">
        <f t="shared" si="571"/>
        <v>563640.95599999989</v>
      </c>
      <c r="Y152" s="40">
        <f>Y154+Y155</f>
        <v>-75879.687999999995</v>
      </c>
      <c r="Z152" s="3">
        <f t="shared" si="572"/>
        <v>487761.26799999992</v>
      </c>
      <c r="AA152" s="40">
        <f t="shared" ref="AA152:AV152" si="587">AA154+AA155</f>
        <v>186329.3</v>
      </c>
      <c r="AB152" s="40">
        <f t="shared" ref="AB152:AD152" si="588">AB154+AB155</f>
        <v>0</v>
      </c>
      <c r="AC152" s="39">
        <f t="shared" si="403"/>
        <v>186329.3</v>
      </c>
      <c r="AD152" s="40">
        <f t="shared" si="588"/>
        <v>0</v>
      </c>
      <c r="AE152" s="39">
        <f t="shared" si="573"/>
        <v>186329.3</v>
      </c>
      <c r="AF152" s="40">
        <f t="shared" ref="AF152" si="589">AF154+AF155</f>
        <v>-51950</v>
      </c>
      <c r="AG152" s="39">
        <f t="shared" si="574"/>
        <v>134379.29999999999</v>
      </c>
      <c r="AH152" s="40">
        <f t="shared" ref="AH152:AJ152" si="590">AH154+AH155</f>
        <v>0</v>
      </c>
      <c r="AI152" s="39">
        <f t="shared" si="575"/>
        <v>134379.29999999999</v>
      </c>
      <c r="AJ152" s="40">
        <f t="shared" si="590"/>
        <v>0</v>
      </c>
      <c r="AK152" s="39">
        <f t="shared" si="576"/>
        <v>134379.29999999999</v>
      </c>
      <c r="AL152" s="40">
        <f t="shared" ref="AL152:AN152" si="591">AL154+AL155</f>
        <v>65645.578999999998</v>
      </c>
      <c r="AM152" s="40">
        <f t="shared" si="400"/>
        <v>200024.87899999999</v>
      </c>
      <c r="AN152" s="40">
        <f t="shared" si="591"/>
        <v>-157.262</v>
      </c>
      <c r="AO152" s="40">
        <f t="shared" si="577"/>
        <v>199867.617</v>
      </c>
      <c r="AP152" s="40">
        <f t="shared" ref="AP152:AR152" si="592">AP154+AP155</f>
        <v>0</v>
      </c>
      <c r="AQ152" s="40">
        <f t="shared" si="578"/>
        <v>199867.617</v>
      </c>
      <c r="AR152" s="3">
        <f t="shared" si="592"/>
        <v>0</v>
      </c>
      <c r="AS152" s="40">
        <f t="shared" si="579"/>
        <v>199867.617</v>
      </c>
      <c r="AT152" s="40">
        <f t="shared" ref="AT152" si="593">AT154+AT155</f>
        <v>67262.237999999998</v>
      </c>
      <c r="AU152" s="3">
        <f t="shared" si="580"/>
        <v>267129.85499999998</v>
      </c>
      <c r="AV152" s="40">
        <f t="shared" si="587"/>
        <v>328747.2</v>
      </c>
      <c r="AW152" s="40">
        <f t="shared" ref="AW152:AY152" si="594">AW154+AW155</f>
        <v>0</v>
      </c>
      <c r="AX152" s="40">
        <f t="shared" si="404"/>
        <v>328747.2</v>
      </c>
      <c r="AY152" s="40">
        <f t="shared" si="594"/>
        <v>0</v>
      </c>
      <c r="AZ152" s="40">
        <f t="shared" si="581"/>
        <v>328747.2</v>
      </c>
      <c r="BA152" s="40">
        <f t="shared" ref="BA152:BC152" si="595">BA154+BA155</f>
        <v>-124630</v>
      </c>
      <c r="BB152" s="40">
        <f t="shared" si="582"/>
        <v>204117.2</v>
      </c>
      <c r="BC152" s="40">
        <f t="shared" si="595"/>
        <v>0</v>
      </c>
      <c r="BD152" s="40">
        <f t="shared" si="583"/>
        <v>204117.2</v>
      </c>
      <c r="BE152" s="40">
        <f t="shared" ref="BE152:BG152" si="596">BE154+BE155</f>
        <v>0</v>
      </c>
      <c r="BF152" s="40">
        <f t="shared" si="584"/>
        <v>204117.2</v>
      </c>
      <c r="BG152" s="40">
        <f t="shared" si="596"/>
        <v>131171.29599999997</v>
      </c>
      <c r="BH152" s="40">
        <f t="shared" si="401"/>
        <v>335288.49599999998</v>
      </c>
      <c r="BI152" s="3">
        <f t="shared" ref="BI152:BK152" si="597">BI154+BI155</f>
        <v>0</v>
      </c>
      <c r="BJ152" s="40">
        <f t="shared" si="585"/>
        <v>335288.49599999998</v>
      </c>
      <c r="BK152" s="40">
        <f t="shared" si="597"/>
        <v>0</v>
      </c>
      <c r="BL152" s="3">
        <f t="shared" si="586"/>
        <v>335288.49599999998</v>
      </c>
      <c r="BM152" s="68"/>
      <c r="BN152" s="68"/>
      <c r="BO152" s="68"/>
    </row>
    <row r="153" spans="1:67" x14ac:dyDescent="0.35">
      <c r="A153" s="24"/>
      <c r="B153" s="13" t="s">
        <v>5</v>
      </c>
      <c r="C153" s="7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3"/>
      <c r="S153" s="32"/>
      <c r="T153" s="3"/>
      <c r="U153" s="32"/>
      <c r="V153" s="35"/>
      <c r="W153" s="4"/>
      <c r="X153" s="35"/>
      <c r="Y153" s="27"/>
      <c r="Z153" s="3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3"/>
      <c r="AN153" s="32"/>
      <c r="AO153" s="3"/>
      <c r="AP153" s="32"/>
      <c r="AQ153" s="35"/>
      <c r="AR153" s="4"/>
      <c r="AS153" s="35"/>
      <c r="AT153" s="27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5"/>
      <c r="BK153" s="30"/>
      <c r="BL153" s="3"/>
      <c r="BM153" s="64"/>
      <c r="BN153" s="64"/>
    </row>
    <row r="154" spans="1:67" s="42" customFormat="1" hidden="1" x14ac:dyDescent="0.35">
      <c r="A154" s="43"/>
      <c r="B154" s="44" t="s">
        <v>6</v>
      </c>
      <c r="C154" s="50"/>
      <c r="D154" s="47">
        <f>D156+D159+D161+D162+D163+D164+D165+D166+D169+D173+D175</f>
        <v>483329.4</v>
      </c>
      <c r="E154" s="47">
        <f>E156+E159+E161+E162+E163+E164+E165+E166+E169+E173+E175</f>
        <v>0</v>
      </c>
      <c r="F154" s="47">
        <f t="shared" si="402"/>
        <v>483329.4</v>
      </c>
      <c r="G154" s="47">
        <f>G156+G159+G161+G162+G163+G164+G165+G166+G169+G173+G175+G176+G177+G178</f>
        <v>15047.825000000001</v>
      </c>
      <c r="H154" s="47">
        <f t="shared" ref="H154:H157" si="598">F154+G154</f>
        <v>498377.22500000003</v>
      </c>
      <c r="I154" s="47">
        <f>I156+I159+I161+I162+I163+I164+I165+I166+I169+I173+I175+I176+I177+I178</f>
        <v>0</v>
      </c>
      <c r="J154" s="47">
        <f t="shared" ref="J154:J157" si="599">H154+I154</f>
        <v>498377.22500000003</v>
      </c>
      <c r="K154" s="47">
        <f>K156+K159+K161+K162+K163+K164+K165+K166+K169+K173+K175+K176+K177+K178+K179</f>
        <v>21381.073</v>
      </c>
      <c r="L154" s="47">
        <f t="shared" ref="L154:L157" si="600">J154+K154</f>
        <v>519758.29800000001</v>
      </c>
      <c r="M154" s="47">
        <f>M156+M159+M161+M162+M163+M164+M165+M166+M169+M173+M175+M176+M177+M178+M179</f>
        <v>0</v>
      </c>
      <c r="N154" s="47">
        <f>L154+M154</f>
        <v>519758.29800000001</v>
      </c>
      <c r="O154" s="47">
        <f>O156+O159+O161+O162+O163+O164+O165+O166+O169+O173+O175+O176+O177+O178+O179</f>
        <v>-419.00700000000001</v>
      </c>
      <c r="P154" s="47">
        <f>N154+O154</f>
        <v>519339.29100000003</v>
      </c>
      <c r="Q154" s="47">
        <f>Q156+Q159+Q161+Q162+Q163+Q164+Q165+Q166+Q169+Q173+Q175+Q176+Q177+Q178+Q179+Q180+Q181</f>
        <v>3321.0380000000005</v>
      </c>
      <c r="R154" s="47">
        <f t="shared" si="399"/>
        <v>522660.32900000003</v>
      </c>
      <c r="S154" s="47">
        <f>S156+S159+S161+S162+S163+S164+S165+S166+S169+S173+S175+S176+S177+S178+S179+S180+S181</f>
        <v>0</v>
      </c>
      <c r="T154" s="47">
        <f t="shared" ref="T154:T157" si="601">R154+S154</f>
        <v>522660.32900000003</v>
      </c>
      <c r="U154" s="32">
        <f>U156+U159+U161+U162+U163+U164+U165+U166+U169+U173+U175+U176+U177+U178+U179+U180+U181</f>
        <v>-21381.073</v>
      </c>
      <c r="V154" s="47">
        <f t="shared" ref="V154:V157" si="602">T154+U154</f>
        <v>501279.25600000005</v>
      </c>
      <c r="W154" s="4">
        <f>W156+W159+W161+W162+W163+W164+W165+W166+W169+W173+W175+W176+W177+W178+W179+W180+W181</f>
        <v>0</v>
      </c>
      <c r="X154" s="47">
        <f t="shared" ref="X154:X157" si="603">V154+W154</f>
        <v>501279.25600000005</v>
      </c>
      <c r="Y154" s="47">
        <f>Y156+Y159+Y161+Y162+Y163+Y164+Y165+Y166+Y169+Y173+Y175+Y176+Y177+Y178+Y179+Y180+Y181</f>
        <v>-75879.687999999995</v>
      </c>
      <c r="Z154" s="47">
        <f t="shared" ref="Z154:Z157" si="604">X154+Y154</f>
        <v>425399.56800000009</v>
      </c>
      <c r="AA154" s="47">
        <f t="shared" ref="AA154:AV154" si="605">AA156+AA159+AA161+AA162+AA163+AA164+AA165+AA166+AA169+AA173+AA175</f>
        <v>123967.6</v>
      </c>
      <c r="AB154" s="47">
        <f t="shared" ref="AB154" si="606">AB156+AB159+AB161+AB162+AB163+AB164+AB165+AB166+AB169+AB173+AB175</f>
        <v>0</v>
      </c>
      <c r="AC154" s="47">
        <f t="shared" si="403"/>
        <v>123967.6</v>
      </c>
      <c r="AD154" s="47">
        <f>AD156+AD159+AD161+AD162+AD163+AD164+AD165+AD166+AD169+AD173+AD175+AD176+AD177+AD178</f>
        <v>0</v>
      </c>
      <c r="AE154" s="47">
        <f t="shared" ref="AE154:AE157" si="607">AC154+AD154</f>
        <v>123967.6</v>
      </c>
      <c r="AF154" s="47">
        <f>AF156+AF159+AF161+AF162+AF163+AF164+AF165+AF166+AF169+AF173+AF175+AF176+AF177+AF178+AF179</f>
        <v>-51950</v>
      </c>
      <c r="AG154" s="47">
        <f t="shared" ref="AG154:AG157" si="608">AE154+AF154</f>
        <v>72017.600000000006</v>
      </c>
      <c r="AH154" s="47">
        <f>AH156+AH159+AH161+AH162+AH163+AH164+AH165+AH166+AH169+AH173+AH175+AH176+AH177+AH178+AH179</f>
        <v>0</v>
      </c>
      <c r="AI154" s="47">
        <f t="shared" ref="AI154:AI157" si="609">AG154+AH154</f>
        <v>72017.600000000006</v>
      </c>
      <c r="AJ154" s="47">
        <f>AJ156+AJ159+AJ161+AJ162+AJ163+AJ164+AJ165+AJ166+AJ169+AJ173+AJ175+AJ176+AJ177+AJ178+AJ179</f>
        <v>0</v>
      </c>
      <c r="AK154" s="47">
        <f t="shared" ref="AK154:AK157" si="610">AI154+AJ154</f>
        <v>72017.600000000006</v>
      </c>
      <c r="AL154" s="47">
        <f>AL156+AL159+AL161+AL162+AL163+AL164+AL165+AL166+AL169+AL173+AL175+AL176+AL177+AL178+AL179+AL180+AL181</f>
        <v>65645.578999999998</v>
      </c>
      <c r="AM154" s="47">
        <f t="shared" si="400"/>
        <v>137663.179</v>
      </c>
      <c r="AN154" s="47">
        <f>AN156+AN159+AN161+AN162+AN163+AN164+AN165+AN166+AN169+AN173+AN175+AN176+AN177+AN178+AN179+AN180+AN181</f>
        <v>-157.262</v>
      </c>
      <c r="AO154" s="47">
        <f t="shared" ref="AO154:AO157" si="611">AM154+AN154</f>
        <v>137505.91700000002</v>
      </c>
      <c r="AP154" s="32">
        <f>AP156+AP159+AP161+AP162+AP163+AP164+AP165+AP166+AP169+AP173+AP175+AP176+AP177+AP178+AP179+AP180+AP181</f>
        <v>0</v>
      </c>
      <c r="AQ154" s="47">
        <f t="shared" ref="AQ154:AQ157" si="612">AO154+AP154</f>
        <v>137505.91700000002</v>
      </c>
      <c r="AR154" s="4">
        <f>AR156+AR159+AR161+AR162+AR163+AR164+AR165+AR166+AR169+AR173+AR175+AR176+AR177+AR178+AR179+AR180+AR181</f>
        <v>0</v>
      </c>
      <c r="AS154" s="47">
        <f t="shared" ref="AS154:AS157" si="613">AQ154+AR154</f>
        <v>137505.91700000002</v>
      </c>
      <c r="AT154" s="47">
        <f>AT156+AT159+AT161+AT162+AT163+AT164+AT165+AT166+AT169+AT173+AT175+AT176+AT177+AT178+AT179+AT180+AT181</f>
        <v>67262.237999999998</v>
      </c>
      <c r="AU154" s="47">
        <f t="shared" ref="AU154:AU157" si="614">AS154+AT154</f>
        <v>204768.15500000003</v>
      </c>
      <c r="AV154" s="47">
        <f t="shared" si="605"/>
        <v>245086</v>
      </c>
      <c r="AW154" s="41">
        <f t="shared" ref="AW154" si="615">AW156+AW159+AW161+AW162+AW163+AW164+AW165+AW166+AW169+AW173+AW175</f>
        <v>0</v>
      </c>
      <c r="AX154" s="41">
        <f t="shared" si="404"/>
        <v>245086</v>
      </c>
      <c r="AY154" s="41">
        <f>AY156+AY159+AY161+AY162+AY163+AY164+AY165+AY166+AY169+AY173+AY175+AY176+AY177+AY178</f>
        <v>0</v>
      </c>
      <c r="AZ154" s="41">
        <f t="shared" ref="AZ154:AZ157" si="616">AX154+AY154</f>
        <v>245086</v>
      </c>
      <c r="BA154" s="41">
        <f>BA156+BA159+BA161+BA162+BA163+BA164+BA165+BA166+BA169+BA173+BA175+BA176+BA177+BA178+BA179</f>
        <v>-124630</v>
      </c>
      <c r="BB154" s="41">
        <f t="shared" ref="BB154:BB157" si="617">AZ154+BA154</f>
        <v>120456</v>
      </c>
      <c r="BC154" s="41">
        <f>BC156+BC159+BC161+BC162+BC163+BC164+BC165+BC166+BC169+BC173+BC175+BC176+BC177+BC178+BC179</f>
        <v>0</v>
      </c>
      <c r="BD154" s="41">
        <f t="shared" ref="BD154:BD157" si="618">BB154+BC154</f>
        <v>120456</v>
      </c>
      <c r="BE154" s="41">
        <f>BE156+BE159+BE161+BE162+BE163+BE164+BE165+BE166+BE169+BE173+BE175+BE176+BE177+BE178+BE179</f>
        <v>0</v>
      </c>
      <c r="BF154" s="41">
        <f t="shared" ref="BF154:BF157" si="619">BD154+BE154</f>
        <v>120456</v>
      </c>
      <c r="BG154" s="41">
        <f>BG156+BG159+BG161+BG162+BG163+BG164+BG165+BG166+BG169+BG173+BG175+BG176+BG177+BG178+BG179+BG180+BG181</f>
        <v>131171.29599999997</v>
      </c>
      <c r="BH154" s="41">
        <f t="shared" si="401"/>
        <v>251627.29599999997</v>
      </c>
      <c r="BI154" s="3">
        <f>BI156+BI159+BI161+BI162+BI163+BI164+BI165+BI166+BI169+BI173+BI175+BI176+BI177+BI178+BI179+BI180+BI181</f>
        <v>0</v>
      </c>
      <c r="BJ154" s="41">
        <f t="shared" ref="BJ154:BJ157" si="620">BH154+BI154</f>
        <v>251627.29599999997</v>
      </c>
      <c r="BK154" s="41">
        <f>BK156+BK159+BK161+BK162+BK163+BK164+BK165+BK166+BK169+BK173+BK175+BK176+BK177+BK178+BK179+BK180+BK181</f>
        <v>0</v>
      </c>
      <c r="BL154" s="41">
        <f t="shared" ref="BL154:BL157" si="621">BJ154+BK154</f>
        <v>251627.29599999997</v>
      </c>
      <c r="BN154" s="42">
        <v>0</v>
      </c>
    </row>
    <row r="155" spans="1:67" x14ac:dyDescent="0.35">
      <c r="A155" s="24"/>
      <c r="B155" s="13" t="s">
        <v>12</v>
      </c>
      <c r="C155" s="72"/>
      <c r="D155" s="54">
        <f>D160</f>
        <v>62361.7</v>
      </c>
      <c r="E155" s="54">
        <f>E160</f>
        <v>0</v>
      </c>
      <c r="F155" s="54">
        <f t="shared" si="402"/>
        <v>62361.7</v>
      </c>
      <c r="G155" s="54">
        <f>G160</f>
        <v>0</v>
      </c>
      <c r="H155" s="54">
        <f t="shared" si="598"/>
        <v>62361.7</v>
      </c>
      <c r="I155" s="54">
        <f>I160</f>
        <v>0</v>
      </c>
      <c r="J155" s="54">
        <f t="shared" si="599"/>
        <v>62361.7</v>
      </c>
      <c r="K155" s="54">
        <f>K160</f>
        <v>0</v>
      </c>
      <c r="L155" s="54">
        <f t="shared" si="600"/>
        <v>62361.7</v>
      </c>
      <c r="M155" s="54">
        <f>M160</f>
        <v>0</v>
      </c>
      <c r="N155" s="54">
        <f>L155+M155</f>
        <v>62361.7</v>
      </c>
      <c r="O155" s="54">
        <f>O160</f>
        <v>0</v>
      </c>
      <c r="P155" s="54">
        <f>N155+O155</f>
        <v>62361.7</v>
      </c>
      <c r="Q155" s="54">
        <f>Q160</f>
        <v>0</v>
      </c>
      <c r="R155" s="55">
        <f t="shared" si="399"/>
        <v>62361.7</v>
      </c>
      <c r="S155" s="54">
        <f>S160</f>
        <v>0</v>
      </c>
      <c r="T155" s="55">
        <f t="shared" si="601"/>
        <v>62361.7</v>
      </c>
      <c r="U155" s="32">
        <f>U160</f>
        <v>0</v>
      </c>
      <c r="V155" s="35">
        <f t="shared" si="602"/>
        <v>62361.7</v>
      </c>
      <c r="W155" s="4">
        <f>W160</f>
        <v>0</v>
      </c>
      <c r="X155" s="35">
        <f t="shared" si="603"/>
        <v>62361.7</v>
      </c>
      <c r="Y155" s="54">
        <f>Y160</f>
        <v>0</v>
      </c>
      <c r="Z155" s="3">
        <f t="shared" si="604"/>
        <v>62361.7</v>
      </c>
      <c r="AA155" s="54">
        <f t="shared" ref="AA155:AV155" si="622">AA160</f>
        <v>62361.7</v>
      </c>
      <c r="AB155" s="54">
        <f t="shared" ref="AB155:AD155" si="623">AB160</f>
        <v>0</v>
      </c>
      <c r="AC155" s="54">
        <f t="shared" si="403"/>
        <v>62361.7</v>
      </c>
      <c r="AD155" s="54">
        <f t="shared" si="623"/>
        <v>0</v>
      </c>
      <c r="AE155" s="54">
        <f t="shared" si="607"/>
        <v>62361.7</v>
      </c>
      <c r="AF155" s="54">
        <f t="shared" ref="AF155" si="624">AF160</f>
        <v>0</v>
      </c>
      <c r="AG155" s="54">
        <f t="shared" si="608"/>
        <v>62361.7</v>
      </c>
      <c r="AH155" s="54">
        <f t="shared" ref="AH155:AJ155" si="625">AH160</f>
        <v>0</v>
      </c>
      <c r="AI155" s="54">
        <f t="shared" si="609"/>
        <v>62361.7</v>
      </c>
      <c r="AJ155" s="54">
        <f t="shared" si="625"/>
        <v>0</v>
      </c>
      <c r="AK155" s="54">
        <f t="shared" si="610"/>
        <v>62361.7</v>
      </c>
      <c r="AL155" s="54">
        <f t="shared" ref="AL155:AN155" si="626">AL160</f>
        <v>0</v>
      </c>
      <c r="AM155" s="55">
        <f t="shared" si="400"/>
        <v>62361.7</v>
      </c>
      <c r="AN155" s="54">
        <f t="shared" si="626"/>
        <v>0</v>
      </c>
      <c r="AO155" s="55">
        <f t="shared" si="611"/>
        <v>62361.7</v>
      </c>
      <c r="AP155" s="32">
        <f t="shared" ref="AP155:AR155" si="627">AP160</f>
        <v>0</v>
      </c>
      <c r="AQ155" s="35">
        <f t="shared" si="612"/>
        <v>62361.7</v>
      </c>
      <c r="AR155" s="4">
        <f t="shared" si="627"/>
        <v>0</v>
      </c>
      <c r="AS155" s="35">
        <f t="shared" si="613"/>
        <v>62361.7</v>
      </c>
      <c r="AT155" s="54">
        <f t="shared" ref="AT155" si="628">AT160</f>
        <v>0</v>
      </c>
      <c r="AU155" s="3">
        <f t="shared" si="614"/>
        <v>62361.7</v>
      </c>
      <c r="AV155" s="54">
        <f t="shared" si="622"/>
        <v>83661.2</v>
      </c>
      <c r="AW155" s="55">
        <f t="shared" ref="AW155:AY155" si="629">AW160</f>
        <v>0</v>
      </c>
      <c r="AX155" s="55">
        <f t="shared" si="404"/>
        <v>83661.2</v>
      </c>
      <c r="AY155" s="55">
        <f t="shared" si="629"/>
        <v>0</v>
      </c>
      <c r="AZ155" s="55">
        <f t="shared" si="616"/>
        <v>83661.2</v>
      </c>
      <c r="BA155" s="55">
        <f t="shared" ref="BA155:BC155" si="630">BA160</f>
        <v>0</v>
      </c>
      <c r="BB155" s="55">
        <f t="shared" si="617"/>
        <v>83661.2</v>
      </c>
      <c r="BC155" s="55">
        <f t="shared" si="630"/>
        <v>0</v>
      </c>
      <c r="BD155" s="55">
        <f t="shared" si="618"/>
        <v>83661.2</v>
      </c>
      <c r="BE155" s="55">
        <f t="shared" ref="BE155:BG155" si="631">BE160</f>
        <v>0</v>
      </c>
      <c r="BF155" s="55">
        <f t="shared" si="619"/>
        <v>83661.2</v>
      </c>
      <c r="BG155" s="55">
        <f t="shared" si="631"/>
        <v>0</v>
      </c>
      <c r="BH155" s="55">
        <f t="shared" si="401"/>
        <v>83661.2</v>
      </c>
      <c r="BI155" s="3">
        <f t="shared" ref="BI155:BK155" si="632">BI160</f>
        <v>0</v>
      </c>
      <c r="BJ155" s="35">
        <f t="shared" si="620"/>
        <v>83661.2</v>
      </c>
      <c r="BK155" s="55">
        <f t="shared" si="632"/>
        <v>0</v>
      </c>
      <c r="BL155" s="3">
        <f t="shared" si="621"/>
        <v>83661.2</v>
      </c>
      <c r="BM155" s="37"/>
      <c r="BN155" s="37"/>
      <c r="BO155" s="37"/>
    </row>
    <row r="156" spans="1:67" ht="36" x14ac:dyDescent="0.35">
      <c r="A156" s="24" t="s">
        <v>204</v>
      </c>
      <c r="B156" s="13" t="s">
        <v>44</v>
      </c>
      <c r="C156" s="2" t="s">
        <v>96</v>
      </c>
      <c r="D156" s="4">
        <v>17026.900000000001</v>
      </c>
      <c r="E156" s="4"/>
      <c r="F156" s="4">
        <f t="shared" si="402"/>
        <v>17026.900000000001</v>
      </c>
      <c r="G156" s="4"/>
      <c r="H156" s="4">
        <f t="shared" si="598"/>
        <v>17026.900000000001</v>
      </c>
      <c r="I156" s="4"/>
      <c r="J156" s="4">
        <f t="shared" si="599"/>
        <v>17026.900000000001</v>
      </c>
      <c r="K156" s="4"/>
      <c r="L156" s="4">
        <f t="shared" si="600"/>
        <v>17026.900000000001</v>
      </c>
      <c r="M156" s="4"/>
      <c r="N156" s="4">
        <f>L156+M156</f>
        <v>17026.900000000001</v>
      </c>
      <c r="O156" s="4">
        <f>-51.007</f>
        <v>-51.006999999999998</v>
      </c>
      <c r="P156" s="4">
        <f>N156+O156</f>
        <v>16975.893</v>
      </c>
      <c r="Q156" s="4">
        <v>-16975.893</v>
      </c>
      <c r="R156" s="3">
        <f t="shared" ref="R156:R220" si="633">P156+Q156</f>
        <v>0</v>
      </c>
      <c r="S156" s="32"/>
      <c r="T156" s="3">
        <f t="shared" si="601"/>
        <v>0</v>
      </c>
      <c r="U156" s="32"/>
      <c r="V156" s="35">
        <f t="shared" si="602"/>
        <v>0</v>
      </c>
      <c r="W156" s="4"/>
      <c r="X156" s="35">
        <f t="shared" si="603"/>
        <v>0</v>
      </c>
      <c r="Y156" s="27"/>
      <c r="Z156" s="3">
        <f t="shared" si="604"/>
        <v>0</v>
      </c>
      <c r="AA156" s="4">
        <v>0</v>
      </c>
      <c r="AB156" s="4">
        <v>0</v>
      </c>
      <c r="AC156" s="4">
        <f t="shared" si="403"/>
        <v>0</v>
      </c>
      <c r="AD156" s="4">
        <v>0</v>
      </c>
      <c r="AE156" s="4">
        <f t="shared" si="607"/>
        <v>0</v>
      </c>
      <c r="AF156" s="4">
        <v>0</v>
      </c>
      <c r="AG156" s="4">
        <f t="shared" si="608"/>
        <v>0</v>
      </c>
      <c r="AH156" s="4">
        <v>0</v>
      </c>
      <c r="AI156" s="4">
        <f t="shared" si="609"/>
        <v>0</v>
      </c>
      <c r="AJ156" s="4"/>
      <c r="AK156" s="4">
        <f t="shared" si="610"/>
        <v>0</v>
      </c>
      <c r="AL156" s="4">
        <v>16975.893</v>
      </c>
      <c r="AM156" s="3">
        <f t="shared" ref="AM156:AM220" si="634">AK156+AL156</f>
        <v>16975.893</v>
      </c>
      <c r="AN156" s="32"/>
      <c r="AO156" s="3">
        <f t="shared" si="611"/>
        <v>16975.893</v>
      </c>
      <c r="AP156" s="32"/>
      <c r="AQ156" s="35">
        <f t="shared" si="612"/>
        <v>16975.893</v>
      </c>
      <c r="AR156" s="4"/>
      <c r="AS156" s="35">
        <f t="shared" si="613"/>
        <v>16975.893</v>
      </c>
      <c r="AT156" s="27"/>
      <c r="AU156" s="3">
        <f t="shared" si="614"/>
        <v>16975.893</v>
      </c>
      <c r="AV156" s="3">
        <v>0</v>
      </c>
      <c r="AW156" s="3">
        <v>0</v>
      </c>
      <c r="AX156" s="3">
        <f t="shared" si="404"/>
        <v>0</v>
      </c>
      <c r="AY156" s="3"/>
      <c r="AZ156" s="3">
        <f t="shared" si="616"/>
        <v>0</v>
      </c>
      <c r="BA156" s="3"/>
      <c r="BB156" s="3">
        <f t="shared" si="617"/>
        <v>0</v>
      </c>
      <c r="BC156" s="3"/>
      <c r="BD156" s="3">
        <f t="shared" si="618"/>
        <v>0</v>
      </c>
      <c r="BE156" s="3"/>
      <c r="BF156" s="3">
        <f t="shared" si="619"/>
        <v>0</v>
      </c>
      <c r="BG156" s="3"/>
      <c r="BH156" s="3">
        <f t="shared" ref="BH156:BH220" si="635">BF156+BG156</f>
        <v>0</v>
      </c>
      <c r="BI156" s="3"/>
      <c r="BJ156" s="35">
        <f t="shared" si="620"/>
        <v>0</v>
      </c>
      <c r="BK156" s="30"/>
      <c r="BL156" s="3">
        <f t="shared" si="621"/>
        <v>0</v>
      </c>
      <c r="BM156" s="64" t="s">
        <v>138</v>
      </c>
      <c r="BN156" s="64"/>
    </row>
    <row r="157" spans="1:67" ht="36" x14ac:dyDescent="0.35">
      <c r="A157" s="24" t="s">
        <v>205</v>
      </c>
      <c r="B157" s="13" t="s">
        <v>45</v>
      </c>
      <c r="C157" s="2" t="s">
        <v>96</v>
      </c>
      <c r="D157" s="4">
        <f>D159+D160</f>
        <v>152367.29999999999</v>
      </c>
      <c r="E157" s="4">
        <f>E159+E160</f>
        <v>0</v>
      </c>
      <c r="F157" s="4">
        <f t="shared" si="402"/>
        <v>152367.29999999999</v>
      </c>
      <c r="G157" s="4">
        <f>G159+G160</f>
        <v>0</v>
      </c>
      <c r="H157" s="4">
        <f t="shared" si="598"/>
        <v>152367.29999999999</v>
      </c>
      <c r="I157" s="4">
        <f>I159+I160</f>
        <v>0</v>
      </c>
      <c r="J157" s="4">
        <f t="shared" si="599"/>
        <v>152367.29999999999</v>
      </c>
      <c r="K157" s="4">
        <f>K159+K160</f>
        <v>0</v>
      </c>
      <c r="L157" s="4">
        <f t="shared" si="600"/>
        <v>152367.29999999999</v>
      </c>
      <c r="M157" s="4">
        <f>M159+M160</f>
        <v>0</v>
      </c>
      <c r="N157" s="4">
        <f>L157+M157</f>
        <v>152367.29999999999</v>
      </c>
      <c r="O157" s="4">
        <f>O159+O160</f>
        <v>-368</v>
      </c>
      <c r="P157" s="4">
        <f>N157+O157</f>
        <v>151999.29999999999</v>
      </c>
      <c r="Q157" s="4">
        <f>Q159+Q160</f>
        <v>0</v>
      </c>
      <c r="R157" s="3">
        <f t="shared" si="633"/>
        <v>151999.29999999999</v>
      </c>
      <c r="S157" s="32">
        <f>S159+S160</f>
        <v>0</v>
      </c>
      <c r="T157" s="3">
        <f t="shared" si="601"/>
        <v>151999.29999999999</v>
      </c>
      <c r="U157" s="32">
        <f>U159+U160</f>
        <v>0</v>
      </c>
      <c r="V157" s="35">
        <f t="shared" si="602"/>
        <v>151999.29999999999</v>
      </c>
      <c r="W157" s="4">
        <f>W159+W160</f>
        <v>0</v>
      </c>
      <c r="X157" s="35">
        <f t="shared" si="603"/>
        <v>151999.29999999999</v>
      </c>
      <c r="Y157" s="27">
        <f>Y159+Y160</f>
        <v>-50036.773000000001</v>
      </c>
      <c r="Z157" s="3">
        <f t="shared" si="604"/>
        <v>101962.52699999999</v>
      </c>
      <c r="AA157" s="4">
        <f t="shared" ref="AA157:AV157" si="636">AA159+AA160</f>
        <v>122861.7</v>
      </c>
      <c r="AB157" s="4">
        <f t="shared" ref="AB157:AD157" si="637">AB159+AB160</f>
        <v>0</v>
      </c>
      <c r="AC157" s="4">
        <f t="shared" si="403"/>
        <v>122861.7</v>
      </c>
      <c r="AD157" s="4">
        <f t="shared" si="637"/>
        <v>0</v>
      </c>
      <c r="AE157" s="4">
        <f t="shared" si="607"/>
        <v>122861.7</v>
      </c>
      <c r="AF157" s="4">
        <f t="shared" ref="AF157" si="638">AF159+AF160</f>
        <v>0</v>
      </c>
      <c r="AG157" s="4">
        <f t="shared" si="608"/>
        <v>122861.7</v>
      </c>
      <c r="AH157" s="4">
        <f t="shared" ref="AH157:AJ157" si="639">AH159+AH160</f>
        <v>0</v>
      </c>
      <c r="AI157" s="4">
        <f t="shared" si="609"/>
        <v>122861.7</v>
      </c>
      <c r="AJ157" s="4">
        <f t="shared" si="639"/>
        <v>0</v>
      </c>
      <c r="AK157" s="4">
        <f t="shared" si="610"/>
        <v>122861.7</v>
      </c>
      <c r="AL157" s="4">
        <f t="shared" ref="AL157:AN157" si="640">AL159+AL160</f>
        <v>0</v>
      </c>
      <c r="AM157" s="3">
        <f t="shared" si="634"/>
        <v>122861.7</v>
      </c>
      <c r="AN157" s="32">
        <f t="shared" si="640"/>
        <v>0</v>
      </c>
      <c r="AO157" s="3">
        <f t="shared" si="611"/>
        <v>122861.7</v>
      </c>
      <c r="AP157" s="32">
        <f t="shared" ref="AP157:AR157" si="641">AP159+AP160</f>
        <v>0</v>
      </c>
      <c r="AQ157" s="35">
        <f t="shared" si="612"/>
        <v>122861.7</v>
      </c>
      <c r="AR157" s="4">
        <f t="shared" si="641"/>
        <v>0</v>
      </c>
      <c r="AS157" s="35">
        <f t="shared" si="613"/>
        <v>122861.7</v>
      </c>
      <c r="AT157" s="27">
        <f t="shared" ref="AT157" si="642">AT159+AT160</f>
        <v>41419.322999999997</v>
      </c>
      <c r="AU157" s="3">
        <f t="shared" si="614"/>
        <v>164281.02299999999</v>
      </c>
      <c r="AV157" s="4">
        <f t="shared" si="636"/>
        <v>144161.20000000001</v>
      </c>
      <c r="AW157" s="3">
        <f t="shared" ref="AW157:AY157" si="643">AW159+AW160</f>
        <v>0</v>
      </c>
      <c r="AX157" s="3">
        <f t="shared" si="404"/>
        <v>144161.20000000001</v>
      </c>
      <c r="AY157" s="3">
        <f t="shared" si="643"/>
        <v>0</v>
      </c>
      <c r="AZ157" s="3">
        <f t="shared" si="616"/>
        <v>144161.20000000001</v>
      </c>
      <c r="BA157" s="3">
        <f t="shared" ref="BA157:BC157" si="644">BA159+BA160</f>
        <v>0</v>
      </c>
      <c r="BB157" s="3">
        <f t="shared" si="617"/>
        <v>144161.20000000001</v>
      </c>
      <c r="BC157" s="3">
        <f t="shared" si="644"/>
        <v>0</v>
      </c>
      <c r="BD157" s="3">
        <f t="shared" si="618"/>
        <v>144161.20000000001</v>
      </c>
      <c r="BE157" s="3">
        <f t="shared" ref="BE157:BG157" si="645">BE159+BE160</f>
        <v>0</v>
      </c>
      <c r="BF157" s="3">
        <f t="shared" si="619"/>
        <v>144161.20000000001</v>
      </c>
      <c r="BG157" s="3">
        <f t="shared" si="645"/>
        <v>0</v>
      </c>
      <c r="BH157" s="3">
        <f t="shared" si="635"/>
        <v>144161.20000000001</v>
      </c>
      <c r="BI157" s="3">
        <f t="shared" ref="BI157:BK157" si="646">BI159+BI160</f>
        <v>0</v>
      </c>
      <c r="BJ157" s="35">
        <f t="shared" si="620"/>
        <v>144161.20000000001</v>
      </c>
      <c r="BK157" s="30">
        <f t="shared" si="646"/>
        <v>0</v>
      </c>
      <c r="BL157" s="3">
        <f t="shared" si="621"/>
        <v>144161.20000000001</v>
      </c>
      <c r="BM157" s="64"/>
      <c r="BN157" s="64"/>
    </row>
    <row r="158" spans="1:67" x14ac:dyDescent="0.35">
      <c r="A158" s="24"/>
      <c r="B158" s="13" t="s">
        <v>5</v>
      </c>
      <c r="C158" s="7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3"/>
      <c r="S158" s="32"/>
      <c r="T158" s="3"/>
      <c r="U158" s="32"/>
      <c r="V158" s="35"/>
      <c r="W158" s="4"/>
      <c r="X158" s="35"/>
      <c r="Y158" s="27"/>
      <c r="Z158" s="3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3"/>
      <c r="AN158" s="32"/>
      <c r="AO158" s="3"/>
      <c r="AP158" s="32"/>
      <c r="AQ158" s="35"/>
      <c r="AR158" s="4"/>
      <c r="AS158" s="35"/>
      <c r="AT158" s="27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5"/>
      <c r="BK158" s="30"/>
      <c r="BL158" s="3"/>
      <c r="BM158" s="64"/>
      <c r="BN158" s="64"/>
    </row>
    <row r="159" spans="1:67" hidden="1" x14ac:dyDescent="0.35">
      <c r="A159" s="12"/>
      <c r="B159" s="14" t="s">
        <v>6</v>
      </c>
      <c r="C159" s="1"/>
      <c r="D159" s="4">
        <v>90005.6</v>
      </c>
      <c r="E159" s="4"/>
      <c r="F159" s="4">
        <f t="shared" si="402"/>
        <v>90005.6</v>
      </c>
      <c r="G159" s="4"/>
      <c r="H159" s="4">
        <f t="shared" ref="H159:H167" si="647">F159+G159</f>
        <v>90005.6</v>
      </c>
      <c r="I159" s="4"/>
      <c r="J159" s="4">
        <f t="shared" ref="J159:J167" si="648">H159+I159</f>
        <v>90005.6</v>
      </c>
      <c r="K159" s="4"/>
      <c r="L159" s="4">
        <f t="shared" ref="L159:L167" si="649">J159+K159</f>
        <v>90005.6</v>
      </c>
      <c r="M159" s="4"/>
      <c r="N159" s="4">
        <f t="shared" ref="N159:N167" si="650">L159+M159</f>
        <v>90005.6</v>
      </c>
      <c r="O159" s="4">
        <v>-368</v>
      </c>
      <c r="P159" s="4">
        <f t="shared" ref="P159:P167" si="651">N159+O159</f>
        <v>89637.6</v>
      </c>
      <c r="Q159" s="4"/>
      <c r="R159" s="4">
        <f t="shared" si="633"/>
        <v>89637.6</v>
      </c>
      <c r="S159" s="32"/>
      <c r="T159" s="4">
        <f t="shared" ref="T159:T167" si="652">R159+S159</f>
        <v>89637.6</v>
      </c>
      <c r="U159" s="32"/>
      <c r="V159" s="4">
        <f t="shared" ref="V159:V167" si="653">T159+U159</f>
        <v>89637.6</v>
      </c>
      <c r="W159" s="4"/>
      <c r="X159" s="4">
        <f t="shared" ref="X159:X167" si="654">V159+W159</f>
        <v>89637.6</v>
      </c>
      <c r="Y159" s="27">
        <f>-41419.323-8617.45</f>
        <v>-50036.773000000001</v>
      </c>
      <c r="Z159" s="4">
        <f t="shared" ref="Z159:Z167" si="655">X159+Y159</f>
        <v>39600.827000000005</v>
      </c>
      <c r="AA159" s="4">
        <v>60500</v>
      </c>
      <c r="AB159" s="4"/>
      <c r="AC159" s="4">
        <f t="shared" si="403"/>
        <v>60500</v>
      </c>
      <c r="AD159" s="4"/>
      <c r="AE159" s="4">
        <f t="shared" ref="AE159:AE167" si="656">AC159+AD159</f>
        <v>60500</v>
      </c>
      <c r="AF159" s="4"/>
      <c r="AG159" s="4">
        <f t="shared" ref="AG159:AG167" si="657">AE159+AF159</f>
        <v>60500</v>
      </c>
      <c r="AH159" s="4"/>
      <c r="AI159" s="4">
        <f t="shared" ref="AI159:AI167" si="658">AG159+AH159</f>
        <v>60500</v>
      </c>
      <c r="AJ159" s="4"/>
      <c r="AK159" s="4">
        <f t="shared" ref="AK159:AK167" si="659">AI159+AJ159</f>
        <v>60500</v>
      </c>
      <c r="AL159" s="4"/>
      <c r="AM159" s="4">
        <f t="shared" si="634"/>
        <v>60500</v>
      </c>
      <c r="AN159" s="32"/>
      <c r="AO159" s="4">
        <f t="shared" ref="AO159:AO167" si="660">AM159+AN159</f>
        <v>60500</v>
      </c>
      <c r="AP159" s="32"/>
      <c r="AQ159" s="4">
        <f t="shared" ref="AQ159:AQ167" si="661">AO159+AP159</f>
        <v>60500</v>
      </c>
      <c r="AR159" s="4"/>
      <c r="AS159" s="4">
        <f t="shared" ref="AS159:AS167" si="662">AQ159+AR159</f>
        <v>60500</v>
      </c>
      <c r="AT159" s="27">
        <v>41419.322999999997</v>
      </c>
      <c r="AU159" s="4">
        <f t="shared" ref="AU159:AU167" si="663">AS159+AT159</f>
        <v>101919.323</v>
      </c>
      <c r="AV159" s="3">
        <v>60500</v>
      </c>
      <c r="AW159" s="3"/>
      <c r="AX159" s="3">
        <f t="shared" si="404"/>
        <v>60500</v>
      </c>
      <c r="AY159" s="3"/>
      <c r="AZ159" s="3">
        <f t="shared" ref="AZ159:AZ167" si="664">AX159+AY159</f>
        <v>60500</v>
      </c>
      <c r="BA159" s="3"/>
      <c r="BB159" s="3">
        <f t="shared" ref="BB159:BB167" si="665">AZ159+BA159</f>
        <v>60500</v>
      </c>
      <c r="BC159" s="3"/>
      <c r="BD159" s="3">
        <f t="shared" ref="BD159:BD167" si="666">BB159+BC159</f>
        <v>60500</v>
      </c>
      <c r="BE159" s="3"/>
      <c r="BF159" s="3">
        <f t="shared" ref="BF159:BF167" si="667">BD159+BE159</f>
        <v>60500</v>
      </c>
      <c r="BG159" s="3"/>
      <c r="BH159" s="3">
        <f t="shared" si="635"/>
        <v>60500</v>
      </c>
      <c r="BI159" s="3"/>
      <c r="BJ159" s="3">
        <f t="shared" ref="BJ159:BJ167" si="668">BH159+BI159</f>
        <v>60500</v>
      </c>
      <c r="BK159" s="30"/>
      <c r="BL159" s="3">
        <f t="shared" ref="BL159:BL167" si="669">BJ159+BK159</f>
        <v>60500</v>
      </c>
      <c r="BM159" s="5" t="s">
        <v>277</v>
      </c>
      <c r="BN159" s="5">
        <v>0</v>
      </c>
      <c r="BO159" s="5"/>
    </row>
    <row r="160" spans="1:67" x14ac:dyDescent="0.35">
      <c r="A160" s="24"/>
      <c r="B160" s="13" t="s">
        <v>12</v>
      </c>
      <c r="C160" s="72"/>
      <c r="D160" s="4">
        <v>62361.7</v>
      </c>
      <c r="E160" s="4"/>
      <c r="F160" s="4">
        <f t="shared" si="402"/>
        <v>62361.7</v>
      </c>
      <c r="G160" s="4"/>
      <c r="H160" s="4">
        <f t="shared" si="647"/>
        <v>62361.7</v>
      </c>
      <c r="I160" s="4"/>
      <c r="J160" s="4">
        <f t="shared" si="648"/>
        <v>62361.7</v>
      </c>
      <c r="K160" s="4"/>
      <c r="L160" s="4">
        <f t="shared" si="649"/>
        <v>62361.7</v>
      </c>
      <c r="M160" s="4"/>
      <c r="N160" s="4">
        <f t="shared" si="650"/>
        <v>62361.7</v>
      </c>
      <c r="O160" s="4"/>
      <c r="P160" s="4">
        <f t="shared" si="651"/>
        <v>62361.7</v>
      </c>
      <c r="Q160" s="4"/>
      <c r="R160" s="3">
        <f t="shared" si="633"/>
        <v>62361.7</v>
      </c>
      <c r="S160" s="32"/>
      <c r="T160" s="3">
        <f t="shared" si="652"/>
        <v>62361.7</v>
      </c>
      <c r="U160" s="32"/>
      <c r="V160" s="35">
        <f t="shared" si="653"/>
        <v>62361.7</v>
      </c>
      <c r="W160" s="4"/>
      <c r="X160" s="35">
        <f t="shared" si="654"/>
        <v>62361.7</v>
      </c>
      <c r="Y160" s="27"/>
      <c r="Z160" s="3">
        <f t="shared" si="655"/>
        <v>62361.7</v>
      </c>
      <c r="AA160" s="4">
        <v>62361.7</v>
      </c>
      <c r="AB160" s="4"/>
      <c r="AC160" s="4">
        <f t="shared" si="403"/>
        <v>62361.7</v>
      </c>
      <c r="AD160" s="4"/>
      <c r="AE160" s="4">
        <f t="shared" si="656"/>
        <v>62361.7</v>
      </c>
      <c r="AF160" s="4"/>
      <c r="AG160" s="4">
        <f t="shared" si="657"/>
        <v>62361.7</v>
      </c>
      <c r="AH160" s="4"/>
      <c r="AI160" s="4">
        <f t="shared" si="658"/>
        <v>62361.7</v>
      </c>
      <c r="AJ160" s="4"/>
      <c r="AK160" s="4">
        <f t="shared" si="659"/>
        <v>62361.7</v>
      </c>
      <c r="AL160" s="4"/>
      <c r="AM160" s="3">
        <f t="shared" si="634"/>
        <v>62361.7</v>
      </c>
      <c r="AN160" s="32"/>
      <c r="AO160" s="3">
        <f t="shared" si="660"/>
        <v>62361.7</v>
      </c>
      <c r="AP160" s="32"/>
      <c r="AQ160" s="35">
        <f t="shared" si="661"/>
        <v>62361.7</v>
      </c>
      <c r="AR160" s="4"/>
      <c r="AS160" s="35">
        <f t="shared" si="662"/>
        <v>62361.7</v>
      </c>
      <c r="AT160" s="27"/>
      <c r="AU160" s="3">
        <f t="shared" si="663"/>
        <v>62361.7</v>
      </c>
      <c r="AV160" s="3">
        <v>83661.2</v>
      </c>
      <c r="AW160" s="3"/>
      <c r="AX160" s="3">
        <f t="shared" si="404"/>
        <v>83661.2</v>
      </c>
      <c r="AY160" s="3"/>
      <c r="AZ160" s="3">
        <f t="shared" si="664"/>
        <v>83661.2</v>
      </c>
      <c r="BA160" s="3"/>
      <c r="BB160" s="3">
        <f t="shared" si="665"/>
        <v>83661.2</v>
      </c>
      <c r="BC160" s="3"/>
      <c r="BD160" s="3">
        <f t="shared" si="666"/>
        <v>83661.2</v>
      </c>
      <c r="BE160" s="3"/>
      <c r="BF160" s="3">
        <f t="shared" si="667"/>
        <v>83661.2</v>
      </c>
      <c r="BG160" s="3"/>
      <c r="BH160" s="3">
        <f t="shared" si="635"/>
        <v>83661.2</v>
      </c>
      <c r="BI160" s="3"/>
      <c r="BJ160" s="35">
        <f t="shared" si="668"/>
        <v>83661.2</v>
      </c>
      <c r="BK160" s="30"/>
      <c r="BL160" s="3">
        <f t="shared" si="669"/>
        <v>83661.2</v>
      </c>
      <c r="BM160" s="64" t="s">
        <v>276</v>
      </c>
      <c r="BN160" s="64"/>
    </row>
    <row r="161" spans="1:67" ht="36" x14ac:dyDescent="0.35">
      <c r="A161" s="24" t="s">
        <v>206</v>
      </c>
      <c r="B161" s="13" t="s">
        <v>46</v>
      </c>
      <c r="C161" s="2" t="s">
        <v>96</v>
      </c>
      <c r="D161" s="4">
        <v>31451.7</v>
      </c>
      <c r="E161" s="4"/>
      <c r="F161" s="4">
        <f t="shared" si="402"/>
        <v>31451.7</v>
      </c>
      <c r="G161" s="4"/>
      <c r="H161" s="4">
        <f t="shared" si="647"/>
        <v>31451.7</v>
      </c>
      <c r="I161" s="4"/>
      <c r="J161" s="4">
        <f t="shared" si="648"/>
        <v>31451.7</v>
      </c>
      <c r="K161" s="4"/>
      <c r="L161" s="4">
        <f t="shared" si="649"/>
        <v>31451.7</v>
      </c>
      <c r="M161" s="4"/>
      <c r="N161" s="4">
        <f t="shared" si="650"/>
        <v>31451.7</v>
      </c>
      <c r="O161" s="4"/>
      <c r="P161" s="4">
        <f t="shared" si="651"/>
        <v>31451.7</v>
      </c>
      <c r="Q161" s="4"/>
      <c r="R161" s="3">
        <f t="shared" si="633"/>
        <v>31451.7</v>
      </c>
      <c r="S161" s="32"/>
      <c r="T161" s="3">
        <f t="shared" si="652"/>
        <v>31451.7</v>
      </c>
      <c r="U161" s="32"/>
      <c r="V161" s="35">
        <f t="shared" si="653"/>
        <v>31451.7</v>
      </c>
      <c r="W161" s="4"/>
      <c r="X161" s="35">
        <f t="shared" si="654"/>
        <v>31451.7</v>
      </c>
      <c r="Y161" s="27">
        <v>-25842.915000000001</v>
      </c>
      <c r="Z161" s="3">
        <f t="shared" si="655"/>
        <v>5608.7849999999999</v>
      </c>
      <c r="AA161" s="4">
        <v>0</v>
      </c>
      <c r="AB161" s="4">
        <v>0</v>
      </c>
      <c r="AC161" s="4">
        <f t="shared" si="403"/>
        <v>0</v>
      </c>
      <c r="AD161" s="4"/>
      <c r="AE161" s="4">
        <f t="shared" si="656"/>
        <v>0</v>
      </c>
      <c r="AF161" s="4"/>
      <c r="AG161" s="4">
        <f t="shared" si="657"/>
        <v>0</v>
      </c>
      <c r="AH161" s="4"/>
      <c r="AI161" s="4">
        <f t="shared" si="658"/>
        <v>0</v>
      </c>
      <c r="AJ161" s="4"/>
      <c r="AK161" s="4">
        <f t="shared" si="659"/>
        <v>0</v>
      </c>
      <c r="AL161" s="4"/>
      <c r="AM161" s="3">
        <f t="shared" si="634"/>
        <v>0</v>
      </c>
      <c r="AN161" s="32"/>
      <c r="AO161" s="3">
        <f t="shared" si="660"/>
        <v>0</v>
      </c>
      <c r="AP161" s="32"/>
      <c r="AQ161" s="35">
        <f t="shared" si="661"/>
        <v>0</v>
      </c>
      <c r="AR161" s="4"/>
      <c r="AS161" s="35">
        <f t="shared" si="662"/>
        <v>0</v>
      </c>
      <c r="AT161" s="27">
        <v>25842.915000000001</v>
      </c>
      <c r="AU161" s="3">
        <f t="shared" si="663"/>
        <v>25842.915000000001</v>
      </c>
      <c r="AV161" s="3">
        <v>0</v>
      </c>
      <c r="AW161" s="3">
        <v>0</v>
      </c>
      <c r="AX161" s="3">
        <f t="shared" si="404"/>
        <v>0</v>
      </c>
      <c r="AY161" s="3"/>
      <c r="AZ161" s="3">
        <f t="shared" si="664"/>
        <v>0</v>
      </c>
      <c r="BA161" s="3"/>
      <c r="BB161" s="3">
        <f t="shared" si="665"/>
        <v>0</v>
      </c>
      <c r="BC161" s="3"/>
      <c r="BD161" s="3">
        <f t="shared" si="666"/>
        <v>0</v>
      </c>
      <c r="BE161" s="3"/>
      <c r="BF161" s="3">
        <f t="shared" si="667"/>
        <v>0</v>
      </c>
      <c r="BG161" s="3"/>
      <c r="BH161" s="3">
        <f t="shared" si="635"/>
        <v>0</v>
      </c>
      <c r="BI161" s="3"/>
      <c r="BJ161" s="35">
        <f t="shared" si="668"/>
        <v>0</v>
      </c>
      <c r="BK161" s="30"/>
      <c r="BL161" s="3">
        <f t="shared" si="669"/>
        <v>0</v>
      </c>
      <c r="BM161" s="64" t="s">
        <v>139</v>
      </c>
      <c r="BN161" s="64"/>
    </row>
    <row r="162" spans="1:67" ht="36" x14ac:dyDescent="0.35">
      <c r="A162" s="24" t="s">
        <v>207</v>
      </c>
      <c r="B162" s="13" t="s">
        <v>47</v>
      </c>
      <c r="C162" s="2" t="s">
        <v>96</v>
      </c>
      <c r="D162" s="4">
        <v>0</v>
      </c>
      <c r="E162" s="4"/>
      <c r="F162" s="4">
        <f t="shared" si="402"/>
        <v>0</v>
      </c>
      <c r="G162" s="4"/>
      <c r="H162" s="4">
        <f t="shared" si="647"/>
        <v>0</v>
      </c>
      <c r="I162" s="4"/>
      <c r="J162" s="4">
        <f t="shared" si="648"/>
        <v>0</v>
      </c>
      <c r="K162" s="4"/>
      <c r="L162" s="4">
        <f t="shared" si="649"/>
        <v>0</v>
      </c>
      <c r="M162" s="4"/>
      <c r="N162" s="4">
        <f t="shared" si="650"/>
        <v>0</v>
      </c>
      <c r="O162" s="4"/>
      <c r="P162" s="4">
        <f t="shared" si="651"/>
        <v>0</v>
      </c>
      <c r="Q162" s="4"/>
      <c r="R162" s="3">
        <f t="shared" si="633"/>
        <v>0</v>
      </c>
      <c r="S162" s="32"/>
      <c r="T162" s="3">
        <f t="shared" si="652"/>
        <v>0</v>
      </c>
      <c r="U162" s="32"/>
      <c r="V162" s="35">
        <f t="shared" si="653"/>
        <v>0</v>
      </c>
      <c r="W162" s="4"/>
      <c r="X162" s="35">
        <f t="shared" si="654"/>
        <v>0</v>
      </c>
      <c r="Y162" s="27"/>
      <c r="Z162" s="3">
        <f t="shared" si="655"/>
        <v>0</v>
      </c>
      <c r="AA162" s="4">
        <v>726.6</v>
      </c>
      <c r="AB162" s="4"/>
      <c r="AC162" s="4">
        <f t="shared" si="403"/>
        <v>726.6</v>
      </c>
      <c r="AD162" s="4"/>
      <c r="AE162" s="4">
        <f t="shared" si="656"/>
        <v>726.6</v>
      </c>
      <c r="AF162" s="4"/>
      <c r="AG162" s="4">
        <f t="shared" si="657"/>
        <v>726.6</v>
      </c>
      <c r="AH162" s="4"/>
      <c r="AI162" s="4">
        <f t="shared" si="658"/>
        <v>726.6</v>
      </c>
      <c r="AJ162" s="4"/>
      <c r="AK162" s="4">
        <f t="shared" si="659"/>
        <v>726.6</v>
      </c>
      <c r="AL162" s="4">
        <v>1358.7619999999999</v>
      </c>
      <c r="AM162" s="3">
        <f t="shared" si="634"/>
        <v>2085.3620000000001</v>
      </c>
      <c r="AN162" s="32">
        <v>-157.262</v>
      </c>
      <c r="AO162" s="3">
        <f t="shared" si="660"/>
        <v>1928.1000000000001</v>
      </c>
      <c r="AP162" s="32"/>
      <c r="AQ162" s="35">
        <f t="shared" si="661"/>
        <v>1928.1000000000001</v>
      </c>
      <c r="AR162" s="4"/>
      <c r="AS162" s="35">
        <f t="shared" si="662"/>
        <v>1928.1000000000001</v>
      </c>
      <c r="AT162" s="27"/>
      <c r="AU162" s="3">
        <f t="shared" si="663"/>
        <v>1928.1000000000001</v>
      </c>
      <c r="AV162" s="3">
        <v>0</v>
      </c>
      <c r="AW162" s="3">
        <v>0</v>
      </c>
      <c r="AX162" s="3">
        <f t="shared" si="404"/>
        <v>0</v>
      </c>
      <c r="AY162" s="3"/>
      <c r="AZ162" s="3">
        <f t="shared" si="664"/>
        <v>0</v>
      </c>
      <c r="BA162" s="3"/>
      <c r="BB162" s="3">
        <f t="shared" si="665"/>
        <v>0</v>
      </c>
      <c r="BC162" s="3"/>
      <c r="BD162" s="3">
        <f t="shared" si="666"/>
        <v>0</v>
      </c>
      <c r="BE162" s="3"/>
      <c r="BF162" s="3">
        <f t="shared" si="667"/>
        <v>0</v>
      </c>
      <c r="BG162" s="3"/>
      <c r="BH162" s="3">
        <f t="shared" si="635"/>
        <v>0</v>
      </c>
      <c r="BI162" s="3"/>
      <c r="BJ162" s="35">
        <f t="shared" si="668"/>
        <v>0</v>
      </c>
      <c r="BK162" s="30"/>
      <c r="BL162" s="3">
        <f t="shared" si="669"/>
        <v>0</v>
      </c>
      <c r="BM162" s="64" t="s">
        <v>140</v>
      </c>
      <c r="BN162" s="64"/>
    </row>
    <row r="163" spans="1:67" ht="36" x14ac:dyDescent="0.35">
      <c r="A163" s="24" t="s">
        <v>208</v>
      </c>
      <c r="B163" s="13" t="s">
        <v>48</v>
      </c>
      <c r="C163" s="2" t="s">
        <v>96</v>
      </c>
      <c r="D163" s="4">
        <v>0</v>
      </c>
      <c r="E163" s="4"/>
      <c r="F163" s="4">
        <f t="shared" si="402"/>
        <v>0</v>
      </c>
      <c r="G163" s="4"/>
      <c r="H163" s="4">
        <f t="shared" si="647"/>
        <v>0</v>
      </c>
      <c r="I163" s="4"/>
      <c r="J163" s="4">
        <f t="shared" si="648"/>
        <v>0</v>
      </c>
      <c r="K163" s="4"/>
      <c r="L163" s="4">
        <f t="shared" si="649"/>
        <v>0</v>
      </c>
      <c r="M163" s="4"/>
      <c r="N163" s="4">
        <f t="shared" si="650"/>
        <v>0</v>
      </c>
      <c r="O163" s="4"/>
      <c r="P163" s="4">
        <f t="shared" si="651"/>
        <v>0</v>
      </c>
      <c r="Q163" s="4"/>
      <c r="R163" s="3">
        <f t="shared" si="633"/>
        <v>0</v>
      </c>
      <c r="S163" s="32"/>
      <c r="T163" s="3">
        <f t="shared" si="652"/>
        <v>0</v>
      </c>
      <c r="U163" s="32"/>
      <c r="V163" s="35">
        <f t="shared" si="653"/>
        <v>0</v>
      </c>
      <c r="W163" s="4"/>
      <c r="X163" s="35">
        <f t="shared" si="654"/>
        <v>0</v>
      </c>
      <c r="Y163" s="27"/>
      <c r="Z163" s="3">
        <f t="shared" si="655"/>
        <v>0</v>
      </c>
      <c r="AA163" s="4">
        <v>0</v>
      </c>
      <c r="AB163" s="4">
        <v>0</v>
      </c>
      <c r="AC163" s="4">
        <f t="shared" si="403"/>
        <v>0</v>
      </c>
      <c r="AD163" s="4"/>
      <c r="AE163" s="4">
        <f t="shared" si="656"/>
        <v>0</v>
      </c>
      <c r="AF163" s="4"/>
      <c r="AG163" s="4">
        <f t="shared" si="657"/>
        <v>0</v>
      </c>
      <c r="AH163" s="4"/>
      <c r="AI163" s="4">
        <f t="shared" si="658"/>
        <v>0</v>
      </c>
      <c r="AJ163" s="4"/>
      <c r="AK163" s="4">
        <f t="shared" si="659"/>
        <v>0</v>
      </c>
      <c r="AL163" s="4"/>
      <c r="AM163" s="3">
        <f t="shared" si="634"/>
        <v>0</v>
      </c>
      <c r="AN163" s="32"/>
      <c r="AO163" s="3">
        <f t="shared" si="660"/>
        <v>0</v>
      </c>
      <c r="AP163" s="32"/>
      <c r="AQ163" s="35">
        <f t="shared" si="661"/>
        <v>0</v>
      </c>
      <c r="AR163" s="4"/>
      <c r="AS163" s="35">
        <f t="shared" si="662"/>
        <v>0</v>
      </c>
      <c r="AT163" s="27"/>
      <c r="AU163" s="3">
        <f t="shared" si="663"/>
        <v>0</v>
      </c>
      <c r="AV163" s="3">
        <v>52000</v>
      </c>
      <c r="AW163" s="3"/>
      <c r="AX163" s="3">
        <f t="shared" si="404"/>
        <v>52000</v>
      </c>
      <c r="AY163" s="3"/>
      <c r="AZ163" s="3">
        <f t="shared" si="664"/>
        <v>52000</v>
      </c>
      <c r="BA163" s="3"/>
      <c r="BB163" s="3">
        <f t="shared" si="665"/>
        <v>52000</v>
      </c>
      <c r="BC163" s="3"/>
      <c r="BD163" s="3">
        <f t="shared" si="666"/>
        <v>52000</v>
      </c>
      <c r="BE163" s="3"/>
      <c r="BF163" s="3">
        <f t="shared" si="667"/>
        <v>52000</v>
      </c>
      <c r="BG163" s="3"/>
      <c r="BH163" s="3">
        <f t="shared" si="635"/>
        <v>52000</v>
      </c>
      <c r="BI163" s="3"/>
      <c r="BJ163" s="35">
        <f t="shared" si="668"/>
        <v>52000</v>
      </c>
      <c r="BK163" s="30"/>
      <c r="BL163" s="3">
        <f t="shared" si="669"/>
        <v>52000</v>
      </c>
      <c r="BM163" s="64" t="s">
        <v>141</v>
      </c>
      <c r="BN163" s="64"/>
    </row>
    <row r="164" spans="1:67" ht="36" x14ac:dyDescent="0.35">
      <c r="A164" s="24" t="s">
        <v>209</v>
      </c>
      <c r="B164" s="13" t="s">
        <v>297</v>
      </c>
      <c r="C164" s="2" t="s">
        <v>96</v>
      </c>
      <c r="D164" s="4">
        <v>0</v>
      </c>
      <c r="E164" s="4"/>
      <c r="F164" s="4">
        <f t="shared" si="402"/>
        <v>0</v>
      </c>
      <c r="G164" s="4"/>
      <c r="H164" s="4">
        <f t="shared" si="647"/>
        <v>0</v>
      </c>
      <c r="I164" s="4"/>
      <c r="J164" s="4">
        <f t="shared" si="648"/>
        <v>0</v>
      </c>
      <c r="K164" s="4"/>
      <c r="L164" s="4">
        <f t="shared" si="649"/>
        <v>0</v>
      </c>
      <c r="M164" s="4"/>
      <c r="N164" s="4">
        <f t="shared" si="650"/>
        <v>0</v>
      </c>
      <c r="O164" s="4"/>
      <c r="P164" s="4">
        <f t="shared" si="651"/>
        <v>0</v>
      </c>
      <c r="Q164" s="4"/>
      <c r="R164" s="3">
        <f t="shared" si="633"/>
        <v>0</v>
      </c>
      <c r="S164" s="32"/>
      <c r="T164" s="3">
        <f t="shared" si="652"/>
        <v>0</v>
      </c>
      <c r="U164" s="32"/>
      <c r="V164" s="35">
        <f t="shared" si="653"/>
        <v>0</v>
      </c>
      <c r="W164" s="4"/>
      <c r="X164" s="35">
        <f t="shared" si="654"/>
        <v>0</v>
      </c>
      <c r="Y164" s="27"/>
      <c r="Z164" s="3">
        <f t="shared" si="655"/>
        <v>0</v>
      </c>
      <c r="AA164" s="4">
        <v>0</v>
      </c>
      <c r="AB164" s="4">
        <v>0</v>
      </c>
      <c r="AC164" s="4">
        <f t="shared" si="403"/>
        <v>0</v>
      </c>
      <c r="AD164" s="4"/>
      <c r="AE164" s="4">
        <f t="shared" si="656"/>
        <v>0</v>
      </c>
      <c r="AF164" s="4"/>
      <c r="AG164" s="4">
        <f t="shared" si="657"/>
        <v>0</v>
      </c>
      <c r="AH164" s="4"/>
      <c r="AI164" s="4">
        <f t="shared" si="658"/>
        <v>0</v>
      </c>
      <c r="AJ164" s="4"/>
      <c r="AK164" s="4">
        <f t="shared" si="659"/>
        <v>0</v>
      </c>
      <c r="AL164" s="4"/>
      <c r="AM164" s="3">
        <f t="shared" si="634"/>
        <v>0</v>
      </c>
      <c r="AN164" s="32"/>
      <c r="AO164" s="3">
        <f t="shared" si="660"/>
        <v>0</v>
      </c>
      <c r="AP164" s="32"/>
      <c r="AQ164" s="35">
        <f t="shared" si="661"/>
        <v>0</v>
      </c>
      <c r="AR164" s="4"/>
      <c r="AS164" s="35">
        <f t="shared" si="662"/>
        <v>0</v>
      </c>
      <c r="AT164" s="27"/>
      <c r="AU164" s="3">
        <f t="shared" si="663"/>
        <v>0</v>
      </c>
      <c r="AV164" s="3">
        <v>7956</v>
      </c>
      <c r="AW164" s="3"/>
      <c r="AX164" s="3">
        <f t="shared" si="404"/>
        <v>7956</v>
      </c>
      <c r="AY164" s="3"/>
      <c r="AZ164" s="3">
        <f t="shared" si="664"/>
        <v>7956</v>
      </c>
      <c r="BA164" s="3"/>
      <c r="BB164" s="3">
        <f t="shared" si="665"/>
        <v>7956</v>
      </c>
      <c r="BC164" s="3"/>
      <c r="BD164" s="3">
        <f t="shared" si="666"/>
        <v>7956</v>
      </c>
      <c r="BE164" s="3"/>
      <c r="BF164" s="3">
        <f t="shared" si="667"/>
        <v>7956</v>
      </c>
      <c r="BG164" s="3"/>
      <c r="BH164" s="3">
        <f t="shared" si="635"/>
        <v>7956</v>
      </c>
      <c r="BI164" s="3"/>
      <c r="BJ164" s="35">
        <f t="shared" si="668"/>
        <v>7956</v>
      </c>
      <c r="BK164" s="30"/>
      <c r="BL164" s="3">
        <f t="shared" si="669"/>
        <v>7956</v>
      </c>
      <c r="BM164" s="64" t="s">
        <v>142</v>
      </c>
      <c r="BN164" s="64"/>
    </row>
    <row r="165" spans="1:67" ht="36" x14ac:dyDescent="0.35">
      <c r="A165" s="24" t="s">
        <v>210</v>
      </c>
      <c r="B165" s="13" t="s">
        <v>249</v>
      </c>
      <c r="C165" s="2" t="s">
        <v>96</v>
      </c>
      <c r="D165" s="4">
        <v>1963.9</v>
      </c>
      <c r="E165" s="4"/>
      <c r="F165" s="4">
        <f t="shared" si="402"/>
        <v>1963.9</v>
      </c>
      <c r="G165" s="4"/>
      <c r="H165" s="4">
        <f t="shared" si="647"/>
        <v>1963.9</v>
      </c>
      <c r="I165" s="4"/>
      <c r="J165" s="4">
        <f t="shared" si="648"/>
        <v>1963.9</v>
      </c>
      <c r="K165" s="4"/>
      <c r="L165" s="4">
        <f t="shared" si="649"/>
        <v>1963.9</v>
      </c>
      <c r="M165" s="4"/>
      <c r="N165" s="4">
        <f t="shared" si="650"/>
        <v>1963.9</v>
      </c>
      <c r="O165" s="4"/>
      <c r="P165" s="4">
        <f t="shared" si="651"/>
        <v>1963.9</v>
      </c>
      <c r="Q165" s="4">
        <v>-1295.9939999999999</v>
      </c>
      <c r="R165" s="3">
        <f t="shared" si="633"/>
        <v>667.90600000000018</v>
      </c>
      <c r="S165" s="32"/>
      <c r="T165" s="3">
        <f t="shared" si="652"/>
        <v>667.90600000000018</v>
      </c>
      <c r="U165" s="32"/>
      <c r="V165" s="35">
        <f t="shared" si="653"/>
        <v>667.90600000000018</v>
      </c>
      <c r="W165" s="4"/>
      <c r="X165" s="35">
        <f t="shared" si="654"/>
        <v>667.90600000000018</v>
      </c>
      <c r="Y165" s="27"/>
      <c r="Z165" s="3">
        <f t="shared" si="655"/>
        <v>667.90600000000018</v>
      </c>
      <c r="AA165" s="4">
        <v>0</v>
      </c>
      <c r="AB165" s="4">
        <v>0</v>
      </c>
      <c r="AC165" s="4">
        <f t="shared" si="403"/>
        <v>0</v>
      </c>
      <c r="AD165" s="4"/>
      <c r="AE165" s="4">
        <f t="shared" si="656"/>
        <v>0</v>
      </c>
      <c r="AF165" s="4"/>
      <c r="AG165" s="4">
        <f t="shared" si="657"/>
        <v>0</v>
      </c>
      <c r="AH165" s="4"/>
      <c r="AI165" s="4">
        <f t="shared" si="658"/>
        <v>0</v>
      </c>
      <c r="AJ165" s="4"/>
      <c r="AK165" s="4">
        <f t="shared" si="659"/>
        <v>0</v>
      </c>
      <c r="AL165" s="4"/>
      <c r="AM165" s="3">
        <f t="shared" si="634"/>
        <v>0</v>
      </c>
      <c r="AN165" s="32"/>
      <c r="AO165" s="3">
        <f t="shared" si="660"/>
        <v>0</v>
      </c>
      <c r="AP165" s="32"/>
      <c r="AQ165" s="35">
        <f t="shared" si="661"/>
        <v>0</v>
      </c>
      <c r="AR165" s="4"/>
      <c r="AS165" s="35">
        <f t="shared" si="662"/>
        <v>0</v>
      </c>
      <c r="AT165" s="27"/>
      <c r="AU165" s="3">
        <f t="shared" si="663"/>
        <v>0</v>
      </c>
      <c r="AV165" s="3">
        <v>0</v>
      </c>
      <c r="AW165" s="3">
        <v>0</v>
      </c>
      <c r="AX165" s="3">
        <f t="shared" si="404"/>
        <v>0</v>
      </c>
      <c r="AY165" s="3"/>
      <c r="AZ165" s="3">
        <f t="shared" si="664"/>
        <v>0</v>
      </c>
      <c r="BA165" s="3"/>
      <c r="BB165" s="3">
        <f t="shared" si="665"/>
        <v>0</v>
      </c>
      <c r="BC165" s="3"/>
      <c r="BD165" s="3">
        <f t="shared" si="666"/>
        <v>0</v>
      </c>
      <c r="BE165" s="3"/>
      <c r="BF165" s="3">
        <f t="shared" si="667"/>
        <v>0</v>
      </c>
      <c r="BG165" s="3"/>
      <c r="BH165" s="3">
        <f t="shared" si="635"/>
        <v>0</v>
      </c>
      <c r="BI165" s="3"/>
      <c r="BJ165" s="35">
        <f t="shared" si="668"/>
        <v>0</v>
      </c>
      <c r="BK165" s="30"/>
      <c r="BL165" s="3">
        <f t="shared" si="669"/>
        <v>0</v>
      </c>
      <c r="BM165" s="64" t="s">
        <v>143</v>
      </c>
      <c r="BN165" s="64"/>
    </row>
    <row r="166" spans="1:67" ht="36" x14ac:dyDescent="0.35">
      <c r="A166" s="24" t="s">
        <v>211</v>
      </c>
      <c r="B166" s="13" t="s">
        <v>250</v>
      </c>
      <c r="C166" s="2" t="s">
        <v>96</v>
      </c>
      <c r="D166" s="4">
        <v>0</v>
      </c>
      <c r="E166" s="4"/>
      <c r="F166" s="4">
        <f t="shared" si="402"/>
        <v>0</v>
      </c>
      <c r="G166" s="4">
        <v>7350</v>
      </c>
      <c r="H166" s="4">
        <f t="shared" si="647"/>
        <v>7350</v>
      </c>
      <c r="I166" s="4"/>
      <c r="J166" s="4">
        <f t="shared" si="648"/>
        <v>7350</v>
      </c>
      <c r="K166" s="4"/>
      <c r="L166" s="4">
        <f t="shared" si="649"/>
        <v>7350</v>
      </c>
      <c r="M166" s="4"/>
      <c r="N166" s="4">
        <f t="shared" si="650"/>
        <v>7350</v>
      </c>
      <c r="O166" s="4"/>
      <c r="P166" s="4">
        <f t="shared" si="651"/>
        <v>7350</v>
      </c>
      <c r="Q166" s="4"/>
      <c r="R166" s="3">
        <f t="shared" si="633"/>
        <v>7350</v>
      </c>
      <c r="S166" s="32"/>
      <c r="T166" s="3">
        <f t="shared" si="652"/>
        <v>7350</v>
      </c>
      <c r="U166" s="32"/>
      <c r="V166" s="35">
        <f t="shared" si="653"/>
        <v>7350</v>
      </c>
      <c r="W166" s="4"/>
      <c r="X166" s="35">
        <f t="shared" si="654"/>
        <v>7350</v>
      </c>
      <c r="Y166" s="27"/>
      <c r="Z166" s="3">
        <f t="shared" si="655"/>
        <v>7350</v>
      </c>
      <c r="AA166" s="4">
        <v>51950</v>
      </c>
      <c r="AB166" s="4"/>
      <c r="AC166" s="4">
        <f t="shared" si="403"/>
        <v>51950</v>
      </c>
      <c r="AD166" s="4"/>
      <c r="AE166" s="4">
        <f t="shared" si="656"/>
        <v>51950</v>
      </c>
      <c r="AF166" s="4">
        <v>-51950</v>
      </c>
      <c r="AG166" s="4">
        <f t="shared" si="657"/>
        <v>0</v>
      </c>
      <c r="AH166" s="4"/>
      <c r="AI166" s="4">
        <f t="shared" si="658"/>
        <v>0</v>
      </c>
      <c r="AJ166" s="4"/>
      <c r="AK166" s="4">
        <f t="shared" si="659"/>
        <v>0</v>
      </c>
      <c r="AL166" s="4"/>
      <c r="AM166" s="3">
        <f t="shared" si="634"/>
        <v>0</v>
      </c>
      <c r="AN166" s="32"/>
      <c r="AO166" s="3">
        <f t="shared" si="660"/>
        <v>0</v>
      </c>
      <c r="AP166" s="32"/>
      <c r="AQ166" s="35">
        <f t="shared" si="661"/>
        <v>0</v>
      </c>
      <c r="AR166" s="4"/>
      <c r="AS166" s="35">
        <f t="shared" si="662"/>
        <v>0</v>
      </c>
      <c r="AT166" s="27"/>
      <c r="AU166" s="3">
        <f t="shared" si="663"/>
        <v>0</v>
      </c>
      <c r="AV166" s="3">
        <v>124630</v>
      </c>
      <c r="AW166" s="3"/>
      <c r="AX166" s="3">
        <f t="shared" si="404"/>
        <v>124630</v>
      </c>
      <c r="AY166" s="3"/>
      <c r="AZ166" s="3">
        <f t="shared" si="664"/>
        <v>124630</v>
      </c>
      <c r="BA166" s="3">
        <v>-124630</v>
      </c>
      <c r="BB166" s="3">
        <f t="shared" si="665"/>
        <v>0</v>
      </c>
      <c r="BC166" s="3"/>
      <c r="BD166" s="3">
        <f t="shared" si="666"/>
        <v>0</v>
      </c>
      <c r="BE166" s="3"/>
      <c r="BF166" s="3">
        <f t="shared" si="667"/>
        <v>0</v>
      </c>
      <c r="BG166" s="3"/>
      <c r="BH166" s="3">
        <f t="shared" si="635"/>
        <v>0</v>
      </c>
      <c r="BI166" s="3"/>
      <c r="BJ166" s="35">
        <f t="shared" si="668"/>
        <v>0</v>
      </c>
      <c r="BK166" s="30"/>
      <c r="BL166" s="3">
        <f t="shared" si="669"/>
        <v>0</v>
      </c>
      <c r="BM166" s="64" t="s">
        <v>144</v>
      </c>
      <c r="BN166" s="64"/>
    </row>
    <row r="167" spans="1:67" ht="36" x14ac:dyDescent="0.35">
      <c r="A167" s="24" t="s">
        <v>212</v>
      </c>
      <c r="B167" s="13" t="s">
        <v>49</v>
      </c>
      <c r="C167" s="2" t="s">
        <v>96</v>
      </c>
      <c r="D167" s="4">
        <f>D169+D170</f>
        <v>194984.1</v>
      </c>
      <c r="E167" s="4">
        <f>E169+E170</f>
        <v>0</v>
      </c>
      <c r="F167" s="4">
        <f t="shared" si="402"/>
        <v>194984.1</v>
      </c>
      <c r="G167" s="4">
        <f>G169+G170</f>
        <v>0</v>
      </c>
      <c r="H167" s="4">
        <f t="shared" si="647"/>
        <v>194984.1</v>
      </c>
      <c r="I167" s="4">
        <f>I169+I170</f>
        <v>0</v>
      </c>
      <c r="J167" s="4">
        <f t="shared" si="648"/>
        <v>194984.1</v>
      </c>
      <c r="K167" s="4">
        <f>K169+K170</f>
        <v>0</v>
      </c>
      <c r="L167" s="4">
        <f t="shared" si="649"/>
        <v>194984.1</v>
      </c>
      <c r="M167" s="4">
        <f>M169+M170</f>
        <v>0</v>
      </c>
      <c r="N167" s="4">
        <f t="shared" si="650"/>
        <v>194984.1</v>
      </c>
      <c r="O167" s="4">
        <f>O169+O170</f>
        <v>0</v>
      </c>
      <c r="P167" s="4">
        <f t="shared" si="651"/>
        <v>194984.1</v>
      </c>
      <c r="Q167" s="4">
        <f>Q169+Q170</f>
        <v>21592.924999999999</v>
      </c>
      <c r="R167" s="3">
        <f t="shared" si="633"/>
        <v>216577.02499999999</v>
      </c>
      <c r="S167" s="32">
        <f>S169+S170</f>
        <v>0</v>
      </c>
      <c r="T167" s="3">
        <f t="shared" si="652"/>
        <v>216577.02499999999</v>
      </c>
      <c r="U167" s="32">
        <f>U169+U170</f>
        <v>0</v>
      </c>
      <c r="V167" s="35">
        <f t="shared" si="653"/>
        <v>216577.02499999999</v>
      </c>
      <c r="W167" s="4">
        <f>W169+W170</f>
        <v>0</v>
      </c>
      <c r="X167" s="35">
        <f t="shared" si="654"/>
        <v>216577.02499999999</v>
      </c>
      <c r="Y167" s="27">
        <f>Y169+Y170</f>
        <v>0</v>
      </c>
      <c r="Z167" s="3">
        <f t="shared" si="655"/>
        <v>216577.02499999999</v>
      </c>
      <c r="AA167" s="4">
        <f t="shared" ref="AA167:AV167" si="670">AA169+AA170</f>
        <v>0</v>
      </c>
      <c r="AB167" s="4">
        <f t="shared" ref="AB167:AD167" si="671">AB169+AB170</f>
        <v>0</v>
      </c>
      <c r="AC167" s="4">
        <f t="shared" si="403"/>
        <v>0</v>
      </c>
      <c r="AD167" s="4">
        <f t="shared" si="671"/>
        <v>0</v>
      </c>
      <c r="AE167" s="4">
        <f t="shared" si="656"/>
        <v>0</v>
      </c>
      <c r="AF167" s="4">
        <f t="shared" ref="AF167" si="672">AF169+AF170</f>
        <v>0</v>
      </c>
      <c r="AG167" s="4">
        <f t="shared" si="657"/>
        <v>0</v>
      </c>
      <c r="AH167" s="4">
        <f t="shared" ref="AH167:AJ167" si="673">AH169+AH170</f>
        <v>0</v>
      </c>
      <c r="AI167" s="4">
        <f t="shared" si="658"/>
        <v>0</v>
      </c>
      <c r="AJ167" s="4">
        <f t="shared" si="673"/>
        <v>0</v>
      </c>
      <c r="AK167" s="4">
        <f t="shared" si="659"/>
        <v>0</v>
      </c>
      <c r="AL167" s="4">
        <f t="shared" ref="AL167:AN167" si="674">AL169+AL170</f>
        <v>0</v>
      </c>
      <c r="AM167" s="3">
        <f t="shared" si="634"/>
        <v>0</v>
      </c>
      <c r="AN167" s="32">
        <f t="shared" si="674"/>
        <v>0</v>
      </c>
      <c r="AO167" s="3">
        <f t="shared" si="660"/>
        <v>0</v>
      </c>
      <c r="AP167" s="32">
        <f t="shared" ref="AP167:AR167" si="675">AP169+AP170</f>
        <v>0</v>
      </c>
      <c r="AQ167" s="35">
        <f t="shared" si="661"/>
        <v>0</v>
      </c>
      <c r="AR167" s="4">
        <f t="shared" si="675"/>
        <v>0</v>
      </c>
      <c r="AS167" s="35">
        <f t="shared" si="662"/>
        <v>0</v>
      </c>
      <c r="AT167" s="27">
        <f t="shared" ref="AT167" si="676">AT169+AT170</f>
        <v>0</v>
      </c>
      <c r="AU167" s="3">
        <f t="shared" si="663"/>
        <v>0</v>
      </c>
      <c r="AV167" s="4">
        <f t="shared" si="670"/>
        <v>0</v>
      </c>
      <c r="AW167" s="3">
        <f t="shared" ref="AW167:AY167" si="677">AW169+AW170</f>
        <v>0</v>
      </c>
      <c r="AX167" s="3">
        <f t="shared" si="404"/>
        <v>0</v>
      </c>
      <c r="AY167" s="3">
        <f t="shared" si="677"/>
        <v>0</v>
      </c>
      <c r="AZ167" s="3">
        <f t="shared" si="664"/>
        <v>0</v>
      </c>
      <c r="BA167" s="3">
        <f t="shared" ref="BA167:BC167" si="678">BA169+BA170</f>
        <v>0</v>
      </c>
      <c r="BB167" s="3">
        <f t="shared" si="665"/>
        <v>0</v>
      </c>
      <c r="BC167" s="3">
        <f t="shared" si="678"/>
        <v>0</v>
      </c>
      <c r="BD167" s="3">
        <f t="shared" si="666"/>
        <v>0</v>
      </c>
      <c r="BE167" s="3">
        <f t="shared" ref="BE167:BG167" si="679">BE169+BE170</f>
        <v>0</v>
      </c>
      <c r="BF167" s="3">
        <f t="shared" si="667"/>
        <v>0</v>
      </c>
      <c r="BG167" s="3">
        <f t="shared" si="679"/>
        <v>0</v>
      </c>
      <c r="BH167" s="3">
        <f t="shared" si="635"/>
        <v>0</v>
      </c>
      <c r="BI167" s="3">
        <f t="shared" ref="BI167:BK167" si="680">BI169+BI170</f>
        <v>0</v>
      </c>
      <c r="BJ167" s="35">
        <f t="shared" si="668"/>
        <v>0</v>
      </c>
      <c r="BK167" s="30">
        <f t="shared" si="680"/>
        <v>0</v>
      </c>
      <c r="BL167" s="3">
        <f t="shared" si="669"/>
        <v>0</v>
      </c>
      <c r="BM167" s="64"/>
      <c r="BN167" s="64"/>
    </row>
    <row r="168" spans="1:67" hidden="1" x14ac:dyDescent="0.35">
      <c r="A168" s="12"/>
      <c r="B168" s="13" t="s">
        <v>5</v>
      </c>
      <c r="C168" s="17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32"/>
      <c r="T168" s="4"/>
      <c r="U168" s="32"/>
      <c r="V168" s="4"/>
      <c r="W168" s="4"/>
      <c r="X168" s="4"/>
      <c r="Y168" s="27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32"/>
      <c r="AO168" s="4"/>
      <c r="AP168" s="32"/>
      <c r="AQ168" s="4"/>
      <c r="AR168" s="4"/>
      <c r="AS168" s="4"/>
      <c r="AT168" s="27"/>
      <c r="AU168" s="4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0"/>
      <c r="BL168" s="3"/>
      <c r="BM168" s="5"/>
      <c r="BN168" s="5">
        <v>0</v>
      </c>
      <c r="BO168" s="5"/>
    </row>
    <row r="169" spans="1:67" hidden="1" x14ac:dyDescent="0.35">
      <c r="A169" s="12"/>
      <c r="B169" s="13" t="s">
        <v>6</v>
      </c>
      <c r="C169" s="17"/>
      <c r="D169" s="4">
        <v>194984.1</v>
      </c>
      <c r="E169" s="4"/>
      <c r="F169" s="4">
        <f t="shared" si="402"/>
        <v>194984.1</v>
      </c>
      <c r="G169" s="4"/>
      <c r="H169" s="4">
        <f t="shared" ref="H169:H171" si="681">F169+G169</f>
        <v>194984.1</v>
      </c>
      <c r="I169" s="4"/>
      <c r="J169" s="4">
        <f t="shared" ref="J169:J171" si="682">H169+I169</f>
        <v>194984.1</v>
      </c>
      <c r="K169" s="4"/>
      <c r="L169" s="4">
        <f t="shared" ref="L169:L171" si="683">J169+K169</f>
        <v>194984.1</v>
      </c>
      <c r="M169" s="4"/>
      <c r="N169" s="4">
        <f>L169+M169</f>
        <v>194984.1</v>
      </c>
      <c r="O169" s="4"/>
      <c r="P169" s="4">
        <f>N169+O169</f>
        <v>194984.1</v>
      </c>
      <c r="Q169" s="4">
        <v>21592.924999999999</v>
      </c>
      <c r="R169" s="4">
        <f t="shared" si="633"/>
        <v>216577.02499999999</v>
      </c>
      <c r="S169" s="32"/>
      <c r="T169" s="4">
        <f t="shared" ref="T169:T171" si="684">R169+S169</f>
        <v>216577.02499999999</v>
      </c>
      <c r="U169" s="32"/>
      <c r="V169" s="4">
        <f t="shared" ref="V169:V171" si="685">T169+U169</f>
        <v>216577.02499999999</v>
      </c>
      <c r="W169" s="4"/>
      <c r="X169" s="4">
        <f t="shared" ref="X169:X171" si="686">V169+W169</f>
        <v>216577.02499999999</v>
      </c>
      <c r="Y169" s="27"/>
      <c r="Z169" s="4">
        <f t="shared" ref="Z169:Z171" si="687">X169+Y169</f>
        <v>216577.02499999999</v>
      </c>
      <c r="AA169" s="4">
        <v>0</v>
      </c>
      <c r="AB169" s="4">
        <v>0</v>
      </c>
      <c r="AC169" s="4">
        <f t="shared" si="403"/>
        <v>0</v>
      </c>
      <c r="AD169" s="4">
        <v>0</v>
      </c>
      <c r="AE169" s="4">
        <f t="shared" ref="AE169:AE171" si="688">AC169+AD169</f>
        <v>0</v>
      </c>
      <c r="AF169" s="4">
        <v>0</v>
      </c>
      <c r="AG169" s="4">
        <f t="shared" ref="AG169:AG171" si="689">AE169+AF169</f>
        <v>0</v>
      </c>
      <c r="AH169" s="4">
        <v>0</v>
      </c>
      <c r="AI169" s="4">
        <f t="shared" ref="AI169:AI171" si="690">AG169+AH169</f>
        <v>0</v>
      </c>
      <c r="AJ169" s="4">
        <v>0</v>
      </c>
      <c r="AK169" s="4">
        <f t="shared" ref="AK169:AK171" si="691">AI169+AJ169</f>
        <v>0</v>
      </c>
      <c r="AL169" s="4">
        <v>0</v>
      </c>
      <c r="AM169" s="4">
        <f t="shared" si="634"/>
        <v>0</v>
      </c>
      <c r="AN169" s="32">
        <v>0</v>
      </c>
      <c r="AO169" s="4">
        <f t="shared" ref="AO169:AO171" si="692">AM169+AN169</f>
        <v>0</v>
      </c>
      <c r="AP169" s="32">
        <v>0</v>
      </c>
      <c r="AQ169" s="4">
        <f t="shared" ref="AQ169:AQ171" si="693">AO169+AP169</f>
        <v>0</v>
      </c>
      <c r="AR169" s="4">
        <v>0</v>
      </c>
      <c r="AS169" s="4">
        <f t="shared" ref="AS169:AS171" si="694">AQ169+AR169</f>
        <v>0</v>
      </c>
      <c r="AT169" s="27">
        <v>0</v>
      </c>
      <c r="AU169" s="4">
        <f t="shared" ref="AU169:AU171" si="695">AS169+AT169</f>
        <v>0</v>
      </c>
      <c r="AV169" s="3">
        <v>0</v>
      </c>
      <c r="AW169" s="3">
        <v>0</v>
      </c>
      <c r="AX169" s="3">
        <f t="shared" si="404"/>
        <v>0</v>
      </c>
      <c r="AY169" s="3"/>
      <c r="AZ169" s="3">
        <f t="shared" ref="AZ169:AZ171" si="696">AX169+AY169</f>
        <v>0</v>
      </c>
      <c r="BA169" s="3"/>
      <c r="BB169" s="3">
        <f t="shared" ref="BB169:BB171" si="697">AZ169+BA169</f>
        <v>0</v>
      </c>
      <c r="BC169" s="3"/>
      <c r="BD169" s="3">
        <f t="shared" ref="BD169:BD171" si="698">BB169+BC169</f>
        <v>0</v>
      </c>
      <c r="BE169" s="3"/>
      <c r="BF169" s="3">
        <f t="shared" ref="BF169:BF171" si="699">BD169+BE169</f>
        <v>0</v>
      </c>
      <c r="BG169" s="3"/>
      <c r="BH169" s="3">
        <f t="shared" si="635"/>
        <v>0</v>
      </c>
      <c r="BI169" s="3"/>
      <c r="BJ169" s="3">
        <f t="shared" ref="BJ169:BJ171" si="700">BH169+BI169</f>
        <v>0</v>
      </c>
      <c r="BK169" s="30"/>
      <c r="BL169" s="3">
        <f t="shared" ref="BL169:BL171" si="701">BJ169+BK169</f>
        <v>0</v>
      </c>
      <c r="BM169" s="5" t="s">
        <v>145</v>
      </c>
      <c r="BN169" s="5">
        <v>0</v>
      </c>
      <c r="BO169" s="5"/>
    </row>
    <row r="170" spans="1:67" hidden="1" x14ac:dyDescent="0.35">
      <c r="A170" s="12"/>
      <c r="B170" s="13" t="s">
        <v>12</v>
      </c>
      <c r="C170" s="17"/>
      <c r="D170" s="4"/>
      <c r="E170" s="4"/>
      <c r="F170" s="4">
        <f t="shared" si="402"/>
        <v>0</v>
      </c>
      <c r="G170" s="4"/>
      <c r="H170" s="4">
        <f t="shared" si="681"/>
        <v>0</v>
      </c>
      <c r="I170" s="4"/>
      <c r="J170" s="4">
        <f t="shared" si="682"/>
        <v>0</v>
      </c>
      <c r="K170" s="4"/>
      <c r="L170" s="4">
        <f t="shared" si="683"/>
        <v>0</v>
      </c>
      <c r="M170" s="4"/>
      <c r="N170" s="4">
        <f>L170+M170</f>
        <v>0</v>
      </c>
      <c r="O170" s="4"/>
      <c r="P170" s="4">
        <f>N170+O170</f>
        <v>0</v>
      </c>
      <c r="Q170" s="4"/>
      <c r="R170" s="4">
        <f t="shared" si="633"/>
        <v>0</v>
      </c>
      <c r="S170" s="32"/>
      <c r="T170" s="4">
        <f t="shared" si="684"/>
        <v>0</v>
      </c>
      <c r="U170" s="32"/>
      <c r="V170" s="4">
        <f t="shared" si="685"/>
        <v>0</v>
      </c>
      <c r="W170" s="4"/>
      <c r="X170" s="4">
        <f t="shared" si="686"/>
        <v>0</v>
      </c>
      <c r="Y170" s="27"/>
      <c r="Z170" s="4">
        <f t="shared" si="687"/>
        <v>0</v>
      </c>
      <c r="AA170" s="4"/>
      <c r="AB170" s="4"/>
      <c r="AC170" s="4">
        <f t="shared" si="403"/>
        <v>0</v>
      </c>
      <c r="AD170" s="4"/>
      <c r="AE170" s="4">
        <f t="shared" si="688"/>
        <v>0</v>
      </c>
      <c r="AF170" s="4"/>
      <c r="AG170" s="4">
        <f t="shared" si="689"/>
        <v>0</v>
      </c>
      <c r="AH170" s="4"/>
      <c r="AI170" s="4">
        <f t="shared" si="690"/>
        <v>0</v>
      </c>
      <c r="AJ170" s="4"/>
      <c r="AK170" s="4">
        <f t="shared" si="691"/>
        <v>0</v>
      </c>
      <c r="AL170" s="4"/>
      <c r="AM170" s="4">
        <f t="shared" si="634"/>
        <v>0</v>
      </c>
      <c r="AN170" s="32"/>
      <c r="AO170" s="4">
        <f t="shared" si="692"/>
        <v>0</v>
      </c>
      <c r="AP170" s="32"/>
      <c r="AQ170" s="4">
        <f t="shared" si="693"/>
        <v>0</v>
      </c>
      <c r="AR170" s="4"/>
      <c r="AS170" s="4">
        <f t="shared" si="694"/>
        <v>0</v>
      </c>
      <c r="AT170" s="27"/>
      <c r="AU170" s="4">
        <f t="shared" si="695"/>
        <v>0</v>
      </c>
      <c r="AV170" s="3"/>
      <c r="AW170" s="3"/>
      <c r="AX170" s="3">
        <f t="shared" si="404"/>
        <v>0</v>
      </c>
      <c r="AY170" s="3"/>
      <c r="AZ170" s="3">
        <f t="shared" si="696"/>
        <v>0</v>
      </c>
      <c r="BA170" s="3"/>
      <c r="BB170" s="3">
        <f t="shared" si="697"/>
        <v>0</v>
      </c>
      <c r="BC170" s="3"/>
      <c r="BD170" s="3">
        <f t="shared" si="698"/>
        <v>0</v>
      </c>
      <c r="BE170" s="3"/>
      <c r="BF170" s="3">
        <f t="shared" si="699"/>
        <v>0</v>
      </c>
      <c r="BG170" s="3"/>
      <c r="BH170" s="3">
        <f t="shared" si="635"/>
        <v>0</v>
      </c>
      <c r="BI170" s="3"/>
      <c r="BJ170" s="3">
        <f t="shared" si="700"/>
        <v>0</v>
      </c>
      <c r="BK170" s="30"/>
      <c r="BL170" s="3">
        <f t="shared" si="701"/>
        <v>0</v>
      </c>
      <c r="BM170" s="5"/>
      <c r="BN170" s="5">
        <v>0</v>
      </c>
      <c r="BO170" s="5"/>
    </row>
    <row r="171" spans="1:67" ht="36" x14ac:dyDescent="0.35">
      <c r="A171" s="24" t="s">
        <v>213</v>
      </c>
      <c r="B171" s="13" t="s">
        <v>50</v>
      </c>
      <c r="C171" s="2" t="s">
        <v>96</v>
      </c>
      <c r="D171" s="4">
        <f>D173</f>
        <v>142196.6</v>
      </c>
      <c r="E171" s="4">
        <f>E173</f>
        <v>0</v>
      </c>
      <c r="F171" s="4">
        <f t="shared" si="402"/>
        <v>142196.6</v>
      </c>
      <c r="G171" s="4">
        <f>G173</f>
        <v>0</v>
      </c>
      <c r="H171" s="4">
        <f t="shared" si="681"/>
        <v>142196.6</v>
      </c>
      <c r="I171" s="4">
        <f>I173</f>
        <v>0</v>
      </c>
      <c r="J171" s="4">
        <f t="shared" si="682"/>
        <v>142196.6</v>
      </c>
      <c r="K171" s="4">
        <f>K173</f>
        <v>0</v>
      </c>
      <c r="L171" s="4">
        <f t="shared" si="683"/>
        <v>142196.6</v>
      </c>
      <c r="M171" s="4">
        <f>M173</f>
        <v>0</v>
      </c>
      <c r="N171" s="4">
        <f>L171+M171</f>
        <v>142196.6</v>
      </c>
      <c r="O171" s="4">
        <f>O173</f>
        <v>0</v>
      </c>
      <c r="P171" s="4">
        <f>N171+O171</f>
        <v>142196.6</v>
      </c>
      <c r="Q171" s="4">
        <f>Q173</f>
        <v>0</v>
      </c>
      <c r="R171" s="3">
        <f t="shared" si="633"/>
        <v>142196.6</v>
      </c>
      <c r="S171" s="32">
        <f>S173</f>
        <v>0</v>
      </c>
      <c r="T171" s="3">
        <f t="shared" si="684"/>
        <v>142196.6</v>
      </c>
      <c r="U171" s="32">
        <f>U173</f>
        <v>0</v>
      </c>
      <c r="V171" s="35">
        <f t="shared" si="685"/>
        <v>142196.6</v>
      </c>
      <c r="W171" s="4">
        <f>W173</f>
        <v>0</v>
      </c>
      <c r="X171" s="35">
        <f t="shared" si="686"/>
        <v>142196.6</v>
      </c>
      <c r="Y171" s="27">
        <f>Y173</f>
        <v>0</v>
      </c>
      <c r="Z171" s="3">
        <f t="shared" si="687"/>
        <v>142196.6</v>
      </c>
      <c r="AA171" s="4">
        <f t="shared" ref="AA171:AV171" si="702">AA173</f>
        <v>0</v>
      </c>
      <c r="AB171" s="4">
        <f t="shared" ref="AB171:AD171" si="703">AB173</f>
        <v>0</v>
      </c>
      <c r="AC171" s="4">
        <f t="shared" si="403"/>
        <v>0</v>
      </c>
      <c r="AD171" s="4">
        <f t="shared" si="703"/>
        <v>0</v>
      </c>
      <c r="AE171" s="4">
        <f t="shared" si="688"/>
        <v>0</v>
      </c>
      <c r="AF171" s="4">
        <f t="shared" ref="AF171" si="704">AF173</f>
        <v>0</v>
      </c>
      <c r="AG171" s="4">
        <f t="shared" si="689"/>
        <v>0</v>
      </c>
      <c r="AH171" s="4">
        <f t="shared" ref="AH171:AJ171" si="705">AH173</f>
        <v>0</v>
      </c>
      <c r="AI171" s="4">
        <f t="shared" si="690"/>
        <v>0</v>
      </c>
      <c r="AJ171" s="4">
        <f t="shared" si="705"/>
        <v>0</v>
      </c>
      <c r="AK171" s="4">
        <f t="shared" si="691"/>
        <v>0</v>
      </c>
      <c r="AL171" s="4">
        <f t="shared" ref="AL171:AN171" si="706">AL173</f>
        <v>0</v>
      </c>
      <c r="AM171" s="3">
        <f t="shared" si="634"/>
        <v>0</v>
      </c>
      <c r="AN171" s="32">
        <f t="shared" si="706"/>
        <v>0</v>
      </c>
      <c r="AO171" s="3">
        <f t="shared" si="692"/>
        <v>0</v>
      </c>
      <c r="AP171" s="32">
        <f t="shared" ref="AP171:AR171" si="707">AP173</f>
        <v>0</v>
      </c>
      <c r="AQ171" s="35">
        <f t="shared" si="693"/>
        <v>0</v>
      </c>
      <c r="AR171" s="4">
        <f t="shared" si="707"/>
        <v>0</v>
      </c>
      <c r="AS171" s="35">
        <f t="shared" si="694"/>
        <v>0</v>
      </c>
      <c r="AT171" s="27">
        <f t="shared" ref="AT171" si="708">AT173</f>
        <v>0</v>
      </c>
      <c r="AU171" s="3">
        <f t="shared" si="695"/>
        <v>0</v>
      </c>
      <c r="AV171" s="4">
        <f t="shared" si="702"/>
        <v>0</v>
      </c>
      <c r="AW171" s="3">
        <f t="shared" ref="AW171:AY171" si="709">AW173</f>
        <v>0</v>
      </c>
      <c r="AX171" s="3">
        <f t="shared" si="404"/>
        <v>0</v>
      </c>
      <c r="AY171" s="3">
        <f t="shared" si="709"/>
        <v>0</v>
      </c>
      <c r="AZ171" s="3">
        <f t="shared" si="696"/>
        <v>0</v>
      </c>
      <c r="BA171" s="3">
        <f t="shared" ref="BA171:BC171" si="710">BA173</f>
        <v>0</v>
      </c>
      <c r="BB171" s="3">
        <f t="shared" si="697"/>
        <v>0</v>
      </c>
      <c r="BC171" s="3">
        <f t="shared" si="710"/>
        <v>0</v>
      </c>
      <c r="BD171" s="3">
        <f t="shared" si="698"/>
        <v>0</v>
      </c>
      <c r="BE171" s="3">
        <f t="shared" ref="BE171:BG171" si="711">BE173</f>
        <v>0</v>
      </c>
      <c r="BF171" s="3">
        <f t="shared" si="699"/>
        <v>0</v>
      </c>
      <c r="BG171" s="3">
        <f t="shared" si="711"/>
        <v>0</v>
      </c>
      <c r="BH171" s="3">
        <f t="shared" si="635"/>
        <v>0</v>
      </c>
      <c r="BI171" s="3">
        <f t="shared" ref="BI171:BK171" si="712">BI173</f>
        <v>0</v>
      </c>
      <c r="BJ171" s="35">
        <f t="shared" si="700"/>
        <v>0</v>
      </c>
      <c r="BK171" s="30">
        <f t="shared" si="712"/>
        <v>0</v>
      </c>
      <c r="BL171" s="3">
        <f t="shared" si="701"/>
        <v>0</v>
      </c>
      <c r="BM171" s="64"/>
      <c r="BN171" s="64"/>
    </row>
    <row r="172" spans="1:67" hidden="1" x14ac:dyDescent="0.35">
      <c r="A172" s="12"/>
      <c r="B172" s="13" t="s">
        <v>5</v>
      </c>
      <c r="C172" s="17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32"/>
      <c r="T172" s="4"/>
      <c r="U172" s="32"/>
      <c r="V172" s="4"/>
      <c r="W172" s="4"/>
      <c r="X172" s="4"/>
      <c r="Y172" s="27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32"/>
      <c r="AO172" s="4"/>
      <c r="AP172" s="32"/>
      <c r="AQ172" s="4"/>
      <c r="AR172" s="4"/>
      <c r="AS172" s="4"/>
      <c r="AT172" s="27"/>
      <c r="AU172" s="4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0"/>
      <c r="BL172" s="3"/>
      <c r="BM172" s="5"/>
      <c r="BN172" s="5">
        <v>0</v>
      </c>
      <c r="BO172" s="5"/>
    </row>
    <row r="173" spans="1:67" hidden="1" x14ac:dyDescent="0.35">
      <c r="A173" s="12"/>
      <c r="B173" s="13" t="s">
        <v>6</v>
      </c>
      <c r="C173" s="17"/>
      <c r="D173" s="4">
        <v>142196.6</v>
      </c>
      <c r="E173" s="4"/>
      <c r="F173" s="4">
        <f t="shared" si="402"/>
        <v>142196.6</v>
      </c>
      <c r="G173" s="4"/>
      <c r="H173" s="4">
        <f t="shared" ref="H173:H182" si="713">F173+G173</f>
        <v>142196.6</v>
      </c>
      <c r="I173" s="4"/>
      <c r="J173" s="4">
        <f t="shared" ref="J173:J182" si="714">H173+I173</f>
        <v>142196.6</v>
      </c>
      <c r="K173" s="4"/>
      <c r="L173" s="4">
        <f t="shared" ref="L173:L182" si="715">J173+K173</f>
        <v>142196.6</v>
      </c>
      <c r="M173" s="4"/>
      <c r="N173" s="4">
        <f t="shared" ref="N173:N182" si="716">L173+M173</f>
        <v>142196.6</v>
      </c>
      <c r="O173" s="4"/>
      <c r="P173" s="4">
        <f t="shared" ref="P173:P182" si="717">N173+O173</f>
        <v>142196.6</v>
      </c>
      <c r="Q173" s="4"/>
      <c r="R173" s="4">
        <f t="shared" si="633"/>
        <v>142196.6</v>
      </c>
      <c r="S173" s="32"/>
      <c r="T173" s="4">
        <f t="shared" ref="T173:T181" si="718">R173+S173</f>
        <v>142196.6</v>
      </c>
      <c r="U173" s="32"/>
      <c r="V173" s="4">
        <f t="shared" ref="V173:V181" si="719">T173+U173</f>
        <v>142196.6</v>
      </c>
      <c r="W173" s="4"/>
      <c r="X173" s="4">
        <f t="shared" ref="X173:X181" si="720">V173+W173</f>
        <v>142196.6</v>
      </c>
      <c r="Y173" s="27"/>
      <c r="Z173" s="4">
        <f t="shared" ref="Z173:Z181" si="721">X173+Y173</f>
        <v>142196.6</v>
      </c>
      <c r="AA173" s="4">
        <v>0</v>
      </c>
      <c r="AB173" s="4">
        <v>0</v>
      </c>
      <c r="AC173" s="4">
        <f t="shared" si="403"/>
        <v>0</v>
      </c>
      <c r="AD173" s="4">
        <v>0</v>
      </c>
      <c r="AE173" s="4">
        <f t="shared" ref="AE173:AE182" si="722">AC173+AD173</f>
        <v>0</v>
      </c>
      <c r="AF173" s="4">
        <v>0</v>
      </c>
      <c r="AG173" s="4">
        <f t="shared" ref="AG173:AG182" si="723">AE173+AF173</f>
        <v>0</v>
      </c>
      <c r="AH173" s="4">
        <v>0</v>
      </c>
      <c r="AI173" s="4">
        <f t="shared" ref="AI173:AI177" si="724">AG173+AH173</f>
        <v>0</v>
      </c>
      <c r="AJ173" s="4">
        <v>0</v>
      </c>
      <c r="AK173" s="4">
        <f t="shared" ref="AK173:AK177" si="725">AI173+AJ173</f>
        <v>0</v>
      </c>
      <c r="AL173" s="4">
        <v>0</v>
      </c>
      <c r="AM173" s="4">
        <f t="shared" si="634"/>
        <v>0</v>
      </c>
      <c r="AN173" s="32">
        <v>0</v>
      </c>
      <c r="AO173" s="4">
        <f t="shared" ref="AO173:AO182" si="726">AM173+AN173</f>
        <v>0</v>
      </c>
      <c r="AP173" s="32">
        <v>0</v>
      </c>
      <c r="AQ173" s="4">
        <f t="shared" ref="AQ173:AQ182" si="727">AO173+AP173</f>
        <v>0</v>
      </c>
      <c r="AR173" s="4">
        <v>0</v>
      </c>
      <c r="AS173" s="4">
        <f t="shared" ref="AS173:AS182" si="728">AQ173+AR173</f>
        <v>0</v>
      </c>
      <c r="AT173" s="27">
        <v>0</v>
      </c>
      <c r="AU173" s="4">
        <f t="shared" ref="AU173:AU182" si="729">AS173+AT173</f>
        <v>0</v>
      </c>
      <c r="AV173" s="3">
        <v>0</v>
      </c>
      <c r="AW173" s="3">
        <v>0</v>
      </c>
      <c r="AX173" s="3">
        <f t="shared" si="404"/>
        <v>0</v>
      </c>
      <c r="AY173" s="3"/>
      <c r="AZ173" s="3">
        <f t="shared" ref="AZ173:AZ182" si="730">AX173+AY173</f>
        <v>0</v>
      </c>
      <c r="BA173" s="3"/>
      <c r="BB173" s="3">
        <f t="shared" ref="BB173:BB182" si="731">AZ173+BA173</f>
        <v>0</v>
      </c>
      <c r="BC173" s="3"/>
      <c r="BD173" s="3">
        <f t="shared" ref="BD173:BD182" si="732">BB173+BC173</f>
        <v>0</v>
      </c>
      <c r="BE173" s="3"/>
      <c r="BF173" s="3">
        <f t="shared" ref="BF173:BF182" si="733">BD173+BE173</f>
        <v>0</v>
      </c>
      <c r="BG173" s="3"/>
      <c r="BH173" s="3">
        <f t="shared" si="635"/>
        <v>0</v>
      </c>
      <c r="BI173" s="3"/>
      <c r="BJ173" s="3">
        <f t="shared" ref="BJ173:BJ182" si="734">BH173+BI173</f>
        <v>0</v>
      </c>
      <c r="BK173" s="30"/>
      <c r="BL173" s="3">
        <f t="shared" ref="BL173:BL182" si="735">BJ173+BK173</f>
        <v>0</v>
      </c>
      <c r="BM173" s="5" t="s">
        <v>146</v>
      </c>
      <c r="BN173" s="5">
        <v>0</v>
      </c>
      <c r="BO173" s="5"/>
    </row>
    <row r="174" spans="1:67" hidden="1" x14ac:dyDescent="0.35">
      <c r="A174" s="12"/>
      <c r="B174" s="13" t="s">
        <v>12</v>
      </c>
      <c r="C174" s="17"/>
      <c r="D174" s="4"/>
      <c r="E174" s="4"/>
      <c r="F174" s="4">
        <f t="shared" si="402"/>
        <v>0</v>
      </c>
      <c r="G174" s="4"/>
      <c r="H174" s="4">
        <f t="shared" si="713"/>
        <v>0</v>
      </c>
      <c r="I174" s="4"/>
      <c r="J174" s="4">
        <f t="shared" si="714"/>
        <v>0</v>
      </c>
      <c r="K174" s="4"/>
      <c r="L174" s="4">
        <f t="shared" si="715"/>
        <v>0</v>
      </c>
      <c r="M174" s="4"/>
      <c r="N174" s="4">
        <f t="shared" si="716"/>
        <v>0</v>
      </c>
      <c r="O174" s="4"/>
      <c r="P174" s="4">
        <f t="shared" si="717"/>
        <v>0</v>
      </c>
      <c r="Q174" s="4"/>
      <c r="R174" s="4">
        <f t="shared" si="633"/>
        <v>0</v>
      </c>
      <c r="S174" s="32"/>
      <c r="T174" s="4">
        <f t="shared" si="718"/>
        <v>0</v>
      </c>
      <c r="U174" s="32"/>
      <c r="V174" s="4">
        <f t="shared" si="719"/>
        <v>0</v>
      </c>
      <c r="W174" s="4"/>
      <c r="X174" s="4">
        <f t="shared" si="720"/>
        <v>0</v>
      </c>
      <c r="Y174" s="27"/>
      <c r="Z174" s="4">
        <f t="shared" si="721"/>
        <v>0</v>
      </c>
      <c r="AA174" s="4"/>
      <c r="AB174" s="4"/>
      <c r="AC174" s="4">
        <f t="shared" si="403"/>
        <v>0</v>
      </c>
      <c r="AD174" s="4"/>
      <c r="AE174" s="4">
        <f t="shared" si="722"/>
        <v>0</v>
      </c>
      <c r="AF174" s="4"/>
      <c r="AG174" s="4">
        <f t="shared" si="723"/>
        <v>0</v>
      </c>
      <c r="AH174" s="4"/>
      <c r="AI174" s="4">
        <f t="shared" si="724"/>
        <v>0</v>
      </c>
      <c r="AJ174" s="4"/>
      <c r="AK174" s="4">
        <f t="shared" si="725"/>
        <v>0</v>
      </c>
      <c r="AL174" s="4"/>
      <c r="AM174" s="4">
        <f t="shared" si="634"/>
        <v>0</v>
      </c>
      <c r="AN174" s="32"/>
      <c r="AO174" s="4">
        <f t="shared" si="726"/>
        <v>0</v>
      </c>
      <c r="AP174" s="32"/>
      <c r="AQ174" s="4">
        <f t="shared" si="727"/>
        <v>0</v>
      </c>
      <c r="AR174" s="4"/>
      <c r="AS174" s="4">
        <f t="shared" si="728"/>
        <v>0</v>
      </c>
      <c r="AT174" s="27"/>
      <c r="AU174" s="4">
        <f t="shared" si="729"/>
        <v>0</v>
      </c>
      <c r="AV174" s="3"/>
      <c r="AW174" s="3"/>
      <c r="AX174" s="3">
        <f t="shared" si="404"/>
        <v>0</v>
      </c>
      <c r="AY174" s="3"/>
      <c r="AZ174" s="3">
        <f t="shared" si="730"/>
        <v>0</v>
      </c>
      <c r="BA174" s="3"/>
      <c r="BB174" s="3">
        <f t="shared" si="731"/>
        <v>0</v>
      </c>
      <c r="BC174" s="3"/>
      <c r="BD174" s="3">
        <f t="shared" si="732"/>
        <v>0</v>
      </c>
      <c r="BE174" s="3"/>
      <c r="BF174" s="3">
        <f t="shared" si="733"/>
        <v>0</v>
      </c>
      <c r="BG174" s="3"/>
      <c r="BH174" s="3">
        <f t="shared" si="635"/>
        <v>0</v>
      </c>
      <c r="BI174" s="3"/>
      <c r="BJ174" s="3">
        <f t="shared" si="734"/>
        <v>0</v>
      </c>
      <c r="BK174" s="30"/>
      <c r="BL174" s="3">
        <f t="shared" si="735"/>
        <v>0</v>
      </c>
      <c r="BM174" s="5"/>
      <c r="BN174" s="5">
        <v>0</v>
      </c>
      <c r="BO174" s="5"/>
    </row>
    <row r="175" spans="1:67" ht="40.5" customHeight="1" x14ac:dyDescent="0.35">
      <c r="A175" s="24" t="s">
        <v>214</v>
      </c>
      <c r="B175" s="72" t="s">
        <v>75</v>
      </c>
      <c r="C175" s="2" t="s">
        <v>96</v>
      </c>
      <c r="D175" s="4">
        <v>5700.6</v>
      </c>
      <c r="E175" s="4"/>
      <c r="F175" s="4">
        <f t="shared" si="402"/>
        <v>5700.6</v>
      </c>
      <c r="G175" s="4"/>
      <c r="H175" s="4">
        <f t="shared" si="713"/>
        <v>5700.6</v>
      </c>
      <c r="I175" s="4"/>
      <c r="J175" s="4">
        <f t="shared" si="714"/>
        <v>5700.6</v>
      </c>
      <c r="K175" s="4"/>
      <c r="L175" s="4">
        <f t="shared" si="715"/>
        <v>5700.6</v>
      </c>
      <c r="M175" s="4"/>
      <c r="N175" s="4">
        <f t="shared" si="716"/>
        <v>5700.6</v>
      </c>
      <c r="O175" s="4"/>
      <c r="P175" s="4">
        <f t="shared" si="717"/>
        <v>5700.6</v>
      </c>
      <c r="Q175" s="4"/>
      <c r="R175" s="3">
        <f t="shared" si="633"/>
        <v>5700.6</v>
      </c>
      <c r="S175" s="32"/>
      <c r="T175" s="3">
        <f t="shared" si="718"/>
        <v>5700.6</v>
      </c>
      <c r="U175" s="32"/>
      <c r="V175" s="35">
        <f t="shared" si="719"/>
        <v>5700.6</v>
      </c>
      <c r="W175" s="4"/>
      <c r="X175" s="35">
        <f t="shared" si="720"/>
        <v>5700.6</v>
      </c>
      <c r="Y175" s="27"/>
      <c r="Z175" s="3">
        <f t="shared" si="721"/>
        <v>5700.6</v>
      </c>
      <c r="AA175" s="4">
        <v>10791</v>
      </c>
      <c r="AB175" s="4"/>
      <c r="AC175" s="4">
        <f t="shared" si="403"/>
        <v>10791</v>
      </c>
      <c r="AD175" s="4"/>
      <c r="AE175" s="4">
        <f t="shared" si="722"/>
        <v>10791</v>
      </c>
      <c r="AF175" s="4"/>
      <c r="AG175" s="4">
        <f t="shared" si="723"/>
        <v>10791</v>
      </c>
      <c r="AH175" s="4"/>
      <c r="AI175" s="4">
        <f t="shared" si="724"/>
        <v>10791</v>
      </c>
      <c r="AJ175" s="4"/>
      <c r="AK175" s="4">
        <f t="shared" si="725"/>
        <v>10791</v>
      </c>
      <c r="AL175" s="4"/>
      <c r="AM175" s="3">
        <f t="shared" si="634"/>
        <v>10791</v>
      </c>
      <c r="AN175" s="32"/>
      <c r="AO175" s="3">
        <f t="shared" si="726"/>
        <v>10791</v>
      </c>
      <c r="AP175" s="32"/>
      <c r="AQ175" s="35">
        <f t="shared" si="727"/>
        <v>10791</v>
      </c>
      <c r="AR175" s="4"/>
      <c r="AS175" s="35">
        <f t="shared" si="728"/>
        <v>10791</v>
      </c>
      <c r="AT175" s="27"/>
      <c r="AU175" s="3">
        <f t="shared" si="729"/>
        <v>10791</v>
      </c>
      <c r="AV175" s="3">
        <v>0</v>
      </c>
      <c r="AW175" s="3">
        <v>0</v>
      </c>
      <c r="AX175" s="3">
        <f t="shared" si="404"/>
        <v>0</v>
      </c>
      <c r="AY175" s="3"/>
      <c r="AZ175" s="3">
        <f t="shared" si="730"/>
        <v>0</v>
      </c>
      <c r="BA175" s="3"/>
      <c r="BB175" s="3">
        <f t="shared" si="731"/>
        <v>0</v>
      </c>
      <c r="BC175" s="3"/>
      <c r="BD175" s="3">
        <f t="shared" si="732"/>
        <v>0</v>
      </c>
      <c r="BE175" s="3"/>
      <c r="BF175" s="3">
        <f t="shared" si="733"/>
        <v>0</v>
      </c>
      <c r="BG175" s="3"/>
      <c r="BH175" s="3">
        <f t="shared" si="635"/>
        <v>0</v>
      </c>
      <c r="BI175" s="3"/>
      <c r="BJ175" s="35">
        <f t="shared" si="734"/>
        <v>0</v>
      </c>
      <c r="BK175" s="30"/>
      <c r="BL175" s="3">
        <f t="shared" si="735"/>
        <v>0</v>
      </c>
      <c r="BM175" s="64" t="s">
        <v>85</v>
      </c>
      <c r="BN175" s="64"/>
    </row>
    <row r="176" spans="1:67" ht="36" x14ac:dyDescent="0.35">
      <c r="A176" s="24" t="s">
        <v>215</v>
      </c>
      <c r="B176" s="72" t="s">
        <v>321</v>
      </c>
      <c r="C176" s="2" t="s">
        <v>96</v>
      </c>
      <c r="D176" s="4"/>
      <c r="E176" s="4"/>
      <c r="F176" s="4"/>
      <c r="G176" s="4">
        <v>2172.7379999999998</v>
      </c>
      <c r="H176" s="4">
        <f t="shared" si="713"/>
        <v>2172.7379999999998</v>
      </c>
      <c r="I176" s="4"/>
      <c r="J176" s="4">
        <f t="shared" si="714"/>
        <v>2172.7379999999998</v>
      </c>
      <c r="K176" s="4"/>
      <c r="L176" s="4">
        <f t="shared" si="715"/>
        <v>2172.7379999999998</v>
      </c>
      <c r="M176" s="4"/>
      <c r="N176" s="4">
        <f t="shared" si="716"/>
        <v>2172.7379999999998</v>
      </c>
      <c r="O176" s="4"/>
      <c r="P176" s="4">
        <f t="shared" si="717"/>
        <v>2172.7379999999998</v>
      </c>
      <c r="Q176" s="4"/>
      <c r="R176" s="3">
        <f t="shared" si="633"/>
        <v>2172.7379999999998</v>
      </c>
      <c r="S176" s="32"/>
      <c r="T176" s="3">
        <f t="shared" si="718"/>
        <v>2172.7379999999998</v>
      </c>
      <c r="U176" s="32"/>
      <c r="V176" s="35">
        <f t="shared" si="719"/>
        <v>2172.7379999999998</v>
      </c>
      <c r="W176" s="4"/>
      <c r="X176" s="35">
        <f t="shared" si="720"/>
        <v>2172.7379999999998</v>
      </c>
      <c r="Y176" s="27"/>
      <c r="Z176" s="3">
        <f t="shared" si="721"/>
        <v>2172.7379999999998</v>
      </c>
      <c r="AA176" s="4"/>
      <c r="AB176" s="4"/>
      <c r="AC176" s="4"/>
      <c r="AD176" s="4"/>
      <c r="AE176" s="4">
        <f t="shared" si="722"/>
        <v>0</v>
      </c>
      <c r="AF176" s="4"/>
      <c r="AG176" s="4">
        <f t="shared" si="723"/>
        <v>0</v>
      </c>
      <c r="AH176" s="4"/>
      <c r="AI176" s="4">
        <f t="shared" si="724"/>
        <v>0</v>
      </c>
      <c r="AJ176" s="4"/>
      <c r="AK176" s="4">
        <f t="shared" si="725"/>
        <v>0</v>
      </c>
      <c r="AL176" s="4"/>
      <c r="AM176" s="3">
        <f t="shared" si="634"/>
        <v>0</v>
      </c>
      <c r="AN176" s="32"/>
      <c r="AO176" s="3">
        <f t="shared" si="726"/>
        <v>0</v>
      </c>
      <c r="AP176" s="32"/>
      <c r="AQ176" s="35">
        <f t="shared" si="727"/>
        <v>0</v>
      </c>
      <c r="AR176" s="4"/>
      <c r="AS176" s="35">
        <f t="shared" si="728"/>
        <v>0</v>
      </c>
      <c r="AT176" s="27"/>
      <c r="AU176" s="3">
        <f t="shared" si="729"/>
        <v>0</v>
      </c>
      <c r="AV176" s="3"/>
      <c r="AW176" s="3"/>
      <c r="AX176" s="3"/>
      <c r="AY176" s="3"/>
      <c r="AZ176" s="3">
        <f t="shared" si="730"/>
        <v>0</v>
      </c>
      <c r="BA176" s="3"/>
      <c r="BB176" s="3">
        <f t="shared" si="731"/>
        <v>0</v>
      </c>
      <c r="BC176" s="3"/>
      <c r="BD176" s="3">
        <f t="shared" si="732"/>
        <v>0</v>
      </c>
      <c r="BE176" s="3"/>
      <c r="BF176" s="3">
        <f t="shared" si="733"/>
        <v>0</v>
      </c>
      <c r="BG176" s="3"/>
      <c r="BH176" s="3">
        <f t="shared" si="635"/>
        <v>0</v>
      </c>
      <c r="BI176" s="3"/>
      <c r="BJ176" s="35">
        <f t="shared" si="734"/>
        <v>0</v>
      </c>
      <c r="BK176" s="30"/>
      <c r="BL176" s="3">
        <f t="shared" si="735"/>
        <v>0</v>
      </c>
      <c r="BM176" s="64" t="s">
        <v>324</v>
      </c>
      <c r="BN176" s="64"/>
    </row>
    <row r="177" spans="1:67" ht="36" x14ac:dyDescent="0.35">
      <c r="A177" s="24" t="s">
        <v>216</v>
      </c>
      <c r="B177" s="72" t="s">
        <v>322</v>
      </c>
      <c r="C177" s="2" t="s">
        <v>96</v>
      </c>
      <c r="D177" s="4"/>
      <c r="E177" s="4"/>
      <c r="F177" s="4"/>
      <c r="G177" s="4">
        <v>1783.6980000000001</v>
      </c>
      <c r="H177" s="4">
        <f t="shared" si="713"/>
        <v>1783.6980000000001</v>
      </c>
      <c r="I177" s="4"/>
      <c r="J177" s="4">
        <f t="shared" si="714"/>
        <v>1783.6980000000001</v>
      </c>
      <c r="K177" s="4"/>
      <c r="L177" s="4">
        <f t="shared" si="715"/>
        <v>1783.6980000000001</v>
      </c>
      <c r="M177" s="4"/>
      <c r="N177" s="4">
        <f t="shared" si="716"/>
        <v>1783.6980000000001</v>
      </c>
      <c r="O177" s="4"/>
      <c r="P177" s="4">
        <f t="shared" si="717"/>
        <v>1783.6980000000001</v>
      </c>
      <c r="Q177" s="4"/>
      <c r="R177" s="3">
        <f t="shared" si="633"/>
        <v>1783.6980000000001</v>
      </c>
      <c r="S177" s="32"/>
      <c r="T177" s="3">
        <f t="shared" si="718"/>
        <v>1783.6980000000001</v>
      </c>
      <c r="U177" s="32"/>
      <c r="V177" s="35">
        <f t="shared" si="719"/>
        <v>1783.6980000000001</v>
      </c>
      <c r="W177" s="4"/>
      <c r="X177" s="35">
        <f t="shared" si="720"/>
        <v>1783.6980000000001</v>
      </c>
      <c r="Y177" s="27"/>
      <c r="Z177" s="3">
        <f t="shared" si="721"/>
        <v>1783.6980000000001</v>
      </c>
      <c r="AA177" s="4"/>
      <c r="AB177" s="4"/>
      <c r="AC177" s="4"/>
      <c r="AD177" s="4"/>
      <c r="AE177" s="4">
        <f t="shared" si="722"/>
        <v>0</v>
      </c>
      <c r="AF177" s="4"/>
      <c r="AG177" s="4">
        <f t="shared" si="723"/>
        <v>0</v>
      </c>
      <c r="AH177" s="4"/>
      <c r="AI177" s="4">
        <f t="shared" si="724"/>
        <v>0</v>
      </c>
      <c r="AJ177" s="4"/>
      <c r="AK177" s="4">
        <f t="shared" si="725"/>
        <v>0</v>
      </c>
      <c r="AL177" s="4">
        <v>18910</v>
      </c>
      <c r="AM177" s="3">
        <f t="shared" si="634"/>
        <v>18910</v>
      </c>
      <c r="AN177" s="32"/>
      <c r="AO177" s="3">
        <f t="shared" si="726"/>
        <v>18910</v>
      </c>
      <c r="AP177" s="32"/>
      <c r="AQ177" s="35">
        <f t="shared" si="727"/>
        <v>18910</v>
      </c>
      <c r="AR177" s="4"/>
      <c r="AS177" s="35">
        <f t="shared" si="728"/>
        <v>18910</v>
      </c>
      <c r="AT177" s="27"/>
      <c r="AU177" s="3">
        <f t="shared" si="729"/>
        <v>18910</v>
      </c>
      <c r="AV177" s="3"/>
      <c r="AW177" s="3"/>
      <c r="AX177" s="3"/>
      <c r="AY177" s="3"/>
      <c r="AZ177" s="3">
        <f t="shared" si="730"/>
        <v>0</v>
      </c>
      <c r="BA177" s="3"/>
      <c r="BB177" s="3">
        <f t="shared" si="731"/>
        <v>0</v>
      </c>
      <c r="BC177" s="3"/>
      <c r="BD177" s="3">
        <f t="shared" si="732"/>
        <v>0</v>
      </c>
      <c r="BE177" s="3"/>
      <c r="BF177" s="3">
        <f t="shared" si="733"/>
        <v>0</v>
      </c>
      <c r="BG177" s="3">
        <v>53457.56</v>
      </c>
      <c r="BH177" s="3">
        <f t="shared" si="635"/>
        <v>53457.56</v>
      </c>
      <c r="BI177" s="3"/>
      <c r="BJ177" s="35">
        <f t="shared" si="734"/>
        <v>53457.56</v>
      </c>
      <c r="BK177" s="30"/>
      <c r="BL177" s="3">
        <f t="shared" si="735"/>
        <v>53457.56</v>
      </c>
      <c r="BM177" s="64" t="s">
        <v>325</v>
      </c>
      <c r="BN177" s="64"/>
    </row>
    <row r="178" spans="1:67" ht="36" x14ac:dyDescent="0.35">
      <c r="A178" s="24" t="s">
        <v>316</v>
      </c>
      <c r="B178" s="72" t="s">
        <v>323</v>
      </c>
      <c r="C178" s="2" t="s">
        <v>96</v>
      </c>
      <c r="D178" s="4"/>
      <c r="E178" s="4"/>
      <c r="F178" s="4"/>
      <c r="G178" s="4">
        <v>3741.3890000000001</v>
      </c>
      <c r="H178" s="4">
        <f t="shared" si="713"/>
        <v>3741.3890000000001</v>
      </c>
      <c r="I178" s="4"/>
      <c r="J178" s="4">
        <f t="shared" si="714"/>
        <v>3741.3890000000001</v>
      </c>
      <c r="K178" s="4"/>
      <c r="L178" s="4">
        <f t="shared" si="715"/>
        <v>3741.3890000000001</v>
      </c>
      <c r="M178" s="4"/>
      <c r="N178" s="4">
        <f t="shared" si="716"/>
        <v>3741.3890000000001</v>
      </c>
      <c r="O178" s="4"/>
      <c r="P178" s="4">
        <f t="shared" si="717"/>
        <v>3741.3890000000001</v>
      </c>
      <c r="Q178" s="4"/>
      <c r="R178" s="3">
        <f t="shared" si="633"/>
        <v>3741.3890000000001</v>
      </c>
      <c r="S178" s="32"/>
      <c r="T178" s="3">
        <f t="shared" si="718"/>
        <v>3741.3890000000001</v>
      </c>
      <c r="U178" s="32"/>
      <c r="V178" s="35">
        <f t="shared" si="719"/>
        <v>3741.3890000000001</v>
      </c>
      <c r="W178" s="4"/>
      <c r="X178" s="35">
        <f t="shared" si="720"/>
        <v>3741.3890000000001</v>
      </c>
      <c r="Y178" s="27"/>
      <c r="Z178" s="3">
        <f t="shared" si="721"/>
        <v>3741.3890000000001</v>
      </c>
      <c r="AA178" s="4"/>
      <c r="AB178" s="4"/>
      <c r="AC178" s="4"/>
      <c r="AD178" s="4"/>
      <c r="AE178" s="4">
        <f t="shared" si="722"/>
        <v>0</v>
      </c>
      <c r="AF178" s="4"/>
      <c r="AG178" s="4">
        <f>AE178+AF178</f>
        <v>0</v>
      </c>
      <c r="AH178" s="4"/>
      <c r="AI178" s="4">
        <f>AG178+AH178</f>
        <v>0</v>
      </c>
      <c r="AJ178" s="4"/>
      <c r="AK178" s="4">
        <f>AI178+AJ178</f>
        <v>0</v>
      </c>
      <c r="AL178" s="4"/>
      <c r="AM178" s="3">
        <f t="shared" si="634"/>
        <v>0</v>
      </c>
      <c r="AN178" s="32"/>
      <c r="AO178" s="3">
        <f t="shared" si="726"/>
        <v>0</v>
      </c>
      <c r="AP178" s="32"/>
      <c r="AQ178" s="35">
        <f t="shared" si="727"/>
        <v>0</v>
      </c>
      <c r="AR178" s="4"/>
      <c r="AS178" s="35">
        <f t="shared" si="728"/>
        <v>0</v>
      </c>
      <c r="AT178" s="27"/>
      <c r="AU178" s="3">
        <f t="shared" si="729"/>
        <v>0</v>
      </c>
      <c r="AV178" s="3"/>
      <c r="AW178" s="3"/>
      <c r="AX178" s="3"/>
      <c r="AY178" s="3"/>
      <c r="AZ178" s="3">
        <f t="shared" si="730"/>
        <v>0</v>
      </c>
      <c r="BA178" s="3"/>
      <c r="BB178" s="3">
        <f t="shared" si="731"/>
        <v>0</v>
      </c>
      <c r="BC178" s="3"/>
      <c r="BD178" s="3">
        <f t="shared" si="732"/>
        <v>0</v>
      </c>
      <c r="BE178" s="3"/>
      <c r="BF178" s="3">
        <f t="shared" si="733"/>
        <v>0</v>
      </c>
      <c r="BG178" s="3"/>
      <c r="BH178" s="3">
        <f t="shared" si="635"/>
        <v>0</v>
      </c>
      <c r="BI178" s="3"/>
      <c r="BJ178" s="35">
        <f t="shared" si="734"/>
        <v>0</v>
      </c>
      <c r="BK178" s="30"/>
      <c r="BL178" s="3">
        <f t="shared" si="735"/>
        <v>0</v>
      </c>
      <c r="BM178" s="64" t="s">
        <v>326</v>
      </c>
      <c r="BN178" s="64"/>
    </row>
    <row r="179" spans="1:67" ht="54" hidden="1" x14ac:dyDescent="0.35">
      <c r="A179" s="56" t="s">
        <v>217</v>
      </c>
      <c r="B179" s="20" t="s">
        <v>359</v>
      </c>
      <c r="C179" s="2" t="s">
        <v>58</v>
      </c>
      <c r="D179" s="4"/>
      <c r="E179" s="4"/>
      <c r="F179" s="4"/>
      <c r="G179" s="4"/>
      <c r="H179" s="4"/>
      <c r="I179" s="4"/>
      <c r="J179" s="4"/>
      <c r="K179" s="4">
        <v>21381.073</v>
      </c>
      <c r="L179" s="4">
        <f t="shared" si="715"/>
        <v>21381.073</v>
      </c>
      <c r="M179" s="4"/>
      <c r="N179" s="4">
        <f t="shared" si="716"/>
        <v>21381.073</v>
      </c>
      <c r="O179" s="4"/>
      <c r="P179" s="4">
        <f t="shared" si="717"/>
        <v>21381.073</v>
      </c>
      <c r="Q179" s="4"/>
      <c r="R179" s="3">
        <f t="shared" si="633"/>
        <v>21381.073</v>
      </c>
      <c r="S179" s="32"/>
      <c r="T179" s="3">
        <f t="shared" si="718"/>
        <v>21381.073</v>
      </c>
      <c r="U179" s="32">
        <v>-21381.073</v>
      </c>
      <c r="V179" s="3">
        <f t="shared" si="719"/>
        <v>0</v>
      </c>
      <c r="W179" s="4"/>
      <c r="X179" s="3">
        <f t="shared" si="720"/>
        <v>0</v>
      </c>
      <c r="Y179" s="27"/>
      <c r="Z179" s="3">
        <f t="shared" si="721"/>
        <v>0</v>
      </c>
      <c r="AA179" s="4"/>
      <c r="AB179" s="4"/>
      <c r="AC179" s="4"/>
      <c r="AD179" s="4"/>
      <c r="AE179" s="4"/>
      <c r="AF179" s="4"/>
      <c r="AG179" s="4">
        <f>AE179+AF179</f>
        <v>0</v>
      </c>
      <c r="AH179" s="4"/>
      <c r="AI179" s="4">
        <f>AG179+AH179</f>
        <v>0</v>
      </c>
      <c r="AJ179" s="4"/>
      <c r="AK179" s="4">
        <f>AI179+AJ179</f>
        <v>0</v>
      </c>
      <c r="AL179" s="4"/>
      <c r="AM179" s="3">
        <f t="shared" si="634"/>
        <v>0</v>
      </c>
      <c r="AN179" s="32"/>
      <c r="AO179" s="3">
        <f t="shared" si="726"/>
        <v>0</v>
      </c>
      <c r="AP179" s="32"/>
      <c r="AQ179" s="3">
        <f t="shared" si="727"/>
        <v>0</v>
      </c>
      <c r="AR179" s="4"/>
      <c r="AS179" s="3">
        <f t="shared" si="728"/>
        <v>0</v>
      </c>
      <c r="AT179" s="27"/>
      <c r="AU179" s="3">
        <f t="shared" si="729"/>
        <v>0</v>
      </c>
      <c r="AV179" s="3"/>
      <c r="AW179" s="3"/>
      <c r="AX179" s="3"/>
      <c r="AY179" s="3"/>
      <c r="AZ179" s="3"/>
      <c r="BA179" s="3"/>
      <c r="BB179" s="3">
        <f t="shared" si="731"/>
        <v>0</v>
      </c>
      <c r="BC179" s="3"/>
      <c r="BD179" s="3">
        <f t="shared" si="732"/>
        <v>0</v>
      </c>
      <c r="BE179" s="3"/>
      <c r="BF179" s="3">
        <f t="shared" si="733"/>
        <v>0</v>
      </c>
      <c r="BG179" s="3"/>
      <c r="BH179" s="3">
        <f t="shared" si="635"/>
        <v>0</v>
      </c>
      <c r="BI179" s="3"/>
      <c r="BJ179" s="3">
        <f t="shared" si="734"/>
        <v>0</v>
      </c>
      <c r="BK179" s="30"/>
      <c r="BL179" s="3">
        <f t="shared" si="735"/>
        <v>0</v>
      </c>
      <c r="BM179" s="5" t="s">
        <v>360</v>
      </c>
      <c r="BN179" s="5">
        <v>0</v>
      </c>
      <c r="BO179" s="5"/>
    </row>
    <row r="180" spans="1:67" ht="36" x14ac:dyDescent="0.35">
      <c r="A180" s="24" t="s">
        <v>217</v>
      </c>
      <c r="B180" s="72" t="s">
        <v>389</v>
      </c>
      <c r="C180" s="2" t="s">
        <v>96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3">
        <f t="shared" si="633"/>
        <v>0</v>
      </c>
      <c r="S180" s="32"/>
      <c r="T180" s="3">
        <f t="shared" si="718"/>
        <v>0</v>
      </c>
      <c r="U180" s="32"/>
      <c r="V180" s="35">
        <f t="shared" si="719"/>
        <v>0</v>
      </c>
      <c r="W180" s="4"/>
      <c r="X180" s="35">
        <f t="shared" si="720"/>
        <v>0</v>
      </c>
      <c r="Y180" s="27"/>
      <c r="Z180" s="3">
        <f t="shared" si="721"/>
        <v>0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12170.514999999999</v>
      </c>
      <c r="AM180" s="3">
        <f t="shared" si="634"/>
        <v>12170.514999999999</v>
      </c>
      <c r="AN180" s="32"/>
      <c r="AO180" s="3">
        <f t="shared" si="726"/>
        <v>12170.514999999999</v>
      </c>
      <c r="AP180" s="32"/>
      <c r="AQ180" s="35">
        <f t="shared" si="727"/>
        <v>12170.514999999999</v>
      </c>
      <c r="AR180" s="4"/>
      <c r="AS180" s="35">
        <f t="shared" si="728"/>
        <v>12170.514999999999</v>
      </c>
      <c r="AT180" s="27"/>
      <c r="AU180" s="3">
        <f t="shared" si="729"/>
        <v>12170.514999999999</v>
      </c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>
        <v>37733.305</v>
      </c>
      <c r="BH180" s="3">
        <f t="shared" si="635"/>
        <v>37733.305</v>
      </c>
      <c r="BI180" s="3"/>
      <c r="BJ180" s="35">
        <f t="shared" si="734"/>
        <v>37733.305</v>
      </c>
      <c r="BK180" s="30"/>
      <c r="BL180" s="3">
        <f t="shared" si="735"/>
        <v>37733.305</v>
      </c>
      <c r="BM180" s="65">
        <v>1110541830</v>
      </c>
      <c r="BN180" s="64"/>
    </row>
    <row r="181" spans="1:67" ht="36" x14ac:dyDescent="0.35">
      <c r="A181" s="24" t="s">
        <v>218</v>
      </c>
      <c r="B181" s="72" t="s">
        <v>390</v>
      </c>
      <c r="C181" s="2" t="s">
        <v>96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3">
        <f t="shared" si="633"/>
        <v>0</v>
      </c>
      <c r="S181" s="32"/>
      <c r="T181" s="3">
        <f t="shared" si="718"/>
        <v>0</v>
      </c>
      <c r="U181" s="32"/>
      <c r="V181" s="35">
        <f t="shared" si="719"/>
        <v>0</v>
      </c>
      <c r="W181" s="4"/>
      <c r="X181" s="35">
        <f t="shared" si="720"/>
        <v>0</v>
      </c>
      <c r="Y181" s="27"/>
      <c r="Z181" s="3">
        <f t="shared" si="721"/>
        <v>0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16230.409</v>
      </c>
      <c r="AM181" s="3">
        <f t="shared" si="634"/>
        <v>16230.409</v>
      </c>
      <c r="AN181" s="32"/>
      <c r="AO181" s="3">
        <f t="shared" si="726"/>
        <v>16230.409</v>
      </c>
      <c r="AP181" s="32"/>
      <c r="AQ181" s="35">
        <f t="shared" si="727"/>
        <v>16230.409</v>
      </c>
      <c r="AR181" s="4"/>
      <c r="AS181" s="35">
        <f t="shared" si="728"/>
        <v>16230.409</v>
      </c>
      <c r="AT181" s="27"/>
      <c r="AU181" s="3">
        <f t="shared" si="729"/>
        <v>16230.409</v>
      </c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>
        <v>39980.430999999997</v>
      </c>
      <c r="BH181" s="3">
        <f t="shared" si="635"/>
        <v>39980.430999999997</v>
      </c>
      <c r="BI181" s="3"/>
      <c r="BJ181" s="35">
        <f t="shared" si="734"/>
        <v>39980.430999999997</v>
      </c>
      <c r="BK181" s="30"/>
      <c r="BL181" s="3">
        <f t="shared" si="735"/>
        <v>39980.430999999997</v>
      </c>
      <c r="BM181" s="65">
        <v>1110541810</v>
      </c>
      <c r="BN181" s="64"/>
    </row>
    <row r="182" spans="1:67" x14ac:dyDescent="0.35">
      <c r="A182" s="24"/>
      <c r="B182" s="72" t="s">
        <v>4</v>
      </c>
      <c r="C182" s="72"/>
      <c r="D182" s="40">
        <f>D184+D185</f>
        <v>2229592.6999999997</v>
      </c>
      <c r="E182" s="40">
        <f>E184+E185</f>
        <v>0</v>
      </c>
      <c r="F182" s="39">
        <f t="shared" si="402"/>
        <v>2229592.6999999997</v>
      </c>
      <c r="G182" s="40">
        <f>G184+G185+G186</f>
        <v>24095.168999999994</v>
      </c>
      <c r="H182" s="39">
        <f t="shared" si="713"/>
        <v>2253687.8689999999</v>
      </c>
      <c r="I182" s="40">
        <f>I184+I185+I186</f>
        <v>0</v>
      </c>
      <c r="J182" s="39">
        <f t="shared" si="714"/>
        <v>2253687.8689999999</v>
      </c>
      <c r="K182" s="40">
        <f>K184+K185+K186</f>
        <v>67050.92</v>
      </c>
      <c r="L182" s="39">
        <f t="shared" si="715"/>
        <v>2320738.7889999999</v>
      </c>
      <c r="M182" s="40">
        <f>M184+M185+M186</f>
        <v>0</v>
      </c>
      <c r="N182" s="39">
        <f t="shared" si="716"/>
        <v>2320738.7889999999</v>
      </c>
      <c r="O182" s="40">
        <f>O184+O185+O186</f>
        <v>35.560999999946944</v>
      </c>
      <c r="P182" s="39">
        <f t="shared" si="717"/>
        <v>2320774.3499999996</v>
      </c>
      <c r="Q182" s="40">
        <f>Q184+Q185+Q186</f>
        <v>-39905.284</v>
      </c>
      <c r="R182" s="40">
        <f>P182+Q182</f>
        <v>2280869.0659999996</v>
      </c>
      <c r="S182" s="40">
        <f>S184+S185+S186</f>
        <v>0</v>
      </c>
      <c r="T182" s="40">
        <f>R182+S182</f>
        <v>2280869.0659999996</v>
      </c>
      <c r="U182" s="40">
        <f>U184+U185+U186</f>
        <v>-9752.6710000000003</v>
      </c>
      <c r="V182" s="40">
        <f>T182+U182</f>
        <v>2271116.3949999996</v>
      </c>
      <c r="W182" s="3">
        <f>W184+W185+W186</f>
        <v>8000</v>
      </c>
      <c r="X182" s="40">
        <f>V182+W182</f>
        <v>2279116.3949999996</v>
      </c>
      <c r="Y182" s="40">
        <f>Y184+Y185+Y186</f>
        <v>10931.05</v>
      </c>
      <c r="Z182" s="3">
        <f>X182+Y182</f>
        <v>2290047.4449999994</v>
      </c>
      <c r="AA182" s="40">
        <f>AA184+AA185</f>
        <v>2834370.8</v>
      </c>
      <c r="AB182" s="40">
        <f>AB184+AB185</f>
        <v>0</v>
      </c>
      <c r="AC182" s="39">
        <f t="shared" si="403"/>
        <v>2834370.8</v>
      </c>
      <c r="AD182" s="40">
        <f>AD184+AD185+AD186</f>
        <v>0</v>
      </c>
      <c r="AE182" s="39">
        <f t="shared" si="722"/>
        <v>2834370.8</v>
      </c>
      <c r="AF182" s="40">
        <f>AF184+AF185+AF186</f>
        <v>0</v>
      </c>
      <c r="AG182" s="39">
        <f t="shared" si="723"/>
        <v>2834370.8</v>
      </c>
      <c r="AH182" s="40">
        <f>AH184+AH185+AH186</f>
        <v>0</v>
      </c>
      <c r="AI182" s="39">
        <f t="shared" ref="AI182" si="736">AG182+AH182</f>
        <v>2834370.8</v>
      </c>
      <c r="AJ182" s="40">
        <f>AJ184+AJ185+AJ186</f>
        <v>-50000</v>
      </c>
      <c r="AK182" s="39">
        <f t="shared" ref="AK182" si="737">AI182+AJ182</f>
        <v>2784370.8</v>
      </c>
      <c r="AL182" s="40">
        <f>AL184+AL185+AL186</f>
        <v>49199.701000000001</v>
      </c>
      <c r="AM182" s="40">
        <f t="shared" si="634"/>
        <v>2833570.5009999997</v>
      </c>
      <c r="AN182" s="40">
        <f>AN184+AN185+AN186</f>
        <v>0</v>
      </c>
      <c r="AO182" s="40">
        <f t="shared" si="726"/>
        <v>2833570.5009999997</v>
      </c>
      <c r="AP182" s="40">
        <f>AP184+AP185+AP186</f>
        <v>0</v>
      </c>
      <c r="AQ182" s="40">
        <f t="shared" si="727"/>
        <v>2833570.5009999997</v>
      </c>
      <c r="AR182" s="3">
        <f>AR184+AR185+AR186</f>
        <v>0</v>
      </c>
      <c r="AS182" s="40">
        <f t="shared" si="728"/>
        <v>2833570.5009999997</v>
      </c>
      <c r="AT182" s="40">
        <f>AT184+AT185+AT186</f>
        <v>12363.3</v>
      </c>
      <c r="AU182" s="3">
        <f t="shared" si="729"/>
        <v>2845933.8009999995</v>
      </c>
      <c r="AV182" s="40">
        <f>AV184+AV185</f>
        <v>2970367.6</v>
      </c>
      <c r="AW182" s="40">
        <f>AW184+AW185</f>
        <v>0</v>
      </c>
      <c r="AX182" s="40">
        <f t="shared" si="404"/>
        <v>2970367.6</v>
      </c>
      <c r="AY182" s="40">
        <f>AY184+AY185+AY186</f>
        <v>0</v>
      </c>
      <c r="AZ182" s="40">
        <f t="shared" si="730"/>
        <v>2970367.6</v>
      </c>
      <c r="BA182" s="40">
        <f>BA184+BA185+BA186</f>
        <v>0</v>
      </c>
      <c r="BB182" s="40">
        <f t="shared" si="731"/>
        <v>2970367.6</v>
      </c>
      <c r="BC182" s="40">
        <f>BC184+BC185+BC186</f>
        <v>0</v>
      </c>
      <c r="BD182" s="40">
        <f t="shared" si="732"/>
        <v>2970367.6</v>
      </c>
      <c r="BE182" s="40">
        <f>BE184+BE185+BE186</f>
        <v>0</v>
      </c>
      <c r="BF182" s="40">
        <f t="shared" si="733"/>
        <v>2970367.6</v>
      </c>
      <c r="BG182" s="40">
        <f t="shared" ref="BG182:BI182" si="738">BG184+BG185+BG186</f>
        <v>0</v>
      </c>
      <c r="BH182" s="40">
        <f t="shared" si="635"/>
        <v>2970367.6</v>
      </c>
      <c r="BI182" s="3">
        <f t="shared" si="738"/>
        <v>0</v>
      </c>
      <c r="BJ182" s="40">
        <f t="shared" si="734"/>
        <v>2970367.6</v>
      </c>
      <c r="BK182" s="40">
        <f t="shared" ref="BK182" si="739">BK184+BK185+BK186</f>
        <v>0</v>
      </c>
      <c r="BL182" s="3">
        <f t="shared" si="735"/>
        <v>2970367.6</v>
      </c>
      <c r="BM182" s="68"/>
      <c r="BN182" s="68"/>
      <c r="BO182" s="68"/>
    </row>
    <row r="183" spans="1:67" x14ac:dyDescent="0.35">
      <c r="A183" s="24"/>
      <c r="B183" s="13" t="s">
        <v>5</v>
      </c>
      <c r="C183" s="1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3"/>
      <c r="S183" s="32"/>
      <c r="T183" s="3"/>
      <c r="U183" s="32"/>
      <c r="V183" s="35"/>
      <c r="W183" s="4"/>
      <c r="X183" s="35"/>
      <c r="Y183" s="27"/>
      <c r="Z183" s="3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3"/>
      <c r="AN183" s="32"/>
      <c r="AO183" s="3"/>
      <c r="AP183" s="32"/>
      <c r="AQ183" s="35"/>
      <c r="AR183" s="4"/>
      <c r="AS183" s="35"/>
      <c r="AT183" s="27"/>
      <c r="AU183" s="3"/>
      <c r="AV183" s="4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5"/>
      <c r="BK183" s="30"/>
      <c r="BL183" s="3"/>
      <c r="BM183" s="64"/>
      <c r="BN183" s="64"/>
    </row>
    <row r="184" spans="1:67" s="42" customFormat="1" hidden="1" x14ac:dyDescent="0.35">
      <c r="A184" s="43"/>
      <c r="B184" s="44" t="s">
        <v>6</v>
      </c>
      <c r="C184" s="51"/>
      <c r="D184" s="46">
        <f>D189+D193+D197+D201+D205+D209+D211+D214+D218+D222+D226+D230+D234+D238+D242+D246+D248+D249+D250+D251+D254+D258+D262</f>
        <v>584801.4</v>
      </c>
      <c r="E184" s="46">
        <f>E189+E193+E197+E201+E205+E209+E211+E214+E218+E222+E226+E230+E234+E238+E242+E246+E248+E249+E250+E251+E254+E258+E262</f>
        <v>0</v>
      </c>
      <c r="F184" s="47">
        <f t="shared" si="402"/>
        <v>584801.4</v>
      </c>
      <c r="G184" s="46">
        <f>G189+G193+G197+G201+G205+G209+G211+G214+G218+G222+G226+G230+G234+G238+G242+G246+G248+G249+G250+G251+G254+G258+G262+G266+G271</f>
        <v>-12769.130999999998</v>
      </c>
      <c r="H184" s="47">
        <f t="shared" ref="H184:H187" si="740">F184+G184</f>
        <v>572032.26899999997</v>
      </c>
      <c r="I184" s="46">
        <f>I189+I193+I197+I201+I205+I209+I211+I214+I218+I222+I226+I230+I234+I238+I242+I246+I248+I249+I250+I251+I254+I258+I262+I266+I271</f>
        <v>0</v>
      </c>
      <c r="J184" s="47">
        <f t="shared" ref="J184:J187" si="741">H184+I184</f>
        <v>572032.26899999997</v>
      </c>
      <c r="K184" s="46">
        <f>K189+K193+K197+K201+K205+K209+K211+K214+K218+K222+K226+K230+K234+K238+K242+K246+K248+K249+K250+K251+K254+K258+K262+K266+K271+K276</f>
        <v>48648.42</v>
      </c>
      <c r="L184" s="47">
        <f t="shared" ref="L184:L187" si="742">J184+K184</f>
        <v>620680.68900000001</v>
      </c>
      <c r="M184" s="46">
        <f>M189+M193+M197+M201+M205+M209+M211+M214+M218+M222+M226+M230+M234+M238+M242+M246+M248+M249+M250+M251+M254+M258+M262+M266+M271+M276</f>
        <v>0</v>
      </c>
      <c r="N184" s="47">
        <f>L184+M184</f>
        <v>620680.68900000001</v>
      </c>
      <c r="O184" s="46">
        <f>O189+O193+O197+O201+O205+O209+O211+O214+O218+O222+O226+O230+O234+O238+O242+O246+O248+O249+O250+O251+O254+O258+O262+O266+O271+O276+O280</f>
        <v>35.560999999990599</v>
      </c>
      <c r="P184" s="47">
        <f>N184+O184</f>
        <v>620716.25</v>
      </c>
      <c r="Q184" s="46">
        <f>Q189+Q193+Q197+Q201+Q205+Q209+Q211+Q214+Q218+Q222+Q226+Q230+Q234+Q238+Q242+Q246+Q248+Q249+Q250+Q251+Q254+Q258+Q262+Q266+Q271+Q276+Q280+Q282</f>
        <v>-39905.284</v>
      </c>
      <c r="R184" s="47">
        <f t="shared" si="633"/>
        <v>580810.96600000001</v>
      </c>
      <c r="S184" s="46">
        <f>S189+S193+S197+S201+S205+S209+S211+S214+S218+S222+S226+S230+S234+S238+S242+S246+S248+S249+S250+S251+S254+S258+S262+S266+S271+S276+S280+S282</f>
        <v>0</v>
      </c>
      <c r="T184" s="47">
        <f t="shared" ref="T184:T187" si="743">R184+S184</f>
        <v>580810.96600000001</v>
      </c>
      <c r="U184" s="33">
        <f>U189+U193+U197+U201+U205+U209+U211+U214+U218+U222+U226+U230+U234+U238+U242+U246+U248+U249+U250+U251+U254+U258+U262+U266+U271+U276+U280+U282</f>
        <v>-9752.6710000000003</v>
      </c>
      <c r="V184" s="47">
        <f t="shared" ref="V184:V187" si="744">T184+U184</f>
        <v>571058.29500000004</v>
      </c>
      <c r="W184" s="7">
        <f>W189+W193+W197+W201+W205+W209+W211+W214+W218+W222+W226+W230+W234+W238+W242+W246+W248+W249+W250+W251+W254+W258+W262+W266+W271+W276+W280+W282</f>
        <v>8000</v>
      </c>
      <c r="X184" s="47">
        <f t="shared" ref="X184:X187" si="745">V184+W184</f>
        <v>579058.29500000004</v>
      </c>
      <c r="Y184" s="46">
        <f>Y189+Y193+Y197+Y201+Y205+Y209+Y211+Y214+Y218+Y222+Y226+Y230+Y234+Y238+Y242+Y246+Y248+Y249+Y250+Y251+Y254+Y258+Y262+Y266+Y271+Y276+Y280+Y282</f>
        <v>10931.05</v>
      </c>
      <c r="Z184" s="47">
        <f t="shared" ref="Z184:Z187" si="746">X184+Y184</f>
        <v>589989.34500000009</v>
      </c>
      <c r="AA184" s="46">
        <f>AA189+AA193+AA197+AA201+AA205+AA209+AA211+AA214+AA218+AA222+AA226+AA230+AA234+AA238+AA242+AA246+AA248+AA249+AA250+AA251+AA254+AA258+AA262</f>
        <v>731415.79999999993</v>
      </c>
      <c r="AB184" s="46">
        <f>AB189+AB193+AB197+AB201+AB205+AB209+AB211+AB214+AB218+AB222+AB226+AB230+AB234+AB238+AB242+AB246+AB248+AB249+AB250+AB251+AB254+AB258+AB262</f>
        <v>0</v>
      </c>
      <c r="AC184" s="47">
        <f t="shared" si="403"/>
        <v>731415.79999999993</v>
      </c>
      <c r="AD184" s="46">
        <f>AD189+AD193+AD197+AD201+AD205+AD209+AD211+AD214+AD218+AD222+AD226+AD230+AD234+AD238+AD242+AD246+AD248+AD249+AD250+AD251+AD254+AD258+AD262</f>
        <v>0</v>
      </c>
      <c r="AE184" s="47">
        <f t="shared" ref="AE184:AE187" si="747">AC184+AD184</f>
        <v>731415.79999999993</v>
      </c>
      <c r="AF184" s="46">
        <f>AF189+AF193+AF197+AF201+AF205+AF209+AF211+AF214+AF218+AF222+AF226+AF230+AF234+AF238+AF242+AF246+AF248+AF249+AF250+AF251+AF254+AF258+AF262+AF266+AF271+AF274</f>
        <v>0</v>
      </c>
      <c r="AG184" s="47">
        <f t="shared" ref="AG184:AG187" si="748">AE184+AF184</f>
        <v>731415.79999999993</v>
      </c>
      <c r="AH184" s="46">
        <f>AH189+AH193+AH197+AH201+AH205+AH209+AH211+AH214+AH218+AH222+AH226+AH230+AH234+AH238+AH242+AH246+AH248+AH249+AH250+AH251+AH254+AH258+AH262+AH266+AH271+AH274</f>
        <v>0</v>
      </c>
      <c r="AI184" s="47">
        <f t="shared" ref="AI184:AI187" si="749">AG184+AH184</f>
        <v>731415.79999999993</v>
      </c>
      <c r="AJ184" s="46">
        <f>AJ189+AJ193+AJ197+AJ201+AJ205+AJ209+AJ211+AJ214+AJ218+AJ222+AJ226+AJ230+AJ234+AJ238+AJ242+AJ246+AJ248+AJ249+AJ250+AJ251+AJ254+AJ258+AJ262+AJ266+AJ271+AJ276+AJ280</f>
        <v>-50000</v>
      </c>
      <c r="AK184" s="47">
        <f t="shared" ref="AK184:AK187" si="750">AI184+AJ184</f>
        <v>681415.79999999993</v>
      </c>
      <c r="AL184" s="46">
        <f>AL189+AL193+AL197+AL201+AL205+AL209+AL211+AL214+AL218+AL222+AL226+AL230+AL234+AL238+AL242+AL246+AL248+AL249+AL250+AL251+AL254+AL258+AL262+AL266+AL271+AL276+AL280+AL282</f>
        <v>49199.701000000001</v>
      </c>
      <c r="AM184" s="47">
        <f t="shared" si="634"/>
        <v>730615.50099999993</v>
      </c>
      <c r="AN184" s="46">
        <f>AN189+AN193+AN197+AN201+AN205+AN209+AN211+AN214+AN218+AN222+AN226+AN230+AN234+AN238+AN242+AN246+AN248+AN249+AN250+AN251+AN254+AN258+AN262+AN266+AN271+AN276+AN280+AN282</f>
        <v>0</v>
      </c>
      <c r="AO184" s="47">
        <f t="shared" ref="AO184:AO187" si="751">AM184+AN184</f>
        <v>730615.50099999993</v>
      </c>
      <c r="AP184" s="33">
        <f>AP189+AP193+AP197+AP201+AP205+AP209+AP211+AP214+AP218+AP222+AP226+AP230+AP234+AP238+AP242+AP246+AP248+AP249+AP250+AP251+AP254+AP258+AP262+AP266+AP271+AP276+AP280+AP282</f>
        <v>0</v>
      </c>
      <c r="AQ184" s="47">
        <f t="shared" ref="AQ184:AQ187" si="752">AO184+AP184</f>
        <v>730615.50099999993</v>
      </c>
      <c r="AR184" s="7">
        <f>AR189+AR193+AR197+AR201+AR205+AR209+AR211+AR214+AR218+AR222+AR226+AR230+AR234+AR238+AR242+AR246+AR248+AR249+AR250+AR251+AR254+AR258+AR262+AR266+AR271+AR276+AR280+AR282</f>
        <v>0</v>
      </c>
      <c r="AS184" s="47">
        <f t="shared" ref="AS184:AS187" si="753">AQ184+AR184</f>
        <v>730615.50099999993</v>
      </c>
      <c r="AT184" s="46">
        <f>AT189+AT193+AT197+AT201+AT205+AT209+AT211+AT214+AT218+AT222+AT226+AT230+AT234+AT238+AT242+AT246+AT248+AT249+AT250+AT251+AT254+AT258+AT262+AT266+AT271+AT276+AT280+AT282</f>
        <v>12363.3</v>
      </c>
      <c r="AU184" s="47">
        <f t="shared" ref="AU184:AU187" si="754">AS184+AT184</f>
        <v>742978.80099999998</v>
      </c>
      <c r="AV184" s="46">
        <f>AV189+AV193+AV197+AV201+AV205+AV209+AV211+AV214+AV218+AV222+AV226+AV230+AV234+AV238+AV242+AV246+AV248+AV249+AV250+AV251+AV254+AV258+AV262</f>
        <v>1109692.6000000001</v>
      </c>
      <c r="AW184" s="48">
        <f>AW189+AW193+AW197+AW201+AW205+AW209+AW211+AW214+AW218+AW222+AW226+AW230+AW234+AW238+AW242+AW246+AW248+AW249+AW250+AW251+AW254+AW258+AW262</f>
        <v>0</v>
      </c>
      <c r="AX184" s="41">
        <f t="shared" si="404"/>
        <v>1109692.6000000001</v>
      </c>
      <c r="AY184" s="48">
        <f>AY189+AY193+AY197+AY201+AY205+AY209+AY211+AY214+AY218+AY222+AY226+AY230+AY234+AY238+AY242+AY246+AY248+AY249+AY250+AY251+AY254+AY258+AY262</f>
        <v>0</v>
      </c>
      <c r="AZ184" s="41">
        <f t="shared" ref="AZ184:AZ187" si="755">AX184+AY184</f>
        <v>1109692.6000000001</v>
      </c>
      <c r="BA184" s="48">
        <f>BA189+BA193+BA197+BA201+BA205+BA209+BA211+BA214+BA218+BA222+BA226+BA230+BA234+BA238+BA242+BA246+BA248+BA249+BA250+BA251+BA254+BA258+BA262+BA266+BA271+BA274</f>
        <v>0</v>
      </c>
      <c r="BB184" s="41">
        <f t="shared" ref="BB184:BB187" si="756">AZ184+BA184</f>
        <v>1109692.6000000001</v>
      </c>
      <c r="BC184" s="48">
        <f>BC189+BC193+BC197+BC201+BC205+BC209+BC211+BC214+BC218+BC222+BC226+BC230+BC234+BC238+BC242+BC246+BC248+BC249+BC250+BC251+BC254+BC258+BC262+BC266+BC271+BC274</f>
        <v>0</v>
      </c>
      <c r="BD184" s="41">
        <f t="shared" ref="BD184:BD187" si="757">BB184+BC184</f>
        <v>1109692.6000000001</v>
      </c>
      <c r="BE184" s="48">
        <f>BE189+BE193+BE197+BE201+BE205+BE209+BE211+BE214+BE218+BE222+BE226+BE230+BE234+BE238+BE242+BE246+BE248+BE249+BE250+BE251+BE254+BE258+BE262+BE266+BE271+BE276+BE280</f>
        <v>0</v>
      </c>
      <c r="BF184" s="41">
        <f t="shared" ref="BF184:BF187" si="758">BD184+BE184</f>
        <v>1109692.6000000001</v>
      </c>
      <c r="BG184" s="48">
        <f>BG189+BG193+BG197+BG201+BG205+BG209+BG211+BG214+BG218+BG222+BG226+BG230+BG234+BG238+BG242+BG246+BG248+BG249+BG250+BG251+BG254+BG258+BG262+BG266+BG271+BG276+BG280+BG282</f>
        <v>0</v>
      </c>
      <c r="BH184" s="41">
        <f t="shared" si="635"/>
        <v>1109692.6000000001</v>
      </c>
      <c r="BI184" s="8">
        <f>BI189+BI193+BI197+BI201+BI205+BI209+BI211+BI214+BI218+BI222+BI226+BI230+BI234+BI238+BI242+BI246+BI248+BI249+BI250+BI251+BI254+BI258+BI262+BI266+BI271+BI276+BI280+BI282</f>
        <v>0</v>
      </c>
      <c r="BJ184" s="41">
        <f t="shared" ref="BJ184:BJ187" si="759">BH184+BI184</f>
        <v>1109692.6000000001</v>
      </c>
      <c r="BK184" s="48">
        <f>BK189+BK193+BK197+BK201+BK205+BK209+BK211+BK214+BK218+BK222+BK226+BK230+BK234+BK238+BK242+BK246+BK248+BK249+BK250+BK251+BK254+BK258+BK262+BK266+BK271+BK276+BK280+BK282</f>
        <v>0</v>
      </c>
      <c r="BL184" s="41">
        <f t="shared" ref="BL184:BL187" si="760">BJ184+BK184</f>
        <v>1109692.6000000001</v>
      </c>
      <c r="BN184" s="42">
        <v>0</v>
      </c>
    </row>
    <row r="185" spans="1:67" x14ac:dyDescent="0.35">
      <c r="A185" s="24"/>
      <c r="B185" s="72" t="s">
        <v>21</v>
      </c>
      <c r="C185" s="18"/>
      <c r="D185" s="27">
        <f>D190+D194+D198+D202+D206+D210+D215+D219+D223+D227+D231+D235+D239+D243+D247+D255+D259+D263</f>
        <v>1644791.2999999998</v>
      </c>
      <c r="E185" s="27">
        <f>E190+E194+E198+E202+E206+E210+E215+E219+E223+E227+E231+E235+E239+E243+E247+E255+E259+E263</f>
        <v>0</v>
      </c>
      <c r="F185" s="27">
        <f t="shared" ref="F185:F249" si="761">D185+E185</f>
        <v>1644791.2999999998</v>
      </c>
      <c r="G185" s="27">
        <f>G190+G194+G198+G202+G206+G210+G215+G219+G223+G227+G231+G235+G239+G243+G247+G255+G259+G263+G267+G272</f>
        <v>-147505</v>
      </c>
      <c r="H185" s="27">
        <f t="shared" si="740"/>
        <v>1497286.2999999998</v>
      </c>
      <c r="I185" s="27">
        <f>I190+I194+I198+I202+I206+I210+I215+I219+I223+I227+I231+I235+I239+I243+I247+I255+I259+I263+I267+I272</f>
        <v>0</v>
      </c>
      <c r="J185" s="27">
        <f t="shared" si="741"/>
        <v>1497286.2999999998</v>
      </c>
      <c r="K185" s="27">
        <f>K190+K194+K198+K202+K206+K210+K215+K219+K223+K227+K231+K235+K239+K243+K247+K255+K259+K263+K267+K272</f>
        <v>18402.5</v>
      </c>
      <c r="L185" s="27">
        <f t="shared" si="742"/>
        <v>1515688.7999999998</v>
      </c>
      <c r="M185" s="27">
        <f>M190+M194+M198+M202+M206+M210+M215+M219+M223+M227+M231+M235+M239+M243+M247+M255+M259+M263+M267+M272</f>
        <v>0</v>
      </c>
      <c r="N185" s="27">
        <f>L185+M185</f>
        <v>1515688.7999999998</v>
      </c>
      <c r="O185" s="27">
        <f>O190+O194+O198+O202+O206+O210+O215+O219+O223+O227+O231+O235+O239+O243+O247+O255+O259+O263+O267+O272+O277+O281</f>
        <v>-4.3655745685100555E-11</v>
      </c>
      <c r="P185" s="27">
        <f>N185+O185</f>
        <v>1515688.7999999998</v>
      </c>
      <c r="Q185" s="27">
        <f>Q190+Q194+Q198+Q202+Q206+Q210+Q215+Q219+Q223+Q227+Q231+Q235+Q239+Q243+Q247+Q255+Q259+Q263+Q267+Q272+Q277+Q281</f>
        <v>0</v>
      </c>
      <c r="R185" s="30">
        <f t="shared" si="633"/>
        <v>1515688.7999999998</v>
      </c>
      <c r="S185" s="27">
        <f>S190+S194+S198+S202+S206+S210+S215+S219+S223+S227+S231+S235+S239+S243+S247+S255+S259+S263+S267+S272+S277+S281</f>
        <v>0</v>
      </c>
      <c r="T185" s="30">
        <f t="shared" si="743"/>
        <v>1515688.7999999998</v>
      </c>
      <c r="U185" s="32">
        <f>U190+U194+U198+U202+U206+U210+U215+U219+U223+U227+U231+U235+U239+U243+U247+U255+U259+U263+U267+U272+U277+U281</f>
        <v>0</v>
      </c>
      <c r="V185" s="35">
        <f t="shared" si="744"/>
        <v>1515688.7999999998</v>
      </c>
      <c r="W185" s="4">
        <f>W190+W194+W198+W202+W206+W210+W215+W219+W223+W227+W231+W235+W239+W243+W247+W255+W259+W263+W267+W272+W277+W281</f>
        <v>0</v>
      </c>
      <c r="X185" s="35">
        <f t="shared" si="745"/>
        <v>1515688.7999999998</v>
      </c>
      <c r="Y185" s="27">
        <f>Y190+Y194+Y198+Y202+Y206+Y210+Y215+Y219+Y223+Y227+Y231+Y235+Y239+Y243+Y247+Y255+Y259+Y263+Y267+Y272+Y277+Y281</f>
        <v>0</v>
      </c>
      <c r="Z185" s="3">
        <f t="shared" si="746"/>
        <v>1515688.7999999998</v>
      </c>
      <c r="AA185" s="27">
        <f>AA190+AA194+AA198+AA202+AA206+AA210+AA215+AA219+AA223+AA227+AA231+AA235+AA239+AA243+AA247+AA255+AA259+AA263</f>
        <v>2102955</v>
      </c>
      <c r="AB185" s="27">
        <f>AB190+AB194+AB198+AB202+AB206+AB210+AB215+AB219+AB223+AB227+AB231+AB235+AB239+AB243+AB247+AB255+AB259+AB263</f>
        <v>0</v>
      </c>
      <c r="AC185" s="27">
        <f t="shared" ref="AC185:AC249" si="762">AA185+AB185</f>
        <v>2102955</v>
      </c>
      <c r="AD185" s="27">
        <f>AD190+AD194+AD198+AD202+AD206+AD210+AD215+AD219+AD223+AD227+AD231+AD235+AD239+AD243+AD247+AD255+AD259+AD263</f>
        <v>0</v>
      </c>
      <c r="AE185" s="27">
        <f t="shared" si="747"/>
        <v>2102955</v>
      </c>
      <c r="AF185" s="27">
        <f>AF190+AF194+AF198+AF202+AF206+AF210+AF215+AF219+AF223+AF227+AF231+AF235+AF239+AF243+AF247+AF255+AF259+AF263</f>
        <v>0</v>
      </c>
      <c r="AG185" s="27">
        <f t="shared" si="748"/>
        <v>2102955</v>
      </c>
      <c r="AH185" s="27">
        <f>AH190+AH194+AH198+AH202+AH206+AH210+AH215+AH219+AH223+AH227+AH231+AH235+AH239+AH243+AH247+AH255+AH259+AH263</f>
        <v>0</v>
      </c>
      <c r="AI185" s="27">
        <f t="shared" si="749"/>
        <v>2102955</v>
      </c>
      <c r="AJ185" s="27">
        <f>AJ190+AJ194+AJ198+AJ202+AJ206+AJ210+AJ215+AJ219+AJ223+AJ227+AJ231+AJ235+AJ239+AJ243+AJ247+AJ255+AJ259+AJ263+AJ267+AJ272+AJ277+AJ281</f>
        <v>0</v>
      </c>
      <c r="AK185" s="27">
        <f t="shared" si="750"/>
        <v>2102955</v>
      </c>
      <c r="AL185" s="27">
        <f>AL190+AL194+AL198+AL202+AL206+AL210+AL215+AL219+AL223+AL227+AL231+AL235+AL239+AL243+AL247+AL255+AL259+AL263+AL267+AL272+AL277+AL281</f>
        <v>0</v>
      </c>
      <c r="AM185" s="30">
        <f t="shared" si="634"/>
        <v>2102955</v>
      </c>
      <c r="AN185" s="27">
        <f>AN190+AN194+AN198+AN202+AN206+AN210+AN215+AN219+AN223+AN227+AN231+AN235+AN239+AN243+AN247+AN255+AN259+AN263+AN267+AN272+AN277+AN281</f>
        <v>0</v>
      </c>
      <c r="AO185" s="30">
        <f t="shared" si="751"/>
        <v>2102955</v>
      </c>
      <c r="AP185" s="32">
        <f>AP190+AP194+AP198+AP202+AP206+AP210+AP215+AP219+AP223+AP227+AP231+AP235+AP239+AP243+AP247+AP255+AP259+AP263+AP267+AP272+AP277+AP281</f>
        <v>0</v>
      </c>
      <c r="AQ185" s="35">
        <f t="shared" si="752"/>
        <v>2102955</v>
      </c>
      <c r="AR185" s="4">
        <f>AR190+AR194+AR198+AR202+AR206+AR210+AR215+AR219+AR223+AR227+AR231+AR235+AR239+AR243+AR247+AR255+AR259+AR263+AR267+AR272+AR277+AR281</f>
        <v>0</v>
      </c>
      <c r="AS185" s="35">
        <f t="shared" si="753"/>
        <v>2102955</v>
      </c>
      <c r="AT185" s="27">
        <f>AT190+AT194+AT198+AT202+AT206+AT210+AT215+AT219+AT223+AT227+AT231+AT235+AT239+AT243+AT247+AT255+AT259+AT263+AT267+AT272+AT277+AT281</f>
        <v>0</v>
      </c>
      <c r="AU185" s="3">
        <f t="shared" si="754"/>
        <v>2102955</v>
      </c>
      <c r="AV185" s="27">
        <f>AV190+AV194+AV198+AV202+AV206+AV210+AV215+AV219+AV223+AV227+AV231+AV235+AV239+AV243+AV247+AV255+AV259+AV263</f>
        <v>1860675</v>
      </c>
      <c r="AW185" s="30">
        <f>AW190+AW194+AW198+AW202+AW206+AW210+AW215+AW219+AW223+AW227+AW231+AW235+AW239+AW243+AW247+AW255+AW259+AW263</f>
        <v>0</v>
      </c>
      <c r="AX185" s="30">
        <f t="shared" ref="AX185:AX249" si="763">AV185+AW185</f>
        <v>1860675</v>
      </c>
      <c r="AY185" s="30">
        <f>AY190+AY194+AY198+AY202+AY206+AY210+AY215+AY219+AY223+AY227+AY231+AY235+AY239+AY243+AY247+AY255+AY259+AY263</f>
        <v>0</v>
      </c>
      <c r="AZ185" s="30">
        <f t="shared" si="755"/>
        <v>1860675</v>
      </c>
      <c r="BA185" s="30">
        <f>BA190+BA194+BA198+BA202+BA206+BA210+BA215+BA219+BA223+BA227+BA231+BA235+BA239+BA243+BA247+BA255+BA259+BA263</f>
        <v>0</v>
      </c>
      <c r="BB185" s="30">
        <f t="shared" si="756"/>
        <v>1860675</v>
      </c>
      <c r="BC185" s="30">
        <f>BC190+BC194+BC198+BC202+BC206+BC210+BC215+BC219+BC223+BC227+BC231+BC235+BC239+BC243+BC247+BC255+BC259+BC263</f>
        <v>0</v>
      </c>
      <c r="BD185" s="30">
        <f t="shared" si="757"/>
        <v>1860675</v>
      </c>
      <c r="BE185" s="30">
        <f>BE190+BE194+BE198+BE202+BE206+BE210+BE215+BE219+BE223+BE227+BE231+BE235+BE239+BE243+BE247+BE255+BE259+BE263+BE267+BE272+BE277+BE281</f>
        <v>0</v>
      </c>
      <c r="BF185" s="30">
        <f t="shared" si="758"/>
        <v>1860675</v>
      </c>
      <c r="BG185" s="30">
        <f t="shared" ref="BG185:BI185" si="764">BG190+BG194+BG198+BG202+BG206+BG210+BG215+BG219+BG223+BG227+BG231+BG235+BG239+BG243+BG247+BG255+BG259+BG263+BG267+BG272+BG277+BG281</f>
        <v>0</v>
      </c>
      <c r="BH185" s="30">
        <f t="shared" si="635"/>
        <v>1860675</v>
      </c>
      <c r="BI185" s="3">
        <f t="shared" si="764"/>
        <v>0</v>
      </c>
      <c r="BJ185" s="35">
        <f t="shared" si="759"/>
        <v>1860675</v>
      </c>
      <c r="BK185" s="30">
        <f t="shared" ref="BK185" si="765">BK190+BK194+BK198+BK202+BK206+BK210+BK215+BK219+BK223+BK227+BK231+BK235+BK239+BK243+BK247+BK255+BK259+BK263+BK267+BK272+BK277+BK281</f>
        <v>0</v>
      </c>
      <c r="BL185" s="3">
        <f t="shared" si="760"/>
        <v>1860675</v>
      </c>
      <c r="BM185" s="37"/>
      <c r="BN185" s="37"/>
      <c r="BO185" s="37"/>
    </row>
    <row r="186" spans="1:67" x14ac:dyDescent="0.35">
      <c r="A186" s="24"/>
      <c r="B186" s="72" t="s">
        <v>20</v>
      </c>
      <c r="C186" s="18"/>
      <c r="D186" s="52"/>
      <c r="E186" s="52"/>
      <c r="F186" s="52"/>
      <c r="G186" s="52">
        <f>G268+G273</f>
        <v>184369.3</v>
      </c>
      <c r="H186" s="52">
        <f t="shared" si="740"/>
        <v>184369.3</v>
      </c>
      <c r="I186" s="52">
        <f>I268+I273</f>
        <v>0</v>
      </c>
      <c r="J186" s="52">
        <f t="shared" si="741"/>
        <v>184369.3</v>
      </c>
      <c r="K186" s="52">
        <f>K268+K273</f>
        <v>0</v>
      </c>
      <c r="L186" s="52">
        <f t="shared" si="742"/>
        <v>184369.3</v>
      </c>
      <c r="M186" s="52">
        <f>M268+M273</f>
        <v>0</v>
      </c>
      <c r="N186" s="52">
        <f>L186+M186</f>
        <v>184369.3</v>
      </c>
      <c r="O186" s="52">
        <f>O268+O273</f>
        <v>0</v>
      </c>
      <c r="P186" s="52">
        <f>N186+O186</f>
        <v>184369.3</v>
      </c>
      <c r="Q186" s="52">
        <f>Q268+Q273</f>
        <v>0</v>
      </c>
      <c r="R186" s="53">
        <f t="shared" si="633"/>
        <v>184369.3</v>
      </c>
      <c r="S186" s="52">
        <f>S268+S273</f>
        <v>0</v>
      </c>
      <c r="T186" s="53">
        <f t="shared" si="743"/>
        <v>184369.3</v>
      </c>
      <c r="U186" s="32">
        <f>U268+U273</f>
        <v>0</v>
      </c>
      <c r="V186" s="35">
        <f t="shared" si="744"/>
        <v>184369.3</v>
      </c>
      <c r="W186" s="4">
        <f>W268+W273</f>
        <v>0</v>
      </c>
      <c r="X186" s="35">
        <f t="shared" si="745"/>
        <v>184369.3</v>
      </c>
      <c r="Y186" s="52">
        <f>Y268+Y273</f>
        <v>0</v>
      </c>
      <c r="Z186" s="3">
        <f t="shared" si="746"/>
        <v>184369.3</v>
      </c>
      <c r="AA186" s="52"/>
      <c r="AB186" s="52"/>
      <c r="AC186" s="52"/>
      <c r="AD186" s="52">
        <f>AD268+AD273</f>
        <v>0</v>
      </c>
      <c r="AE186" s="52">
        <f t="shared" si="747"/>
        <v>0</v>
      </c>
      <c r="AF186" s="52">
        <f>AF268+AF273</f>
        <v>0</v>
      </c>
      <c r="AG186" s="52">
        <f t="shared" si="748"/>
        <v>0</v>
      </c>
      <c r="AH186" s="52">
        <f>AH268+AH273</f>
        <v>0</v>
      </c>
      <c r="AI186" s="52">
        <f t="shared" si="749"/>
        <v>0</v>
      </c>
      <c r="AJ186" s="52">
        <f>AJ268+AJ273</f>
        <v>0</v>
      </c>
      <c r="AK186" s="52">
        <f t="shared" si="750"/>
        <v>0</v>
      </c>
      <c r="AL186" s="52">
        <f>AL268+AL273</f>
        <v>0</v>
      </c>
      <c r="AM186" s="53">
        <f t="shared" si="634"/>
        <v>0</v>
      </c>
      <c r="AN186" s="52">
        <f>AN268+AN273</f>
        <v>0</v>
      </c>
      <c r="AO186" s="53">
        <f t="shared" si="751"/>
        <v>0</v>
      </c>
      <c r="AP186" s="32">
        <f>AP268+AP273</f>
        <v>0</v>
      </c>
      <c r="AQ186" s="35">
        <f t="shared" si="752"/>
        <v>0</v>
      </c>
      <c r="AR186" s="4">
        <f>AR268+AR273</f>
        <v>0</v>
      </c>
      <c r="AS186" s="35">
        <f t="shared" si="753"/>
        <v>0</v>
      </c>
      <c r="AT186" s="52">
        <f>AT268+AT273</f>
        <v>0</v>
      </c>
      <c r="AU186" s="3">
        <f t="shared" si="754"/>
        <v>0</v>
      </c>
      <c r="AV186" s="52"/>
      <c r="AW186" s="53"/>
      <c r="AX186" s="53"/>
      <c r="AY186" s="53">
        <f>AY268+AY273</f>
        <v>0</v>
      </c>
      <c r="AZ186" s="53">
        <f t="shared" si="755"/>
        <v>0</v>
      </c>
      <c r="BA186" s="53">
        <f>BA268+BA273</f>
        <v>0</v>
      </c>
      <c r="BB186" s="53">
        <f t="shared" si="756"/>
        <v>0</v>
      </c>
      <c r="BC186" s="53">
        <f>BC268+BC273</f>
        <v>0</v>
      </c>
      <c r="BD186" s="53">
        <f t="shared" si="757"/>
        <v>0</v>
      </c>
      <c r="BE186" s="53">
        <f>BE268+BE273</f>
        <v>0</v>
      </c>
      <c r="BF186" s="53">
        <f t="shared" si="758"/>
        <v>0</v>
      </c>
      <c r="BG186" s="53">
        <f t="shared" ref="BG186:BI186" si="766">BG268+BG273</f>
        <v>0</v>
      </c>
      <c r="BH186" s="53">
        <f t="shared" si="635"/>
        <v>0</v>
      </c>
      <c r="BI186" s="3">
        <f t="shared" si="766"/>
        <v>0</v>
      </c>
      <c r="BJ186" s="35">
        <f t="shared" si="759"/>
        <v>0</v>
      </c>
      <c r="BK186" s="53">
        <f t="shared" ref="BK186" si="767">BK268+BK273</f>
        <v>0</v>
      </c>
      <c r="BL186" s="3">
        <f t="shared" si="760"/>
        <v>0</v>
      </c>
      <c r="BM186" s="37"/>
      <c r="BN186" s="37"/>
      <c r="BO186" s="37"/>
    </row>
    <row r="187" spans="1:67" ht="36" x14ac:dyDescent="0.35">
      <c r="A187" s="24" t="s">
        <v>219</v>
      </c>
      <c r="B187" s="72" t="s">
        <v>28</v>
      </c>
      <c r="C187" s="2" t="s">
        <v>96</v>
      </c>
      <c r="D187" s="4">
        <f>D189</f>
        <v>14934.8</v>
      </c>
      <c r="E187" s="4">
        <f>E189</f>
        <v>0</v>
      </c>
      <c r="F187" s="4">
        <f t="shared" si="761"/>
        <v>14934.8</v>
      </c>
      <c r="G187" s="4">
        <f>G189</f>
        <v>3209.28</v>
      </c>
      <c r="H187" s="4">
        <f t="shared" si="740"/>
        <v>18144.079999999998</v>
      </c>
      <c r="I187" s="4">
        <f>I189</f>
        <v>0</v>
      </c>
      <c r="J187" s="4">
        <f t="shared" si="741"/>
        <v>18144.079999999998</v>
      </c>
      <c r="K187" s="4">
        <f>K189</f>
        <v>0</v>
      </c>
      <c r="L187" s="4">
        <f t="shared" si="742"/>
        <v>18144.079999999998</v>
      </c>
      <c r="M187" s="4">
        <f>M189</f>
        <v>0</v>
      </c>
      <c r="N187" s="4">
        <f>L187+M187</f>
        <v>18144.079999999998</v>
      </c>
      <c r="O187" s="4">
        <f>O189</f>
        <v>0</v>
      </c>
      <c r="P187" s="4">
        <f>N187+O187</f>
        <v>18144.079999999998</v>
      </c>
      <c r="Q187" s="4">
        <f>Q189</f>
        <v>-18135.100999999999</v>
      </c>
      <c r="R187" s="3">
        <f t="shared" si="633"/>
        <v>8.9789999999993597</v>
      </c>
      <c r="S187" s="32">
        <f>S189</f>
        <v>0</v>
      </c>
      <c r="T187" s="3">
        <f t="shared" si="743"/>
        <v>8.9789999999993597</v>
      </c>
      <c r="U187" s="32">
        <f>U189</f>
        <v>0</v>
      </c>
      <c r="V187" s="35">
        <f t="shared" si="744"/>
        <v>8.9789999999993597</v>
      </c>
      <c r="W187" s="4">
        <f>W189</f>
        <v>0</v>
      </c>
      <c r="X187" s="35">
        <f t="shared" si="745"/>
        <v>8.9789999999993597</v>
      </c>
      <c r="Y187" s="27">
        <f>Y189</f>
        <v>0</v>
      </c>
      <c r="Z187" s="3">
        <f t="shared" si="746"/>
        <v>8.9789999999993597</v>
      </c>
      <c r="AA187" s="4">
        <f t="shared" ref="AA187:AV187" si="768">AA189</f>
        <v>0</v>
      </c>
      <c r="AB187" s="4">
        <f t="shared" ref="AB187:AD187" si="769">AB189</f>
        <v>0</v>
      </c>
      <c r="AC187" s="4">
        <f t="shared" si="762"/>
        <v>0</v>
      </c>
      <c r="AD187" s="4">
        <f t="shared" si="769"/>
        <v>0</v>
      </c>
      <c r="AE187" s="4">
        <f t="shared" si="747"/>
        <v>0</v>
      </c>
      <c r="AF187" s="4">
        <f t="shared" ref="AF187" si="770">AF189</f>
        <v>0</v>
      </c>
      <c r="AG187" s="4">
        <f t="shared" si="748"/>
        <v>0</v>
      </c>
      <c r="AH187" s="4">
        <f t="shared" ref="AH187:AJ187" si="771">AH189</f>
        <v>0</v>
      </c>
      <c r="AI187" s="4">
        <f t="shared" si="749"/>
        <v>0</v>
      </c>
      <c r="AJ187" s="4">
        <f t="shared" si="771"/>
        <v>0</v>
      </c>
      <c r="AK187" s="4">
        <f t="shared" si="750"/>
        <v>0</v>
      </c>
      <c r="AL187" s="4">
        <f t="shared" ref="AL187:AN187" si="772">AL189</f>
        <v>18135.100999999999</v>
      </c>
      <c r="AM187" s="3">
        <f t="shared" si="634"/>
        <v>18135.100999999999</v>
      </c>
      <c r="AN187" s="32">
        <f t="shared" si="772"/>
        <v>0</v>
      </c>
      <c r="AO187" s="3">
        <f t="shared" si="751"/>
        <v>18135.100999999999</v>
      </c>
      <c r="AP187" s="32">
        <f t="shared" ref="AP187:AR187" si="773">AP189</f>
        <v>0</v>
      </c>
      <c r="AQ187" s="35">
        <f t="shared" si="752"/>
        <v>18135.100999999999</v>
      </c>
      <c r="AR187" s="4">
        <f t="shared" si="773"/>
        <v>0</v>
      </c>
      <c r="AS187" s="35">
        <f t="shared" si="753"/>
        <v>18135.100999999999</v>
      </c>
      <c r="AT187" s="27">
        <f t="shared" ref="AT187" si="774">AT189</f>
        <v>0</v>
      </c>
      <c r="AU187" s="3">
        <f t="shared" si="754"/>
        <v>18135.100999999999</v>
      </c>
      <c r="AV187" s="4">
        <f t="shared" si="768"/>
        <v>0</v>
      </c>
      <c r="AW187" s="3">
        <f t="shared" ref="AW187:AY187" si="775">AW189</f>
        <v>0</v>
      </c>
      <c r="AX187" s="3">
        <f t="shared" si="763"/>
        <v>0</v>
      </c>
      <c r="AY187" s="3">
        <f t="shared" si="775"/>
        <v>0</v>
      </c>
      <c r="AZ187" s="3">
        <f t="shared" si="755"/>
        <v>0</v>
      </c>
      <c r="BA187" s="3">
        <f t="shared" ref="BA187:BC187" si="776">BA189</f>
        <v>0</v>
      </c>
      <c r="BB187" s="3">
        <f t="shared" si="756"/>
        <v>0</v>
      </c>
      <c r="BC187" s="3">
        <f t="shared" si="776"/>
        <v>0</v>
      </c>
      <c r="BD187" s="3">
        <f t="shared" si="757"/>
        <v>0</v>
      </c>
      <c r="BE187" s="3">
        <f t="shared" ref="BE187:BG187" si="777">BE189</f>
        <v>0</v>
      </c>
      <c r="BF187" s="3">
        <f t="shared" si="758"/>
        <v>0</v>
      </c>
      <c r="BG187" s="3">
        <f t="shared" si="777"/>
        <v>0</v>
      </c>
      <c r="BH187" s="3">
        <f t="shared" si="635"/>
        <v>0</v>
      </c>
      <c r="BI187" s="3">
        <f t="shared" ref="BI187:BK187" si="778">BI189</f>
        <v>0</v>
      </c>
      <c r="BJ187" s="35">
        <f t="shared" si="759"/>
        <v>0</v>
      </c>
      <c r="BK187" s="30">
        <f t="shared" si="778"/>
        <v>0</v>
      </c>
      <c r="BL187" s="3">
        <f t="shared" si="760"/>
        <v>0</v>
      </c>
      <c r="BM187" s="64"/>
      <c r="BN187" s="64"/>
    </row>
    <row r="188" spans="1:67" hidden="1" x14ac:dyDescent="0.35">
      <c r="A188" s="12"/>
      <c r="B188" s="1" t="s">
        <v>5</v>
      </c>
      <c r="C188" s="1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32"/>
      <c r="T188" s="4"/>
      <c r="U188" s="32"/>
      <c r="V188" s="4"/>
      <c r="W188" s="4"/>
      <c r="X188" s="4"/>
      <c r="Y188" s="27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32"/>
      <c r="AO188" s="4"/>
      <c r="AP188" s="32"/>
      <c r="AQ188" s="4"/>
      <c r="AR188" s="4"/>
      <c r="AS188" s="4"/>
      <c r="AT188" s="27"/>
      <c r="AU188" s="4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0"/>
      <c r="BL188" s="3"/>
      <c r="BM188" s="5"/>
      <c r="BN188" s="5">
        <v>0</v>
      </c>
      <c r="BO188" s="5"/>
    </row>
    <row r="189" spans="1:67" hidden="1" x14ac:dyDescent="0.35">
      <c r="A189" s="12"/>
      <c r="B189" s="1" t="s">
        <v>6</v>
      </c>
      <c r="C189" s="19"/>
      <c r="D189" s="7">
        <v>14934.8</v>
      </c>
      <c r="E189" s="7"/>
      <c r="F189" s="4">
        <f t="shared" si="761"/>
        <v>14934.8</v>
      </c>
      <c r="G189" s="7">
        <v>3209.28</v>
      </c>
      <c r="H189" s="4">
        <f t="shared" ref="H189:H191" si="779">F189+G189</f>
        <v>18144.079999999998</v>
      </c>
      <c r="I189" s="7"/>
      <c r="J189" s="4">
        <f t="shared" ref="J189:J191" si="780">H189+I189</f>
        <v>18144.079999999998</v>
      </c>
      <c r="K189" s="7"/>
      <c r="L189" s="4">
        <f t="shared" ref="L189:L191" si="781">J189+K189</f>
        <v>18144.079999999998</v>
      </c>
      <c r="M189" s="7"/>
      <c r="N189" s="4">
        <f>L189+M189</f>
        <v>18144.079999999998</v>
      </c>
      <c r="O189" s="7"/>
      <c r="P189" s="4">
        <f>N189+O189</f>
        <v>18144.079999999998</v>
      </c>
      <c r="Q189" s="7">
        <v>-18135.100999999999</v>
      </c>
      <c r="R189" s="4">
        <f t="shared" si="633"/>
        <v>8.9789999999993597</v>
      </c>
      <c r="S189" s="33"/>
      <c r="T189" s="4">
        <f t="shared" ref="T189:T191" si="782">R189+S189</f>
        <v>8.9789999999993597</v>
      </c>
      <c r="U189" s="33"/>
      <c r="V189" s="4">
        <f t="shared" ref="V189:V191" si="783">T189+U189</f>
        <v>8.9789999999993597</v>
      </c>
      <c r="W189" s="7"/>
      <c r="X189" s="4">
        <f t="shared" ref="X189:X191" si="784">V189+W189</f>
        <v>8.9789999999993597</v>
      </c>
      <c r="Y189" s="28"/>
      <c r="Z189" s="4">
        <f t="shared" ref="Z189:Z191" si="785">X189+Y189</f>
        <v>8.9789999999993597</v>
      </c>
      <c r="AA189" s="7">
        <v>0</v>
      </c>
      <c r="AB189" s="7">
        <v>0</v>
      </c>
      <c r="AC189" s="4">
        <f t="shared" si="762"/>
        <v>0</v>
      </c>
      <c r="AD189" s="7">
        <v>0</v>
      </c>
      <c r="AE189" s="4">
        <f t="shared" ref="AE189:AE191" si="786">AC189+AD189</f>
        <v>0</v>
      </c>
      <c r="AF189" s="7">
        <v>0</v>
      </c>
      <c r="AG189" s="4">
        <f t="shared" ref="AG189:AG191" si="787">AE189+AF189</f>
        <v>0</v>
      </c>
      <c r="AH189" s="7">
        <v>0</v>
      </c>
      <c r="AI189" s="4">
        <f t="shared" ref="AI189:AI191" si="788">AG189+AH189</f>
        <v>0</v>
      </c>
      <c r="AJ189" s="7"/>
      <c r="AK189" s="4">
        <f t="shared" ref="AK189:AK191" si="789">AI189+AJ189</f>
        <v>0</v>
      </c>
      <c r="AL189" s="7">
        <v>18135.100999999999</v>
      </c>
      <c r="AM189" s="4">
        <f t="shared" si="634"/>
        <v>18135.100999999999</v>
      </c>
      <c r="AN189" s="33"/>
      <c r="AO189" s="4">
        <f t="shared" ref="AO189:AO191" si="790">AM189+AN189</f>
        <v>18135.100999999999</v>
      </c>
      <c r="AP189" s="33"/>
      <c r="AQ189" s="4">
        <f t="shared" ref="AQ189:AQ191" si="791">AO189+AP189</f>
        <v>18135.100999999999</v>
      </c>
      <c r="AR189" s="7"/>
      <c r="AS189" s="4">
        <f t="shared" ref="AS189:AS191" si="792">AQ189+AR189</f>
        <v>18135.100999999999</v>
      </c>
      <c r="AT189" s="28"/>
      <c r="AU189" s="4">
        <f t="shared" ref="AU189:AU191" si="793">AS189+AT189</f>
        <v>18135.100999999999</v>
      </c>
      <c r="AV189" s="8">
        <v>0</v>
      </c>
      <c r="AW189" s="8">
        <v>0</v>
      </c>
      <c r="AX189" s="3">
        <f t="shared" si="763"/>
        <v>0</v>
      </c>
      <c r="AY189" s="8">
        <v>0</v>
      </c>
      <c r="AZ189" s="3">
        <f t="shared" ref="AZ189:AZ191" si="794">AX189+AY189</f>
        <v>0</v>
      </c>
      <c r="BA189" s="8">
        <v>0</v>
      </c>
      <c r="BB189" s="3">
        <f t="shared" ref="BB189:BB191" si="795">AZ189+BA189</f>
        <v>0</v>
      </c>
      <c r="BC189" s="8">
        <v>0</v>
      </c>
      <c r="BD189" s="3">
        <f t="shared" ref="BD189:BD191" si="796">BB189+BC189</f>
        <v>0</v>
      </c>
      <c r="BE189" s="8">
        <v>0</v>
      </c>
      <c r="BF189" s="3">
        <f t="shared" ref="BF189:BF191" si="797">BD189+BE189</f>
        <v>0</v>
      </c>
      <c r="BG189" s="8">
        <v>0</v>
      </c>
      <c r="BH189" s="3">
        <f t="shared" si="635"/>
        <v>0</v>
      </c>
      <c r="BI189" s="8">
        <v>0</v>
      </c>
      <c r="BJ189" s="3">
        <f t="shared" ref="BJ189:BJ191" si="798">BH189+BI189</f>
        <v>0</v>
      </c>
      <c r="BK189" s="29">
        <v>0</v>
      </c>
      <c r="BL189" s="3">
        <f t="shared" ref="BL189:BL191" si="799">BJ189+BK189</f>
        <v>0</v>
      </c>
      <c r="BM189" s="5" t="s">
        <v>274</v>
      </c>
      <c r="BN189" s="5">
        <v>0</v>
      </c>
      <c r="BO189" s="5"/>
    </row>
    <row r="190" spans="1:67" hidden="1" x14ac:dyDescent="0.35">
      <c r="A190" s="12"/>
      <c r="B190" s="1" t="s">
        <v>21</v>
      </c>
      <c r="C190" s="18"/>
      <c r="D190" s="4">
        <v>0</v>
      </c>
      <c r="E190" s="4">
        <v>0</v>
      </c>
      <c r="F190" s="4">
        <f t="shared" si="761"/>
        <v>0</v>
      </c>
      <c r="G190" s="4">
        <v>0</v>
      </c>
      <c r="H190" s="4">
        <f t="shared" si="779"/>
        <v>0</v>
      </c>
      <c r="I190" s="4">
        <v>0</v>
      </c>
      <c r="J190" s="4">
        <f t="shared" si="780"/>
        <v>0</v>
      </c>
      <c r="K190" s="4">
        <v>0</v>
      </c>
      <c r="L190" s="4">
        <f t="shared" si="781"/>
        <v>0</v>
      </c>
      <c r="M190" s="4">
        <v>0</v>
      </c>
      <c r="N190" s="4">
        <f>L190+M190</f>
        <v>0</v>
      </c>
      <c r="O190" s="4">
        <v>0</v>
      </c>
      <c r="P190" s="4">
        <f>N190+O190</f>
        <v>0</v>
      </c>
      <c r="Q190" s="4">
        <v>0</v>
      </c>
      <c r="R190" s="4">
        <f t="shared" si="633"/>
        <v>0</v>
      </c>
      <c r="S190" s="32">
        <v>0</v>
      </c>
      <c r="T190" s="4">
        <f t="shared" si="782"/>
        <v>0</v>
      </c>
      <c r="U190" s="32">
        <v>0</v>
      </c>
      <c r="V190" s="4">
        <f t="shared" si="783"/>
        <v>0</v>
      </c>
      <c r="W190" s="4">
        <v>0</v>
      </c>
      <c r="X190" s="4">
        <f t="shared" si="784"/>
        <v>0</v>
      </c>
      <c r="Y190" s="27">
        <v>0</v>
      </c>
      <c r="Z190" s="4">
        <f t="shared" si="785"/>
        <v>0</v>
      </c>
      <c r="AA190" s="4">
        <v>0</v>
      </c>
      <c r="AB190" s="4">
        <v>0</v>
      </c>
      <c r="AC190" s="4">
        <f t="shared" si="762"/>
        <v>0</v>
      </c>
      <c r="AD190" s="4">
        <v>0</v>
      </c>
      <c r="AE190" s="4">
        <f t="shared" si="786"/>
        <v>0</v>
      </c>
      <c r="AF190" s="4">
        <v>0</v>
      </c>
      <c r="AG190" s="4">
        <f t="shared" si="787"/>
        <v>0</v>
      </c>
      <c r="AH190" s="4">
        <v>0</v>
      </c>
      <c r="AI190" s="4">
        <f t="shared" si="788"/>
        <v>0</v>
      </c>
      <c r="AJ190" s="4">
        <v>0</v>
      </c>
      <c r="AK190" s="4">
        <f t="shared" si="789"/>
        <v>0</v>
      </c>
      <c r="AL190" s="4">
        <v>0</v>
      </c>
      <c r="AM190" s="4">
        <f t="shared" si="634"/>
        <v>0</v>
      </c>
      <c r="AN190" s="32">
        <v>0</v>
      </c>
      <c r="AO190" s="4">
        <f t="shared" si="790"/>
        <v>0</v>
      </c>
      <c r="AP190" s="32">
        <v>0</v>
      </c>
      <c r="AQ190" s="4">
        <f t="shared" si="791"/>
        <v>0</v>
      </c>
      <c r="AR190" s="4">
        <v>0</v>
      </c>
      <c r="AS190" s="4">
        <f t="shared" si="792"/>
        <v>0</v>
      </c>
      <c r="AT190" s="27">
        <v>0</v>
      </c>
      <c r="AU190" s="4">
        <f t="shared" si="793"/>
        <v>0</v>
      </c>
      <c r="AV190" s="3">
        <v>0</v>
      </c>
      <c r="AW190" s="3">
        <v>0</v>
      </c>
      <c r="AX190" s="3">
        <f t="shared" si="763"/>
        <v>0</v>
      </c>
      <c r="AY190" s="3">
        <v>0</v>
      </c>
      <c r="AZ190" s="3">
        <f t="shared" si="794"/>
        <v>0</v>
      </c>
      <c r="BA190" s="3">
        <v>0</v>
      </c>
      <c r="BB190" s="3">
        <f t="shared" si="795"/>
        <v>0</v>
      </c>
      <c r="BC190" s="3">
        <v>0</v>
      </c>
      <c r="BD190" s="3">
        <f t="shared" si="796"/>
        <v>0</v>
      </c>
      <c r="BE190" s="3">
        <v>0</v>
      </c>
      <c r="BF190" s="3">
        <f t="shared" si="797"/>
        <v>0</v>
      </c>
      <c r="BG190" s="3">
        <v>0</v>
      </c>
      <c r="BH190" s="3">
        <f t="shared" si="635"/>
        <v>0</v>
      </c>
      <c r="BI190" s="3">
        <v>0</v>
      </c>
      <c r="BJ190" s="3">
        <f t="shared" si="798"/>
        <v>0</v>
      </c>
      <c r="BK190" s="30">
        <v>0</v>
      </c>
      <c r="BL190" s="3">
        <f t="shared" si="799"/>
        <v>0</v>
      </c>
      <c r="BM190" s="5" t="s">
        <v>294</v>
      </c>
      <c r="BN190" s="5">
        <v>0</v>
      </c>
      <c r="BO190" s="5"/>
    </row>
    <row r="191" spans="1:67" ht="36" x14ac:dyDescent="0.35">
      <c r="A191" s="24" t="s">
        <v>220</v>
      </c>
      <c r="B191" s="72" t="s">
        <v>29</v>
      </c>
      <c r="C191" s="2" t="s">
        <v>96</v>
      </c>
      <c r="D191" s="4">
        <f>D193+D194</f>
        <v>618518</v>
      </c>
      <c r="E191" s="4">
        <f>E193+E194</f>
        <v>0</v>
      </c>
      <c r="F191" s="4">
        <f t="shared" si="761"/>
        <v>618518</v>
      </c>
      <c r="G191" s="4">
        <f>G193+G194</f>
        <v>3728.893</v>
      </c>
      <c r="H191" s="4">
        <f t="shared" si="779"/>
        <v>622246.89300000004</v>
      </c>
      <c r="I191" s="4">
        <f>I193+I194</f>
        <v>0</v>
      </c>
      <c r="J191" s="4">
        <f t="shared" si="780"/>
        <v>622246.89300000004</v>
      </c>
      <c r="K191" s="4">
        <f>K193+K194</f>
        <v>243.5</v>
      </c>
      <c r="L191" s="4">
        <f t="shared" si="781"/>
        <v>622490.39300000004</v>
      </c>
      <c r="M191" s="4">
        <f>M193+M194</f>
        <v>0</v>
      </c>
      <c r="N191" s="4">
        <f>L191+M191</f>
        <v>622490.39300000004</v>
      </c>
      <c r="O191" s="4">
        <f>O193+O194</f>
        <v>378520.46100000001</v>
      </c>
      <c r="P191" s="4">
        <f>N191+O191</f>
        <v>1001010.8540000001</v>
      </c>
      <c r="Q191" s="4">
        <f>Q193+Q194</f>
        <v>0</v>
      </c>
      <c r="R191" s="3">
        <f t="shared" si="633"/>
        <v>1001010.8540000001</v>
      </c>
      <c r="S191" s="32">
        <f>S193+S194</f>
        <v>0</v>
      </c>
      <c r="T191" s="3">
        <f t="shared" si="782"/>
        <v>1001010.8540000001</v>
      </c>
      <c r="U191" s="32">
        <f>U193+U194</f>
        <v>0</v>
      </c>
      <c r="V191" s="35">
        <f t="shared" si="783"/>
        <v>1001010.8540000001</v>
      </c>
      <c r="W191" s="4">
        <f>W193+W194</f>
        <v>0</v>
      </c>
      <c r="X191" s="35">
        <f t="shared" si="784"/>
        <v>1001010.8540000001</v>
      </c>
      <c r="Y191" s="27">
        <f>Y193+Y194</f>
        <v>0</v>
      </c>
      <c r="Z191" s="3">
        <f t="shared" si="785"/>
        <v>1001010.8540000001</v>
      </c>
      <c r="AA191" s="4">
        <f t="shared" ref="AA191:AV191" si="800">AA193+AA194</f>
        <v>237950.89999999997</v>
      </c>
      <c r="AB191" s="4">
        <f t="shared" ref="AB191:AD191" si="801">AB193+AB194</f>
        <v>0</v>
      </c>
      <c r="AC191" s="4">
        <f t="shared" si="762"/>
        <v>237950.89999999997</v>
      </c>
      <c r="AD191" s="4">
        <f t="shared" si="801"/>
        <v>0</v>
      </c>
      <c r="AE191" s="4">
        <f t="shared" si="786"/>
        <v>237950.89999999997</v>
      </c>
      <c r="AF191" s="4">
        <f t="shared" ref="AF191" si="802">AF193+AF194</f>
        <v>0</v>
      </c>
      <c r="AG191" s="4">
        <f t="shared" si="787"/>
        <v>237950.89999999997</v>
      </c>
      <c r="AH191" s="4">
        <f t="shared" ref="AH191:AJ191" si="803">AH193+AH194</f>
        <v>0</v>
      </c>
      <c r="AI191" s="4">
        <f t="shared" si="788"/>
        <v>237950.89999999997</v>
      </c>
      <c r="AJ191" s="4">
        <f t="shared" si="803"/>
        <v>74048</v>
      </c>
      <c r="AK191" s="4">
        <f t="shared" si="789"/>
        <v>311998.89999999997</v>
      </c>
      <c r="AL191" s="4">
        <f t="shared" ref="AL191:AN191" si="804">AL193+AL194</f>
        <v>0</v>
      </c>
      <c r="AM191" s="3">
        <f t="shared" si="634"/>
        <v>311998.89999999997</v>
      </c>
      <c r="AN191" s="32">
        <f t="shared" si="804"/>
        <v>0</v>
      </c>
      <c r="AO191" s="3">
        <f t="shared" si="790"/>
        <v>311998.89999999997</v>
      </c>
      <c r="AP191" s="32">
        <f t="shared" ref="AP191:AR191" si="805">AP193+AP194</f>
        <v>0</v>
      </c>
      <c r="AQ191" s="35">
        <f t="shared" si="791"/>
        <v>311998.89999999997</v>
      </c>
      <c r="AR191" s="4">
        <f t="shared" si="805"/>
        <v>0</v>
      </c>
      <c r="AS191" s="35">
        <f t="shared" si="792"/>
        <v>311998.89999999997</v>
      </c>
      <c r="AT191" s="27">
        <f t="shared" ref="AT191" si="806">AT193+AT194</f>
        <v>0</v>
      </c>
      <c r="AU191" s="3">
        <f t="shared" si="793"/>
        <v>311998.89999999997</v>
      </c>
      <c r="AV191" s="4">
        <f t="shared" si="800"/>
        <v>0</v>
      </c>
      <c r="AW191" s="3">
        <f t="shared" ref="AW191:AY191" si="807">AW193+AW194</f>
        <v>0</v>
      </c>
      <c r="AX191" s="3">
        <f t="shared" si="763"/>
        <v>0</v>
      </c>
      <c r="AY191" s="3">
        <f t="shared" si="807"/>
        <v>0</v>
      </c>
      <c r="AZ191" s="3">
        <f t="shared" si="794"/>
        <v>0</v>
      </c>
      <c r="BA191" s="3">
        <f t="shared" ref="BA191:BC191" si="808">BA193+BA194</f>
        <v>0</v>
      </c>
      <c r="BB191" s="3">
        <f t="shared" si="795"/>
        <v>0</v>
      </c>
      <c r="BC191" s="3">
        <f t="shared" si="808"/>
        <v>0</v>
      </c>
      <c r="BD191" s="3">
        <f t="shared" si="796"/>
        <v>0</v>
      </c>
      <c r="BE191" s="3">
        <f t="shared" ref="BE191:BG191" si="809">BE193+BE194</f>
        <v>0</v>
      </c>
      <c r="BF191" s="3">
        <f t="shared" si="797"/>
        <v>0</v>
      </c>
      <c r="BG191" s="3">
        <f t="shared" si="809"/>
        <v>0</v>
      </c>
      <c r="BH191" s="3">
        <f t="shared" si="635"/>
        <v>0</v>
      </c>
      <c r="BI191" s="3">
        <f t="shared" ref="BI191:BK191" si="810">BI193+BI194</f>
        <v>0</v>
      </c>
      <c r="BJ191" s="35">
        <f t="shared" si="798"/>
        <v>0</v>
      </c>
      <c r="BK191" s="30">
        <f t="shared" si="810"/>
        <v>0</v>
      </c>
      <c r="BL191" s="3">
        <f t="shared" si="799"/>
        <v>0</v>
      </c>
      <c r="BM191" s="64"/>
      <c r="BN191" s="64"/>
    </row>
    <row r="192" spans="1:67" x14ac:dyDescent="0.35">
      <c r="A192" s="24"/>
      <c r="B192" s="72" t="s">
        <v>5</v>
      </c>
      <c r="C192" s="17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3"/>
      <c r="S192" s="32"/>
      <c r="T192" s="3"/>
      <c r="U192" s="32"/>
      <c r="V192" s="35"/>
      <c r="W192" s="4"/>
      <c r="X192" s="35"/>
      <c r="Y192" s="27"/>
      <c r="Z192" s="3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3"/>
      <c r="AN192" s="32"/>
      <c r="AO192" s="3"/>
      <c r="AP192" s="32"/>
      <c r="AQ192" s="35"/>
      <c r="AR192" s="4"/>
      <c r="AS192" s="35"/>
      <c r="AT192" s="27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5"/>
      <c r="BK192" s="30"/>
      <c r="BL192" s="3"/>
      <c r="BM192" s="64"/>
      <c r="BN192" s="64"/>
    </row>
    <row r="193" spans="1:67" hidden="1" x14ac:dyDescent="0.35">
      <c r="A193" s="12"/>
      <c r="B193" s="1" t="s">
        <v>6</v>
      </c>
      <c r="C193" s="17"/>
      <c r="D193" s="4">
        <v>130070.6</v>
      </c>
      <c r="E193" s="4"/>
      <c r="F193" s="4">
        <f t="shared" si="761"/>
        <v>130070.6</v>
      </c>
      <c r="G193" s="4">
        <v>3728.893</v>
      </c>
      <c r="H193" s="4">
        <f t="shared" ref="H193:H195" si="811">F193+G193</f>
        <v>133799.49300000002</v>
      </c>
      <c r="I193" s="4"/>
      <c r="J193" s="4">
        <f t="shared" ref="J193:J195" si="812">H193+I193</f>
        <v>133799.49300000002</v>
      </c>
      <c r="K193" s="4">
        <v>243.5</v>
      </c>
      <c r="L193" s="4">
        <f t="shared" ref="L193:L195" si="813">J193+K193</f>
        <v>134042.99300000002</v>
      </c>
      <c r="M193" s="4"/>
      <c r="N193" s="4">
        <f>L193+M193</f>
        <v>134042.99300000002</v>
      </c>
      <c r="O193" s="4">
        <f>-243.5+243.5+35.561+94621.3-130070.6+130070.6</f>
        <v>94656.861000000004</v>
      </c>
      <c r="P193" s="4">
        <f>N193+O193</f>
        <v>228699.85400000002</v>
      </c>
      <c r="Q193" s="4"/>
      <c r="R193" s="4">
        <f t="shared" si="633"/>
        <v>228699.85400000002</v>
      </c>
      <c r="S193" s="32"/>
      <c r="T193" s="4">
        <f t="shared" ref="T193:T195" si="814">R193+S193</f>
        <v>228699.85400000002</v>
      </c>
      <c r="U193" s="32"/>
      <c r="V193" s="4">
        <f t="shared" ref="V193:V195" si="815">T193+U193</f>
        <v>228699.85400000002</v>
      </c>
      <c r="W193" s="4"/>
      <c r="X193" s="4">
        <f t="shared" ref="X193:X195" si="816">V193+W193</f>
        <v>228699.85400000002</v>
      </c>
      <c r="Y193" s="27"/>
      <c r="Z193" s="4">
        <f t="shared" ref="Z193:Z195" si="817">X193+Y193</f>
        <v>228699.85400000002</v>
      </c>
      <c r="AA193" s="4">
        <v>66493.3</v>
      </c>
      <c r="AB193" s="4"/>
      <c r="AC193" s="4">
        <f t="shared" si="762"/>
        <v>66493.3</v>
      </c>
      <c r="AD193" s="4"/>
      <c r="AE193" s="4">
        <f t="shared" ref="AE193:AE195" si="818">AC193+AD193</f>
        <v>66493.3</v>
      </c>
      <c r="AF193" s="4"/>
      <c r="AG193" s="4">
        <f t="shared" ref="AG193:AG195" si="819">AE193+AF193</f>
        <v>66493.3</v>
      </c>
      <c r="AH193" s="4"/>
      <c r="AI193" s="4">
        <f t="shared" ref="AI193:AI195" si="820">AG193+AH193</f>
        <v>66493.3</v>
      </c>
      <c r="AJ193" s="4">
        <f>18512-66493.3+66493.3</f>
        <v>18512</v>
      </c>
      <c r="AK193" s="4">
        <f t="shared" ref="AK193:AK195" si="821">AI193+AJ193</f>
        <v>85005.3</v>
      </c>
      <c r="AL193" s="4"/>
      <c r="AM193" s="4">
        <f t="shared" si="634"/>
        <v>85005.3</v>
      </c>
      <c r="AN193" s="32"/>
      <c r="AO193" s="4">
        <f t="shared" ref="AO193:AO195" si="822">AM193+AN193</f>
        <v>85005.3</v>
      </c>
      <c r="AP193" s="32"/>
      <c r="AQ193" s="4">
        <f t="shared" ref="AQ193:AQ195" si="823">AO193+AP193</f>
        <v>85005.3</v>
      </c>
      <c r="AR193" s="4"/>
      <c r="AS193" s="4">
        <f t="shared" ref="AS193:AS195" si="824">AQ193+AR193</f>
        <v>85005.3</v>
      </c>
      <c r="AT193" s="27"/>
      <c r="AU193" s="4">
        <f t="shared" ref="AU193:AU195" si="825">AS193+AT193</f>
        <v>85005.3</v>
      </c>
      <c r="AV193" s="3">
        <v>0</v>
      </c>
      <c r="AW193" s="3">
        <v>0</v>
      </c>
      <c r="AX193" s="3">
        <f t="shared" si="763"/>
        <v>0</v>
      </c>
      <c r="AY193" s="3">
        <v>0</v>
      </c>
      <c r="AZ193" s="3">
        <f t="shared" ref="AZ193:AZ195" si="826">AX193+AY193</f>
        <v>0</v>
      </c>
      <c r="BA193" s="3">
        <v>0</v>
      </c>
      <c r="BB193" s="3">
        <f t="shared" ref="BB193:BB195" si="827">AZ193+BA193</f>
        <v>0</v>
      </c>
      <c r="BC193" s="3">
        <v>0</v>
      </c>
      <c r="BD193" s="3">
        <f t="shared" ref="BD193:BD195" si="828">BB193+BC193</f>
        <v>0</v>
      </c>
      <c r="BE193" s="3">
        <v>0</v>
      </c>
      <c r="BF193" s="3">
        <f t="shared" ref="BF193:BF195" si="829">BD193+BE193</f>
        <v>0</v>
      </c>
      <c r="BG193" s="3">
        <v>0</v>
      </c>
      <c r="BH193" s="3">
        <f t="shared" si="635"/>
        <v>0</v>
      </c>
      <c r="BI193" s="3">
        <v>0</v>
      </c>
      <c r="BJ193" s="3">
        <f t="shared" ref="BJ193:BJ195" si="830">BH193+BI193</f>
        <v>0</v>
      </c>
      <c r="BK193" s="30">
        <v>0</v>
      </c>
      <c r="BL193" s="3">
        <f t="shared" ref="BL193:BL195" si="831">BJ193+BK193</f>
        <v>0</v>
      </c>
      <c r="BM193" s="5" t="s">
        <v>382</v>
      </c>
      <c r="BN193" s="5">
        <v>0</v>
      </c>
      <c r="BO193" s="5"/>
    </row>
    <row r="194" spans="1:67" x14ac:dyDescent="0.35">
      <c r="A194" s="24"/>
      <c r="B194" s="72" t="s">
        <v>21</v>
      </c>
      <c r="C194" s="17"/>
      <c r="D194" s="4">
        <v>488447.4</v>
      </c>
      <c r="E194" s="4"/>
      <c r="F194" s="4">
        <f t="shared" si="761"/>
        <v>488447.4</v>
      </c>
      <c r="G194" s="4"/>
      <c r="H194" s="4">
        <f t="shared" si="811"/>
        <v>488447.4</v>
      </c>
      <c r="I194" s="4"/>
      <c r="J194" s="4">
        <f t="shared" si="812"/>
        <v>488447.4</v>
      </c>
      <c r="K194" s="4"/>
      <c r="L194" s="4">
        <f t="shared" si="813"/>
        <v>488447.4</v>
      </c>
      <c r="M194" s="4"/>
      <c r="N194" s="4">
        <f>L194+M194</f>
        <v>488447.4</v>
      </c>
      <c r="O194" s="4">
        <f>283863.6-488447.4+488447.4</f>
        <v>283863.59999999998</v>
      </c>
      <c r="P194" s="4">
        <f>N194+O194</f>
        <v>772311</v>
      </c>
      <c r="Q194" s="4"/>
      <c r="R194" s="3">
        <f t="shared" si="633"/>
        <v>772311</v>
      </c>
      <c r="S194" s="32"/>
      <c r="T194" s="3">
        <f t="shared" si="814"/>
        <v>772311</v>
      </c>
      <c r="U194" s="32"/>
      <c r="V194" s="35">
        <f t="shared" si="815"/>
        <v>772311</v>
      </c>
      <c r="W194" s="4"/>
      <c r="X194" s="35">
        <f t="shared" si="816"/>
        <v>772311</v>
      </c>
      <c r="Y194" s="27"/>
      <c r="Z194" s="3">
        <f t="shared" si="817"/>
        <v>772311</v>
      </c>
      <c r="AA194" s="4">
        <v>171457.59999999998</v>
      </c>
      <c r="AB194" s="4"/>
      <c r="AC194" s="4">
        <f t="shared" si="762"/>
        <v>171457.59999999998</v>
      </c>
      <c r="AD194" s="4"/>
      <c r="AE194" s="4">
        <f t="shared" si="818"/>
        <v>171457.59999999998</v>
      </c>
      <c r="AF194" s="4"/>
      <c r="AG194" s="4">
        <f t="shared" si="819"/>
        <v>171457.59999999998</v>
      </c>
      <c r="AH194" s="4"/>
      <c r="AI194" s="4">
        <f t="shared" si="820"/>
        <v>171457.59999999998</v>
      </c>
      <c r="AJ194" s="4">
        <f>55536-171457.6+171457.6</f>
        <v>55536</v>
      </c>
      <c r="AK194" s="4">
        <f t="shared" si="821"/>
        <v>226993.59999999998</v>
      </c>
      <c r="AL194" s="4"/>
      <c r="AM194" s="3">
        <f t="shared" si="634"/>
        <v>226993.59999999998</v>
      </c>
      <c r="AN194" s="32"/>
      <c r="AO194" s="3">
        <f t="shared" si="822"/>
        <v>226993.59999999998</v>
      </c>
      <c r="AP194" s="32"/>
      <c r="AQ194" s="35">
        <f t="shared" si="823"/>
        <v>226993.59999999998</v>
      </c>
      <c r="AR194" s="4"/>
      <c r="AS194" s="35">
        <f t="shared" si="824"/>
        <v>226993.59999999998</v>
      </c>
      <c r="AT194" s="27"/>
      <c r="AU194" s="3">
        <f t="shared" si="825"/>
        <v>226993.59999999998</v>
      </c>
      <c r="AV194" s="3">
        <v>0</v>
      </c>
      <c r="AW194" s="3">
        <v>0</v>
      </c>
      <c r="AX194" s="3">
        <f t="shared" si="763"/>
        <v>0</v>
      </c>
      <c r="AY194" s="3">
        <v>0</v>
      </c>
      <c r="AZ194" s="3">
        <f t="shared" si="826"/>
        <v>0</v>
      </c>
      <c r="BA194" s="3">
        <v>0</v>
      </c>
      <c r="BB194" s="3">
        <f t="shared" si="827"/>
        <v>0</v>
      </c>
      <c r="BC194" s="3">
        <v>0</v>
      </c>
      <c r="BD194" s="3">
        <f t="shared" si="828"/>
        <v>0</v>
      </c>
      <c r="BE194" s="3">
        <v>0</v>
      </c>
      <c r="BF194" s="3">
        <f t="shared" si="829"/>
        <v>0</v>
      </c>
      <c r="BG194" s="3">
        <v>0</v>
      </c>
      <c r="BH194" s="3">
        <f t="shared" si="635"/>
        <v>0</v>
      </c>
      <c r="BI194" s="3">
        <v>0</v>
      </c>
      <c r="BJ194" s="35">
        <f t="shared" si="830"/>
        <v>0</v>
      </c>
      <c r="BK194" s="30">
        <v>0</v>
      </c>
      <c r="BL194" s="3">
        <f t="shared" si="831"/>
        <v>0</v>
      </c>
      <c r="BM194" s="64" t="s">
        <v>381</v>
      </c>
      <c r="BN194" s="64"/>
    </row>
    <row r="195" spans="1:67" ht="54" hidden="1" x14ac:dyDescent="0.35">
      <c r="A195" s="12" t="s">
        <v>221</v>
      </c>
      <c r="B195" s="1" t="s">
        <v>30</v>
      </c>
      <c r="C195" s="2" t="s">
        <v>96</v>
      </c>
      <c r="D195" s="4">
        <f>D197+D198</f>
        <v>91429.299999999988</v>
      </c>
      <c r="E195" s="4">
        <f>E197+E198</f>
        <v>0</v>
      </c>
      <c r="F195" s="4">
        <f t="shared" si="761"/>
        <v>91429.299999999988</v>
      </c>
      <c r="G195" s="4">
        <f>G197+G198</f>
        <v>0</v>
      </c>
      <c r="H195" s="4">
        <f t="shared" si="811"/>
        <v>91429.299999999988</v>
      </c>
      <c r="I195" s="4">
        <f>I197+I198</f>
        <v>0</v>
      </c>
      <c r="J195" s="4">
        <f t="shared" si="812"/>
        <v>91429.299999999988</v>
      </c>
      <c r="K195" s="4">
        <f>K197+K198</f>
        <v>0</v>
      </c>
      <c r="L195" s="4">
        <f t="shared" si="813"/>
        <v>91429.299999999988</v>
      </c>
      <c r="M195" s="4">
        <f>M197+M198</f>
        <v>0</v>
      </c>
      <c r="N195" s="4">
        <f>L195+M195</f>
        <v>91429.299999999988</v>
      </c>
      <c r="O195" s="4">
        <f>O197+O198</f>
        <v>-85032.489999999991</v>
      </c>
      <c r="P195" s="4">
        <f>N195+O195</f>
        <v>6396.8099999999977</v>
      </c>
      <c r="Q195" s="4">
        <f>Q197+Q198</f>
        <v>-6396.81</v>
      </c>
      <c r="R195" s="4">
        <f t="shared" si="633"/>
        <v>0</v>
      </c>
      <c r="S195" s="32">
        <f>S197+S198</f>
        <v>0</v>
      </c>
      <c r="T195" s="4">
        <f t="shared" si="814"/>
        <v>0</v>
      </c>
      <c r="U195" s="32">
        <f>U197+U198</f>
        <v>0</v>
      </c>
      <c r="V195" s="4">
        <f t="shared" si="815"/>
        <v>0</v>
      </c>
      <c r="W195" s="4">
        <f>W197+W198</f>
        <v>0</v>
      </c>
      <c r="X195" s="4">
        <f t="shared" si="816"/>
        <v>0</v>
      </c>
      <c r="Y195" s="27">
        <f>Y197+Y198</f>
        <v>0</v>
      </c>
      <c r="Z195" s="4">
        <f t="shared" si="817"/>
        <v>0</v>
      </c>
      <c r="AA195" s="4">
        <f t="shared" ref="AA195:AV195" si="832">AA197+AA198</f>
        <v>0</v>
      </c>
      <c r="AB195" s="4">
        <f t="shared" ref="AB195:AD195" si="833">AB197+AB198</f>
        <v>0</v>
      </c>
      <c r="AC195" s="4">
        <f t="shared" si="762"/>
        <v>0</v>
      </c>
      <c r="AD195" s="4">
        <f t="shared" si="833"/>
        <v>0</v>
      </c>
      <c r="AE195" s="4">
        <f t="shared" si="818"/>
        <v>0</v>
      </c>
      <c r="AF195" s="4">
        <f t="shared" ref="AF195" si="834">AF197+AF198</f>
        <v>0</v>
      </c>
      <c r="AG195" s="4">
        <f t="shared" si="819"/>
        <v>0</v>
      </c>
      <c r="AH195" s="4">
        <f t="shared" ref="AH195:AJ195" si="835">AH197+AH198</f>
        <v>0</v>
      </c>
      <c r="AI195" s="4">
        <f t="shared" si="820"/>
        <v>0</v>
      </c>
      <c r="AJ195" s="4">
        <f t="shared" si="835"/>
        <v>0</v>
      </c>
      <c r="AK195" s="4">
        <f t="shared" si="821"/>
        <v>0</v>
      </c>
      <c r="AL195" s="4">
        <f t="shared" ref="AL195:AN195" si="836">AL197+AL198</f>
        <v>0</v>
      </c>
      <c r="AM195" s="4">
        <f t="shared" si="634"/>
        <v>0</v>
      </c>
      <c r="AN195" s="32">
        <f t="shared" si="836"/>
        <v>0</v>
      </c>
      <c r="AO195" s="4">
        <f t="shared" si="822"/>
        <v>0</v>
      </c>
      <c r="AP195" s="32">
        <f t="shared" ref="AP195:AR195" si="837">AP197+AP198</f>
        <v>0</v>
      </c>
      <c r="AQ195" s="4">
        <f t="shared" si="823"/>
        <v>0</v>
      </c>
      <c r="AR195" s="4">
        <f t="shared" si="837"/>
        <v>0</v>
      </c>
      <c r="AS195" s="4">
        <f t="shared" si="824"/>
        <v>0</v>
      </c>
      <c r="AT195" s="27">
        <f t="shared" ref="AT195" si="838">AT197+AT198</f>
        <v>0</v>
      </c>
      <c r="AU195" s="4">
        <f t="shared" si="825"/>
        <v>0</v>
      </c>
      <c r="AV195" s="4">
        <f t="shared" si="832"/>
        <v>0</v>
      </c>
      <c r="AW195" s="3">
        <f t="shared" ref="AW195:AY195" si="839">AW197+AW198</f>
        <v>0</v>
      </c>
      <c r="AX195" s="3">
        <f t="shared" si="763"/>
        <v>0</v>
      </c>
      <c r="AY195" s="3">
        <f t="shared" si="839"/>
        <v>0</v>
      </c>
      <c r="AZ195" s="3">
        <f t="shared" si="826"/>
        <v>0</v>
      </c>
      <c r="BA195" s="3">
        <f t="shared" ref="BA195:BC195" si="840">BA197+BA198</f>
        <v>0</v>
      </c>
      <c r="BB195" s="3">
        <f t="shared" si="827"/>
        <v>0</v>
      </c>
      <c r="BC195" s="3">
        <f t="shared" si="840"/>
        <v>0</v>
      </c>
      <c r="BD195" s="3">
        <f t="shared" si="828"/>
        <v>0</v>
      </c>
      <c r="BE195" s="3">
        <f t="shared" ref="BE195:BG195" si="841">BE197+BE198</f>
        <v>0</v>
      </c>
      <c r="BF195" s="3">
        <f t="shared" si="829"/>
        <v>0</v>
      </c>
      <c r="BG195" s="3">
        <f t="shared" si="841"/>
        <v>0</v>
      </c>
      <c r="BH195" s="3">
        <f t="shared" si="635"/>
        <v>0</v>
      </c>
      <c r="BI195" s="3">
        <f t="shared" ref="BI195:BK195" si="842">BI197+BI198</f>
        <v>0</v>
      </c>
      <c r="BJ195" s="3">
        <f t="shared" si="830"/>
        <v>0</v>
      </c>
      <c r="BK195" s="30">
        <f t="shared" si="842"/>
        <v>0</v>
      </c>
      <c r="BL195" s="3">
        <f t="shared" si="831"/>
        <v>0</v>
      </c>
      <c r="BM195" s="5"/>
      <c r="BN195" s="5">
        <v>0</v>
      </c>
      <c r="BO195" s="5"/>
    </row>
    <row r="196" spans="1:67" hidden="1" x14ac:dyDescent="0.35">
      <c r="A196" s="12"/>
      <c r="B196" s="1" t="s">
        <v>5</v>
      </c>
      <c r="C196" s="17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32"/>
      <c r="T196" s="4"/>
      <c r="U196" s="32"/>
      <c r="V196" s="4"/>
      <c r="W196" s="4"/>
      <c r="X196" s="4"/>
      <c r="Y196" s="27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32"/>
      <c r="AO196" s="4"/>
      <c r="AP196" s="32"/>
      <c r="AQ196" s="4"/>
      <c r="AR196" s="4"/>
      <c r="AS196" s="4"/>
      <c r="AT196" s="27"/>
      <c r="AU196" s="4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0"/>
      <c r="BL196" s="3"/>
      <c r="BM196" s="5"/>
      <c r="BN196" s="5">
        <v>0</v>
      </c>
      <c r="BO196" s="5"/>
    </row>
    <row r="197" spans="1:67" hidden="1" x14ac:dyDescent="0.35">
      <c r="A197" s="12"/>
      <c r="B197" s="1" t="s">
        <v>6</v>
      </c>
      <c r="C197" s="17"/>
      <c r="D197" s="4">
        <v>27655.1</v>
      </c>
      <c r="E197" s="4"/>
      <c r="F197" s="4">
        <f t="shared" si="761"/>
        <v>27655.1</v>
      </c>
      <c r="G197" s="4"/>
      <c r="H197" s="4">
        <f t="shared" ref="H197:H199" si="843">F197+G197</f>
        <v>27655.1</v>
      </c>
      <c r="I197" s="4"/>
      <c r="J197" s="4">
        <f t="shared" ref="J197:J199" si="844">H197+I197</f>
        <v>27655.1</v>
      </c>
      <c r="K197" s="4"/>
      <c r="L197" s="4">
        <f t="shared" ref="L197:L199" si="845">J197+K197</f>
        <v>27655.1</v>
      </c>
      <c r="M197" s="4"/>
      <c r="N197" s="4">
        <f>L197+M197</f>
        <v>27655.1</v>
      </c>
      <c r="O197" s="4">
        <v>-21258.29</v>
      </c>
      <c r="P197" s="4">
        <f>N197+O197</f>
        <v>6396.8099999999977</v>
      </c>
      <c r="Q197" s="4">
        <v>-6396.81</v>
      </c>
      <c r="R197" s="4">
        <f t="shared" si="633"/>
        <v>0</v>
      </c>
      <c r="S197" s="32"/>
      <c r="T197" s="4">
        <f t="shared" ref="T197:T199" si="846">R197+S197</f>
        <v>0</v>
      </c>
      <c r="U197" s="32"/>
      <c r="V197" s="4">
        <f t="shared" ref="V197:V199" si="847">T197+U197</f>
        <v>0</v>
      </c>
      <c r="W197" s="4"/>
      <c r="X197" s="4">
        <f t="shared" ref="X197:X199" si="848">V197+W197</f>
        <v>0</v>
      </c>
      <c r="Y197" s="27"/>
      <c r="Z197" s="4">
        <f t="shared" ref="Z197:Z199" si="849">X197+Y197</f>
        <v>0</v>
      </c>
      <c r="AA197" s="4">
        <v>0</v>
      </c>
      <c r="AB197" s="4">
        <v>0</v>
      </c>
      <c r="AC197" s="4">
        <f t="shared" si="762"/>
        <v>0</v>
      </c>
      <c r="AD197" s="4">
        <v>0</v>
      </c>
      <c r="AE197" s="4">
        <f t="shared" ref="AE197:AE199" si="850">AC197+AD197</f>
        <v>0</v>
      </c>
      <c r="AF197" s="4">
        <v>0</v>
      </c>
      <c r="AG197" s="4">
        <f t="shared" ref="AG197:AG199" si="851">AE197+AF197</f>
        <v>0</v>
      </c>
      <c r="AH197" s="4">
        <v>0</v>
      </c>
      <c r="AI197" s="4">
        <f t="shared" ref="AI197:AI199" si="852">AG197+AH197</f>
        <v>0</v>
      </c>
      <c r="AJ197" s="4">
        <v>0</v>
      </c>
      <c r="AK197" s="4">
        <f t="shared" ref="AK197:AK199" si="853">AI197+AJ197</f>
        <v>0</v>
      </c>
      <c r="AL197" s="4">
        <v>0</v>
      </c>
      <c r="AM197" s="4">
        <f t="shared" si="634"/>
        <v>0</v>
      </c>
      <c r="AN197" s="32">
        <v>0</v>
      </c>
      <c r="AO197" s="4">
        <f t="shared" ref="AO197:AO199" si="854">AM197+AN197</f>
        <v>0</v>
      </c>
      <c r="AP197" s="32">
        <v>0</v>
      </c>
      <c r="AQ197" s="4">
        <f t="shared" ref="AQ197:AQ199" si="855">AO197+AP197</f>
        <v>0</v>
      </c>
      <c r="AR197" s="4">
        <v>0</v>
      </c>
      <c r="AS197" s="4">
        <f t="shared" ref="AS197:AS199" si="856">AQ197+AR197</f>
        <v>0</v>
      </c>
      <c r="AT197" s="27">
        <v>0</v>
      </c>
      <c r="AU197" s="4">
        <f t="shared" ref="AU197:AU199" si="857">AS197+AT197</f>
        <v>0</v>
      </c>
      <c r="AV197" s="3">
        <v>0</v>
      </c>
      <c r="AW197" s="3">
        <v>0</v>
      </c>
      <c r="AX197" s="3">
        <f t="shared" si="763"/>
        <v>0</v>
      </c>
      <c r="AY197" s="3">
        <v>0</v>
      </c>
      <c r="AZ197" s="3">
        <f t="shared" ref="AZ197:AZ199" si="858">AX197+AY197</f>
        <v>0</v>
      </c>
      <c r="BA197" s="3">
        <v>0</v>
      </c>
      <c r="BB197" s="3">
        <f t="shared" ref="BB197:BB199" si="859">AZ197+BA197</f>
        <v>0</v>
      </c>
      <c r="BC197" s="3">
        <v>0</v>
      </c>
      <c r="BD197" s="3">
        <f t="shared" ref="BD197:BD199" si="860">BB197+BC197</f>
        <v>0</v>
      </c>
      <c r="BE197" s="3">
        <v>0</v>
      </c>
      <c r="BF197" s="3">
        <f t="shared" ref="BF197:BF199" si="861">BD197+BE197</f>
        <v>0</v>
      </c>
      <c r="BG197" s="3">
        <v>0</v>
      </c>
      <c r="BH197" s="3">
        <f t="shared" si="635"/>
        <v>0</v>
      </c>
      <c r="BI197" s="3">
        <v>0</v>
      </c>
      <c r="BJ197" s="3">
        <f t="shared" ref="BJ197:BJ199" si="862">BH197+BI197</f>
        <v>0</v>
      </c>
      <c r="BK197" s="30">
        <v>0</v>
      </c>
      <c r="BL197" s="3">
        <f t="shared" ref="BL197:BL199" si="863">BJ197+BK197</f>
        <v>0</v>
      </c>
      <c r="BM197" s="5" t="s">
        <v>296</v>
      </c>
      <c r="BN197" s="5">
        <v>0</v>
      </c>
      <c r="BO197" s="5"/>
    </row>
    <row r="198" spans="1:67" hidden="1" x14ac:dyDescent="0.35">
      <c r="A198" s="12"/>
      <c r="B198" s="1" t="s">
        <v>21</v>
      </c>
      <c r="C198" s="17"/>
      <c r="D198" s="4">
        <v>63774.2</v>
      </c>
      <c r="E198" s="4"/>
      <c r="F198" s="4">
        <f t="shared" si="761"/>
        <v>63774.2</v>
      </c>
      <c r="G198" s="4"/>
      <c r="H198" s="4">
        <f t="shared" si="843"/>
        <v>63774.2</v>
      </c>
      <c r="I198" s="4"/>
      <c r="J198" s="4">
        <f t="shared" si="844"/>
        <v>63774.2</v>
      </c>
      <c r="K198" s="4"/>
      <c r="L198" s="4">
        <f t="shared" si="845"/>
        <v>63774.2</v>
      </c>
      <c r="M198" s="4"/>
      <c r="N198" s="4">
        <f>L198+M198</f>
        <v>63774.2</v>
      </c>
      <c r="O198" s="4">
        <v>-63774.2</v>
      </c>
      <c r="P198" s="4">
        <f>N198+O198</f>
        <v>0</v>
      </c>
      <c r="Q198" s="4"/>
      <c r="R198" s="4">
        <f t="shared" si="633"/>
        <v>0</v>
      </c>
      <c r="S198" s="32"/>
      <c r="T198" s="4">
        <f t="shared" si="846"/>
        <v>0</v>
      </c>
      <c r="U198" s="32"/>
      <c r="V198" s="4">
        <f t="shared" si="847"/>
        <v>0</v>
      </c>
      <c r="W198" s="4"/>
      <c r="X198" s="4">
        <f t="shared" si="848"/>
        <v>0</v>
      </c>
      <c r="Y198" s="27"/>
      <c r="Z198" s="4">
        <f t="shared" si="849"/>
        <v>0</v>
      </c>
      <c r="AA198" s="4">
        <v>0</v>
      </c>
      <c r="AB198" s="4">
        <v>0</v>
      </c>
      <c r="AC198" s="4">
        <f t="shared" si="762"/>
        <v>0</v>
      </c>
      <c r="AD198" s="4">
        <v>0</v>
      </c>
      <c r="AE198" s="4">
        <f t="shared" si="850"/>
        <v>0</v>
      </c>
      <c r="AF198" s="4">
        <v>0</v>
      </c>
      <c r="AG198" s="4">
        <f t="shared" si="851"/>
        <v>0</v>
      </c>
      <c r="AH198" s="4">
        <v>0</v>
      </c>
      <c r="AI198" s="4">
        <f t="shared" si="852"/>
        <v>0</v>
      </c>
      <c r="AJ198" s="4">
        <v>0</v>
      </c>
      <c r="AK198" s="4">
        <f t="shared" si="853"/>
        <v>0</v>
      </c>
      <c r="AL198" s="4">
        <v>0</v>
      </c>
      <c r="AM198" s="4">
        <f t="shared" si="634"/>
        <v>0</v>
      </c>
      <c r="AN198" s="32">
        <v>0</v>
      </c>
      <c r="AO198" s="4">
        <f t="shared" si="854"/>
        <v>0</v>
      </c>
      <c r="AP198" s="32">
        <v>0</v>
      </c>
      <c r="AQ198" s="4">
        <f t="shared" si="855"/>
        <v>0</v>
      </c>
      <c r="AR198" s="4">
        <v>0</v>
      </c>
      <c r="AS198" s="4">
        <f t="shared" si="856"/>
        <v>0</v>
      </c>
      <c r="AT198" s="27">
        <v>0</v>
      </c>
      <c r="AU198" s="4">
        <f t="shared" si="857"/>
        <v>0</v>
      </c>
      <c r="AV198" s="3">
        <v>0</v>
      </c>
      <c r="AW198" s="3">
        <v>0</v>
      </c>
      <c r="AX198" s="3">
        <f t="shared" si="763"/>
        <v>0</v>
      </c>
      <c r="AY198" s="3">
        <v>0</v>
      </c>
      <c r="AZ198" s="3">
        <f t="shared" si="858"/>
        <v>0</v>
      </c>
      <c r="BA198" s="3">
        <v>0</v>
      </c>
      <c r="BB198" s="3">
        <f t="shared" si="859"/>
        <v>0</v>
      </c>
      <c r="BC198" s="3">
        <v>0</v>
      </c>
      <c r="BD198" s="3">
        <f t="shared" si="860"/>
        <v>0</v>
      </c>
      <c r="BE198" s="3">
        <v>0</v>
      </c>
      <c r="BF198" s="3">
        <f t="shared" si="861"/>
        <v>0</v>
      </c>
      <c r="BG198" s="3">
        <v>0</v>
      </c>
      <c r="BH198" s="3">
        <f t="shared" si="635"/>
        <v>0</v>
      </c>
      <c r="BI198" s="3">
        <v>0</v>
      </c>
      <c r="BJ198" s="3">
        <f t="shared" si="862"/>
        <v>0</v>
      </c>
      <c r="BK198" s="30">
        <v>0</v>
      </c>
      <c r="BL198" s="3">
        <f t="shared" si="863"/>
        <v>0</v>
      </c>
      <c r="BM198" s="5" t="s">
        <v>294</v>
      </c>
      <c r="BN198" s="5">
        <v>0</v>
      </c>
      <c r="BO198" s="5"/>
    </row>
    <row r="199" spans="1:67" ht="40.5" hidden="1" customHeight="1" x14ac:dyDescent="0.35">
      <c r="A199" s="12" t="s">
        <v>222</v>
      </c>
      <c r="B199" s="1" t="s">
        <v>31</v>
      </c>
      <c r="C199" s="2" t="s">
        <v>96</v>
      </c>
      <c r="D199" s="4">
        <f>D201+D202</f>
        <v>182641.4</v>
      </c>
      <c r="E199" s="4">
        <f>E201+E202</f>
        <v>0</v>
      </c>
      <c r="F199" s="4">
        <f t="shared" si="761"/>
        <v>182641.4</v>
      </c>
      <c r="G199" s="4">
        <f>G201+G202</f>
        <v>-182641.4</v>
      </c>
      <c r="H199" s="4">
        <f t="shared" si="843"/>
        <v>0</v>
      </c>
      <c r="I199" s="4">
        <f>I201+I202</f>
        <v>0</v>
      </c>
      <c r="J199" s="4">
        <f t="shared" si="844"/>
        <v>0</v>
      </c>
      <c r="K199" s="4">
        <f>K201+K202</f>
        <v>0</v>
      </c>
      <c r="L199" s="4">
        <f t="shared" si="845"/>
        <v>0</v>
      </c>
      <c r="M199" s="4">
        <f>M201+M202</f>
        <v>0</v>
      </c>
      <c r="N199" s="4">
        <f>L199+M199</f>
        <v>0</v>
      </c>
      <c r="O199" s="4">
        <f>O201+O202</f>
        <v>0</v>
      </c>
      <c r="P199" s="4">
        <f>N199+O199</f>
        <v>0</v>
      </c>
      <c r="Q199" s="4">
        <f>Q201+Q202</f>
        <v>0</v>
      </c>
      <c r="R199" s="4">
        <f t="shared" si="633"/>
        <v>0</v>
      </c>
      <c r="S199" s="32">
        <f>S201+S202</f>
        <v>0</v>
      </c>
      <c r="T199" s="4">
        <f t="shared" si="846"/>
        <v>0</v>
      </c>
      <c r="U199" s="32">
        <f>U201+U202</f>
        <v>0</v>
      </c>
      <c r="V199" s="4">
        <f t="shared" si="847"/>
        <v>0</v>
      </c>
      <c r="W199" s="4">
        <f>W201+W202</f>
        <v>0</v>
      </c>
      <c r="X199" s="4">
        <f t="shared" si="848"/>
        <v>0</v>
      </c>
      <c r="Y199" s="27">
        <f>Y201+Y202</f>
        <v>0</v>
      </c>
      <c r="Z199" s="4">
        <f t="shared" si="849"/>
        <v>0</v>
      </c>
      <c r="AA199" s="4">
        <f t="shared" ref="AA199:AV199" si="864">AA201+AA202</f>
        <v>0</v>
      </c>
      <c r="AB199" s="4">
        <f t="shared" ref="AB199:AD199" si="865">AB201+AB202</f>
        <v>0</v>
      </c>
      <c r="AC199" s="4">
        <f t="shared" si="762"/>
        <v>0</v>
      </c>
      <c r="AD199" s="4">
        <f t="shared" si="865"/>
        <v>0</v>
      </c>
      <c r="AE199" s="4">
        <f t="shared" si="850"/>
        <v>0</v>
      </c>
      <c r="AF199" s="4">
        <f t="shared" ref="AF199" si="866">AF201+AF202</f>
        <v>0</v>
      </c>
      <c r="AG199" s="4">
        <f t="shared" si="851"/>
        <v>0</v>
      </c>
      <c r="AH199" s="4">
        <f t="shared" ref="AH199:AJ199" si="867">AH201+AH202</f>
        <v>0</v>
      </c>
      <c r="AI199" s="4">
        <f t="shared" si="852"/>
        <v>0</v>
      </c>
      <c r="AJ199" s="4">
        <f t="shared" si="867"/>
        <v>0</v>
      </c>
      <c r="AK199" s="4">
        <f t="shared" si="853"/>
        <v>0</v>
      </c>
      <c r="AL199" s="4">
        <f t="shared" ref="AL199:AN199" si="868">AL201+AL202</f>
        <v>0</v>
      </c>
      <c r="AM199" s="4">
        <f t="shared" si="634"/>
        <v>0</v>
      </c>
      <c r="AN199" s="32">
        <f t="shared" si="868"/>
        <v>0</v>
      </c>
      <c r="AO199" s="4">
        <f t="shared" si="854"/>
        <v>0</v>
      </c>
      <c r="AP199" s="32">
        <f t="shared" ref="AP199:AR199" si="869">AP201+AP202</f>
        <v>0</v>
      </c>
      <c r="AQ199" s="4">
        <f t="shared" si="855"/>
        <v>0</v>
      </c>
      <c r="AR199" s="4">
        <f t="shared" si="869"/>
        <v>0</v>
      </c>
      <c r="AS199" s="4">
        <f t="shared" si="856"/>
        <v>0</v>
      </c>
      <c r="AT199" s="27">
        <f t="shared" ref="AT199" si="870">AT201+AT202</f>
        <v>0</v>
      </c>
      <c r="AU199" s="4">
        <f t="shared" si="857"/>
        <v>0</v>
      </c>
      <c r="AV199" s="4">
        <f t="shared" si="864"/>
        <v>0</v>
      </c>
      <c r="AW199" s="3">
        <f t="shared" ref="AW199:AY199" si="871">AW201+AW202</f>
        <v>0</v>
      </c>
      <c r="AX199" s="3">
        <f t="shared" si="763"/>
        <v>0</v>
      </c>
      <c r="AY199" s="3">
        <f t="shared" si="871"/>
        <v>0</v>
      </c>
      <c r="AZ199" s="3">
        <f t="shared" si="858"/>
        <v>0</v>
      </c>
      <c r="BA199" s="3">
        <f t="shared" ref="BA199:BC199" si="872">BA201+BA202</f>
        <v>0</v>
      </c>
      <c r="BB199" s="3">
        <f t="shared" si="859"/>
        <v>0</v>
      </c>
      <c r="BC199" s="3">
        <f t="shared" si="872"/>
        <v>0</v>
      </c>
      <c r="BD199" s="3">
        <f t="shared" si="860"/>
        <v>0</v>
      </c>
      <c r="BE199" s="3">
        <f t="shared" ref="BE199:BG199" si="873">BE201+BE202</f>
        <v>0</v>
      </c>
      <c r="BF199" s="3">
        <f t="shared" si="861"/>
        <v>0</v>
      </c>
      <c r="BG199" s="3">
        <f t="shared" si="873"/>
        <v>0</v>
      </c>
      <c r="BH199" s="3">
        <f t="shared" si="635"/>
        <v>0</v>
      </c>
      <c r="BI199" s="3">
        <f t="shared" ref="BI199:BK199" si="874">BI201+BI202</f>
        <v>0</v>
      </c>
      <c r="BJ199" s="3">
        <f t="shared" si="862"/>
        <v>0</v>
      </c>
      <c r="BK199" s="30">
        <f t="shared" si="874"/>
        <v>0</v>
      </c>
      <c r="BL199" s="3">
        <f t="shared" si="863"/>
        <v>0</v>
      </c>
      <c r="BM199" s="5"/>
      <c r="BN199" s="5">
        <v>0</v>
      </c>
      <c r="BO199" s="5"/>
    </row>
    <row r="200" spans="1:67" hidden="1" x14ac:dyDescent="0.35">
      <c r="A200" s="12"/>
      <c r="B200" s="1" t="s">
        <v>5</v>
      </c>
      <c r="C200" s="17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32"/>
      <c r="T200" s="4"/>
      <c r="U200" s="32"/>
      <c r="V200" s="4"/>
      <c r="W200" s="4"/>
      <c r="X200" s="4"/>
      <c r="Y200" s="27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32"/>
      <c r="AO200" s="4"/>
      <c r="AP200" s="32"/>
      <c r="AQ200" s="4"/>
      <c r="AR200" s="4"/>
      <c r="AS200" s="4"/>
      <c r="AT200" s="27"/>
      <c r="AU200" s="4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0"/>
      <c r="BL200" s="3"/>
      <c r="BM200" s="5"/>
      <c r="BN200" s="5">
        <v>0</v>
      </c>
      <c r="BO200" s="5"/>
    </row>
    <row r="201" spans="1:67" hidden="1" x14ac:dyDescent="0.35">
      <c r="A201" s="12"/>
      <c r="B201" s="1" t="s">
        <v>6</v>
      </c>
      <c r="C201" s="17"/>
      <c r="D201" s="4">
        <v>35136.400000000001</v>
      </c>
      <c r="E201" s="4"/>
      <c r="F201" s="4">
        <f t="shared" si="761"/>
        <v>35136.400000000001</v>
      </c>
      <c r="G201" s="4">
        <v>-35136.400000000001</v>
      </c>
      <c r="H201" s="4">
        <f t="shared" ref="H201:H203" si="875">F201+G201</f>
        <v>0</v>
      </c>
      <c r="I201" s="4"/>
      <c r="J201" s="4">
        <f t="shared" ref="J201:J203" si="876">H201+I201</f>
        <v>0</v>
      </c>
      <c r="K201" s="4"/>
      <c r="L201" s="4">
        <f t="shared" ref="L201:L203" si="877">J201+K201</f>
        <v>0</v>
      </c>
      <c r="M201" s="4"/>
      <c r="N201" s="4">
        <f>L201+M201</f>
        <v>0</v>
      </c>
      <c r="O201" s="4"/>
      <c r="P201" s="4">
        <f>N201+O201</f>
        <v>0</v>
      </c>
      <c r="Q201" s="4"/>
      <c r="R201" s="4">
        <f t="shared" si="633"/>
        <v>0</v>
      </c>
      <c r="S201" s="32"/>
      <c r="T201" s="4">
        <f t="shared" ref="T201:T203" si="878">R201+S201</f>
        <v>0</v>
      </c>
      <c r="U201" s="32"/>
      <c r="V201" s="4">
        <f t="shared" ref="V201:V203" si="879">T201+U201</f>
        <v>0</v>
      </c>
      <c r="W201" s="4"/>
      <c r="X201" s="4">
        <f t="shared" ref="X201:X203" si="880">V201+W201</f>
        <v>0</v>
      </c>
      <c r="Y201" s="27"/>
      <c r="Z201" s="4">
        <f t="shared" ref="Z201:Z203" si="881">X201+Y201</f>
        <v>0</v>
      </c>
      <c r="AA201" s="4">
        <v>0</v>
      </c>
      <c r="AB201" s="4">
        <v>0</v>
      </c>
      <c r="AC201" s="4">
        <f t="shared" si="762"/>
        <v>0</v>
      </c>
      <c r="AD201" s="4">
        <v>0</v>
      </c>
      <c r="AE201" s="4">
        <f t="shared" ref="AE201:AE203" si="882">AC201+AD201</f>
        <v>0</v>
      </c>
      <c r="AF201" s="4">
        <v>0</v>
      </c>
      <c r="AG201" s="4">
        <f t="shared" ref="AG201:AG203" si="883">AE201+AF201</f>
        <v>0</v>
      </c>
      <c r="AH201" s="4">
        <v>0</v>
      </c>
      <c r="AI201" s="4">
        <f t="shared" ref="AI201:AI203" si="884">AG201+AH201</f>
        <v>0</v>
      </c>
      <c r="AJ201" s="4">
        <v>0</v>
      </c>
      <c r="AK201" s="4">
        <f t="shared" ref="AK201:AK203" si="885">AI201+AJ201</f>
        <v>0</v>
      </c>
      <c r="AL201" s="4">
        <v>0</v>
      </c>
      <c r="AM201" s="4">
        <f t="shared" si="634"/>
        <v>0</v>
      </c>
      <c r="AN201" s="32">
        <v>0</v>
      </c>
      <c r="AO201" s="4">
        <f t="shared" ref="AO201:AO203" si="886">AM201+AN201</f>
        <v>0</v>
      </c>
      <c r="AP201" s="32">
        <v>0</v>
      </c>
      <c r="AQ201" s="4">
        <f t="shared" ref="AQ201:AQ203" si="887">AO201+AP201</f>
        <v>0</v>
      </c>
      <c r="AR201" s="4">
        <v>0</v>
      </c>
      <c r="AS201" s="4">
        <f t="shared" ref="AS201:AS203" si="888">AQ201+AR201</f>
        <v>0</v>
      </c>
      <c r="AT201" s="27">
        <v>0</v>
      </c>
      <c r="AU201" s="4">
        <f t="shared" ref="AU201:AU203" si="889">AS201+AT201</f>
        <v>0</v>
      </c>
      <c r="AV201" s="3">
        <v>0</v>
      </c>
      <c r="AW201" s="3">
        <v>0</v>
      </c>
      <c r="AX201" s="3">
        <f t="shared" si="763"/>
        <v>0</v>
      </c>
      <c r="AY201" s="3">
        <v>0</v>
      </c>
      <c r="AZ201" s="3">
        <f t="shared" ref="AZ201:AZ203" si="890">AX201+AY201</f>
        <v>0</v>
      </c>
      <c r="BA201" s="3">
        <v>0</v>
      </c>
      <c r="BB201" s="3">
        <f t="shared" ref="BB201:BB203" si="891">AZ201+BA201</f>
        <v>0</v>
      </c>
      <c r="BC201" s="3">
        <v>0</v>
      </c>
      <c r="BD201" s="3">
        <f t="shared" ref="BD201:BD203" si="892">BB201+BC201</f>
        <v>0</v>
      </c>
      <c r="BE201" s="3">
        <v>0</v>
      </c>
      <c r="BF201" s="3">
        <f t="shared" ref="BF201:BF203" si="893">BD201+BE201</f>
        <v>0</v>
      </c>
      <c r="BG201" s="3">
        <v>0</v>
      </c>
      <c r="BH201" s="3">
        <f t="shared" si="635"/>
        <v>0</v>
      </c>
      <c r="BI201" s="3">
        <v>0</v>
      </c>
      <c r="BJ201" s="3">
        <f t="shared" ref="BJ201:BJ203" si="894">BH201+BI201</f>
        <v>0</v>
      </c>
      <c r="BK201" s="30">
        <v>0</v>
      </c>
      <c r="BL201" s="3">
        <f t="shared" ref="BL201:BL203" si="895">BJ201+BK201</f>
        <v>0</v>
      </c>
      <c r="BM201" s="5" t="s">
        <v>283</v>
      </c>
      <c r="BN201" s="5">
        <v>0</v>
      </c>
      <c r="BO201" s="5"/>
    </row>
    <row r="202" spans="1:67" hidden="1" x14ac:dyDescent="0.35">
      <c r="A202" s="12"/>
      <c r="B202" s="1" t="s">
        <v>21</v>
      </c>
      <c r="C202" s="17"/>
      <c r="D202" s="4">
        <v>147505</v>
      </c>
      <c r="E202" s="4"/>
      <c r="F202" s="4">
        <f t="shared" si="761"/>
        <v>147505</v>
      </c>
      <c r="G202" s="4">
        <v>-147505</v>
      </c>
      <c r="H202" s="4">
        <f t="shared" si="875"/>
        <v>0</v>
      </c>
      <c r="I202" s="4"/>
      <c r="J202" s="4">
        <f t="shared" si="876"/>
        <v>0</v>
      </c>
      <c r="K202" s="4"/>
      <c r="L202" s="4">
        <f t="shared" si="877"/>
        <v>0</v>
      </c>
      <c r="M202" s="4"/>
      <c r="N202" s="4">
        <f>L202+M202</f>
        <v>0</v>
      </c>
      <c r="O202" s="4"/>
      <c r="P202" s="4">
        <f>N202+O202</f>
        <v>0</v>
      </c>
      <c r="Q202" s="4"/>
      <c r="R202" s="4">
        <f t="shared" si="633"/>
        <v>0</v>
      </c>
      <c r="S202" s="32"/>
      <c r="T202" s="4">
        <f t="shared" si="878"/>
        <v>0</v>
      </c>
      <c r="U202" s="32"/>
      <c r="V202" s="4">
        <f t="shared" si="879"/>
        <v>0</v>
      </c>
      <c r="W202" s="4"/>
      <c r="X202" s="4">
        <f t="shared" si="880"/>
        <v>0</v>
      </c>
      <c r="Y202" s="27"/>
      <c r="Z202" s="4">
        <f t="shared" si="881"/>
        <v>0</v>
      </c>
      <c r="AA202" s="4">
        <v>0</v>
      </c>
      <c r="AB202" s="4">
        <v>0</v>
      </c>
      <c r="AC202" s="4">
        <f t="shared" si="762"/>
        <v>0</v>
      </c>
      <c r="AD202" s="4">
        <v>0</v>
      </c>
      <c r="AE202" s="4">
        <f t="shared" si="882"/>
        <v>0</v>
      </c>
      <c r="AF202" s="4">
        <v>0</v>
      </c>
      <c r="AG202" s="4">
        <f t="shared" si="883"/>
        <v>0</v>
      </c>
      <c r="AH202" s="4">
        <v>0</v>
      </c>
      <c r="AI202" s="4">
        <f t="shared" si="884"/>
        <v>0</v>
      </c>
      <c r="AJ202" s="4">
        <v>0</v>
      </c>
      <c r="AK202" s="4">
        <f t="shared" si="885"/>
        <v>0</v>
      </c>
      <c r="AL202" s="4">
        <v>0</v>
      </c>
      <c r="AM202" s="4">
        <f t="shared" si="634"/>
        <v>0</v>
      </c>
      <c r="AN202" s="32">
        <v>0</v>
      </c>
      <c r="AO202" s="4">
        <f t="shared" si="886"/>
        <v>0</v>
      </c>
      <c r="AP202" s="32">
        <v>0</v>
      </c>
      <c r="AQ202" s="4">
        <f t="shared" si="887"/>
        <v>0</v>
      </c>
      <c r="AR202" s="4">
        <v>0</v>
      </c>
      <c r="AS202" s="4">
        <f t="shared" si="888"/>
        <v>0</v>
      </c>
      <c r="AT202" s="27">
        <v>0</v>
      </c>
      <c r="AU202" s="4">
        <f t="shared" si="889"/>
        <v>0</v>
      </c>
      <c r="AV202" s="3">
        <v>0</v>
      </c>
      <c r="AW202" s="3">
        <v>0</v>
      </c>
      <c r="AX202" s="3">
        <f t="shared" si="763"/>
        <v>0</v>
      </c>
      <c r="AY202" s="3">
        <v>0</v>
      </c>
      <c r="AZ202" s="3">
        <f t="shared" si="890"/>
        <v>0</v>
      </c>
      <c r="BA202" s="3">
        <v>0</v>
      </c>
      <c r="BB202" s="3">
        <f t="shared" si="891"/>
        <v>0</v>
      </c>
      <c r="BC202" s="3">
        <v>0</v>
      </c>
      <c r="BD202" s="3">
        <f t="shared" si="892"/>
        <v>0</v>
      </c>
      <c r="BE202" s="3">
        <v>0</v>
      </c>
      <c r="BF202" s="3">
        <f t="shared" si="893"/>
        <v>0</v>
      </c>
      <c r="BG202" s="3">
        <v>0</v>
      </c>
      <c r="BH202" s="3">
        <f t="shared" si="635"/>
        <v>0</v>
      </c>
      <c r="BI202" s="3">
        <v>0</v>
      </c>
      <c r="BJ202" s="3">
        <f t="shared" si="894"/>
        <v>0</v>
      </c>
      <c r="BK202" s="30">
        <v>0</v>
      </c>
      <c r="BL202" s="3">
        <f t="shared" si="895"/>
        <v>0</v>
      </c>
      <c r="BM202" s="5" t="s">
        <v>294</v>
      </c>
      <c r="BN202" s="5">
        <v>0</v>
      </c>
      <c r="BO202" s="5"/>
    </row>
    <row r="203" spans="1:67" ht="47.25" customHeight="1" x14ac:dyDescent="0.35">
      <c r="A203" s="24" t="s">
        <v>221</v>
      </c>
      <c r="B203" s="72" t="s">
        <v>32</v>
      </c>
      <c r="C203" s="2" t="s">
        <v>96</v>
      </c>
      <c r="D203" s="4">
        <f>D205+D206</f>
        <v>223255.3</v>
      </c>
      <c r="E203" s="4">
        <f>E205+E206</f>
        <v>0</v>
      </c>
      <c r="F203" s="4">
        <f t="shared" si="761"/>
        <v>223255.3</v>
      </c>
      <c r="G203" s="4">
        <f>G205+G206</f>
        <v>0</v>
      </c>
      <c r="H203" s="4">
        <f t="shared" si="875"/>
        <v>223255.3</v>
      </c>
      <c r="I203" s="4">
        <f>I205+I206</f>
        <v>0</v>
      </c>
      <c r="J203" s="4">
        <f t="shared" si="876"/>
        <v>223255.3</v>
      </c>
      <c r="K203" s="4">
        <f>K205+K206</f>
        <v>12500</v>
      </c>
      <c r="L203" s="4">
        <f t="shared" si="877"/>
        <v>235755.3</v>
      </c>
      <c r="M203" s="4">
        <f>M205+M206</f>
        <v>0</v>
      </c>
      <c r="N203" s="4">
        <f>L203+M203</f>
        <v>235755.3</v>
      </c>
      <c r="O203" s="4">
        <f>O205+O206</f>
        <v>0</v>
      </c>
      <c r="P203" s="4">
        <f>N203+O203</f>
        <v>235755.3</v>
      </c>
      <c r="Q203" s="4">
        <f>Q205+Q206</f>
        <v>0</v>
      </c>
      <c r="R203" s="3">
        <f t="shared" si="633"/>
        <v>235755.3</v>
      </c>
      <c r="S203" s="32">
        <f>S205+S206</f>
        <v>0</v>
      </c>
      <c r="T203" s="3">
        <f t="shared" si="878"/>
        <v>235755.3</v>
      </c>
      <c r="U203" s="32">
        <f>U205+U206</f>
        <v>0</v>
      </c>
      <c r="V203" s="35">
        <f t="shared" si="879"/>
        <v>235755.3</v>
      </c>
      <c r="W203" s="4">
        <f>W205+W206</f>
        <v>0</v>
      </c>
      <c r="X203" s="35">
        <f t="shared" si="880"/>
        <v>235755.3</v>
      </c>
      <c r="Y203" s="27">
        <f>Y205+Y206</f>
        <v>0</v>
      </c>
      <c r="Z203" s="3">
        <f t="shared" si="881"/>
        <v>235755.3</v>
      </c>
      <c r="AA203" s="4">
        <f t="shared" ref="AA203:AV203" si="896">AA205+AA206</f>
        <v>255000</v>
      </c>
      <c r="AB203" s="4">
        <f t="shared" ref="AB203:AD203" si="897">AB205+AB206</f>
        <v>0</v>
      </c>
      <c r="AC203" s="4">
        <f t="shared" si="762"/>
        <v>255000</v>
      </c>
      <c r="AD203" s="4">
        <f t="shared" si="897"/>
        <v>0</v>
      </c>
      <c r="AE203" s="4">
        <f t="shared" si="882"/>
        <v>255000</v>
      </c>
      <c r="AF203" s="4">
        <f t="shared" ref="AF203" si="898">AF205+AF206</f>
        <v>0</v>
      </c>
      <c r="AG203" s="4">
        <f t="shared" si="883"/>
        <v>255000</v>
      </c>
      <c r="AH203" s="4">
        <f t="shared" ref="AH203:AJ203" si="899">AH205+AH206</f>
        <v>0</v>
      </c>
      <c r="AI203" s="4">
        <f t="shared" si="884"/>
        <v>255000</v>
      </c>
      <c r="AJ203" s="4">
        <f t="shared" si="899"/>
        <v>214142.3</v>
      </c>
      <c r="AK203" s="4">
        <f t="shared" si="885"/>
        <v>469142.3</v>
      </c>
      <c r="AL203" s="4">
        <f t="shared" ref="AL203:AN203" si="900">AL205+AL206</f>
        <v>0</v>
      </c>
      <c r="AM203" s="3">
        <f t="shared" si="634"/>
        <v>469142.3</v>
      </c>
      <c r="AN203" s="32">
        <f t="shared" si="900"/>
        <v>0</v>
      </c>
      <c r="AO203" s="3">
        <f t="shared" si="886"/>
        <v>469142.3</v>
      </c>
      <c r="AP203" s="32">
        <f t="shared" ref="AP203:AR203" si="901">AP205+AP206</f>
        <v>0</v>
      </c>
      <c r="AQ203" s="35">
        <f t="shared" si="887"/>
        <v>469142.3</v>
      </c>
      <c r="AR203" s="4">
        <f t="shared" si="901"/>
        <v>0</v>
      </c>
      <c r="AS203" s="35">
        <f t="shared" si="888"/>
        <v>469142.3</v>
      </c>
      <c r="AT203" s="27">
        <f t="shared" ref="AT203" si="902">AT205+AT206</f>
        <v>0</v>
      </c>
      <c r="AU203" s="3">
        <f t="shared" si="889"/>
        <v>469142.3</v>
      </c>
      <c r="AV203" s="4">
        <f t="shared" si="896"/>
        <v>0</v>
      </c>
      <c r="AW203" s="3">
        <f t="shared" ref="AW203:AY203" si="903">AW205+AW206</f>
        <v>0</v>
      </c>
      <c r="AX203" s="3">
        <f t="shared" si="763"/>
        <v>0</v>
      </c>
      <c r="AY203" s="3">
        <f t="shared" si="903"/>
        <v>0</v>
      </c>
      <c r="AZ203" s="3">
        <f t="shared" si="890"/>
        <v>0</v>
      </c>
      <c r="BA203" s="3">
        <f t="shared" ref="BA203:BC203" si="904">BA205+BA206</f>
        <v>0</v>
      </c>
      <c r="BB203" s="3">
        <f t="shared" si="891"/>
        <v>0</v>
      </c>
      <c r="BC203" s="3">
        <f t="shared" si="904"/>
        <v>0</v>
      </c>
      <c r="BD203" s="3">
        <f t="shared" si="892"/>
        <v>0</v>
      </c>
      <c r="BE203" s="3">
        <f t="shared" ref="BE203:BG203" si="905">BE205+BE206</f>
        <v>0</v>
      </c>
      <c r="BF203" s="3">
        <f t="shared" si="893"/>
        <v>0</v>
      </c>
      <c r="BG203" s="3">
        <f t="shared" si="905"/>
        <v>0</v>
      </c>
      <c r="BH203" s="3">
        <f t="shared" si="635"/>
        <v>0</v>
      </c>
      <c r="BI203" s="3">
        <f t="shared" ref="BI203:BK203" si="906">BI205+BI206</f>
        <v>0</v>
      </c>
      <c r="BJ203" s="35">
        <f t="shared" si="894"/>
        <v>0</v>
      </c>
      <c r="BK203" s="30">
        <f t="shared" si="906"/>
        <v>0</v>
      </c>
      <c r="BL203" s="3">
        <f t="shared" si="895"/>
        <v>0</v>
      </c>
      <c r="BM203" s="64"/>
      <c r="BN203" s="64"/>
    </row>
    <row r="204" spans="1:67" x14ac:dyDescent="0.35">
      <c r="A204" s="24"/>
      <c r="B204" s="72" t="s">
        <v>5</v>
      </c>
      <c r="C204" s="1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3"/>
      <c r="S204" s="32"/>
      <c r="T204" s="3"/>
      <c r="U204" s="32"/>
      <c r="V204" s="35"/>
      <c r="W204" s="4"/>
      <c r="X204" s="35"/>
      <c r="Y204" s="27"/>
      <c r="Z204" s="3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3"/>
      <c r="AN204" s="32"/>
      <c r="AO204" s="3"/>
      <c r="AP204" s="32"/>
      <c r="AQ204" s="35"/>
      <c r="AR204" s="4"/>
      <c r="AS204" s="35"/>
      <c r="AT204" s="27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5"/>
      <c r="BK204" s="30"/>
      <c r="BL204" s="3"/>
      <c r="BM204" s="64"/>
      <c r="BN204" s="64"/>
    </row>
    <row r="205" spans="1:67" hidden="1" x14ac:dyDescent="0.35">
      <c r="A205" s="12"/>
      <c r="B205" s="1" t="s">
        <v>6</v>
      </c>
      <c r="C205" s="19"/>
      <c r="D205" s="7">
        <v>55813.9</v>
      </c>
      <c r="E205" s="7"/>
      <c r="F205" s="4">
        <f t="shared" si="761"/>
        <v>55813.9</v>
      </c>
      <c r="G205" s="7"/>
      <c r="H205" s="4">
        <f t="shared" ref="H205:H207" si="907">F205+G205</f>
        <v>55813.9</v>
      </c>
      <c r="I205" s="7"/>
      <c r="J205" s="4">
        <f t="shared" ref="J205:J207" si="908">H205+I205</f>
        <v>55813.9</v>
      </c>
      <c r="K205" s="7">
        <v>12500</v>
      </c>
      <c r="L205" s="4">
        <f t="shared" ref="L205:L207" si="909">J205+K205</f>
        <v>68313.899999999994</v>
      </c>
      <c r="M205" s="7"/>
      <c r="N205" s="4">
        <f>L205+M205</f>
        <v>68313.899999999994</v>
      </c>
      <c r="O205" s="7"/>
      <c r="P205" s="4">
        <f>N205+O205</f>
        <v>68313.899999999994</v>
      </c>
      <c r="Q205" s="7"/>
      <c r="R205" s="4">
        <f t="shared" si="633"/>
        <v>68313.899999999994</v>
      </c>
      <c r="S205" s="33"/>
      <c r="T205" s="4">
        <f t="shared" ref="T205:T207" si="910">R205+S205</f>
        <v>68313.899999999994</v>
      </c>
      <c r="U205" s="33"/>
      <c r="V205" s="4">
        <f t="shared" ref="V205:V207" si="911">T205+U205</f>
        <v>68313.899999999994</v>
      </c>
      <c r="W205" s="7"/>
      <c r="X205" s="4">
        <f t="shared" ref="X205:X207" si="912">V205+W205</f>
        <v>68313.899999999994</v>
      </c>
      <c r="Y205" s="28"/>
      <c r="Z205" s="4">
        <f t="shared" ref="Z205:Z207" si="913">X205+Y205</f>
        <v>68313.899999999994</v>
      </c>
      <c r="AA205" s="7">
        <v>63750</v>
      </c>
      <c r="AB205" s="7"/>
      <c r="AC205" s="4">
        <f t="shared" si="762"/>
        <v>63750</v>
      </c>
      <c r="AD205" s="7"/>
      <c r="AE205" s="4">
        <f t="shared" ref="AE205:AE207" si="914">AC205+AD205</f>
        <v>63750</v>
      </c>
      <c r="AF205" s="7"/>
      <c r="AG205" s="4">
        <f t="shared" ref="AG205:AG207" si="915">AE205+AF205</f>
        <v>63750</v>
      </c>
      <c r="AH205" s="7"/>
      <c r="AI205" s="4">
        <f t="shared" ref="AI205:AI207" si="916">AG205+AH205</f>
        <v>63750</v>
      </c>
      <c r="AJ205" s="7">
        <v>53535.5</v>
      </c>
      <c r="AK205" s="4">
        <f t="shared" ref="AK205:AK207" si="917">AI205+AJ205</f>
        <v>117285.5</v>
      </c>
      <c r="AL205" s="7"/>
      <c r="AM205" s="4">
        <f t="shared" si="634"/>
        <v>117285.5</v>
      </c>
      <c r="AN205" s="33"/>
      <c r="AO205" s="4">
        <f t="shared" ref="AO205:AO207" si="918">AM205+AN205</f>
        <v>117285.5</v>
      </c>
      <c r="AP205" s="33"/>
      <c r="AQ205" s="4">
        <f t="shared" ref="AQ205:AQ207" si="919">AO205+AP205</f>
        <v>117285.5</v>
      </c>
      <c r="AR205" s="7"/>
      <c r="AS205" s="4">
        <f t="shared" ref="AS205:AS207" si="920">AQ205+AR205</f>
        <v>117285.5</v>
      </c>
      <c r="AT205" s="28"/>
      <c r="AU205" s="4">
        <f t="shared" ref="AU205:AU207" si="921">AS205+AT205</f>
        <v>117285.5</v>
      </c>
      <c r="AV205" s="8">
        <v>0</v>
      </c>
      <c r="AW205" s="8">
        <v>0</v>
      </c>
      <c r="AX205" s="3">
        <f t="shared" si="763"/>
        <v>0</v>
      </c>
      <c r="AY205" s="8">
        <v>0</v>
      </c>
      <c r="AZ205" s="3">
        <f t="shared" ref="AZ205:AZ207" si="922">AX205+AY205</f>
        <v>0</v>
      </c>
      <c r="BA205" s="8">
        <v>0</v>
      </c>
      <c r="BB205" s="3">
        <f t="shared" ref="BB205:BB207" si="923">AZ205+BA205</f>
        <v>0</v>
      </c>
      <c r="BC205" s="8">
        <v>0</v>
      </c>
      <c r="BD205" s="3">
        <f t="shared" ref="BD205:BD207" si="924">BB205+BC205</f>
        <v>0</v>
      </c>
      <c r="BE205" s="8">
        <v>0</v>
      </c>
      <c r="BF205" s="3">
        <f t="shared" ref="BF205:BF207" si="925">BD205+BE205</f>
        <v>0</v>
      </c>
      <c r="BG205" s="8">
        <v>0</v>
      </c>
      <c r="BH205" s="3">
        <f t="shared" si="635"/>
        <v>0</v>
      </c>
      <c r="BI205" s="8">
        <v>0</v>
      </c>
      <c r="BJ205" s="3">
        <f t="shared" ref="BJ205:BJ207" si="926">BH205+BI205</f>
        <v>0</v>
      </c>
      <c r="BK205" s="29">
        <v>0</v>
      </c>
      <c r="BL205" s="3">
        <f t="shared" ref="BL205:BL207" si="927">BJ205+BK205</f>
        <v>0</v>
      </c>
      <c r="BM205" s="5" t="s">
        <v>287</v>
      </c>
      <c r="BN205" s="5">
        <v>0</v>
      </c>
      <c r="BO205" s="5"/>
    </row>
    <row r="206" spans="1:67" x14ac:dyDescent="0.35">
      <c r="A206" s="24"/>
      <c r="B206" s="72" t="s">
        <v>21</v>
      </c>
      <c r="C206" s="18"/>
      <c r="D206" s="4">
        <v>167441.4</v>
      </c>
      <c r="E206" s="4"/>
      <c r="F206" s="4">
        <f t="shared" si="761"/>
        <v>167441.4</v>
      </c>
      <c r="G206" s="4"/>
      <c r="H206" s="4">
        <f t="shared" si="907"/>
        <v>167441.4</v>
      </c>
      <c r="I206" s="4"/>
      <c r="J206" s="4">
        <f t="shared" si="908"/>
        <v>167441.4</v>
      </c>
      <c r="K206" s="4"/>
      <c r="L206" s="4">
        <f t="shared" si="909"/>
        <v>167441.4</v>
      </c>
      <c r="M206" s="4"/>
      <c r="N206" s="4">
        <f>L206+M206</f>
        <v>167441.4</v>
      </c>
      <c r="O206" s="4"/>
      <c r="P206" s="4">
        <f>N206+O206</f>
        <v>167441.4</v>
      </c>
      <c r="Q206" s="4"/>
      <c r="R206" s="3">
        <f t="shared" si="633"/>
        <v>167441.4</v>
      </c>
      <c r="S206" s="32"/>
      <c r="T206" s="3">
        <f t="shared" si="910"/>
        <v>167441.4</v>
      </c>
      <c r="U206" s="32"/>
      <c r="V206" s="35">
        <f t="shared" si="911"/>
        <v>167441.4</v>
      </c>
      <c r="W206" s="4"/>
      <c r="X206" s="35">
        <f t="shared" si="912"/>
        <v>167441.4</v>
      </c>
      <c r="Y206" s="27"/>
      <c r="Z206" s="3">
        <f t="shared" si="913"/>
        <v>167441.4</v>
      </c>
      <c r="AA206" s="4">
        <v>191250</v>
      </c>
      <c r="AB206" s="4"/>
      <c r="AC206" s="4">
        <f t="shared" si="762"/>
        <v>191250</v>
      </c>
      <c r="AD206" s="4"/>
      <c r="AE206" s="4">
        <f t="shared" si="914"/>
        <v>191250</v>
      </c>
      <c r="AF206" s="4"/>
      <c r="AG206" s="4">
        <f t="shared" si="915"/>
        <v>191250</v>
      </c>
      <c r="AH206" s="4"/>
      <c r="AI206" s="4">
        <f t="shared" si="916"/>
        <v>191250</v>
      </c>
      <c r="AJ206" s="4">
        <v>160606.79999999999</v>
      </c>
      <c r="AK206" s="4">
        <f t="shared" si="917"/>
        <v>351856.8</v>
      </c>
      <c r="AL206" s="4"/>
      <c r="AM206" s="3">
        <f t="shared" si="634"/>
        <v>351856.8</v>
      </c>
      <c r="AN206" s="32"/>
      <c r="AO206" s="3">
        <f t="shared" si="918"/>
        <v>351856.8</v>
      </c>
      <c r="AP206" s="32"/>
      <c r="AQ206" s="35">
        <f t="shared" si="919"/>
        <v>351856.8</v>
      </c>
      <c r="AR206" s="4"/>
      <c r="AS206" s="35">
        <f t="shared" si="920"/>
        <v>351856.8</v>
      </c>
      <c r="AT206" s="27"/>
      <c r="AU206" s="3">
        <f t="shared" si="921"/>
        <v>351856.8</v>
      </c>
      <c r="AV206" s="3">
        <v>0</v>
      </c>
      <c r="AW206" s="3">
        <v>0</v>
      </c>
      <c r="AX206" s="3">
        <f t="shared" si="763"/>
        <v>0</v>
      </c>
      <c r="AY206" s="3">
        <v>0</v>
      </c>
      <c r="AZ206" s="3">
        <f t="shared" si="922"/>
        <v>0</v>
      </c>
      <c r="BA206" s="3">
        <v>0</v>
      </c>
      <c r="BB206" s="3">
        <f t="shared" si="923"/>
        <v>0</v>
      </c>
      <c r="BC206" s="3">
        <v>0</v>
      </c>
      <c r="BD206" s="3">
        <f t="shared" si="924"/>
        <v>0</v>
      </c>
      <c r="BE206" s="3">
        <v>0</v>
      </c>
      <c r="BF206" s="3">
        <f t="shared" si="925"/>
        <v>0</v>
      </c>
      <c r="BG206" s="3">
        <v>0</v>
      </c>
      <c r="BH206" s="3">
        <f t="shared" si="635"/>
        <v>0</v>
      </c>
      <c r="BI206" s="3">
        <v>0</v>
      </c>
      <c r="BJ206" s="35">
        <f t="shared" si="926"/>
        <v>0</v>
      </c>
      <c r="BK206" s="30">
        <v>0</v>
      </c>
      <c r="BL206" s="3">
        <f t="shared" si="927"/>
        <v>0</v>
      </c>
      <c r="BM206" s="64" t="s">
        <v>294</v>
      </c>
      <c r="BN206" s="64"/>
    </row>
    <row r="207" spans="1:67" ht="36" x14ac:dyDescent="0.35">
      <c r="A207" s="24" t="s">
        <v>222</v>
      </c>
      <c r="B207" s="72" t="s">
        <v>33</v>
      </c>
      <c r="C207" s="2" t="s">
        <v>96</v>
      </c>
      <c r="D207" s="4">
        <f>D209+D210</f>
        <v>72334</v>
      </c>
      <c r="E207" s="4">
        <f>E209+E210</f>
        <v>0</v>
      </c>
      <c r="F207" s="4">
        <f t="shared" si="761"/>
        <v>72334</v>
      </c>
      <c r="G207" s="4">
        <f>G209+G210</f>
        <v>7520.6559999999999</v>
      </c>
      <c r="H207" s="4">
        <f t="shared" si="907"/>
        <v>79854.656000000003</v>
      </c>
      <c r="I207" s="4">
        <f>I209+I210</f>
        <v>0</v>
      </c>
      <c r="J207" s="4">
        <f t="shared" si="908"/>
        <v>79854.656000000003</v>
      </c>
      <c r="K207" s="4">
        <f>K209+K210</f>
        <v>0</v>
      </c>
      <c r="L207" s="4">
        <f t="shared" si="909"/>
        <v>79854.656000000003</v>
      </c>
      <c r="M207" s="4">
        <f>M209+M210</f>
        <v>0</v>
      </c>
      <c r="N207" s="4">
        <f>L207+M207</f>
        <v>79854.656000000003</v>
      </c>
      <c r="O207" s="4">
        <f>O209+O210</f>
        <v>-72334</v>
      </c>
      <c r="P207" s="4">
        <f>N207+O207</f>
        <v>7520.6560000000027</v>
      </c>
      <c r="Q207" s="4">
        <f>Q209+Q210</f>
        <v>0</v>
      </c>
      <c r="R207" s="3">
        <f t="shared" si="633"/>
        <v>7520.6560000000027</v>
      </c>
      <c r="S207" s="32">
        <f>S209+S210</f>
        <v>0</v>
      </c>
      <c r="T207" s="3">
        <f t="shared" si="910"/>
        <v>7520.6560000000027</v>
      </c>
      <c r="U207" s="32">
        <f>U209+U210</f>
        <v>-539.07100000000003</v>
      </c>
      <c r="V207" s="35">
        <f t="shared" si="911"/>
        <v>6981.5850000000028</v>
      </c>
      <c r="W207" s="4">
        <f>W209+W210</f>
        <v>0</v>
      </c>
      <c r="X207" s="35">
        <f t="shared" si="912"/>
        <v>6981.5850000000028</v>
      </c>
      <c r="Y207" s="27">
        <f>Y209+Y210</f>
        <v>0</v>
      </c>
      <c r="Z207" s="3">
        <f t="shared" si="913"/>
        <v>6981.5850000000028</v>
      </c>
      <c r="AA207" s="4">
        <f t="shared" ref="AA207:AV207" si="928">AA209+AA210</f>
        <v>161425.1</v>
      </c>
      <c r="AB207" s="4">
        <f t="shared" ref="AB207:AD207" si="929">AB209+AB210</f>
        <v>0</v>
      </c>
      <c r="AC207" s="4">
        <f t="shared" si="762"/>
        <v>161425.1</v>
      </c>
      <c r="AD207" s="4">
        <f t="shared" si="929"/>
        <v>0</v>
      </c>
      <c r="AE207" s="4">
        <f t="shared" si="914"/>
        <v>161425.1</v>
      </c>
      <c r="AF207" s="4">
        <f t="shared" ref="AF207" si="930">AF209+AF210</f>
        <v>0</v>
      </c>
      <c r="AG207" s="4">
        <f t="shared" si="915"/>
        <v>161425.1</v>
      </c>
      <c r="AH207" s="4">
        <f t="shared" ref="AH207:AJ207" si="931">AH209+AH210</f>
        <v>0</v>
      </c>
      <c r="AI207" s="4">
        <f t="shared" si="916"/>
        <v>161425.1</v>
      </c>
      <c r="AJ207" s="4">
        <f t="shared" si="931"/>
        <v>-161425.1</v>
      </c>
      <c r="AK207" s="4">
        <f t="shared" si="917"/>
        <v>0</v>
      </c>
      <c r="AL207" s="4">
        <f t="shared" ref="AL207:AN207" si="932">AL209+AL210</f>
        <v>0</v>
      </c>
      <c r="AM207" s="3">
        <f t="shared" si="634"/>
        <v>0</v>
      </c>
      <c r="AN207" s="32">
        <f t="shared" si="932"/>
        <v>0</v>
      </c>
      <c r="AO207" s="3">
        <f t="shared" si="918"/>
        <v>0</v>
      </c>
      <c r="AP207" s="32">
        <f t="shared" ref="AP207:AR207" si="933">AP209+AP210</f>
        <v>0</v>
      </c>
      <c r="AQ207" s="35">
        <f t="shared" si="919"/>
        <v>0</v>
      </c>
      <c r="AR207" s="4">
        <f t="shared" si="933"/>
        <v>0</v>
      </c>
      <c r="AS207" s="35">
        <f t="shared" si="920"/>
        <v>0</v>
      </c>
      <c r="AT207" s="27">
        <f t="shared" ref="AT207" si="934">AT209+AT210</f>
        <v>0</v>
      </c>
      <c r="AU207" s="3">
        <f t="shared" si="921"/>
        <v>0</v>
      </c>
      <c r="AV207" s="4">
        <f t="shared" si="928"/>
        <v>0</v>
      </c>
      <c r="AW207" s="3">
        <f t="shared" ref="AW207:AY207" si="935">AW209+AW210</f>
        <v>0</v>
      </c>
      <c r="AX207" s="3">
        <f t="shared" si="763"/>
        <v>0</v>
      </c>
      <c r="AY207" s="3">
        <f t="shared" si="935"/>
        <v>0</v>
      </c>
      <c r="AZ207" s="3">
        <f t="shared" si="922"/>
        <v>0</v>
      </c>
      <c r="BA207" s="3">
        <f t="shared" ref="BA207:BC207" si="936">BA209+BA210</f>
        <v>0</v>
      </c>
      <c r="BB207" s="3">
        <f t="shared" si="923"/>
        <v>0</v>
      </c>
      <c r="BC207" s="3">
        <f t="shared" si="936"/>
        <v>0</v>
      </c>
      <c r="BD207" s="3">
        <f t="shared" si="924"/>
        <v>0</v>
      </c>
      <c r="BE207" s="3">
        <f t="shared" ref="BE207:BG207" si="937">BE209+BE210</f>
        <v>0</v>
      </c>
      <c r="BF207" s="3">
        <f t="shared" si="925"/>
        <v>0</v>
      </c>
      <c r="BG207" s="3">
        <f t="shared" si="937"/>
        <v>0</v>
      </c>
      <c r="BH207" s="3">
        <f t="shared" si="635"/>
        <v>0</v>
      </c>
      <c r="BI207" s="3">
        <f t="shared" ref="BI207:BK207" si="938">BI209+BI210</f>
        <v>0</v>
      </c>
      <c r="BJ207" s="35">
        <f t="shared" si="926"/>
        <v>0</v>
      </c>
      <c r="BK207" s="30">
        <f t="shared" si="938"/>
        <v>0</v>
      </c>
      <c r="BL207" s="3">
        <f t="shared" si="927"/>
        <v>0</v>
      </c>
      <c r="BM207" s="64"/>
      <c r="BN207" s="64"/>
    </row>
    <row r="208" spans="1:67" hidden="1" x14ac:dyDescent="0.35">
      <c r="A208" s="12"/>
      <c r="B208" s="1" t="s">
        <v>5</v>
      </c>
      <c r="C208" s="1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32"/>
      <c r="T208" s="4"/>
      <c r="U208" s="32"/>
      <c r="V208" s="4"/>
      <c r="W208" s="4"/>
      <c r="X208" s="4"/>
      <c r="Y208" s="27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32"/>
      <c r="AO208" s="4"/>
      <c r="AP208" s="32"/>
      <c r="AQ208" s="4"/>
      <c r="AR208" s="4"/>
      <c r="AS208" s="4"/>
      <c r="AT208" s="27"/>
      <c r="AU208" s="4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0"/>
      <c r="BL208" s="3"/>
      <c r="BM208" s="5"/>
      <c r="BN208" s="5">
        <v>0</v>
      </c>
      <c r="BO208" s="5"/>
    </row>
    <row r="209" spans="1:67" hidden="1" x14ac:dyDescent="0.35">
      <c r="A209" s="12"/>
      <c r="B209" s="1" t="s">
        <v>6</v>
      </c>
      <c r="C209" s="19"/>
      <c r="D209" s="7">
        <v>18083.5</v>
      </c>
      <c r="E209" s="7"/>
      <c r="F209" s="4">
        <f t="shared" si="761"/>
        <v>18083.5</v>
      </c>
      <c r="G209" s="7">
        <v>7520.6559999999999</v>
      </c>
      <c r="H209" s="4">
        <f t="shared" ref="H209:H212" si="939">F209+G209</f>
        <v>25604.155999999999</v>
      </c>
      <c r="I209" s="7"/>
      <c r="J209" s="4">
        <f t="shared" ref="J209:J212" si="940">H209+I209</f>
        <v>25604.155999999999</v>
      </c>
      <c r="K209" s="7"/>
      <c r="L209" s="4">
        <f t="shared" ref="L209:L212" si="941">J209+K209</f>
        <v>25604.155999999999</v>
      </c>
      <c r="M209" s="7"/>
      <c r="N209" s="4">
        <f>L209+M209</f>
        <v>25604.155999999999</v>
      </c>
      <c r="O209" s="7">
        <v>-18083.5</v>
      </c>
      <c r="P209" s="4">
        <f>N209+O209</f>
        <v>7520.655999999999</v>
      </c>
      <c r="Q209" s="7"/>
      <c r="R209" s="4">
        <f t="shared" si="633"/>
        <v>7520.655999999999</v>
      </c>
      <c r="S209" s="33"/>
      <c r="T209" s="4">
        <f t="shared" ref="T209:T212" si="942">R209+S209</f>
        <v>7520.655999999999</v>
      </c>
      <c r="U209" s="33">
        <v>-539.07100000000003</v>
      </c>
      <c r="V209" s="4">
        <f t="shared" ref="V209:V212" si="943">T209+U209</f>
        <v>6981.5849999999991</v>
      </c>
      <c r="W209" s="7"/>
      <c r="X209" s="4">
        <f t="shared" ref="X209:X212" si="944">V209+W209</f>
        <v>6981.5849999999991</v>
      </c>
      <c r="Y209" s="28"/>
      <c r="Z209" s="4">
        <f t="shared" ref="Z209:Z212" si="945">X209+Y209</f>
        <v>6981.5849999999991</v>
      </c>
      <c r="AA209" s="7">
        <v>77856.3</v>
      </c>
      <c r="AB209" s="7"/>
      <c r="AC209" s="4">
        <f t="shared" si="762"/>
        <v>77856.3</v>
      </c>
      <c r="AD209" s="7"/>
      <c r="AE209" s="4">
        <f t="shared" ref="AE209:AE212" si="946">AC209+AD209</f>
        <v>77856.3</v>
      </c>
      <c r="AF209" s="7"/>
      <c r="AG209" s="4">
        <f t="shared" ref="AG209:AG212" si="947">AE209+AF209</f>
        <v>77856.3</v>
      </c>
      <c r="AH209" s="7"/>
      <c r="AI209" s="4">
        <f t="shared" ref="AI209:AI212" si="948">AG209+AH209</f>
        <v>77856.3</v>
      </c>
      <c r="AJ209" s="7">
        <f>-27856.3-50000+50000-50000</f>
        <v>-77856.3</v>
      </c>
      <c r="AK209" s="4">
        <f t="shared" ref="AK209:AK212" si="949">AI209+AJ209</f>
        <v>0</v>
      </c>
      <c r="AL209" s="7"/>
      <c r="AM209" s="4">
        <f t="shared" si="634"/>
        <v>0</v>
      </c>
      <c r="AN209" s="33"/>
      <c r="AO209" s="4">
        <f t="shared" ref="AO209:AO212" si="950">AM209+AN209</f>
        <v>0</v>
      </c>
      <c r="AP209" s="33"/>
      <c r="AQ209" s="4">
        <f t="shared" ref="AQ209:AQ212" si="951">AO209+AP209</f>
        <v>0</v>
      </c>
      <c r="AR209" s="7"/>
      <c r="AS209" s="4">
        <f t="shared" ref="AS209:AS212" si="952">AQ209+AR209</f>
        <v>0</v>
      </c>
      <c r="AT209" s="28"/>
      <c r="AU209" s="4">
        <f t="shared" ref="AU209:AU212" si="953">AS209+AT209</f>
        <v>0</v>
      </c>
      <c r="AV209" s="8">
        <v>0</v>
      </c>
      <c r="AW209" s="8">
        <v>0</v>
      </c>
      <c r="AX209" s="3">
        <f t="shared" si="763"/>
        <v>0</v>
      </c>
      <c r="AY209" s="8">
        <v>0</v>
      </c>
      <c r="AZ209" s="3">
        <f t="shared" ref="AZ209:AZ212" si="954">AX209+AY209</f>
        <v>0</v>
      </c>
      <c r="BA209" s="8">
        <v>0</v>
      </c>
      <c r="BB209" s="3">
        <f t="shared" ref="BB209:BB212" si="955">AZ209+BA209</f>
        <v>0</v>
      </c>
      <c r="BC209" s="8">
        <v>0</v>
      </c>
      <c r="BD209" s="3">
        <f t="shared" ref="BD209:BD212" si="956">BB209+BC209</f>
        <v>0</v>
      </c>
      <c r="BE209" s="8">
        <v>0</v>
      </c>
      <c r="BF209" s="3">
        <f t="shared" ref="BF209:BF212" si="957">BD209+BE209</f>
        <v>0</v>
      </c>
      <c r="BG209" s="8">
        <v>0</v>
      </c>
      <c r="BH209" s="3">
        <f t="shared" si="635"/>
        <v>0</v>
      </c>
      <c r="BI209" s="8">
        <v>0</v>
      </c>
      <c r="BJ209" s="3">
        <f t="shared" ref="BJ209:BJ212" si="958">BH209+BI209</f>
        <v>0</v>
      </c>
      <c r="BK209" s="29">
        <v>0</v>
      </c>
      <c r="BL209" s="3">
        <f t="shared" ref="BL209:BL212" si="959">BJ209+BK209</f>
        <v>0</v>
      </c>
      <c r="BM209" s="5" t="s">
        <v>320</v>
      </c>
      <c r="BN209" s="5">
        <v>0</v>
      </c>
      <c r="BO209" s="5"/>
    </row>
    <row r="210" spans="1:67" hidden="1" x14ac:dyDescent="0.35">
      <c r="A210" s="12"/>
      <c r="B210" s="1" t="s">
        <v>21</v>
      </c>
      <c r="C210" s="18"/>
      <c r="D210" s="4">
        <v>54250.5</v>
      </c>
      <c r="E210" s="4"/>
      <c r="F210" s="4">
        <f t="shared" si="761"/>
        <v>54250.5</v>
      </c>
      <c r="G210" s="4"/>
      <c r="H210" s="4">
        <f t="shared" si="939"/>
        <v>54250.5</v>
      </c>
      <c r="I210" s="4"/>
      <c r="J210" s="4">
        <f t="shared" si="940"/>
        <v>54250.5</v>
      </c>
      <c r="K210" s="4"/>
      <c r="L210" s="4">
        <f t="shared" si="941"/>
        <v>54250.5</v>
      </c>
      <c r="M210" s="4"/>
      <c r="N210" s="4">
        <f>L210+M210</f>
        <v>54250.5</v>
      </c>
      <c r="O210" s="4">
        <v>-54250.5</v>
      </c>
      <c r="P210" s="4">
        <f>N210+O210</f>
        <v>0</v>
      </c>
      <c r="Q210" s="4"/>
      <c r="R210" s="4">
        <f t="shared" si="633"/>
        <v>0</v>
      </c>
      <c r="S210" s="32"/>
      <c r="T210" s="4">
        <f t="shared" si="942"/>
        <v>0</v>
      </c>
      <c r="U210" s="32"/>
      <c r="V210" s="4">
        <f t="shared" si="943"/>
        <v>0</v>
      </c>
      <c r="W210" s="4"/>
      <c r="X210" s="4">
        <f t="shared" si="944"/>
        <v>0</v>
      </c>
      <c r="Y210" s="27"/>
      <c r="Z210" s="4">
        <f t="shared" si="945"/>
        <v>0</v>
      </c>
      <c r="AA210" s="4">
        <v>83568.800000000003</v>
      </c>
      <c r="AB210" s="4"/>
      <c r="AC210" s="4">
        <f t="shared" si="762"/>
        <v>83568.800000000003</v>
      </c>
      <c r="AD210" s="4"/>
      <c r="AE210" s="4">
        <f t="shared" si="946"/>
        <v>83568.800000000003</v>
      </c>
      <c r="AF210" s="4"/>
      <c r="AG210" s="4">
        <f t="shared" si="947"/>
        <v>83568.800000000003</v>
      </c>
      <c r="AH210" s="4"/>
      <c r="AI210" s="4">
        <f t="shared" si="948"/>
        <v>83568.800000000003</v>
      </c>
      <c r="AJ210" s="4">
        <v>-83568.800000000003</v>
      </c>
      <c r="AK210" s="4">
        <f t="shared" si="949"/>
        <v>0</v>
      </c>
      <c r="AL210" s="4"/>
      <c r="AM210" s="4">
        <f t="shared" si="634"/>
        <v>0</v>
      </c>
      <c r="AN210" s="32"/>
      <c r="AO210" s="4">
        <f t="shared" si="950"/>
        <v>0</v>
      </c>
      <c r="AP210" s="32"/>
      <c r="AQ210" s="4">
        <f t="shared" si="951"/>
        <v>0</v>
      </c>
      <c r="AR210" s="4"/>
      <c r="AS210" s="4">
        <f t="shared" si="952"/>
        <v>0</v>
      </c>
      <c r="AT210" s="27"/>
      <c r="AU210" s="4">
        <f t="shared" si="953"/>
        <v>0</v>
      </c>
      <c r="AV210" s="3">
        <v>0</v>
      </c>
      <c r="AW210" s="3">
        <v>0</v>
      </c>
      <c r="AX210" s="3">
        <f t="shared" si="763"/>
        <v>0</v>
      </c>
      <c r="AY210" s="3">
        <v>0</v>
      </c>
      <c r="AZ210" s="3">
        <f t="shared" si="954"/>
        <v>0</v>
      </c>
      <c r="BA210" s="3">
        <v>0</v>
      </c>
      <c r="BB210" s="3">
        <f t="shared" si="955"/>
        <v>0</v>
      </c>
      <c r="BC210" s="3">
        <v>0</v>
      </c>
      <c r="BD210" s="3">
        <f t="shared" si="956"/>
        <v>0</v>
      </c>
      <c r="BE210" s="3">
        <v>0</v>
      </c>
      <c r="BF210" s="3">
        <f t="shared" si="957"/>
        <v>0</v>
      </c>
      <c r="BG210" s="3">
        <v>0</v>
      </c>
      <c r="BH210" s="3">
        <f t="shared" si="635"/>
        <v>0</v>
      </c>
      <c r="BI210" s="3">
        <v>0</v>
      </c>
      <c r="BJ210" s="3">
        <f t="shared" si="958"/>
        <v>0</v>
      </c>
      <c r="BK210" s="30">
        <v>0</v>
      </c>
      <c r="BL210" s="3">
        <f t="shared" si="959"/>
        <v>0</v>
      </c>
      <c r="BM210" s="5" t="s">
        <v>294</v>
      </c>
      <c r="BN210" s="5">
        <v>0</v>
      </c>
      <c r="BO210" s="5"/>
    </row>
    <row r="211" spans="1:67" ht="36" hidden="1" x14ac:dyDescent="0.35">
      <c r="A211" s="60" t="s">
        <v>224</v>
      </c>
      <c r="B211" s="20" t="s">
        <v>34</v>
      </c>
      <c r="C211" s="2" t="s">
        <v>96</v>
      </c>
      <c r="D211" s="4">
        <v>1213.5999999999999</v>
      </c>
      <c r="E211" s="4"/>
      <c r="F211" s="4">
        <f t="shared" si="761"/>
        <v>1213.5999999999999</v>
      </c>
      <c r="G211" s="4"/>
      <c r="H211" s="4">
        <f t="shared" si="939"/>
        <v>1213.5999999999999</v>
      </c>
      <c r="I211" s="4"/>
      <c r="J211" s="4">
        <f t="shared" si="940"/>
        <v>1213.5999999999999</v>
      </c>
      <c r="K211" s="4"/>
      <c r="L211" s="4">
        <f t="shared" si="941"/>
        <v>1213.5999999999999</v>
      </c>
      <c r="M211" s="4"/>
      <c r="N211" s="4">
        <f>L211+M211</f>
        <v>1213.5999999999999</v>
      </c>
      <c r="O211" s="4"/>
      <c r="P211" s="4">
        <f>N211+O211</f>
        <v>1213.5999999999999</v>
      </c>
      <c r="Q211" s="4"/>
      <c r="R211" s="3">
        <f t="shared" si="633"/>
        <v>1213.5999999999999</v>
      </c>
      <c r="S211" s="32"/>
      <c r="T211" s="3">
        <f t="shared" si="942"/>
        <v>1213.5999999999999</v>
      </c>
      <c r="U211" s="32">
        <v>-1213.5999999999999</v>
      </c>
      <c r="V211" s="3">
        <f t="shared" si="943"/>
        <v>0</v>
      </c>
      <c r="W211" s="4"/>
      <c r="X211" s="3">
        <f t="shared" si="944"/>
        <v>0</v>
      </c>
      <c r="Y211" s="27"/>
      <c r="Z211" s="3">
        <f t="shared" si="945"/>
        <v>0</v>
      </c>
      <c r="AA211" s="4">
        <v>0</v>
      </c>
      <c r="AB211" s="4">
        <v>0</v>
      </c>
      <c r="AC211" s="4">
        <f t="shared" si="762"/>
        <v>0</v>
      </c>
      <c r="AD211" s="4">
        <v>0</v>
      </c>
      <c r="AE211" s="4">
        <f t="shared" si="946"/>
        <v>0</v>
      </c>
      <c r="AF211" s="4">
        <v>0</v>
      </c>
      <c r="AG211" s="4">
        <f t="shared" si="947"/>
        <v>0</v>
      </c>
      <c r="AH211" s="4">
        <v>0</v>
      </c>
      <c r="AI211" s="4">
        <f t="shared" si="948"/>
        <v>0</v>
      </c>
      <c r="AJ211" s="4">
        <v>0</v>
      </c>
      <c r="AK211" s="4">
        <f t="shared" si="949"/>
        <v>0</v>
      </c>
      <c r="AL211" s="4">
        <v>0</v>
      </c>
      <c r="AM211" s="3">
        <f t="shared" si="634"/>
        <v>0</v>
      </c>
      <c r="AN211" s="32">
        <v>0</v>
      </c>
      <c r="AO211" s="3">
        <f t="shared" si="950"/>
        <v>0</v>
      </c>
      <c r="AP211" s="32">
        <v>0</v>
      </c>
      <c r="AQ211" s="3">
        <f t="shared" si="951"/>
        <v>0</v>
      </c>
      <c r="AR211" s="4">
        <v>0</v>
      </c>
      <c r="AS211" s="3">
        <f t="shared" si="952"/>
        <v>0</v>
      </c>
      <c r="AT211" s="27">
        <v>0</v>
      </c>
      <c r="AU211" s="3">
        <f t="shared" si="953"/>
        <v>0</v>
      </c>
      <c r="AV211" s="3">
        <v>0</v>
      </c>
      <c r="AW211" s="3">
        <v>0</v>
      </c>
      <c r="AX211" s="3">
        <f t="shared" si="763"/>
        <v>0</v>
      </c>
      <c r="AY211" s="3">
        <v>0</v>
      </c>
      <c r="AZ211" s="3">
        <f t="shared" si="954"/>
        <v>0</v>
      </c>
      <c r="BA211" s="3">
        <v>0</v>
      </c>
      <c r="BB211" s="3">
        <f t="shared" si="955"/>
        <v>0</v>
      </c>
      <c r="BC211" s="3">
        <v>0</v>
      </c>
      <c r="BD211" s="3">
        <f t="shared" si="956"/>
        <v>0</v>
      </c>
      <c r="BE211" s="3">
        <v>0</v>
      </c>
      <c r="BF211" s="3">
        <f t="shared" si="957"/>
        <v>0</v>
      </c>
      <c r="BG211" s="3">
        <v>0</v>
      </c>
      <c r="BH211" s="3">
        <f t="shared" si="635"/>
        <v>0</v>
      </c>
      <c r="BI211" s="3">
        <v>0</v>
      </c>
      <c r="BJ211" s="3">
        <f t="shared" si="958"/>
        <v>0</v>
      </c>
      <c r="BK211" s="30">
        <v>0</v>
      </c>
      <c r="BL211" s="3">
        <f t="shared" si="959"/>
        <v>0</v>
      </c>
      <c r="BM211" s="5" t="s">
        <v>278</v>
      </c>
      <c r="BN211" s="5">
        <v>0</v>
      </c>
      <c r="BO211" s="5"/>
    </row>
    <row r="212" spans="1:67" ht="36" x14ac:dyDescent="0.35">
      <c r="A212" s="24" t="s">
        <v>223</v>
      </c>
      <c r="B212" s="72" t="s">
        <v>35</v>
      </c>
      <c r="C212" s="2" t="s">
        <v>96</v>
      </c>
      <c r="D212" s="4">
        <f>D214+D215</f>
        <v>21220</v>
      </c>
      <c r="E212" s="4">
        <f>E214+E215</f>
        <v>0</v>
      </c>
      <c r="F212" s="4">
        <f t="shared" si="761"/>
        <v>21220</v>
      </c>
      <c r="G212" s="4">
        <f>G214+G215</f>
        <v>0</v>
      </c>
      <c r="H212" s="4">
        <f t="shared" si="939"/>
        <v>21220</v>
      </c>
      <c r="I212" s="4">
        <f>I214+I215</f>
        <v>0</v>
      </c>
      <c r="J212" s="4">
        <f t="shared" si="940"/>
        <v>21220</v>
      </c>
      <c r="K212" s="4">
        <f>K214+K215</f>
        <v>0</v>
      </c>
      <c r="L212" s="4">
        <f t="shared" si="941"/>
        <v>21220</v>
      </c>
      <c r="M212" s="4">
        <f>M214+M215</f>
        <v>0</v>
      </c>
      <c r="N212" s="4">
        <f>L212+M212</f>
        <v>21220</v>
      </c>
      <c r="O212" s="4">
        <f>O214+O215</f>
        <v>0</v>
      </c>
      <c r="P212" s="4">
        <f>N212+O212</f>
        <v>21220</v>
      </c>
      <c r="Q212" s="4">
        <f>Q214+Q215</f>
        <v>0</v>
      </c>
      <c r="R212" s="3">
        <f t="shared" si="633"/>
        <v>21220</v>
      </c>
      <c r="S212" s="32">
        <f>S214+S215</f>
        <v>0</v>
      </c>
      <c r="T212" s="3">
        <f t="shared" si="942"/>
        <v>21220</v>
      </c>
      <c r="U212" s="32">
        <f>U214+U215</f>
        <v>0</v>
      </c>
      <c r="V212" s="35">
        <f t="shared" si="943"/>
        <v>21220</v>
      </c>
      <c r="W212" s="4">
        <f>W214+W215</f>
        <v>0</v>
      </c>
      <c r="X212" s="35">
        <f t="shared" si="944"/>
        <v>21220</v>
      </c>
      <c r="Y212" s="27">
        <f>Y214+Y215</f>
        <v>0</v>
      </c>
      <c r="Z212" s="3">
        <f t="shared" si="945"/>
        <v>21220</v>
      </c>
      <c r="AA212" s="4">
        <f t="shared" ref="AA212:AV212" si="960">AA214+AA215</f>
        <v>563256.69999999995</v>
      </c>
      <c r="AB212" s="4">
        <f t="shared" ref="AB212:AD212" si="961">AB214+AB215</f>
        <v>0</v>
      </c>
      <c r="AC212" s="4">
        <f t="shared" si="762"/>
        <v>563256.69999999995</v>
      </c>
      <c r="AD212" s="4">
        <f t="shared" si="961"/>
        <v>0</v>
      </c>
      <c r="AE212" s="4">
        <f t="shared" si="946"/>
        <v>563256.69999999995</v>
      </c>
      <c r="AF212" s="4">
        <f t="shared" ref="AF212" si="962">AF214+AF215</f>
        <v>0</v>
      </c>
      <c r="AG212" s="4">
        <f t="shared" si="947"/>
        <v>563256.69999999995</v>
      </c>
      <c r="AH212" s="4">
        <f t="shared" ref="AH212:AJ212" si="963">AH214+AH215</f>
        <v>0</v>
      </c>
      <c r="AI212" s="4">
        <f t="shared" si="948"/>
        <v>563256.69999999995</v>
      </c>
      <c r="AJ212" s="4">
        <f t="shared" si="963"/>
        <v>-501251.81</v>
      </c>
      <c r="AK212" s="4">
        <f t="shared" si="949"/>
        <v>62004.889999999956</v>
      </c>
      <c r="AL212" s="4">
        <f t="shared" ref="AL212:AN212" si="964">AL214+AL215</f>
        <v>0</v>
      </c>
      <c r="AM212" s="3">
        <f t="shared" si="634"/>
        <v>62004.889999999956</v>
      </c>
      <c r="AN212" s="32">
        <f t="shared" si="964"/>
        <v>0</v>
      </c>
      <c r="AO212" s="3">
        <f t="shared" si="950"/>
        <v>62004.889999999956</v>
      </c>
      <c r="AP212" s="32">
        <f t="shared" ref="AP212:AR212" si="965">AP214+AP215</f>
        <v>0</v>
      </c>
      <c r="AQ212" s="35">
        <f t="shared" si="951"/>
        <v>62004.889999999956</v>
      </c>
      <c r="AR212" s="4">
        <f t="shared" si="965"/>
        <v>0</v>
      </c>
      <c r="AS212" s="35">
        <f t="shared" si="952"/>
        <v>62004.889999999956</v>
      </c>
      <c r="AT212" s="27">
        <f t="shared" ref="AT212" si="966">AT214+AT215</f>
        <v>0</v>
      </c>
      <c r="AU212" s="3">
        <f t="shared" si="953"/>
        <v>62004.889999999956</v>
      </c>
      <c r="AV212" s="4">
        <f t="shared" si="960"/>
        <v>279089.3</v>
      </c>
      <c r="AW212" s="3">
        <f t="shared" ref="AW212:AY212" si="967">AW214+AW215</f>
        <v>0</v>
      </c>
      <c r="AX212" s="3">
        <f t="shared" si="763"/>
        <v>279089.3</v>
      </c>
      <c r="AY212" s="3">
        <f t="shared" si="967"/>
        <v>0</v>
      </c>
      <c r="AZ212" s="3">
        <f t="shared" si="954"/>
        <v>279089.3</v>
      </c>
      <c r="BA212" s="3">
        <f t="shared" ref="BA212:BC212" si="968">BA214+BA215</f>
        <v>0</v>
      </c>
      <c r="BB212" s="3">
        <f t="shared" si="955"/>
        <v>279089.3</v>
      </c>
      <c r="BC212" s="3">
        <f t="shared" si="968"/>
        <v>0</v>
      </c>
      <c r="BD212" s="3">
        <f t="shared" si="956"/>
        <v>279089.3</v>
      </c>
      <c r="BE212" s="3">
        <f t="shared" ref="BE212:BG212" si="969">BE214+BE215</f>
        <v>0</v>
      </c>
      <c r="BF212" s="3">
        <f t="shared" si="957"/>
        <v>279089.3</v>
      </c>
      <c r="BG212" s="3">
        <f t="shared" si="969"/>
        <v>0</v>
      </c>
      <c r="BH212" s="3">
        <f t="shared" si="635"/>
        <v>279089.3</v>
      </c>
      <c r="BI212" s="3">
        <f t="shared" ref="BI212:BK212" si="970">BI214+BI215</f>
        <v>0</v>
      </c>
      <c r="BJ212" s="35">
        <f t="shared" si="958"/>
        <v>279089.3</v>
      </c>
      <c r="BK212" s="30">
        <f t="shared" si="970"/>
        <v>0</v>
      </c>
      <c r="BL212" s="3">
        <f t="shared" si="959"/>
        <v>279089.3</v>
      </c>
      <c r="BM212" s="64"/>
      <c r="BN212" s="64"/>
    </row>
    <row r="213" spans="1:67" x14ac:dyDescent="0.35">
      <c r="A213" s="24"/>
      <c r="B213" s="72" t="s">
        <v>5</v>
      </c>
      <c r="C213" s="7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3"/>
      <c r="S213" s="32"/>
      <c r="T213" s="3"/>
      <c r="U213" s="32"/>
      <c r="V213" s="35"/>
      <c r="W213" s="4"/>
      <c r="X213" s="35"/>
      <c r="Y213" s="27"/>
      <c r="Z213" s="3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3"/>
      <c r="AN213" s="32"/>
      <c r="AO213" s="3"/>
      <c r="AP213" s="32"/>
      <c r="AQ213" s="35"/>
      <c r="AR213" s="4"/>
      <c r="AS213" s="35"/>
      <c r="AT213" s="27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5"/>
      <c r="BK213" s="30"/>
      <c r="BL213" s="3"/>
      <c r="BM213" s="64"/>
      <c r="BN213" s="64"/>
    </row>
    <row r="214" spans="1:67" hidden="1" x14ac:dyDescent="0.35">
      <c r="A214" s="12"/>
      <c r="B214" s="1" t="s">
        <v>6</v>
      </c>
      <c r="C214" s="1"/>
      <c r="D214" s="4">
        <v>5305</v>
      </c>
      <c r="E214" s="4"/>
      <c r="F214" s="4">
        <f t="shared" si="761"/>
        <v>5305</v>
      </c>
      <c r="G214" s="4"/>
      <c r="H214" s="4">
        <f t="shared" ref="H214:H216" si="971">F214+G214</f>
        <v>5305</v>
      </c>
      <c r="I214" s="4"/>
      <c r="J214" s="4">
        <f t="shared" ref="J214:J216" si="972">H214+I214</f>
        <v>5305</v>
      </c>
      <c r="K214" s="4"/>
      <c r="L214" s="4">
        <f t="shared" ref="L214:L216" si="973">J214+K214</f>
        <v>5305</v>
      </c>
      <c r="M214" s="4"/>
      <c r="N214" s="4">
        <f>L214+M214</f>
        <v>5305</v>
      </c>
      <c r="O214" s="4"/>
      <c r="P214" s="4">
        <f>N214+O214</f>
        <v>5305</v>
      </c>
      <c r="Q214" s="4"/>
      <c r="R214" s="4">
        <f t="shared" si="633"/>
        <v>5305</v>
      </c>
      <c r="S214" s="32"/>
      <c r="T214" s="4">
        <f t="shared" ref="T214:T216" si="974">R214+S214</f>
        <v>5305</v>
      </c>
      <c r="U214" s="32"/>
      <c r="V214" s="4">
        <f t="shared" ref="V214:V216" si="975">T214+U214</f>
        <v>5305</v>
      </c>
      <c r="W214" s="4"/>
      <c r="X214" s="4">
        <f t="shared" ref="X214:X216" si="976">V214+W214</f>
        <v>5305</v>
      </c>
      <c r="Y214" s="27"/>
      <c r="Z214" s="4">
        <f t="shared" ref="Z214:Z216" si="977">X214+Y214</f>
        <v>5305</v>
      </c>
      <c r="AA214" s="4">
        <v>136893.6</v>
      </c>
      <c r="AB214" s="4"/>
      <c r="AC214" s="4">
        <f t="shared" si="762"/>
        <v>136893.6</v>
      </c>
      <c r="AD214" s="4"/>
      <c r="AE214" s="4">
        <f t="shared" ref="AE214:AE216" si="978">AC214+AD214</f>
        <v>136893.6</v>
      </c>
      <c r="AF214" s="4"/>
      <c r="AG214" s="4">
        <f t="shared" ref="AG214:AG216" si="979">AE214+AF214</f>
        <v>136893.6</v>
      </c>
      <c r="AH214" s="4"/>
      <c r="AI214" s="4">
        <f t="shared" ref="AI214:AI216" si="980">AG214+AH214</f>
        <v>136893.6</v>
      </c>
      <c r="AJ214" s="4">
        <v>-125313.01</v>
      </c>
      <c r="AK214" s="4">
        <f t="shared" ref="AK214:AK216" si="981">AI214+AJ214</f>
        <v>11580.590000000011</v>
      </c>
      <c r="AL214" s="4"/>
      <c r="AM214" s="4">
        <f t="shared" si="634"/>
        <v>11580.590000000011</v>
      </c>
      <c r="AN214" s="32"/>
      <c r="AO214" s="4">
        <f t="shared" ref="AO214:AO216" si="982">AM214+AN214</f>
        <v>11580.590000000011</v>
      </c>
      <c r="AP214" s="32"/>
      <c r="AQ214" s="4">
        <f t="shared" ref="AQ214:AQ216" si="983">AO214+AP214</f>
        <v>11580.590000000011</v>
      </c>
      <c r="AR214" s="4"/>
      <c r="AS214" s="4">
        <f t="shared" ref="AS214:AS216" si="984">AQ214+AR214</f>
        <v>11580.590000000011</v>
      </c>
      <c r="AT214" s="27"/>
      <c r="AU214" s="4">
        <f t="shared" ref="AU214:AU216" si="985">AS214+AT214</f>
        <v>11580.590000000011</v>
      </c>
      <c r="AV214" s="3">
        <v>279089.3</v>
      </c>
      <c r="AW214" s="3"/>
      <c r="AX214" s="3">
        <f t="shared" si="763"/>
        <v>279089.3</v>
      </c>
      <c r="AY214" s="3"/>
      <c r="AZ214" s="3">
        <f t="shared" ref="AZ214:AZ216" si="986">AX214+AY214</f>
        <v>279089.3</v>
      </c>
      <c r="BA214" s="3"/>
      <c r="BB214" s="3">
        <f t="shared" ref="BB214:BB216" si="987">AZ214+BA214</f>
        <v>279089.3</v>
      </c>
      <c r="BC214" s="3"/>
      <c r="BD214" s="3">
        <f t="shared" ref="BD214:BD216" si="988">BB214+BC214</f>
        <v>279089.3</v>
      </c>
      <c r="BE214" s="3"/>
      <c r="BF214" s="3">
        <f t="shared" ref="BF214:BF216" si="989">BD214+BE214</f>
        <v>279089.3</v>
      </c>
      <c r="BG214" s="3"/>
      <c r="BH214" s="3">
        <f t="shared" si="635"/>
        <v>279089.3</v>
      </c>
      <c r="BI214" s="3"/>
      <c r="BJ214" s="3">
        <f t="shared" ref="BJ214:BJ216" si="990">BH214+BI214</f>
        <v>279089.3</v>
      </c>
      <c r="BK214" s="30"/>
      <c r="BL214" s="3">
        <f t="shared" ref="BL214:BL216" si="991">BJ214+BK214</f>
        <v>279089.3</v>
      </c>
      <c r="BM214" s="5" t="s">
        <v>385</v>
      </c>
      <c r="BN214" s="5">
        <v>0</v>
      </c>
      <c r="BO214" s="5"/>
    </row>
    <row r="215" spans="1:67" x14ac:dyDescent="0.35">
      <c r="A215" s="24"/>
      <c r="B215" s="72" t="s">
        <v>21</v>
      </c>
      <c r="C215" s="72"/>
      <c r="D215" s="4">
        <v>15915</v>
      </c>
      <c r="E215" s="4"/>
      <c r="F215" s="4">
        <f t="shared" si="761"/>
        <v>15915</v>
      </c>
      <c r="G215" s="4"/>
      <c r="H215" s="4">
        <f t="shared" si="971"/>
        <v>15915</v>
      </c>
      <c r="I215" s="4"/>
      <c r="J215" s="4">
        <f t="shared" si="972"/>
        <v>15915</v>
      </c>
      <c r="K215" s="4"/>
      <c r="L215" s="4">
        <f t="shared" si="973"/>
        <v>15915</v>
      </c>
      <c r="M215" s="4"/>
      <c r="N215" s="4">
        <f>L215+M215</f>
        <v>15915</v>
      </c>
      <c r="O215" s="4"/>
      <c r="P215" s="4">
        <f>N215+O215</f>
        <v>15915</v>
      </c>
      <c r="Q215" s="4"/>
      <c r="R215" s="3">
        <f t="shared" si="633"/>
        <v>15915</v>
      </c>
      <c r="S215" s="32"/>
      <c r="T215" s="3">
        <f t="shared" si="974"/>
        <v>15915</v>
      </c>
      <c r="U215" s="32"/>
      <c r="V215" s="35">
        <f t="shared" si="975"/>
        <v>15915</v>
      </c>
      <c r="W215" s="4"/>
      <c r="X215" s="35">
        <f t="shared" si="976"/>
        <v>15915</v>
      </c>
      <c r="Y215" s="27"/>
      <c r="Z215" s="3">
        <f t="shared" si="977"/>
        <v>15915</v>
      </c>
      <c r="AA215" s="4">
        <v>426363.1</v>
      </c>
      <c r="AB215" s="4"/>
      <c r="AC215" s="4">
        <f t="shared" si="762"/>
        <v>426363.1</v>
      </c>
      <c r="AD215" s="4"/>
      <c r="AE215" s="4">
        <f t="shared" si="978"/>
        <v>426363.1</v>
      </c>
      <c r="AF215" s="4"/>
      <c r="AG215" s="4">
        <f t="shared" si="979"/>
        <v>426363.1</v>
      </c>
      <c r="AH215" s="4"/>
      <c r="AI215" s="4">
        <f t="shared" si="980"/>
        <v>426363.1</v>
      </c>
      <c r="AJ215" s="4">
        <v>-375938.8</v>
      </c>
      <c r="AK215" s="4">
        <f t="shared" si="981"/>
        <v>50424.299999999988</v>
      </c>
      <c r="AL215" s="4"/>
      <c r="AM215" s="3">
        <f t="shared" si="634"/>
        <v>50424.299999999988</v>
      </c>
      <c r="AN215" s="32"/>
      <c r="AO215" s="3">
        <f t="shared" si="982"/>
        <v>50424.299999999988</v>
      </c>
      <c r="AP215" s="32"/>
      <c r="AQ215" s="35">
        <f t="shared" si="983"/>
        <v>50424.299999999988</v>
      </c>
      <c r="AR215" s="4"/>
      <c r="AS215" s="35">
        <f t="shared" si="984"/>
        <v>50424.299999999988</v>
      </c>
      <c r="AT215" s="27"/>
      <c r="AU215" s="3">
        <f t="shared" si="985"/>
        <v>50424.299999999988</v>
      </c>
      <c r="AV215" s="3">
        <v>0</v>
      </c>
      <c r="AW215" s="3">
        <v>0</v>
      </c>
      <c r="AX215" s="3">
        <f t="shared" si="763"/>
        <v>0</v>
      </c>
      <c r="AY215" s="3">
        <v>0</v>
      </c>
      <c r="AZ215" s="3">
        <f t="shared" si="986"/>
        <v>0</v>
      </c>
      <c r="BA215" s="3">
        <v>0</v>
      </c>
      <c r="BB215" s="3">
        <f t="shared" si="987"/>
        <v>0</v>
      </c>
      <c r="BC215" s="3">
        <v>0</v>
      </c>
      <c r="BD215" s="3">
        <f t="shared" si="988"/>
        <v>0</v>
      </c>
      <c r="BE215" s="3">
        <v>0</v>
      </c>
      <c r="BF215" s="3">
        <f t="shared" si="989"/>
        <v>0</v>
      </c>
      <c r="BG215" s="3">
        <v>0</v>
      </c>
      <c r="BH215" s="3">
        <f t="shared" si="635"/>
        <v>0</v>
      </c>
      <c r="BI215" s="3">
        <v>0</v>
      </c>
      <c r="BJ215" s="35">
        <f t="shared" si="990"/>
        <v>0</v>
      </c>
      <c r="BK215" s="30">
        <v>0</v>
      </c>
      <c r="BL215" s="3">
        <f t="shared" si="991"/>
        <v>0</v>
      </c>
      <c r="BM215" s="64" t="s">
        <v>294</v>
      </c>
      <c r="BN215" s="64"/>
    </row>
    <row r="216" spans="1:67" ht="36" x14ac:dyDescent="0.35">
      <c r="A216" s="24" t="s">
        <v>224</v>
      </c>
      <c r="B216" s="72" t="s">
        <v>36</v>
      </c>
      <c r="C216" s="2" t="s">
        <v>96</v>
      </c>
      <c r="D216" s="4">
        <f>D218+D219</f>
        <v>0</v>
      </c>
      <c r="E216" s="4">
        <f>E218+E219</f>
        <v>0</v>
      </c>
      <c r="F216" s="4">
        <f t="shared" si="761"/>
        <v>0</v>
      </c>
      <c r="G216" s="4">
        <f>G218+G219</f>
        <v>0</v>
      </c>
      <c r="H216" s="4">
        <f t="shared" si="971"/>
        <v>0</v>
      </c>
      <c r="I216" s="4">
        <f>I218+I219</f>
        <v>0</v>
      </c>
      <c r="J216" s="4">
        <f t="shared" si="972"/>
        <v>0</v>
      </c>
      <c r="K216" s="4">
        <f>K218+K219</f>
        <v>0</v>
      </c>
      <c r="L216" s="4">
        <f t="shared" si="973"/>
        <v>0</v>
      </c>
      <c r="M216" s="4">
        <f>M218+M219</f>
        <v>0</v>
      </c>
      <c r="N216" s="4">
        <f>L216+M216</f>
        <v>0</v>
      </c>
      <c r="O216" s="4">
        <f>O218+O219</f>
        <v>0</v>
      </c>
      <c r="P216" s="4">
        <f>N216+O216</f>
        <v>0</v>
      </c>
      <c r="Q216" s="4">
        <f>Q218+Q219</f>
        <v>0</v>
      </c>
      <c r="R216" s="3">
        <f t="shared" si="633"/>
        <v>0</v>
      </c>
      <c r="S216" s="32">
        <f>S218+S219</f>
        <v>0</v>
      </c>
      <c r="T216" s="3">
        <f t="shared" si="974"/>
        <v>0</v>
      </c>
      <c r="U216" s="32">
        <f>U218+U219</f>
        <v>0</v>
      </c>
      <c r="V216" s="35">
        <f t="shared" si="975"/>
        <v>0</v>
      </c>
      <c r="W216" s="4">
        <f>W218+W219</f>
        <v>0</v>
      </c>
      <c r="X216" s="35">
        <f t="shared" si="976"/>
        <v>0</v>
      </c>
      <c r="Y216" s="27">
        <f>Y218+Y219</f>
        <v>0</v>
      </c>
      <c r="Z216" s="3">
        <f t="shared" si="977"/>
        <v>0</v>
      </c>
      <c r="AA216" s="4">
        <f t="shared" ref="AA216:AV216" si="992">AA218+AA219</f>
        <v>41507.199999999997</v>
      </c>
      <c r="AB216" s="4">
        <f t="shared" ref="AB216:AD216" si="993">AB218+AB219</f>
        <v>0</v>
      </c>
      <c r="AC216" s="4">
        <f t="shared" si="762"/>
        <v>41507.199999999997</v>
      </c>
      <c r="AD216" s="4">
        <f t="shared" si="993"/>
        <v>0</v>
      </c>
      <c r="AE216" s="4">
        <f t="shared" si="978"/>
        <v>41507.199999999997</v>
      </c>
      <c r="AF216" s="4">
        <f t="shared" ref="AF216" si="994">AF218+AF219</f>
        <v>0</v>
      </c>
      <c r="AG216" s="4">
        <f t="shared" si="979"/>
        <v>41507.199999999997</v>
      </c>
      <c r="AH216" s="4">
        <f t="shared" ref="AH216:AJ216" si="995">AH218+AH219</f>
        <v>0</v>
      </c>
      <c r="AI216" s="4">
        <f t="shared" si="980"/>
        <v>41507.199999999997</v>
      </c>
      <c r="AJ216" s="4">
        <f t="shared" si="995"/>
        <v>0</v>
      </c>
      <c r="AK216" s="4">
        <f t="shared" si="981"/>
        <v>41507.199999999997</v>
      </c>
      <c r="AL216" s="4">
        <f t="shared" ref="AL216:AN216" si="996">AL218+AL219</f>
        <v>0</v>
      </c>
      <c r="AM216" s="3">
        <f t="shared" si="634"/>
        <v>41507.199999999997</v>
      </c>
      <c r="AN216" s="32">
        <f t="shared" si="996"/>
        <v>0</v>
      </c>
      <c r="AO216" s="3">
        <f t="shared" si="982"/>
        <v>41507.199999999997</v>
      </c>
      <c r="AP216" s="32">
        <f t="shared" ref="AP216:AR216" si="997">AP218+AP219</f>
        <v>0</v>
      </c>
      <c r="AQ216" s="35">
        <f t="shared" si="983"/>
        <v>41507.199999999997</v>
      </c>
      <c r="AR216" s="4">
        <f t="shared" si="997"/>
        <v>0</v>
      </c>
      <c r="AS216" s="35">
        <f t="shared" si="984"/>
        <v>41507.199999999997</v>
      </c>
      <c r="AT216" s="27">
        <f t="shared" ref="AT216" si="998">AT218+AT219</f>
        <v>0</v>
      </c>
      <c r="AU216" s="3">
        <f t="shared" si="985"/>
        <v>41507.199999999997</v>
      </c>
      <c r="AV216" s="4">
        <f t="shared" si="992"/>
        <v>0</v>
      </c>
      <c r="AW216" s="3">
        <f t="shared" ref="AW216:AY216" si="999">AW218+AW219</f>
        <v>0</v>
      </c>
      <c r="AX216" s="3">
        <f t="shared" si="763"/>
        <v>0</v>
      </c>
      <c r="AY216" s="3">
        <f t="shared" si="999"/>
        <v>0</v>
      </c>
      <c r="AZ216" s="3">
        <f t="shared" si="986"/>
        <v>0</v>
      </c>
      <c r="BA216" s="3">
        <f t="shared" ref="BA216:BC216" si="1000">BA218+BA219</f>
        <v>0</v>
      </c>
      <c r="BB216" s="3">
        <f t="shared" si="987"/>
        <v>0</v>
      </c>
      <c r="BC216" s="3">
        <f t="shared" si="1000"/>
        <v>0</v>
      </c>
      <c r="BD216" s="3">
        <f t="shared" si="988"/>
        <v>0</v>
      </c>
      <c r="BE216" s="3">
        <f t="shared" ref="BE216:BG216" si="1001">BE218+BE219</f>
        <v>0</v>
      </c>
      <c r="BF216" s="3">
        <f t="shared" si="989"/>
        <v>0</v>
      </c>
      <c r="BG216" s="3">
        <f t="shared" si="1001"/>
        <v>0</v>
      </c>
      <c r="BH216" s="3">
        <f t="shared" si="635"/>
        <v>0</v>
      </c>
      <c r="BI216" s="3">
        <f t="shared" ref="BI216:BK216" si="1002">BI218+BI219</f>
        <v>0</v>
      </c>
      <c r="BJ216" s="35">
        <f t="shared" si="990"/>
        <v>0</v>
      </c>
      <c r="BK216" s="30">
        <f t="shared" si="1002"/>
        <v>0</v>
      </c>
      <c r="BL216" s="3">
        <f t="shared" si="991"/>
        <v>0</v>
      </c>
      <c r="BM216" s="64"/>
      <c r="BN216" s="64"/>
    </row>
    <row r="217" spans="1:67" x14ac:dyDescent="0.35">
      <c r="A217" s="24"/>
      <c r="B217" s="72" t="s">
        <v>5</v>
      </c>
      <c r="C217" s="7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3"/>
      <c r="S217" s="32"/>
      <c r="T217" s="3"/>
      <c r="U217" s="32"/>
      <c r="V217" s="35"/>
      <c r="W217" s="4"/>
      <c r="X217" s="35"/>
      <c r="Y217" s="27"/>
      <c r="Z217" s="3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3"/>
      <c r="AN217" s="32"/>
      <c r="AO217" s="3"/>
      <c r="AP217" s="32"/>
      <c r="AQ217" s="35"/>
      <c r="AR217" s="4"/>
      <c r="AS217" s="35"/>
      <c r="AT217" s="27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5"/>
      <c r="BK217" s="30"/>
      <c r="BL217" s="3"/>
      <c r="BM217" s="64"/>
      <c r="BN217" s="64"/>
    </row>
    <row r="218" spans="1:67" hidden="1" x14ac:dyDescent="0.35">
      <c r="A218" s="12"/>
      <c r="B218" s="1" t="s">
        <v>6</v>
      </c>
      <c r="C218" s="1"/>
      <c r="D218" s="4">
        <v>0</v>
      </c>
      <c r="E218" s="4">
        <v>0</v>
      </c>
      <c r="F218" s="4">
        <f t="shared" si="761"/>
        <v>0</v>
      </c>
      <c r="G218" s="4">
        <v>0</v>
      </c>
      <c r="H218" s="4">
        <f t="shared" ref="H218:H220" si="1003">F218+G218</f>
        <v>0</v>
      </c>
      <c r="I218" s="4">
        <v>0</v>
      </c>
      <c r="J218" s="4">
        <f t="shared" ref="J218:J220" si="1004">H218+I218</f>
        <v>0</v>
      </c>
      <c r="K218" s="4">
        <v>0</v>
      </c>
      <c r="L218" s="4">
        <f t="shared" ref="L218:L220" si="1005">J218+K218</f>
        <v>0</v>
      </c>
      <c r="M218" s="4">
        <v>0</v>
      </c>
      <c r="N218" s="4">
        <f>L218+M218</f>
        <v>0</v>
      </c>
      <c r="O218" s="4">
        <v>0</v>
      </c>
      <c r="P218" s="4">
        <f>N218+O218</f>
        <v>0</v>
      </c>
      <c r="Q218" s="4">
        <v>0</v>
      </c>
      <c r="R218" s="4">
        <f t="shared" si="633"/>
        <v>0</v>
      </c>
      <c r="S218" s="32">
        <v>0</v>
      </c>
      <c r="T218" s="4">
        <f t="shared" ref="T218:T220" si="1006">R218+S218</f>
        <v>0</v>
      </c>
      <c r="U218" s="32">
        <v>0</v>
      </c>
      <c r="V218" s="4">
        <f t="shared" ref="V218:V220" si="1007">T218+U218</f>
        <v>0</v>
      </c>
      <c r="W218" s="4">
        <v>0</v>
      </c>
      <c r="X218" s="4">
        <f t="shared" ref="X218:X220" si="1008">V218+W218</f>
        <v>0</v>
      </c>
      <c r="Y218" s="27">
        <v>0</v>
      </c>
      <c r="Z218" s="4">
        <f t="shared" ref="Z218:Z220" si="1009">X218+Y218</f>
        <v>0</v>
      </c>
      <c r="AA218" s="4">
        <v>10376.900000000001</v>
      </c>
      <c r="AB218" s="4"/>
      <c r="AC218" s="4">
        <f t="shared" si="762"/>
        <v>10376.900000000001</v>
      </c>
      <c r="AD218" s="4"/>
      <c r="AE218" s="4">
        <f t="shared" ref="AE218:AE220" si="1010">AC218+AD218</f>
        <v>10376.900000000001</v>
      </c>
      <c r="AF218" s="4"/>
      <c r="AG218" s="4">
        <f t="shared" ref="AG218:AG220" si="1011">AE218+AF218</f>
        <v>10376.900000000001</v>
      </c>
      <c r="AH218" s="4"/>
      <c r="AI218" s="4">
        <f t="shared" ref="AI218:AI220" si="1012">AG218+AH218</f>
        <v>10376.900000000001</v>
      </c>
      <c r="AJ218" s="4"/>
      <c r="AK218" s="4">
        <f t="shared" ref="AK218:AK220" si="1013">AI218+AJ218</f>
        <v>10376.900000000001</v>
      </c>
      <c r="AL218" s="4"/>
      <c r="AM218" s="4">
        <f t="shared" si="634"/>
        <v>10376.900000000001</v>
      </c>
      <c r="AN218" s="32"/>
      <c r="AO218" s="4">
        <f t="shared" ref="AO218:AO220" si="1014">AM218+AN218</f>
        <v>10376.900000000001</v>
      </c>
      <c r="AP218" s="32"/>
      <c r="AQ218" s="4">
        <f t="shared" ref="AQ218:AQ220" si="1015">AO218+AP218</f>
        <v>10376.900000000001</v>
      </c>
      <c r="AR218" s="4"/>
      <c r="AS218" s="4">
        <f t="shared" ref="AS218:AS220" si="1016">AQ218+AR218</f>
        <v>10376.900000000001</v>
      </c>
      <c r="AT218" s="27"/>
      <c r="AU218" s="4">
        <f t="shared" ref="AU218:AU220" si="1017">AS218+AT218</f>
        <v>10376.900000000001</v>
      </c>
      <c r="AV218" s="3">
        <v>0</v>
      </c>
      <c r="AW218" s="3">
        <v>0</v>
      </c>
      <c r="AX218" s="3">
        <f t="shared" si="763"/>
        <v>0</v>
      </c>
      <c r="AY218" s="3">
        <v>0</v>
      </c>
      <c r="AZ218" s="3">
        <f t="shared" ref="AZ218:AZ220" si="1018">AX218+AY218</f>
        <v>0</v>
      </c>
      <c r="BA218" s="3">
        <v>0</v>
      </c>
      <c r="BB218" s="3">
        <f t="shared" ref="BB218:BB220" si="1019">AZ218+BA218</f>
        <v>0</v>
      </c>
      <c r="BC218" s="3">
        <v>0</v>
      </c>
      <c r="BD218" s="3">
        <f t="shared" ref="BD218:BD220" si="1020">BB218+BC218</f>
        <v>0</v>
      </c>
      <c r="BE218" s="3">
        <v>0</v>
      </c>
      <c r="BF218" s="3">
        <f t="shared" ref="BF218:BF220" si="1021">BD218+BE218</f>
        <v>0</v>
      </c>
      <c r="BG218" s="3">
        <v>0</v>
      </c>
      <c r="BH218" s="3">
        <f t="shared" si="635"/>
        <v>0</v>
      </c>
      <c r="BI218" s="3">
        <v>0</v>
      </c>
      <c r="BJ218" s="3">
        <f t="shared" ref="BJ218:BJ220" si="1022">BH218+BI218</f>
        <v>0</v>
      </c>
      <c r="BK218" s="30">
        <v>0</v>
      </c>
      <c r="BL218" s="3">
        <f t="shared" ref="BL218:BL220" si="1023">BJ218+BK218</f>
        <v>0</v>
      </c>
      <c r="BM218" s="5" t="s">
        <v>289</v>
      </c>
      <c r="BN218" s="5">
        <v>0</v>
      </c>
      <c r="BO218" s="5"/>
    </row>
    <row r="219" spans="1:67" x14ac:dyDescent="0.35">
      <c r="A219" s="24"/>
      <c r="B219" s="72" t="s">
        <v>21</v>
      </c>
      <c r="C219" s="72"/>
      <c r="D219" s="4">
        <v>0</v>
      </c>
      <c r="E219" s="4">
        <v>0</v>
      </c>
      <c r="F219" s="4">
        <f t="shared" si="761"/>
        <v>0</v>
      </c>
      <c r="G219" s="4">
        <v>0</v>
      </c>
      <c r="H219" s="4">
        <f t="shared" si="1003"/>
        <v>0</v>
      </c>
      <c r="I219" s="4">
        <v>0</v>
      </c>
      <c r="J219" s="4">
        <f t="shared" si="1004"/>
        <v>0</v>
      </c>
      <c r="K219" s="4">
        <v>0</v>
      </c>
      <c r="L219" s="4">
        <f t="shared" si="1005"/>
        <v>0</v>
      </c>
      <c r="M219" s="4">
        <v>0</v>
      </c>
      <c r="N219" s="4">
        <f>L219+M219</f>
        <v>0</v>
      </c>
      <c r="O219" s="4">
        <v>0</v>
      </c>
      <c r="P219" s="4">
        <f>N219+O219</f>
        <v>0</v>
      </c>
      <c r="Q219" s="4">
        <v>0</v>
      </c>
      <c r="R219" s="3">
        <f t="shared" si="633"/>
        <v>0</v>
      </c>
      <c r="S219" s="32">
        <v>0</v>
      </c>
      <c r="T219" s="3">
        <f t="shared" si="1006"/>
        <v>0</v>
      </c>
      <c r="U219" s="32">
        <v>0</v>
      </c>
      <c r="V219" s="35">
        <f t="shared" si="1007"/>
        <v>0</v>
      </c>
      <c r="W219" s="4">
        <v>0</v>
      </c>
      <c r="X219" s="35">
        <f t="shared" si="1008"/>
        <v>0</v>
      </c>
      <c r="Y219" s="27">
        <v>0</v>
      </c>
      <c r="Z219" s="3">
        <f t="shared" si="1009"/>
        <v>0</v>
      </c>
      <c r="AA219" s="4">
        <v>31130.299999999996</v>
      </c>
      <c r="AB219" s="4"/>
      <c r="AC219" s="4">
        <f t="shared" si="762"/>
        <v>31130.299999999996</v>
      </c>
      <c r="AD219" s="4"/>
      <c r="AE219" s="4">
        <f t="shared" si="1010"/>
        <v>31130.299999999996</v>
      </c>
      <c r="AF219" s="4"/>
      <c r="AG219" s="4">
        <f t="shared" si="1011"/>
        <v>31130.299999999996</v>
      </c>
      <c r="AH219" s="4"/>
      <c r="AI219" s="4">
        <f t="shared" si="1012"/>
        <v>31130.299999999996</v>
      </c>
      <c r="AJ219" s="4"/>
      <c r="AK219" s="4">
        <f t="shared" si="1013"/>
        <v>31130.299999999996</v>
      </c>
      <c r="AL219" s="4"/>
      <c r="AM219" s="3">
        <f t="shared" si="634"/>
        <v>31130.299999999996</v>
      </c>
      <c r="AN219" s="32"/>
      <c r="AO219" s="3">
        <f t="shared" si="1014"/>
        <v>31130.299999999996</v>
      </c>
      <c r="AP219" s="32"/>
      <c r="AQ219" s="35">
        <f t="shared" si="1015"/>
        <v>31130.299999999996</v>
      </c>
      <c r="AR219" s="4"/>
      <c r="AS219" s="35">
        <f t="shared" si="1016"/>
        <v>31130.299999999996</v>
      </c>
      <c r="AT219" s="27"/>
      <c r="AU219" s="3">
        <f t="shared" si="1017"/>
        <v>31130.299999999996</v>
      </c>
      <c r="AV219" s="3">
        <v>0</v>
      </c>
      <c r="AW219" s="3">
        <v>0</v>
      </c>
      <c r="AX219" s="3">
        <f t="shared" si="763"/>
        <v>0</v>
      </c>
      <c r="AY219" s="3">
        <v>0</v>
      </c>
      <c r="AZ219" s="3">
        <f t="shared" si="1018"/>
        <v>0</v>
      </c>
      <c r="BA219" s="3">
        <v>0</v>
      </c>
      <c r="BB219" s="3">
        <f t="shared" si="1019"/>
        <v>0</v>
      </c>
      <c r="BC219" s="3">
        <v>0</v>
      </c>
      <c r="BD219" s="3">
        <f t="shared" si="1020"/>
        <v>0</v>
      </c>
      <c r="BE219" s="3">
        <v>0</v>
      </c>
      <c r="BF219" s="3">
        <f t="shared" si="1021"/>
        <v>0</v>
      </c>
      <c r="BG219" s="3">
        <v>0</v>
      </c>
      <c r="BH219" s="3">
        <f t="shared" si="635"/>
        <v>0</v>
      </c>
      <c r="BI219" s="3">
        <v>0</v>
      </c>
      <c r="BJ219" s="35">
        <f t="shared" si="1022"/>
        <v>0</v>
      </c>
      <c r="BK219" s="30">
        <v>0</v>
      </c>
      <c r="BL219" s="3">
        <f t="shared" si="1023"/>
        <v>0</v>
      </c>
      <c r="BM219" s="64" t="s">
        <v>294</v>
      </c>
      <c r="BN219" s="64"/>
    </row>
    <row r="220" spans="1:67" ht="72" x14ac:dyDescent="0.35">
      <c r="A220" s="24" t="s">
        <v>225</v>
      </c>
      <c r="B220" s="72" t="s">
        <v>37</v>
      </c>
      <c r="C220" s="2" t="s">
        <v>96</v>
      </c>
      <c r="D220" s="4">
        <f>D222+D223</f>
        <v>0</v>
      </c>
      <c r="E220" s="4">
        <f>E222+E223</f>
        <v>0</v>
      </c>
      <c r="F220" s="4">
        <f t="shared" si="761"/>
        <v>0</v>
      </c>
      <c r="G220" s="4">
        <f>G222+G223</f>
        <v>0</v>
      </c>
      <c r="H220" s="4">
        <f t="shared" si="1003"/>
        <v>0</v>
      </c>
      <c r="I220" s="4">
        <f>I222+I223</f>
        <v>0</v>
      </c>
      <c r="J220" s="4">
        <f t="shared" si="1004"/>
        <v>0</v>
      </c>
      <c r="K220" s="4">
        <f>K222+K223</f>
        <v>0</v>
      </c>
      <c r="L220" s="4">
        <f t="shared" si="1005"/>
        <v>0</v>
      </c>
      <c r="M220" s="4">
        <f>M222+M223</f>
        <v>0</v>
      </c>
      <c r="N220" s="4">
        <f>L220+M220</f>
        <v>0</v>
      </c>
      <c r="O220" s="4">
        <f>O222+O223</f>
        <v>0</v>
      </c>
      <c r="P220" s="4">
        <f>N220+O220</f>
        <v>0</v>
      </c>
      <c r="Q220" s="4">
        <f>Q222+Q223</f>
        <v>0</v>
      </c>
      <c r="R220" s="3">
        <f t="shared" si="633"/>
        <v>0</v>
      </c>
      <c r="S220" s="32">
        <f>S222+S223</f>
        <v>0</v>
      </c>
      <c r="T220" s="3">
        <f t="shared" si="1006"/>
        <v>0</v>
      </c>
      <c r="U220" s="32">
        <f>U222+U223</f>
        <v>0</v>
      </c>
      <c r="V220" s="35">
        <f t="shared" si="1007"/>
        <v>0</v>
      </c>
      <c r="W220" s="4">
        <f>W222+W223</f>
        <v>0</v>
      </c>
      <c r="X220" s="35">
        <f t="shared" si="1008"/>
        <v>0</v>
      </c>
      <c r="Y220" s="27">
        <f>Y222+Y223</f>
        <v>0</v>
      </c>
      <c r="Z220" s="3">
        <f t="shared" si="1009"/>
        <v>0</v>
      </c>
      <c r="AA220" s="4">
        <f t="shared" ref="AA220:AV220" si="1024">AA222+AA223</f>
        <v>0</v>
      </c>
      <c r="AB220" s="4">
        <f t="shared" ref="AB220:AD220" si="1025">AB222+AB223</f>
        <v>0</v>
      </c>
      <c r="AC220" s="4">
        <f t="shared" si="762"/>
        <v>0</v>
      </c>
      <c r="AD220" s="4">
        <f t="shared" si="1025"/>
        <v>0</v>
      </c>
      <c r="AE220" s="4">
        <f t="shared" si="1010"/>
        <v>0</v>
      </c>
      <c r="AF220" s="4">
        <f t="shared" ref="AF220" si="1026">AF222+AF223</f>
        <v>0</v>
      </c>
      <c r="AG220" s="4">
        <f t="shared" si="1011"/>
        <v>0</v>
      </c>
      <c r="AH220" s="4">
        <f t="shared" ref="AH220:AJ220" si="1027">AH222+AH223</f>
        <v>0</v>
      </c>
      <c r="AI220" s="4">
        <f t="shared" si="1012"/>
        <v>0</v>
      </c>
      <c r="AJ220" s="4">
        <f t="shared" si="1027"/>
        <v>0</v>
      </c>
      <c r="AK220" s="4">
        <f t="shared" si="1013"/>
        <v>0</v>
      </c>
      <c r="AL220" s="4">
        <f t="shared" ref="AL220:AN220" si="1028">AL222+AL223</f>
        <v>0</v>
      </c>
      <c r="AM220" s="3">
        <f t="shared" si="634"/>
        <v>0</v>
      </c>
      <c r="AN220" s="32">
        <f t="shared" si="1028"/>
        <v>0</v>
      </c>
      <c r="AO220" s="3">
        <f t="shared" si="1014"/>
        <v>0</v>
      </c>
      <c r="AP220" s="32">
        <f t="shared" ref="AP220:AR220" si="1029">AP222+AP223</f>
        <v>0</v>
      </c>
      <c r="AQ220" s="35">
        <f t="shared" si="1015"/>
        <v>0</v>
      </c>
      <c r="AR220" s="4">
        <f t="shared" si="1029"/>
        <v>0</v>
      </c>
      <c r="AS220" s="35">
        <f t="shared" si="1016"/>
        <v>0</v>
      </c>
      <c r="AT220" s="27">
        <f t="shared" ref="AT220" si="1030">AT222+AT223</f>
        <v>0</v>
      </c>
      <c r="AU220" s="3">
        <f t="shared" si="1017"/>
        <v>0</v>
      </c>
      <c r="AV220" s="4">
        <f t="shared" si="1024"/>
        <v>46155</v>
      </c>
      <c r="AW220" s="3">
        <f t="shared" ref="AW220:AY220" si="1031">AW222+AW223</f>
        <v>0</v>
      </c>
      <c r="AX220" s="3">
        <f t="shared" si="763"/>
        <v>46155</v>
      </c>
      <c r="AY220" s="3">
        <f t="shared" si="1031"/>
        <v>0</v>
      </c>
      <c r="AZ220" s="3">
        <f t="shared" si="1018"/>
        <v>46155</v>
      </c>
      <c r="BA220" s="3">
        <f t="shared" ref="BA220:BC220" si="1032">BA222+BA223</f>
        <v>0</v>
      </c>
      <c r="BB220" s="3">
        <f t="shared" si="1019"/>
        <v>46155</v>
      </c>
      <c r="BC220" s="3">
        <f t="shared" si="1032"/>
        <v>0</v>
      </c>
      <c r="BD220" s="3">
        <f t="shared" si="1020"/>
        <v>46155</v>
      </c>
      <c r="BE220" s="3">
        <f t="shared" ref="BE220:BG220" si="1033">BE222+BE223</f>
        <v>0</v>
      </c>
      <c r="BF220" s="3">
        <f t="shared" si="1021"/>
        <v>46155</v>
      </c>
      <c r="BG220" s="3">
        <f t="shared" si="1033"/>
        <v>0</v>
      </c>
      <c r="BH220" s="3">
        <f t="shared" si="635"/>
        <v>46155</v>
      </c>
      <c r="BI220" s="3">
        <f t="shared" ref="BI220:BK220" si="1034">BI222+BI223</f>
        <v>0</v>
      </c>
      <c r="BJ220" s="35">
        <f t="shared" si="1022"/>
        <v>46155</v>
      </c>
      <c r="BK220" s="30">
        <f t="shared" si="1034"/>
        <v>0</v>
      </c>
      <c r="BL220" s="3">
        <f t="shared" si="1023"/>
        <v>46155</v>
      </c>
      <c r="BM220" s="64"/>
      <c r="BN220" s="64"/>
    </row>
    <row r="221" spans="1:67" x14ac:dyDescent="0.35">
      <c r="A221" s="24"/>
      <c r="B221" s="72" t="s">
        <v>5</v>
      </c>
      <c r="C221" s="7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3"/>
      <c r="S221" s="32"/>
      <c r="T221" s="3"/>
      <c r="U221" s="32"/>
      <c r="V221" s="35"/>
      <c r="W221" s="4"/>
      <c r="X221" s="35"/>
      <c r="Y221" s="27"/>
      <c r="Z221" s="3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3"/>
      <c r="AN221" s="32"/>
      <c r="AO221" s="3"/>
      <c r="AP221" s="32"/>
      <c r="AQ221" s="35"/>
      <c r="AR221" s="4"/>
      <c r="AS221" s="35"/>
      <c r="AT221" s="27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5"/>
      <c r="BK221" s="30"/>
      <c r="BL221" s="3"/>
      <c r="BM221" s="64"/>
      <c r="BN221" s="64"/>
    </row>
    <row r="222" spans="1:67" hidden="1" x14ac:dyDescent="0.35">
      <c r="A222" s="12"/>
      <c r="B222" s="1" t="s">
        <v>6</v>
      </c>
      <c r="C222" s="1"/>
      <c r="D222" s="4">
        <v>0</v>
      </c>
      <c r="E222" s="4">
        <v>0</v>
      </c>
      <c r="F222" s="4">
        <f t="shared" si="761"/>
        <v>0</v>
      </c>
      <c r="G222" s="4">
        <v>0</v>
      </c>
      <c r="H222" s="4">
        <f t="shared" ref="H222:H224" si="1035">F222+G222</f>
        <v>0</v>
      </c>
      <c r="I222" s="4">
        <v>0</v>
      </c>
      <c r="J222" s="4">
        <f t="shared" ref="J222:J224" si="1036">H222+I222</f>
        <v>0</v>
      </c>
      <c r="K222" s="4">
        <v>0</v>
      </c>
      <c r="L222" s="4">
        <f t="shared" ref="L222:L224" si="1037">J222+K222</f>
        <v>0</v>
      </c>
      <c r="M222" s="4">
        <v>0</v>
      </c>
      <c r="N222" s="4">
        <f>L222+M222</f>
        <v>0</v>
      </c>
      <c r="O222" s="4">
        <v>0</v>
      </c>
      <c r="P222" s="4">
        <f>N222+O222</f>
        <v>0</v>
      </c>
      <c r="Q222" s="4">
        <v>0</v>
      </c>
      <c r="R222" s="4">
        <f t="shared" ref="R222:R286" si="1038">P222+Q222</f>
        <v>0</v>
      </c>
      <c r="S222" s="32">
        <v>0</v>
      </c>
      <c r="T222" s="4">
        <f t="shared" ref="T222:T224" si="1039">R222+S222</f>
        <v>0</v>
      </c>
      <c r="U222" s="32">
        <v>0</v>
      </c>
      <c r="V222" s="4">
        <f t="shared" ref="V222:V224" si="1040">T222+U222</f>
        <v>0</v>
      </c>
      <c r="W222" s="4">
        <v>0</v>
      </c>
      <c r="X222" s="4">
        <f t="shared" ref="X222:X224" si="1041">V222+W222</f>
        <v>0</v>
      </c>
      <c r="Y222" s="27">
        <v>0</v>
      </c>
      <c r="Z222" s="4">
        <f t="shared" ref="Z222:Z224" si="1042">X222+Y222</f>
        <v>0</v>
      </c>
      <c r="AA222" s="4">
        <v>0</v>
      </c>
      <c r="AB222" s="4">
        <v>0</v>
      </c>
      <c r="AC222" s="4">
        <f t="shared" si="762"/>
        <v>0</v>
      </c>
      <c r="AD222" s="4">
        <v>0</v>
      </c>
      <c r="AE222" s="4">
        <f t="shared" ref="AE222:AE224" si="1043">AC222+AD222</f>
        <v>0</v>
      </c>
      <c r="AF222" s="4">
        <v>0</v>
      </c>
      <c r="AG222" s="4">
        <f t="shared" ref="AG222:AG224" si="1044">AE222+AF222</f>
        <v>0</v>
      </c>
      <c r="AH222" s="4">
        <v>0</v>
      </c>
      <c r="AI222" s="4">
        <f t="shared" ref="AI222:AI224" si="1045">AG222+AH222</f>
        <v>0</v>
      </c>
      <c r="AJ222" s="4">
        <v>0</v>
      </c>
      <c r="AK222" s="4">
        <f t="shared" ref="AK222:AK224" si="1046">AI222+AJ222</f>
        <v>0</v>
      </c>
      <c r="AL222" s="4">
        <v>0</v>
      </c>
      <c r="AM222" s="4">
        <f t="shared" ref="AM222:AM286" si="1047">AK222+AL222</f>
        <v>0</v>
      </c>
      <c r="AN222" s="32">
        <v>0</v>
      </c>
      <c r="AO222" s="4">
        <f t="shared" ref="AO222:AO224" si="1048">AM222+AN222</f>
        <v>0</v>
      </c>
      <c r="AP222" s="32">
        <v>0</v>
      </c>
      <c r="AQ222" s="4">
        <f t="shared" ref="AQ222:AQ224" si="1049">AO222+AP222</f>
        <v>0</v>
      </c>
      <c r="AR222" s="4">
        <v>0</v>
      </c>
      <c r="AS222" s="4">
        <f t="shared" ref="AS222:AS224" si="1050">AQ222+AR222</f>
        <v>0</v>
      </c>
      <c r="AT222" s="27">
        <v>0</v>
      </c>
      <c r="AU222" s="4">
        <f t="shared" ref="AU222:AU224" si="1051">AS222+AT222</f>
        <v>0</v>
      </c>
      <c r="AV222" s="3">
        <v>11538.9</v>
      </c>
      <c r="AW222" s="3"/>
      <c r="AX222" s="3">
        <f t="shared" si="763"/>
        <v>11538.9</v>
      </c>
      <c r="AY222" s="3"/>
      <c r="AZ222" s="3">
        <f t="shared" ref="AZ222:AZ224" si="1052">AX222+AY222</f>
        <v>11538.9</v>
      </c>
      <c r="BA222" s="3"/>
      <c r="BB222" s="3">
        <f t="shared" ref="BB222:BB224" si="1053">AZ222+BA222</f>
        <v>11538.9</v>
      </c>
      <c r="BC222" s="3"/>
      <c r="BD222" s="3">
        <f t="shared" ref="BD222:BD224" si="1054">BB222+BC222</f>
        <v>11538.9</v>
      </c>
      <c r="BE222" s="3"/>
      <c r="BF222" s="3">
        <f t="shared" ref="BF222:BF224" si="1055">BD222+BE222</f>
        <v>11538.9</v>
      </c>
      <c r="BG222" s="3"/>
      <c r="BH222" s="3">
        <f t="shared" ref="BH222:BH286" si="1056">BF222+BG222</f>
        <v>11538.9</v>
      </c>
      <c r="BI222" s="3"/>
      <c r="BJ222" s="3">
        <f t="shared" ref="BJ222:BJ224" si="1057">BH222+BI222</f>
        <v>11538.9</v>
      </c>
      <c r="BK222" s="30"/>
      <c r="BL222" s="3">
        <f t="shared" ref="BL222:BL224" si="1058">BJ222+BK222</f>
        <v>11538.9</v>
      </c>
      <c r="BM222" s="5" t="s">
        <v>290</v>
      </c>
      <c r="BN222" s="5">
        <v>0</v>
      </c>
      <c r="BO222" s="5"/>
    </row>
    <row r="223" spans="1:67" x14ac:dyDescent="0.35">
      <c r="A223" s="24"/>
      <c r="B223" s="72" t="s">
        <v>21</v>
      </c>
      <c r="C223" s="72"/>
      <c r="D223" s="4">
        <v>0</v>
      </c>
      <c r="E223" s="4">
        <v>0</v>
      </c>
      <c r="F223" s="4">
        <f t="shared" si="761"/>
        <v>0</v>
      </c>
      <c r="G223" s="4">
        <v>0</v>
      </c>
      <c r="H223" s="4">
        <f t="shared" si="1035"/>
        <v>0</v>
      </c>
      <c r="I223" s="4">
        <v>0</v>
      </c>
      <c r="J223" s="4">
        <f t="shared" si="1036"/>
        <v>0</v>
      </c>
      <c r="K223" s="4">
        <v>0</v>
      </c>
      <c r="L223" s="4">
        <f t="shared" si="1037"/>
        <v>0</v>
      </c>
      <c r="M223" s="4">
        <v>0</v>
      </c>
      <c r="N223" s="4">
        <f>L223+M223</f>
        <v>0</v>
      </c>
      <c r="O223" s="4">
        <v>0</v>
      </c>
      <c r="P223" s="4">
        <f>N223+O223</f>
        <v>0</v>
      </c>
      <c r="Q223" s="4">
        <v>0</v>
      </c>
      <c r="R223" s="3">
        <f t="shared" si="1038"/>
        <v>0</v>
      </c>
      <c r="S223" s="32">
        <v>0</v>
      </c>
      <c r="T223" s="3">
        <f t="shared" si="1039"/>
        <v>0</v>
      </c>
      <c r="U223" s="32">
        <v>0</v>
      </c>
      <c r="V223" s="35">
        <f t="shared" si="1040"/>
        <v>0</v>
      </c>
      <c r="W223" s="4">
        <v>0</v>
      </c>
      <c r="X223" s="35">
        <f t="shared" si="1041"/>
        <v>0</v>
      </c>
      <c r="Y223" s="27">
        <v>0</v>
      </c>
      <c r="Z223" s="3">
        <f t="shared" si="1042"/>
        <v>0</v>
      </c>
      <c r="AA223" s="4">
        <v>0</v>
      </c>
      <c r="AB223" s="4">
        <v>0</v>
      </c>
      <c r="AC223" s="4">
        <f t="shared" si="762"/>
        <v>0</v>
      </c>
      <c r="AD223" s="4">
        <v>0</v>
      </c>
      <c r="AE223" s="4">
        <f t="shared" si="1043"/>
        <v>0</v>
      </c>
      <c r="AF223" s="4">
        <v>0</v>
      </c>
      <c r="AG223" s="4">
        <f t="shared" si="1044"/>
        <v>0</v>
      </c>
      <c r="AH223" s="4">
        <v>0</v>
      </c>
      <c r="AI223" s="4">
        <f t="shared" si="1045"/>
        <v>0</v>
      </c>
      <c r="AJ223" s="4">
        <v>0</v>
      </c>
      <c r="AK223" s="4">
        <f t="shared" si="1046"/>
        <v>0</v>
      </c>
      <c r="AL223" s="4">
        <v>0</v>
      </c>
      <c r="AM223" s="3">
        <f t="shared" si="1047"/>
        <v>0</v>
      </c>
      <c r="AN223" s="32">
        <v>0</v>
      </c>
      <c r="AO223" s="3">
        <f t="shared" si="1048"/>
        <v>0</v>
      </c>
      <c r="AP223" s="32">
        <v>0</v>
      </c>
      <c r="AQ223" s="35">
        <f t="shared" si="1049"/>
        <v>0</v>
      </c>
      <c r="AR223" s="4">
        <v>0</v>
      </c>
      <c r="AS223" s="35">
        <f t="shared" si="1050"/>
        <v>0</v>
      </c>
      <c r="AT223" s="27">
        <v>0</v>
      </c>
      <c r="AU223" s="3">
        <f t="shared" si="1051"/>
        <v>0</v>
      </c>
      <c r="AV223" s="3">
        <v>34616.1</v>
      </c>
      <c r="AW223" s="3"/>
      <c r="AX223" s="3">
        <f t="shared" si="763"/>
        <v>34616.1</v>
      </c>
      <c r="AY223" s="3"/>
      <c r="AZ223" s="3">
        <f t="shared" si="1052"/>
        <v>34616.1</v>
      </c>
      <c r="BA223" s="3"/>
      <c r="BB223" s="3">
        <f t="shared" si="1053"/>
        <v>34616.1</v>
      </c>
      <c r="BC223" s="3"/>
      <c r="BD223" s="3">
        <f t="shared" si="1054"/>
        <v>34616.1</v>
      </c>
      <c r="BE223" s="3"/>
      <c r="BF223" s="3">
        <f t="shared" si="1055"/>
        <v>34616.1</v>
      </c>
      <c r="BG223" s="3"/>
      <c r="BH223" s="3">
        <f t="shared" si="1056"/>
        <v>34616.1</v>
      </c>
      <c r="BI223" s="3"/>
      <c r="BJ223" s="35">
        <f t="shared" si="1057"/>
        <v>34616.1</v>
      </c>
      <c r="BK223" s="30"/>
      <c r="BL223" s="3">
        <f t="shared" si="1058"/>
        <v>34616.1</v>
      </c>
      <c r="BM223" s="64" t="s">
        <v>294</v>
      </c>
      <c r="BN223" s="64"/>
    </row>
    <row r="224" spans="1:67" ht="36" x14ac:dyDescent="0.35">
      <c r="A224" s="24" t="s">
        <v>226</v>
      </c>
      <c r="B224" s="72" t="s">
        <v>38</v>
      </c>
      <c r="C224" s="2" t="s">
        <v>96</v>
      </c>
      <c r="D224" s="4">
        <f>D226+D227</f>
        <v>164599.4</v>
      </c>
      <c r="E224" s="4">
        <f>E226+E227</f>
        <v>0</v>
      </c>
      <c r="F224" s="4">
        <f t="shared" si="761"/>
        <v>164599.4</v>
      </c>
      <c r="G224" s="4">
        <f>G226+G227</f>
        <v>0</v>
      </c>
      <c r="H224" s="4">
        <f t="shared" si="1035"/>
        <v>164599.4</v>
      </c>
      <c r="I224" s="4">
        <f>I226+I227</f>
        <v>0</v>
      </c>
      <c r="J224" s="4">
        <f t="shared" si="1036"/>
        <v>164599.4</v>
      </c>
      <c r="K224" s="4">
        <f>K226+K227</f>
        <v>0</v>
      </c>
      <c r="L224" s="4">
        <f t="shared" si="1037"/>
        <v>164599.4</v>
      </c>
      <c r="M224" s="4">
        <f>M226+M227</f>
        <v>0</v>
      </c>
      <c r="N224" s="4">
        <f>L224+M224</f>
        <v>164599.4</v>
      </c>
      <c r="O224" s="4">
        <f>O226+O227</f>
        <v>0</v>
      </c>
      <c r="P224" s="4">
        <f>N224+O224</f>
        <v>164599.4</v>
      </c>
      <c r="Q224" s="4">
        <f>Q226+Q227</f>
        <v>15563.227000000001</v>
      </c>
      <c r="R224" s="3">
        <f t="shared" si="1038"/>
        <v>180162.62700000001</v>
      </c>
      <c r="S224" s="32">
        <f>S226+S227</f>
        <v>0</v>
      </c>
      <c r="T224" s="3">
        <f t="shared" si="1039"/>
        <v>180162.62700000001</v>
      </c>
      <c r="U224" s="32">
        <f>U226+U227</f>
        <v>0</v>
      </c>
      <c r="V224" s="35">
        <f t="shared" si="1040"/>
        <v>180162.62700000001</v>
      </c>
      <c r="W224" s="4">
        <f>W226+W227</f>
        <v>0</v>
      </c>
      <c r="X224" s="35">
        <f t="shared" si="1041"/>
        <v>180162.62700000001</v>
      </c>
      <c r="Y224" s="27">
        <f>Y226+Y227</f>
        <v>0</v>
      </c>
      <c r="Z224" s="3">
        <f t="shared" si="1042"/>
        <v>180162.62700000001</v>
      </c>
      <c r="AA224" s="4">
        <f t="shared" ref="AA224:AV224" si="1059">AA226+AA227</f>
        <v>920064.8</v>
      </c>
      <c r="AB224" s="4">
        <f t="shared" ref="AB224:AD224" si="1060">AB226+AB227</f>
        <v>0</v>
      </c>
      <c r="AC224" s="4">
        <f t="shared" si="762"/>
        <v>920064.8</v>
      </c>
      <c r="AD224" s="4">
        <f t="shared" si="1060"/>
        <v>0</v>
      </c>
      <c r="AE224" s="4">
        <f t="shared" si="1043"/>
        <v>920064.8</v>
      </c>
      <c r="AF224" s="4">
        <f t="shared" ref="AF224" si="1061">AF226+AF227</f>
        <v>0</v>
      </c>
      <c r="AG224" s="4">
        <f t="shared" si="1044"/>
        <v>920064.8</v>
      </c>
      <c r="AH224" s="4">
        <f t="shared" ref="AH224:AJ224" si="1062">AH226+AH227</f>
        <v>0</v>
      </c>
      <c r="AI224" s="4">
        <f t="shared" si="1045"/>
        <v>920064.8</v>
      </c>
      <c r="AJ224" s="4">
        <f t="shared" si="1062"/>
        <v>-35000</v>
      </c>
      <c r="AK224" s="4">
        <f t="shared" si="1046"/>
        <v>885064.8</v>
      </c>
      <c r="AL224" s="4">
        <f t="shared" ref="AL224:AN224" si="1063">AL226+AL227</f>
        <v>0</v>
      </c>
      <c r="AM224" s="3">
        <f t="shared" si="1047"/>
        <v>885064.8</v>
      </c>
      <c r="AN224" s="32">
        <f t="shared" si="1063"/>
        <v>0</v>
      </c>
      <c r="AO224" s="3">
        <f t="shared" si="1048"/>
        <v>885064.8</v>
      </c>
      <c r="AP224" s="32">
        <f t="shared" ref="AP224:AR224" si="1064">AP226+AP227</f>
        <v>0</v>
      </c>
      <c r="AQ224" s="35">
        <f t="shared" si="1049"/>
        <v>885064.8</v>
      </c>
      <c r="AR224" s="4">
        <f t="shared" si="1064"/>
        <v>0</v>
      </c>
      <c r="AS224" s="35">
        <f t="shared" si="1050"/>
        <v>885064.8</v>
      </c>
      <c r="AT224" s="27">
        <f t="shared" ref="AT224" si="1065">AT226+AT227</f>
        <v>0</v>
      </c>
      <c r="AU224" s="3">
        <f t="shared" si="1051"/>
        <v>885064.8</v>
      </c>
      <c r="AV224" s="4">
        <f t="shared" si="1059"/>
        <v>1645765</v>
      </c>
      <c r="AW224" s="3">
        <f t="shared" ref="AW224:AY224" si="1066">AW226+AW227</f>
        <v>0</v>
      </c>
      <c r="AX224" s="3">
        <f t="shared" si="763"/>
        <v>1645765</v>
      </c>
      <c r="AY224" s="3">
        <f t="shared" si="1066"/>
        <v>0</v>
      </c>
      <c r="AZ224" s="3">
        <f t="shared" si="1052"/>
        <v>1645765</v>
      </c>
      <c r="BA224" s="3">
        <f t="shared" ref="BA224:BC224" si="1067">BA226+BA227</f>
        <v>0</v>
      </c>
      <c r="BB224" s="3">
        <f t="shared" si="1053"/>
        <v>1645765</v>
      </c>
      <c r="BC224" s="3">
        <f t="shared" si="1067"/>
        <v>0</v>
      </c>
      <c r="BD224" s="3">
        <f t="shared" si="1054"/>
        <v>1645765</v>
      </c>
      <c r="BE224" s="3">
        <f t="shared" ref="BE224:BG224" si="1068">BE226+BE227</f>
        <v>0</v>
      </c>
      <c r="BF224" s="3">
        <f t="shared" si="1055"/>
        <v>1645765</v>
      </c>
      <c r="BG224" s="3">
        <f t="shared" si="1068"/>
        <v>0</v>
      </c>
      <c r="BH224" s="3">
        <f t="shared" si="1056"/>
        <v>1645765</v>
      </c>
      <c r="BI224" s="3">
        <f t="shared" ref="BI224:BK224" si="1069">BI226+BI227</f>
        <v>0</v>
      </c>
      <c r="BJ224" s="35">
        <f t="shared" si="1057"/>
        <v>1645765</v>
      </c>
      <c r="BK224" s="30">
        <f t="shared" si="1069"/>
        <v>0</v>
      </c>
      <c r="BL224" s="3">
        <f t="shared" si="1058"/>
        <v>1645765</v>
      </c>
      <c r="BM224" s="64"/>
      <c r="BN224" s="64"/>
    </row>
    <row r="225" spans="1:67" x14ac:dyDescent="0.35">
      <c r="A225" s="24"/>
      <c r="B225" s="72" t="s">
        <v>5</v>
      </c>
      <c r="C225" s="7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3"/>
      <c r="S225" s="32"/>
      <c r="T225" s="3"/>
      <c r="U225" s="32"/>
      <c r="V225" s="35"/>
      <c r="W225" s="4"/>
      <c r="X225" s="35"/>
      <c r="Y225" s="27"/>
      <c r="Z225" s="3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3"/>
      <c r="AN225" s="32"/>
      <c r="AO225" s="3"/>
      <c r="AP225" s="32"/>
      <c r="AQ225" s="35"/>
      <c r="AR225" s="4"/>
      <c r="AS225" s="35"/>
      <c r="AT225" s="27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5"/>
      <c r="BK225" s="30"/>
      <c r="BL225" s="3"/>
      <c r="BM225" s="64"/>
      <c r="BN225" s="64"/>
    </row>
    <row r="226" spans="1:67" hidden="1" x14ac:dyDescent="0.35">
      <c r="A226" s="12"/>
      <c r="B226" s="1" t="s">
        <v>6</v>
      </c>
      <c r="C226" s="1"/>
      <c r="D226" s="4">
        <v>48155.5</v>
      </c>
      <c r="E226" s="4"/>
      <c r="F226" s="4">
        <f t="shared" si="761"/>
        <v>48155.5</v>
      </c>
      <c r="G226" s="4"/>
      <c r="H226" s="4">
        <f t="shared" ref="H226:H228" si="1070">F226+G226</f>
        <v>48155.5</v>
      </c>
      <c r="I226" s="4"/>
      <c r="J226" s="4">
        <f t="shared" ref="J226:J228" si="1071">H226+I226</f>
        <v>48155.5</v>
      </c>
      <c r="K226" s="4"/>
      <c r="L226" s="4">
        <f t="shared" ref="L226:L228" si="1072">J226+K226</f>
        <v>48155.5</v>
      </c>
      <c r="M226" s="4"/>
      <c r="N226" s="4">
        <f>L226+M226</f>
        <v>48155.5</v>
      </c>
      <c r="O226" s="4"/>
      <c r="P226" s="4">
        <f>N226+O226</f>
        <v>48155.5</v>
      </c>
      <c r="Q226" s="4">
        <v>15563.227000000001</v>
      </c>
      <c r="R226" s="4">
        <f t="shared" si="1038"/>
        <v>63718.726999999999</v>
      </c>
      <c r="S226" s="32"/>
      <c r="T226" s="4">
        <f t="shared" ref="T226:T228" si="1073">R226+S226</f>
        <v>63718.726999999999</v>
      </c>
      <c r="U226" s="32"/>
      <c r="V226" s="4">
        <f t="shared" ref="V226:V228" si="1074">T226+U226</f>
        <v>63718.726999999999</v>
      </c>
      <c r="W226" s="4"/>
      <c r="X226" s="4">
        <f t="shared" ref="X226:X228" si="1075">V226+W226</f>
        <v>63718.726999999999</v>
      </c>
      <c r="Y226" s="27"/>
      <c r="Z226" s="4">
        <f t="shared" ref="Z226:Z228" si="1076">X226+Y226</f>
        <v>63718.726999999999</v>
      </c>
      <c r="AA226" s="4">
        <v>182348.9</v>
      </c>
      <c r="AB226" s="4"/>
      <c r="AC226" s="4">
        <f t="shared" si="762"/>
        <v>182348.9</v>
      </c>
      <c r="AD226" s="4"/>
      <c r="AE226" s="4">
        <f t="shared" ref="AE226:AE228" si="1077">AC226+AD226</f>
        <v>182348.9</v>
      </c>
      <c r="AF226" s="4"/>
      <c r="AG226" s="4">
        <f t="shared" ref="AG226:AG228" si="1078">AE226+AF226</f>
        <v>182348.9</v>
      </c>
      <c r="AH226" s="4"/>
      <c r="AI226" s="4">
        <f t="shared" ref="AI226:AI228" si="1079">AG226+AH226</f>
        <v>182348.9</v>
      </c>
      <c r="AJ226" s="4">
        <v>-26250</v>
      </c>
      <c r="AK226" s="4">
        <f t="shared" ref="AK226:AK228" si="1080">AI226+AJ226</f>
        <v>156098.9</v>
      </c>
      <c r="AL226" s="4"/>
      <c r="AM226" s="4">
        <f t="shared" si="1047"/>
        <v>156098.9</v>
      </c>
      <c r="AN226" s="32"/>
      <c r="AO226" s="4">
        <f t="shared" ref="AO226:AO228" si="1081">AM226+AN226</f>
        <v>156098.9</v>
      </c>
      <c r="AP226" s="32"/>
      <c r="AQ226" s="4">
        <f t="shared" ref="AQ226:AQ228" si="1082">AO226+AP226</f>
        <v>156098.9</v>
      </c>
      <c r="AR226" s="4"/>
      <c r="AS226" s="4">
        <f t="shared" ref="AS226:AS228" si="1083">AQ226+AR226</f>
        <v>156098.9</v>
      </c>
      <c r="AT226" s="27"/>
      <c r="AU226" s="4">
        <f t="shared" ref="AU226:AU228" si="1084">AS226+AT226</f>
        <v>156098.9</v>
      </c>
      <c r="AV226" s="3">
        <v>534567.5</v>
      </c>
      <c r="AW226" s="3"/>
      <c r="AX226" s="3">
        <f t="shared" si="763"/>
        <v>534567.5</v>
      </c>
      <c r="AY226" s="3"/>
      <c r="AZ226" s="3">
        <f t="shared" ref="AZ226:AZ228" si="1085">AX226+AY226</f>
        <v>534567.5</v>
      </c>
      <c r="BA226" s="3"/>
      <c r="BB226" s="3">
        <f t="shared" ref="BB226:BB228" si="1086">AZ226+BA226</f>
        <v>534567.5</v>
      </c>
      <c r="BC226" s="3"/>
      <c r="BD226" s="3">
        <f t="shared" ref="BD226:BD228" si="1087">BB226+BC226</f>
        <v>534567.5</v>
      </c>
      <c r="BE226" s="3"/>
      <c r="BF226" s="3">
        <f t="shared" ref="BF226:BF228" si="1088">BD226+BE226</f>
        <v>534567.5</v>
      </c>
      <c r="BG226" s="3"/>
      <c r="BH226" s="3">
        <f t="shared" si="1056"/>
        <v>534567.5</v>
      </c>
      <c r="BI226" s="3"/>
      <c r="BJ226" s="3">
        <f t="shared" ref="BJ226:BJ228" si="1089">BH226+BI226</f>
        <v>534567.5</v>
      </c>
      <c r="BK226" s="30"/>
      <c r="BL226" s="3">
        <f t="shared" ref="BL226:BL228" si="1090">BJ226+BK226</f>
        <v>534567.5</v>
      </c>
      <c r="BM226" s="5" t="s">
        <v>286</v>
      </c>
      <c r="BN226" s="5">
        <v>0</v>
      </c>
      <c r="BO226" s="5"/>
    </row>
    <row r="227" spans="1:67" x14ac:dyDescent="0.35">
      <c r="A227" s="24"/>
      <c r="B227" s="72" t="s">
        <v>21</v>
      </c>
      <c r="C227" s="72"/>
      <c r="D227" s="4">
        <v>116443.9</v>
      </c>
      <c r="E227" s="4"/>
      <c r="F227" s="4">
        <f t="shared" si="761"/>
        <v>116443.9</v>
      </c>
      <c r="G227" s="4"/>
      <c r="H227" s="4">
        <f t="shared" si="1070"/>
        <v>116443.9</v>
      </c>
      <c r="I227" s="4"/>
      <c r="J227" s="4">
        <f t="shared" si="1071"/>
        <v>116443.9</v>
      </c>
      <c r="K227" s="4"/>
      <c r="L227" s="4">
        <f t="shared" si="1072"/>
        <v>116443.9</v>
      </c>
      <c r="M227" s="4"/>
      <c r="N227" s="4">
        <f>L227+M227</f>
        <v>116443.9</v>
      </c>
      <c r="O227" s="4"/>
      <c r="P227" s="4">
        <f>N227+O227</f>
        <v>116443.9</v>
      </c>
      <c r="Q227" s="4"/>
      <c r="R227" s="3">
        <f t="shared" si="1038"/>
        <v>116443.9</v>
      </c>
      <c r="S227" s="32"/>
      <c r="T227" s="3">
        <f t="shared" si="1073"/>
        <v>116443.9</v>
      </c>
      <c r="U227" s="32"/>
      <c r="V227" s="35">
        <f t="shared" si="1074"/>
        <v>116443.9</v>
      </c>
      <c r="W227" s="4"/>
      <c r="X227" s="35">
        <f t="shared" si="1075"/>
        <v>116443.9</v>
      </c>
      <c r="Y227" s="27"/>
      <c r="Z227" s="3">
        <f t="shared" si="1076"/>
        <v>116443.9</v>
      </c>
      <c r="AA227" s="4">
        <v>737715.9</v>
      </c>
      <c r="AB227" s="4"/>
      <c r="AC227" s="4">
        <f t="shared" si="762"/>
        <v>737715.9</v>
      </c>
      <c r="AD227" s="4"/>
      <c r="AE227" s="4">
        <f t="shared" si="1077"/>
        <v>737715.9</v>
      </c>
      <c r="AF227" s="4"/>
      <c r="AG227" s="4">
        <f t="shared" si="1078"/>
        <v>737715.9</v>
      </c>
      <c r="AH227" s="4"/>
      <c r="AI227" s="4">
        <f t="shared" si="1079"/>
        <v>737715.9</v>
      </c>
      <c r="AJ227" s="4">
        <v>-8750</v>
      </c>
      <c r="AK227" s="4">
        <f t="shared" si="1080"/>
        <v>728965.9</v>
      </c>
      <c r="AL227" s="4"/>
      <c r="AM227" s="3">
        <f t="shared" si="1047"/>
        <v>728965.9</v>
      </c>
      <c r="AN227" s="32"/>
      <c r="AO227" s="3">
        <f t="shared" si="1081"/>
        <v>728965.9</v>
      </c>
      <c r="AP227" s="32"/>
      <c r="AQ227" s="35">
        <f t="shared" si="1082"/>
        <v>728965.9</v>
      </c>
      <c r="AR227" s="4"/>
      <c r="AS227" s="35">
        <f t="shared" si="1083"/>
        <v>728965.9</v>
      </c>
      <c r="AT227" s="27"/>
      <c r="AU227" s="3">
        <f t="shared" si="1084"/>
        <v>728965.9</v>
      </c>
      <c r="AV227" s="3">
        <v>1111197.5</v>
      </c>
      <c r="AW227" s="3"/>
      <c r="AX227" s="3">
        <f t="shared" si="763"/>
        <v>1111197.5</v>
      </c>
      <c r="AY227" s="3"/>
      <c r="AZ227" s="3">
        <f t="shared" si="1085"/>
        <v>1111197.5</v>
      </c>
      <c r="BA227" s="3"/>
      <c r="BB227" s="3">
        <f t="shared" si="1086"/>
        <v>1111197.5</v>
      </c>
      <c r="BC227" s="3"/>
      <c r="BD227" s="3">
        <f t="shared" si="1087"/>
        <v>1111197.5</v>
      </c>
      <c r="BE227" s="3"/>
      <c r="BF227" s="3">
        <f t="shared" si="1088"/>
        <v>1111197.5</v>
      </c>
      <c r="BG227" s="3"/>
      <c r="BH227" s="3">
        <f t="shared" si="1056"/>
        <v>1111197.5</v>
      </c>
      <c r="BI227" s="3"/>
      <c r="BJ227" s="35">
        <f t="shared" si="1089"/>
        <v>1111197.5</v>
      </c>
      <c r="BK227" s="30"/>
      <c r="BL227" s="3">
        <f t="shared" si="1090"/>
        <v>1111197.5</v>
      </c>
      <c r="BM227" s="64" t="s">
        <v>294</v>
      </c>
      <c r="BN227" s="64"/>
    </row>
    <row r="228" spans="1:67" ht="36" x14ac:dyDescent="0.35">
      <c r="A228" s="24" t="s">
        <v>227</v>
      </c>
      <c r="B228" s="72" t="s">
        <v>39</v>
      </c>
      <c r="C228" s="2" t="s">
        <v>96</v>
      </c>
      <c r="D228" s="4">
        <f>D230+D231</f>
        <v>383520</v>
      </c>
      <c r="E228" s="4">
        <f>E230+E231</f>
        <v>0</v>
      </c>
      <c r="F228" s="4">
        <f t="shared" si="761"/>
        <v>383520</v>
      </c>
      <c r="G228" s="4">
        <f>G230+G231</f>
        <v>-5191.5999999999995</v>
      </c>
      <c r="H228" s="4">
        <f t="shared" si="1070"/>
        <v>378328.4</v>
      </c>
      <c r="I228" s="4">
        <f>I230+I231</f>
        <v>0</v>
      </c>
      <c r="J228" s="4">
        <f t="shared" si="1071"/>
        <v>378328.4</v>
      </c>
      <c r="K228" s="4">
        <f>K230+K231</f>
        <v>18402.5</v>
      </c>
      <c r="L228" s="4">
        <f t="shared" si="1072"/>
        <v>396730.9</v>
      </c>
      <c r="M228" s="4">
        <f>M230+M231</f>
        <v>0</v>
      </c>
      <c r="N228" s="4">
        <f>L228+M228</f>
        <v>396730.9</v>
      </c>
      <c r="O228" s="4">
        <f>O230+O231</f>
        <v>-315143.41000000003</v>
      </c>
      <c r="P228" s="4">
        <f>N228+O228</f>
        <v>81587.489999999991</v>
      </c>
      <c r="Q228" s="4">
        <f>Q230+Q231</f>
        <v>0</v>
      </c>
      <c r="R228" s="3">
        <f t="shared" si="1038"/>
        <v>81587.489999999991</v>
      </c>
      <c r="S228" s="32">
        <f>S230+S231</f>
        <v>0</v>
      </c>
      <c r="T228" s="3">
        <f t="shared" si="1073"/>
        <v>81587.489999999991</v>
      </c>
      <c r="U228" s="32">
        <f>U230+U231</f>
        <v>0</v>
      </c>
      <c r="V228" s="35">
        <f t="shared" si="1074"/>
        <v>81587.489999999991</v>
      </c>
      <c r="W228" s="4">
        <f>W230+W231</f>
        <v>0</v>
      </c>
      <c r="X228" s="35">
        <f t="shared" si="1075"/>
        <v>81587.489999999991</v>
      </c>
      <c r="Y228" s="27">
        <f>Y230+Y231</f>
        <v>0</v>
      </c>
      <c r="Z228" s="3">
        <f t="shared" si="1076"/>
        <v>81587.489999999991</v>
      </c>
      <c r="AA228" s="4">
        <f t="shared" ref="AA228:AV228" si="1091">AA230+AA231</f>
        <v>68737</v>
      </c>
      <c r="AB228" s="4">
        <f t="shared" ref="AB228:AD228" si="1092">AB230+AB231</f>
        <v>0</v>
      </c>
      <c r="AC228" s="4">
        <f t="shared" si="762"/>
        <v>68737</v>
      </c>
      <c r="AD228" s="4">
        <f t="shared" si="1092"/>
        <v>0</v>
      </c>
      <c r="AE228" s="4">
        <f t="shared" si="1077"/>
        <v>68737</v>
      </c>
      <c r="AF228" s="4">
        <f t="shared" ref="AF228" si="1093">AF230+AF231</f>
        <v>0</v>
      </c>
      <c r="AG228" s="4">
        <f t="shared" si="1078"/>
        <v>68737</v>
      </c>
      <c r="AH228" s="4">
        <f t="shared" ref="AH228:AJ228" si="1094">AH230+AH231</f>
        <v>0</v>
      </c>
      <c r="AI228" s="4">
        <f t="shared" si="1079"/>
        <v>68737</v>
      </c>
      <c r="AJ228" s="4">
        <f t="shared" si="1094"/>
        <v>324486.61</v>
      </c>
      <c r="AK228" s="4">
        <f t="shared" si="1080"/>
        <v>393223.61</v>
      </c>
      <c r="AL228" s="4">
        <f t="shared" ref="AL228:AN228" si="1095">AL230+AL231</f>
        <v>0</v>
      </c>
      <c r="AM228" s="3">
        <f t="shared" si="1047"/>
        <v>393223.61</v>
      </c>
      <c r="AN228" s="32">
        <f t="shared" si="1095"/>
        <v>0</v>
      </c>
      <c r="AO228" s="3">
        <f t="shared" si="1081"/>
        <v>393223.61</v>
      </c>
      <c r="AP228" s="32">
        <f t="shared" ref="AP228:AR228" si="1096">AP230+AP231</f>
        <v>0</v>
      </c>
      <c r="AQ228" s="35">
        <f t="shared" si="1082"/>
        <v>393223.61</v>
      </c>
      <c r="AR228" s="4">
        <f t="shared" si="1096"/>
        <v>0</v>
      </c>
      <c r="AS228" s="35">
        <f t="shared" si="1083"/>
        <v>393223.61</v>
      </c>
      <c r="AT228" s="27">
        <f t="shared" ref="AT228" si="1097">AT230+AT231</f>
        <v>0</v>
      </c>
      <c r="AU228" s="3">
        <f t="shared" si="1084"/>
        <v>393223.61</v>
      </c>
      <c r="AV228" s="4">
        <f t="shared" si="1091"/>
        <v>0</v>
      </c>
      <c r="AW228" s="3">
        <f t="shared" ref="AW228:AY228" si="1098">AW230+AW231</f>
        <v>0</v>
      </c>
      <c r="AX228" s="3">
        <f t="shared" si="763"/>
        <v>0</v>
      </c>
      <c r="AY228" s="3">
        <f t="shared" si="1098"/>
        <v>0</v>
      </c>
      <c r="AZ228" s="3">
        <f t="shared" si="1085"/>
        <v>0</v>
      </c>
      <c r="BA228" s="3">
        <f t="shared" ref="BA228:BC228" si="1099">BA230+BA231</f>
        <v>0</v>
      </c>
      <c r="BB228" s="3">
        <f t="shared" si="1086"/>
        <v>0</v>
      </c>
      <c r="BC228" s="3">
        <f t="shared" si="1099"/>
        <v>0</v>
      </c>
      <c r="BD228" s="3">
        <f t="shared" si="1087"/>
        <v>0</v>
      </c>
      <c r="BE228" s="3">
        <f t="shared" ref="BE228:BG228" si="1100">BE230+BE231</f>
        <v>0</v>
      </c>
      <c r="BF228" s="3">
        <f t="shared" si="1088"/>
        <v>0</v>
      </c>
      <c r="BG228" s="3">
        <f t="shared" si="1100"/>
        <v>0</v>
      </c>
      <c r="BH228" s="3">
        <f t="shared" si="1056"/>
        <v>0</v>
      </c>
      <c r="BI228" s="3">
        <f t="shared" ref="BI228:BK228" si="1101">BI230+BI231</f>
        <v>0</v>
      </c>
      <c r="BJ228" s="35">
        <f t="shared" si="1089"/>
        <v>0</v>
      </c>
      <c r="BK228" s="30">
        <f t="shared" si="1101"/>
        <v>0</v>
      </c>
      <c r="BL228" s="3">
        <f t="shared" si="1090"/>
        <v>0</v>
      </c>
      <c r="BM228" s="64"/>
      <c r="BN228" s="64"/>
    </row>
    <row r="229" spans="1:67" x14ac:dyDescent="0.35">
      <c r="A229" s="24"/>
      <c r="B229" s="72" t="s">
        <v>5</v>
      </c>
      <c r="C229" s="7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3"/>
      <c r="S229" s="32"/>
      <c r="T229" s="3"/>
      <c r="U229" s="32"/>
      <c r="V229" s="35"/>
      <c r="W229" s="4"/>
      <c r="X229" s="35"/>
      <c r="Y229" s="27"/>
      <c r="Z229" s="3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3"/>
      <c r="AN229" s="32"/>
      <c r="AO229" s="3"/>
      <c r="AP229" s="32"/>
      <c r="AQ229" s="35"/>
      <c r="AR229" s="4"/>
      <c r="AS229" s="35"/>
      <c r="AT229" s="27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5"/>
      <c r="BK229" s="30"/>
      <c r="BL229" s="3"/>
      <c r="BM229" s="64"/>
      <c r="BN229" s="64"/>
    </row>
    <row r="230" spans="1:67" hidden="1" x14ac:dyDescent="0.35">
      <c r="A230" s="12"/>
      <c r="B230" s="1" t="s">
        <v>6</v>
      </c>
      <c r="C230" s="1"/>
      <c r="D230" s="4">
        <v>95880.1</v>
      </c>
      <c r="E230" s="4"/>
      <c r="F230" s="4">
        <f t="shared" si="761"/>
        <v>95880.1</v>
      </c>
      <c r="G230" s="4">
        <f>-2426+4512.1</f>
        <v>2086.1000000000004</v>
      </c>
      <c r="H230" s="4">
        <f t="shared" ref="H230:H232" si="1102">F230+G230</f>
        <v>97966.200000000012</v>
      </c>
      <c r="I230" s="4"/>
      <c r="J230" s="4">
        <f t="shared" ref="J230:J232" si="1103">H230+I230</f>
        <v>97966.200000000012</v>
      </c>
      <c r="K230" s="4"/>
      <c r="L230" s="4">
        <f t="shared" ref="L230:L232" si="1104">J230+K230</f>
        <v>97966.200000000012</v>
      </c>
      <c r="M230" s="4"/>
      <c r="N230" s="4">
        <f>L230+M230</f>
        <v>97966.200000000012</v>
      </c>
      <c r="O230" s="4">
        <v>-78695.710000000006</v>
      </c>
      <c r="P230" s="4">
        <f>N230+O230</f>
        <v>19270.490000000005</v>
      </c>
      <c r="Q230" s="4"/>
      <c r="R230" s="4">
        <f t="shared" si="1038"/>
        <v>19270.490000000005</v>
      </c>
      <c r="S230" s="32"/>
      <c r="T230" s="4">
        <f t="shared" ref="T230:T232" si="1105">R230+S230</f>
        <v>19270.490000000005</v>
      </c>
      <c r="U230" s="32"/>
      <c r="V230" s="4">
        <f t="shared" ref="V230:V232" si="1106">T230+U230</f>
        <v>19270.490000000005</v>
      </c>
      <c r="W230" s="4"/>
      <c r="X230" s="4">
        <f t="shared" ref="X230:X232" si="1107">V230+W230</f>
        <v>19270.490000000005</v>
      </c>
      <c r="Y230" s="27"/>
      <c r="Z230" s="4">
        <f t="shared" ref="Z230:Z232" si="1108">X230+Y230</f>
        <v>19270.490000000005</v>
      </c>
      <c r="AA230" s="4">
        <v>17184.2</v>
      </c>
      <c r="AB230" s="4"/>
      <c r="AC230" s="4">
        <f t="shared" si="762"/>
        <v>17184.2</v>
      </c>
      <c r="AD230" s="4"/>
      <c r="AE230" s="4">
        <f t="shared" ref="AE230:AE232" si="1109">AC230+AD230</f>
        <v>17184.2</v>
      </c>
      <c r="AF230" s="4"/>
      <c r="AG230" s="4">
        <f t="shared" ref="AG230:AG232" si="1110">AE230+AF230</f>
        <v>17184.2</v>
      </c>
      <c r="AH230" s="4"/>
      <c r="AI230" s="4">
        <f t="shared" ref="AI230:AI232" si="1111">AG230+AH230</f>
        <v>17184.2</v>
      </c>
      <c r="AJ230" s="4">
        <v>81121.81</v>
      </c>
      <c r="AK230" s="4">
        <f t="shared" ref="AK230:AK232" si="1112">AI230+AJ230</f>
        <v>98306.01</v>
      </c>
      <c r="AL230" s="4"/>
      <c r="AM230" s="4">
        <f t="shared" si="1047"/>
        <v>98306.01</v>
      </c>
      <c r="AN230" s="32"/>
      <c r="AO230" s="4">
        <f t="shared" ref="AO230:AO232" si="1113">AM230+AN230</f>
        <v>98306.01</v>
      </c>
      <c r="AP230" s="32"/>
      <c r="AQ230" s="4">
        <f t="shared" ref="AQ230:AQ232" si="1114">AO230+AP230</f>
        <v>98306.01</v>
      </c>
      <c r="AR230" s="4"/>
      <c r="AS230" s="4">
        <f t="shared" ref="AS230:AS232" si="1115">AQ230+AR230</f>
        <v>98306.01</v>
      </c>
      <c r="AT230" s="27"/>
      <c r="AU230" s="4">
        <f t="shared" ref="AU230:AU232" si="1116">AS230+AT230</f>
        <v>98306.01</v>
      </c>
      <c r="AV230" s="3">
        <v>0</v>
      </c>
      <c r="AW230" s="3">
        <v>0</v>
      </c>
      <c r="AX230" s="3">
        <f t="shared" si="763"/>
        <v>0</v>
      </c>
      <c r="AY230" s="3">
        <v>0</v>
      </c>
      <c r="AZ230" s="3">
        <f t="shared" ref="AZ230:AZ232" si="1117">AX230+AY230</f>
        <v>0</v>
      </c>
      <c r="BA230" s="3">
        <v>0</v>
      </c>
      <c r="BB230" s="3">
        <f t="shared" ref="BB230:BB232" si="1118">AZ230+BA230</f>
        <v>0</v>
      </c>
      <c r="BC230" s="3">
        <v>0</v>
      </c>
      <c r="BD230" s="3">
        <f t="shared" ref="BD230:BD232" si="1119">BB230+BC230</f>
        <v>0</v>
      </c>
      <c r="BE230" s="3">
        <v>0</v>
      </c>
      <c r="BF230" s="3">
        <f t="shared" ref="BF230:BF232" si="1120">BD230+BE230</f>
        <v>0</v>
      </c>
      <c r="BG230" s="3">
        <v>0</v>
      </c>
      <c r="BH230" s="3">
        <f t="shared" si="1056"/>
        <v>0</v>
      </c>
      <c r="BI230" s="3">
        <v>0</v>
      </c>
      <c r="BJ230" s="3">
        <f t="shared" ref="BJ230:BJ232" si="1121">BH230+BI230</f>
        <v>0</v>
      </c>
      <c r="BK230" s="30">
        <v>0</v>
      </c>
      <c r="BL230" s="3">
        <f t="shared" ref="BL230:BL232" si="1122">BJ230+BK230</f>
        <v>0</v>
      </c>
      <c r="BM230" s="5" t="s">
        <v>288</v>
      </c>
      <c r="BN230" s="5">
        <v>0</v>
      </c>
      <c r="BO230" s="5"/>
    </row>
    <row r="231" spans="1:67" x14ac:dyDescent="0.35">
      <c r="A231" s="24"/>
      <c r="B231" s="72" t="s">
        <v>21</v>
      </c>
      <c r="C231" s="72"/>
      <c r="D231" s="4">
        <v>287639.90000000002</v>
      </c>
      <c r="E231" s="4"/>
      <c r="F231" s="4">
        <f t="shared" si="761"/>
        <v>287639.90000000002</v>
      </c>
      <c r="G231" s="4">
        <v>-7277.7</v>
      </c>
      <c r="H231" s="4">
        <f t="shared" si="1102"/>
        <v>280362.2</v>
      </c>
      <c r="I231" s="4"/>
      <c r="J231" s="4">
        <f t="shared" si="1103"/>
        <v>280362.2</v>
      </c>
      <c r="K231" s="4">
        <v>18402.5</v>
      </c>
      <c r="L231" s="4">
        <f t="shared" si="1104"/>
        <v>298764.7</v>
      </c>
      <c r="M231" s="4"/>
      <c r="N231" s="4">
        <f>L231+M231</f>
        <v>298764.7</v>
      </c>
      <c r="O231" s="4">
        <v>-236447.7</v>
      </c>
      <c r="P231" s="4">
        <f>N231+O231</f>
        <v>62317</v>
      </c>
      <c r="Q231" s="4"/>
      <c r="R231" s="3">
        <f t="shared" si="1038"/>
        <v>62317</v>
      </c>
      <c r="S231" s="32"/>
      <c r="T231" s="3">
        <f t="shared" si="1105"/>
        <v>62317</v>
      </c>
      <c r="U231" s="32"/>
      <c r="V231" s="35">
        <f t="shared" si="1106"/>
        <v>62317</v>
      </c>
      <c r="W231" s="4"/>
      <c r="X231" s="35">
        <f t="shared" si="1107"/>
        <v>62317</v>
      </c>
      <c r="Y231" s="27"/>
      <c r="Z231" s="3">
        <f t="shared" si="1108"/>
        <v>62317</v>
      </c>
      <c r="AA231" s="4">
        <v>51552.800000000003</v>
      </c>
      <c r="AB231" s="4"/>
      <c r="AC231" s="4">
        <f t="shared" si="762"/>
        <v>51552.800000000003</v>
      </c>
      <c r="AD231" s="4"/>
      <c r="AE231" s="4">
        <f t="shared" si="1109"/>
        <v>51552.800000000003</v>
      </c>
      <c r="AF231" s="4"/>
      <c r="AG231" s="4">
        <f t="shared" si="1110"/>
        <v>51552.800000000003</v>
      </c>
      <c r="AH231" s="4"/>
      <c r="AI231" s="4">
        <f t="shared" si="1111"/>
        <v>51552.800000000003</v>
      </c>
      <c r="AJ231" s="4">
        <v>243364.8</v>
      </c>
      <c r="AK231" s="4">
        <f t="shared" si="1112"/>
        <v>294917.59999999998</v>
      </c>
      <c r="AL231" s="4"/>
      <c r="AM231" s="3">
        <f t="shared" si="1047"/>
        <v>294917.59999999998</v>
      </c>
      <c r="AN231" s="32"/>
      <c r="AO231" s="3">
        <f t="shared" si="1113"/>
        <v>294917.59999999998</v>
      </c>
      <c r="AP231" s="32"/>
      <c r="AQ231" s="35">
        <f t="shared" si="1114"/>
        <v>294917.59999999998</v>
      </c>
      <c r="AR231" s="4"/>
      <c r="AS231" s="35">
        <f t="shared" si="1115"/>
        <v>294917.59999999998</v>
      </c>
      <c r="AT231" s="27"/>
      <c r="AU231" s="3">
        <f t="shared" si="1116"/>
        <v>294917.59999999998</v>
      </c>
      <c r="AV231" s="3">
        <v>0</v>
      </c>
      <c r="AW231" s="3">
        <v>0</v>
      </c>
      <c r="AX231" s="3">
        <f t="shared" si="763"/>
        <v>0</v>
      </c>
      <c r="AY231" s="3">
        <v>0</v>
      </c>
      <c r="AZ231" s="3">
        <f t="shared" si="1117"/>
        <v>0</v>
      </c>
      <c r="BA231" s="3">
        <v>0</v>
      </c>
      <c r="BB231" s="3">
        <f t="shared" si="1118"/>
        <v>0</v>
      </c>
      <c r="BC231" s="3">
        <v>0</v>
      </c>
      <c r="BD231" s="3">
        <f t="shared" si="1119"/>
        <v>0</v>
      </c>
      <c r="BE231" s="3">
        <v>0</v>
      </c>
      <c r="BF231" s="3">
        <f t="shared" si="1120"/>
        <v>0</v>
      </c>
      <c r="BG231" s="3">
        <v>0</v>
      </c>
      <c r="BH231" s="3">
        <f t="shared" si="1056"/>
        <v>0</v>
      </c>
      <c r="BI231" s="3">
        <v>0</v>
      </c>
      <c r="BJ231" s="35">
        <f t="shared" si="1121"/>
        <v>0</v>
      </c>
      <c r="BK231" s="30">
        <v>0</v>
      </c>
      <c r="BL231" s="3">
        <f t="shared" si="1122"/>
        <v>0</v>
      </c>
      <c r="BM231" s="64" t="s">
        <v>294</v>
      </c>
      <c r="BN231" s="64"/>
    </row>
    <row r="232" spans="1:67" ht="36" x14ac:dyDescent="0.35">
      <c r="A232" s="24" t="s">
        <v>228</v>
      </c>
      <c r="B232" s="72" t="s">
        <v>40</v>
      </c>
      <c r="C232" s="2" t="s">
        <v>96</v>
      </c>
      <c r="D232" s="4">
        <f>D234+D235</f>
        <v>46879.5</v>
      </c>
      <c r="E232" s="4">
        <f>E234+E235</f>
        <v>0</v>
      </c>
      <c r="F232" s="4">
        <f t="shared" si="761"/>
        <v>46879.5</v>
      </c>
      <c r="G232" s="4">
        <f>G234+G235</f>
        <v>0</v>
      </c>
      <c r="H232" s="4">
        <f t="shared" si="1102"/>
        <v>46879.5</v>
      </c>
      <c r="I232" s="4">
        <f>I234+I235</f>
        <v>0</v>
      </c>
      <c r="J232" s="4">
        <f t="shared" si="1103"/>
        <v>46879.5</v>
      </c>
      <c r="K232" s="4">
        <f>K234+K235</f>
        <v>0</v>
      </c>
      <c r="L232" s="4">
        <f t="shared" si="1104"/>
        <v>46879.5</v>
      </c>
      <c r="M232" s="4">
        <f>M234+M235</f>
        <v>0</v>
      </c>
      <c r="N232" s="4">
        <f>L232+M232</f>
        <v>46879.5</v>
      </c>
      <c r="O232" s="4">
        <f>O234+O235</f>
        <v>0</v>
      </c>
      <c r="P232" s="4">
        <f>N232+O232</f>
        <v>46879.5</v>
      </c>
      <c r="Q232" s="4">
        <f>Q234+Q235</f>
        <v>0</v>
      </c>
      <c r="R232" s="3">
        <f t="shared" si="1038"/>
        <v>46879.5</v>
      </c>
      <c r="S232" s="32">
        <f>S234+S235</f>
        <v>0</v>
      </c>
      <c r="T232" s="3">
        <f t="shared" si="1105"/>
        <v>46879.5</v>
      </c>
      <c r="U232" s="32">
        <f>U234+U235</f>
        <v>0</v>
      </c>
      <c r="V232" s="35">
        <f t="shared" si="1106"/>
        <v>46879.5</v>
      </c>
      <c r="W232" s="4">
        <f>W234+W235</f>
        <v>0</v>
      </c>
      <c r="X232" s="35">
        <f t="shared" si="1107"/>
        <v>46879.5</v>
      </c>
      <c r="Y232" s="27">
        <f>Y234+Y235</f>
        <v>0</v>
      </c>
      <c r="Z232" s="3">
        <f t="shared" si="1108"/>
        <v>46879.5</v>
      </c>
      <c r="AA232" s="4">
        <f t="shared" ref="AA232:AV232" si="1123">AA234+AA235</f>
        <v>0</v>
      </c>
      <c r="AB232" s="4">
        <f t="shared" ref="AB232:AD232" si="1124">AB234+AB235</f>
        <v>0</v>
      </c>
      <c r="AC232" s="4">
        <f t="shared" si="762"/>
        <v>0</v>
      </c>
      <c r="AD232" s="4">
        <f t="shared" si="1124"/>
        <v>0</v>
      </c>
      <c r="AE232" s="4">
        <f t="shared" si="1109"/>
        <v>0</v>
      </c>
      <c r="AF232" s="4">
        <f t="shared" ref="AF232" si="1125">AF234+AF235</f>
        <v>0</v>
      </c>
      <c r="AG232" s="4">
        <f t="shared" si="1110"/>
        <v>0</v>
      </c>
      <c r="AH232" s="4">
        <f t="shared" ref="AH232:AJ232" si="1126">AH234+AH235</f>
        <v>0</v>
      </c>
      <c r="AI232" s="4">
        <f t="shared" si="1111"/>
        <v>0</v>
      </c>
      <c r="AJ232" s="4">
        <f t="shared" si="1126"/>
        <v>0</v>
      </c>
      <c r="AK232" s="4">
        <f t="shared" si="1112"/>
        <v>0</v>
      </c>
      <c r="AL232" s="4">
        <f t="shared" ref="AL232:AN232" si="1127">AL234+AL235</f>
        <v>0</v>
      </c>
      <c r="AM232" s="3">
        <f t="shared" si="1047"/>
        <v>0</v>
      </c>
      <c r="AN232" s="32">
        <f t="shared" si="1127"/>
        <v>0</v>
      </c>
      <c r="AO232" s="3">
        <f t="shared" si="1113"/>
        <v>0</v>
      </c>
      <c r="AP232" s="32">
        <f t="shared" ref="AP232:AR232" si="1128">AP234+AP235</f>
        <v>0</v>
      </c>
      <c r="AQ232" s="35">
        <f t="shared" si="1114"/>
        <v>0</v>
      </c>
      <c r="AR232" s="4">
        <f t="shared" si="1128"/>
        <v>0</v>
      </c>
      <c r="AS232" s="35">
        <f t="shared" si="1115"/>
        <v>0</v>
      </c>
      <c r="AT232" s="27">
        <f t="shared" ref="AT232" si="1129">AT234+AT235</f>
        <v>0</v>
      </c>
      <c r="AU232" s="3">
        <f t="shared" si="1116"/>
        <v>0</v>
      </c>
      <c r="AV232" s="4">
        <f t="shared" si="1123"/>
        <v>0</v>
      </c>
      <c r="AW232" s="3">
        <f t="shared" ref="AW232:AY232" si="1130">AW234+AW235</f>
        <v>0</v>
      </c>
      <c r="AX232" s="3">
        <f t="shared" si="763"/>
        <v>0</v>
      </c>
      <c r="AY232" s="3">
        <f t="shared" si="1130"/>
        <v>0</v>
      </c>
      <c r="AZ232" s="3">
        <f t="shared" si="1117"/>
        <v>0</v>
      </c>
      <c r="BA232" s="3">
        <f t="shared" ref="BA232:BC232" si="1131">BA234+BA235</f>
        <v>0</v>
      </c>
      <c r="BB232" s="3">
        <f t="shared" si="1118"/>
        <v>0</v>
      </c>
      <c r="BC232" s="3">
        <f t="shared" si="1131"/>
        <v>0</v>
      </c>
      <c r="BD232" s="3">
        <f t="shared" si="1119"/>
        <v>0</v>
      </c>
      <c r="BE232" s="3">
        <f t="shared" ref="BE232:BG232" si="1132">BE234+BE235</f>
        <v>0</v>
      </c>
      <c r="BF232" s="3">
        <f t="shared" si="1120"/>
        <v>0</v>
      </c>
      <c r="BG232" s="3">
        <f t="shared" si="1132"/>
        <v>0</v>
      </c>
      <c r="BH232" s="3">
        <f t="shared" si="1056"/>
        <v>0</v>
      </c>
      <c r="BI232" s="3">
        <f t="shared" ref="BI232:BK232" si="1133">BI234+BI235</f>
        <v>0</v>
      </c>
      <c r="BJ232" s="35">
        <f t="shared" si="1121"/>
        <v>0</v>
      </c>
      <c r="BK232" s="30">
        <f t="shared" si="1133"/>
        <v>0</v>
      </c>
      <c r="BL232" s="3">
        <f t="shared" si="1122"/>
        <v>0</v>
      </c>
      <c r="BM232" s="64"/>
      <c r="BN232" s="64"/>
    </row>
    <row r="233" spans="1:67" x14ac:dyDescent="0.35">
      <c r="A233" s="24"/>
      <c r="B233" s="72" t="s">
        <v>5</v>
      </c>
      <c r="C233" s="7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3"/>
      <c r="S233" s="32"/>
      <c r="T233" s="3"/>
      <c r="U233" s="32"/>
      <c r="V233" s="35"/>
      <c r="W233" s="4"/>
      <c r="X233" s="35"/>
      <c r="Y233" s="27"/>
      <c r="Z233" s="3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3"/>
      <c r="AN233" s="32"/>
      <c r="AO233" s="3"/>
      <c r="AP233" s="32"/>
      <c r="AQ233" s="35"/>
      <c r="AR233" s="4"/>
      <c r="AS233" s="35"/>
      <c r="AT233" s="27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5"/>
      <c r="BK233" s="30"/>
      <c r="BL233" s="3"/>
      <c r="BM233" s="64"/>
      <c r="BN233" s="64"/>
    </row>
    <row r="234" spans="1:67" hidden="1" x14ac:dyDescent="0.35">
      <c r="A234" s="12"/>
      <c r="B234" s="1" t="s">
        <v>6</v>
      </c>
      <c r="C234" s="1"/>
      <c r="D234" s="4">
        <v>11720</v>
      </c>
      <c r="E234" s="4"/>
      <c r="F234" s="4">
        <f t="shared" si="761"/>
        <v>11720</v>
      </c>
      <c r="G234" s="4"/>
      <c r="H234" s="4">
        <f t="shared" ref="H234:H236" si="1134">F234+G234</f>
        <v>11720</v>
      </c>
      <c r="I234" s="4"/>
      <c r="J234" s="4">
        <f t="shared" ref="J234:J236" si="1135">H234+I234</f>
        <v>11720</v>
      </c>
      <c r="K234" s="4"/>
      <c r="L234" s="4">
        <f t="shared" ref="L234:L236" si="1136">J234+K234</f>
        <v>11720</v>
      </c>
      <c r="M234" s="4"/>
      <c r="N234" s="4">
        <f>L234+M234</f>
        <v>11720</v>
      </c>
      <c r="O234" s="4"/>
      <c r="P234" s="4">
        <f>N234+O234</f>
        <v>11720</v>
      </c>
      <c r="Q234" s="4"/>
      <c r="R234" s="4">
        <f t="shared" si="1038"/>
        <v>11720</v>
      </c>
      <c r="S234" s="32"/>
      <c r="T234" s="4">
        <f t="shared" ref="T234:T236" si="1137">R234+S234</f>
        <v>11720</v>
      </c>
      <c r="U234" s="32"/>
      <c r="V234" s="4">
        <f t="shared" ref="V234:V236" si="1138">T234+U234</f>
        <v>11720</v>
      </c>
      <c r="W234" s="4"/>
      <c r="X234" s="4">
        <f t="shared" ref="X234:X236" si="1139">V234+W234</f>
        <v>11720</v>
      </c>
      <c r="Y234" s="27"/>
      <c r="Z234" s="4">
        <f t="shared" ref="Z234:Z236" si="1140">X234+Y234</f>
        <v>11720</v>
      </c>
      <c r="AA234" s="4">
        <v>0</v>
      </c>
      <c r="AB234" s="4">
        <v>0</v>
      </c>
      <c r="AC234" s="4">
        <f t="shared" si="762"/>
        <v>0</v>
      </c>
      <c r="AD234" s="4">
        <v>0</v>
      </c>
      <c r="AE234" s="4">
        <f t="shared" ref="AE234:AE236" si="1141">AC234+AD234</f>
        <v>0</v>
      </c>
      <c r="AF234" s="4">
        <v>0</v>
      </c>
      <c r="AG234" s="4">
        <f t="shared" ref="AG234:AG236" si="1142">AE234+AF234</f>
        <v>0</v>
      </c>
      <c r="AH234" s="4">
        <v>0</v>
      </c>
      <c r="AI234" s="4">
        <f t="shared" ref="AI234:AI236" si="1143">AG234+AH234</f>
        <v>0</v>
      </c>
      <c r="AJ234" s="4">
        <v>0</v>
      </c>
      <c r="AK234" s="4">
        <f t="shared" ref="AK234:AK236" si="1144">AI234+AJ234</f>
        <v>0</v>
      </c>
      <c r="AL234" s="4">
        <v>0</v>
      </c>
      <c r="AM234" s="4">
        <f t="shared" si="1047"/>
        <v>0</v>
      </c>
      <c r="AN234" s="32">
        <v>0</v>
      </c>
      <c r="AO234" s="4">
        <f t="shared" ref="AO234:AO236" si="1145">AM234+AN234</f>
        <v>0</v>
      </c>
      <c r="AP234" s="32">
        <v>0</v>
      </c>
      <c r="AQ234" s="4">
        <f t="shared" ref="AQ234:AQ236" si="1146">AO234+AP234</f>
        <v>0</v>
      </c>
      <c r="AR234" s="4">
        <v>0</v>
      </c>
      <c r="AS234" s="4">
        <f t="shared" ref="AS234:AS236" si="1147">AQ234+AR234</f>
        <v>0</v>
      </c>
      <c r="AT234" s="27">
        <v>0</v>
      </c>
      <c r="AU234" s="4">
        <f t="shared" ref="AU234:AU236" si="1148">AS234+AT234</f>
        <v>0</v>
      </c>
      <c r="AV234" s="3">
        <v>0</v>
      </c>
      <c r="AW234" s="3">
        <v>0</v>
      </c>
      <c r="AX234" s="3">
        <f t="shared" si="763"/>
        <v>0</v>
      </c>
      <c r="AY234" s="3">
        <v>0</v>
      </c>
      <c r="AZ234" s="3">
        <f t="shared" ref="AZ234:AZ236" si="1149">AX234+AY234</f>
        <v>0</v>
      </c>
      <c r="BA234" s="3">
        <v>0</v>
      </c>
      <c r="BB234" s="3">
        <f t="shared" ref="BB234:BB236" si="1150">AZ234+BA234</f>
        <v>0</v>
      </c>
      <c r="BC234" s="3">
        <v>0</v>
      </c>
      <c r="BD234" s="3">
        <f t="shared" ref="BD234:BD236" si="1151">BB234+BC234</f>
        <v>0</v>
      </c>
      <c r="BE234" s="3">
        <v>0</v>
      </c>
      <c r="BF234" s="3">
        <f t="shared" ref="BF234:BF236" si="1152">BD234+BE234</f>
        <v>0</v>
      </c>
      <c r="BG234" s="3">
        <v>0</v>
      </c>
      <c r="BH234" s="3">
        <f t="shared" si="1056"/>
        <v>0</v>
      </c>
      <c r="BI234" s="3">
        <v>0</v>
      </c>
      <c r="BJ234" s="3">
        <f t="shared" ref="BJ234:BJ236" si="1153">BH234+BI234</f>
        <v>0</v>
      </c>
      <c r="BK234" s="30">
        <v>0</v>
      </c>
      <c r="BL234" s="3">
        <f t="shared" ref="BL234:BL236" si="1154">BJ234+BK234</f>
        <v>0</v>
      </c>
      <c r="BM234" s="5" t="s">
        <v>293</v>
      </c>
      <c r="BN234" s="5">
        <v>0</v>
      </c>
      <c r="BO234" s="5"/>
    </row>
    <row r="235" spans="1:67" x14ac:dyDescent="0.35">
      <c r="A235" s="24"/>
      <c r="B235" s="72" t="s">
        <v>21</v>
      </c>
      <c r="C235" s="72"/>
      <c r="D235" s="4">
        <v>35159.5</v>
      </c>
      <c r="E235" s="4"/>
      <c r="F235" s="4">
        <f t="shared" si="761"/>
        <v>35159.5</v>
      </c>
      <c r="G235" s="4"/>
      <c r="H235" s="4">
        <f t="shared" si="1134"/>
        <v>35159.5</v>
      </c>
      <c r="I235" s="4"/>
      <c r="J235" s="4">
        <f t="shared" si="1135"/>
        <v>35159.5</v>
      </c>
      <c r="K235" s="4"/>
      <c r="L235" s="4">
        <f t="shared" si="1136"/>
        <v>35159.5</v>
      </c>
      <c r="M235" s="4"/>
      <c r="N235" s="4">
        <f>L235+M235</f>
        <v>35159.5</v>
      </c>
      <c r="O235" s="4"/>
      <c r="P235" s="4">
        <f>N235+O235</f>
        <v>35159.5</v>
      </c>
      <c r="Q235" s="4"/>
      <c r="R235" s="3">
        <f t="shared" si="1038"/>
        <v>35159.5</v>
      </c>
      <c r="S235" s="32"/>
      <c r="T235" s="3">
        <f t="shared" si="1137"/>
        <v>35159.5</v>
      </c>
      <c r="U235" s="32"/>
      <c r="V235" s="35">
        <f t="shared" si="1138"/>
        <v>35159.5</v>
      </c>
      <c r="W235" s="4"/>
      <c r="X235" s="35">
        <f t="shared" si="1139"/>
        <v>35159.5</v>
      </c>
      <c r="Y235" s="27"/>
      <c r="Z235" s="3">
        <f t="shared" si="1140"/>
        <v>35159.5</v>
      </c>
      <c r="AA235" s="4">
        <v>0</v>
      </c>
      <c r="AB235" s="4">
        <v>0</v>
      </c>
      <c r="AC235" s="4">
        <f t="shared" si="762"/>
        <v>0</v>
      </c>
      <c r="AD235" s="4">
        <v>0</v>
      </c>
      <c r="AE235" s="4">
        <f t="shared" si="1141"/>
        <v>0</v>
      </c>
      <c r="AF235" s="4">
        <v>0</v>
      </c>
      <c r="AG235" s="4">
        <f t="shared" si="1142"/>
        <v>0</v>
      </c>
      <c r="AH235" s="4">
        <v>0</v>
      </c>
      <c r="AI235" s="4">
        <f t="shared" si="1143"/>
        <v>0</v>
      </c>
      <c r="AJ235" s="4">
        <v>0</v>
      </c>
      <c r="AK235" s="4">
        <f t="shared" si="1144"/>
        <v>0</v>
      </c>
      <c r="AL235" s="4">
        <v>0</v>
      </c>
      <c r="AM235" s="3">
        <f t="shared" si="1047"/>
        <v>0</v>
      </c>
      <c r="AN235" s="32">
        <v>0</v>
      </c>
      <c r="AO235" s="3">
        <f t="shared" si="1145"/>
        <v>0</v>
      </c>
      <c r="AP235" s="32">
        <v>0</v>
      </c>
      <c r="AQ235" s="35">
        <f t="shared" si="1146"/>
        <v>0</v>
      </c>
      <c r="AR235" s="4">
        <v>0</v>
      </c>
      <c r="AS235" s="35">
        <f t="shared" si="1147"/>
        <v>0</v>
      </c>
      <c r="AT235" s="27">
        <v>0</v>
      </c>
      <c r="AU235" s="3">
        <f t="shared" si="1148"/>
        <v>0</v>
      </c>
      <c r="AV235" s="3">
        <v>0</v>
      </c>
      <c r="AW235" s="3">
        <v>0</v>
      </c>
      <c r="AX235" s="3">
        <f t="shared" si="763"/>
        <v>0</v>
      </c>
      <c r="AY235" s="3">
        <v>0</v>
      </c>
      <c r="AZ235" s="3">
        <f t="shared" si="1149"/>
        <v>0</v>
      </c>
      <c r="BA235" s="3">
        <v>0</v>
      </c>
      <c r="BB235" s="3">
        <f t="shared" si="1150"/>
        <v>0</v>
      </c>
      <c r="BC235" s="3">
        <v>0</v>
      </c>
      <c r="BD235" s="3">
        <f t="shared" si="1151"/>
        <v>0</v>
      </c>
      <c r="BE235" s="3">
        <v>0</v>
      </c>
      <c r="BF235" s="3">
        <f t="shared" si="1152"/>
        <v>0</v>
      </c>
      <c r="BG235" s="3">
        <v>0</v>
      </c>
      <c r="BH235" s="3">
        <f t="shared" si="1056"/>
        <v>0</v>
      </c>
      <c r="BI235" s="3">
        <v>0</v>
      </c>
      <c r="BJ235" s="35">
        <f t="shared" si="1153"/>
        <v>0</v>
      </c>
      <c r="BK235" s="30">
        <v>0</v>
      </c>
      <c r="BL235" s="3">
        <f t="shared" si="1154"/>
        <v>0</v>
      </c>
      <c r="BM235" s="64" t="s">
        <v>294</v>
      </c>
      <c r="BN235" s="64"/>
    </row>
    <row r="236" spans="1:67" ht="36" x14ac:dyDescent="0.35">
      <c r="A236" s="24" t="s">
        <v>229</v>
      </c>
      <c r="B236" s="72" t="s">
        <v>41</v>
      </c>
      <c r="C236" s="2" t="s">
        <v>96</v>
      </c>
      <c r="D236" s="4">
        <f>D238+D239</f>
        <v>18636</v>
      </c>
      <c r="E236" s="4">
        <f>E238+E239</f>
        <v>0</v>
      </c>
      <c r="F236" s="4">
        <f t="shared" si="761"/>
        <v>18636</v>
      </c>
      <c r="G236" s="4">
        <f>G238+G239</f>
        <v>0</v>
      </c>
      <c r="H236" s="4">
        <f t="shared" si="1134"/>
        <v>18636</v>
      </c>
      <c r="I236" s="4">
        <f>I238+I239</f>
        <v>0</v>
      </c>
      <c r="J236" s="4">
        <f t="shared" si="1135"/>
        <v>18636</v>
      </c>
      <c r="K236" s="4">
        <f>K238+K239</f>
        <v>0</v>
      </c>
      <c r="L236" s="4">
        <f t="shared" si="1136"/>
        <v>18636</v>
      </c>
      <c r="M236" s="4">
        <f>M238+M239</f>
        <v>0</v>
      </c>
      <c r="N236" s="4">
        <f>L236+M236</f>
        <v>18636</v>
      </c>
      <c r="O236" s="4">
        <f>O238+O239</f>
        <v>0</v>
      </c>
      <c r="P236" s="4">
        <f>N236+O236</f>
        <v>18636</v>
      </c>
      <c r="Q236" s="4">
        <f>Q238+Q239</f>
        <v>0</v>
      </c>
      <c r="R236" s="3">
        <f t="shared" si="1038"/>
        <v>18636</v>
      </c>
      <c r="S236" s="32">
        <f>S238+S239</f>
        <v>0</v>
      </c>
      <c r="T236" s="3">
        <f t="shared" si="1137"/>
        <v>18636</v>
      </c>
      <c r="U236" s="32">
        <f>U238+U239</f>
        <v>0</v>
      </c>
      <c r="V236" s="35">
        <f t="shared" si="1138"/>
        <v>18636</v>
      </c>
      <c r="W236" s="4">
        <f>W238+W239</f>
        <v>0</v>
      </c>
      <c r="X236" s="35">
        <f t="shared" si="1139"/>
        <v>18636</v>
      </c>
      <c r="Y236" s="27">
        <f>Y238+Y239</f>
        <v>0</v>
      </c>
      <c r="Z236" s="3">
        <f t="shared" si="1140"/>
        <v>18636</v>
      </c>
      <c r="AA236" s="4">
        <f t="shared" ref="AA236:AV236" si="1155">AA238+AA239</f>
        <v>0</v>
      </c>
      <c r="AB236" s="4">
        <f t="shared" ref="AB236:AD236" si="1156">AB238+AB239</f>
        <v>0</v>
      </c>
      <c r="AC236" s="4">
        <f t="shared" si="762"/>
        <v>0</v>
      </c>
      <c r="AD236" s="4">
        <f t="shared" si="1156"/>
        <v>0</v>
      </c>
      <c r="AE236" s="4">
        <f t="shared" si="1141"/>
        <v>0</v>
      </c>
      <c r="AF236" s="4">
        <f t="shared" ref="AF236" si="1157">AF238+AF239</f>
        <v>0</v>
      </c>
      <c r="AG236" s="4">
        <f t="shared" si="1142"/>
        <v>0</v>
      </c>
      <c r="AH236" s="4">
        <f t="shared" ref="AH236:AJ236" si="1158">AH238+AH239</f>
        <v>0</v>
      </c>
      <c r="AI236" s="4">
        <f t="shared" si="1143"/>
        <v>0</v>
      </c>
      <c r="AJ236" s="4">
        <f t="shared" si="1158"/>
        <v>0</v>
      </c>
      <c r="AK236" s="4">
        <f t="shared" si="1144"/>
        <v>0</v>
      </c>
      <c r="AL236" s="4">
        <f t="shared" ref="AL236:AN236" si="1159">AL238+AL239</f>
        <v>0</v>
      </c>
      <c r="AM236" s="3">
        <f t="shared" si="1047"/>
        <v>0</v>
      </c>
      <c r="AN236" s="32">
        <f t="shared" si="1159"/>
        <v>0</v>
      </c>
      <c r="AO236" s="3">
        <f t="shared" si="1145"/>
        <v>0</v>
      </c>
      <c r="AP236" s="32">
        <f t="shared" ref="AP236:AR236" si="1160">AP238+AP239</f>
        <v>0</v>
      </c>
      <c r="AQ236" s="35">
        <f t="shared" si="1146"/>
        <v>0</v>
      </c>
      <c r="AR236" s="4">
        <f t="shared" si="1160"/>
        <v>0</v>
      </c>
      <c r="AS236" s="35">
        <f t="shared" si="1147"/>
        <v>0</v>
      </c>
      <c r="AT236" s="27">
        <f t="shared" ref="AT236" si="1161">AT238+AT239</f>
        <v>0</v>
      </c>
      <c r="AU236" s="3">
        <f t="shared" si="1148"/>
        <v>0</v>
      </c>
      <c r="AV236" s="4">
        <f t="shared" si="1155"/>
        <v>0</v>
      </c>
      <c r="AW236" s="3">
        <f t="shared" ref="AW236:AY236" si="1162">AW238+AW239</f>
        <v>0</v>
      </c>
      <c r="AX236" s="3">
        <f t="shared" si="763"/>
        <v>0</v>
      </c>
      <c r="AY236" s="3">
        <f t="shared" si="1162"/>
        <v>0</v>
      </c>
      <c r="AZ236" s="3">
        <f t="shared" si="1149"/>
        <v>0</v>
      </c>
      <c r="BA236" s="3">
        <f t="shared" ref="BA236:BC236" si="1163">BA238+BA239</f>
        <v>0</v>
      </c>
      <c r="BB236" s="3">
        <f t="shared" si="1150"/>
        <v>0</v>
      </c>
      <c r="BC236" s="3">
        <f t="shared" si="1163"/>
        <v>0</v>
      </c>
      <c r="BD236" s="3">
        <f t="shared" si="1151"/>
        <v>0</v>
      </c>
      <c r="BE236" s="3">
        <f t="shared" ref="BE236:BG236" si="1164">BE238+BE239</f>
        <v>0</v>
      </c>
      <c r="BF236" s="3">
        <f t="shared" si="1152"/>
        <v>0</v>
      </c>
      <c r="BG236" s="3">
        <f t="shared" si="1164"/>
        <v>0</v>
      </c>
      <c r="BH236" s="3">
        <f t="shared" si="1056"/>
        <v>0</v>
      </c>
      <c r="BI236" s="3">
        <f t="shared" ref="BI236:BK236" si="1165">BI238+BI239</f>
        <v>0</v>
      </c>
      <c r="BJ236" s="35">
        <f t="shared" si="1153"/>
        <v>0</v>
      </c>
      <c r="BK236" s="30">
        <f t="shared" si="1165"/>
        <v>0</v>
      </c>
      <c r="BL236" s="3">
        <f t="shared" si="1154"/>
        <v>0</v>
      </c>
      <c r="BM236" s="64"/>
      <c r="BN236" s="64"/>
    </row>
    <row r="237" spans="1:67" x14ac:dyDescent="0.35">
      <c r="A237" s="24"/>
      <c r="B237" s="72" t="s">
        <v>5</v>
      </c>
      <c r="C237" s="7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3"/>
      <c r="S237" s="32"/>
      <c r="T237" s="3"/>
      <c r="U237" s="32"/>
      <c r="V237" s="35"/>
      <c r="W237" s="4"/>
      <c r="X237" s="35"/>
      <c r="Y237" s="27"/>
      <c r="Z237" s="3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3"/>
      <c r="AN237" s="32"/>
      <c r="AO237" s="3"/>
      <c r="AP237" s="32"/>
      <c r="AQ237" s="35"/>
      <c r="AR237" s="4"/>
      <c r="AS237" s="35"/>
      <c r="AT237" s="27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5"/>
      <c r="BK237" s="30"/>
      <c r="BL237" s="3"/>
      <c r="BM237" s="64"/>
      <c r="BN237" s="64"/>
    </row>
    <row r="238" spans="1:67" hidden="1" x14ac:dyDescent="0.35">
      <c r="A238" s="12"/>
      <c r="B238" s="1" t="s">
        <v>6</v>
      </c>
      <c r="C238" s="1"/>
      <c r="D238" s="4">
        <v>4659</v>
      </c>
      <c r="E238" s="4"/>
      <c r="F238" s="4">
        <f t="shared" si="761"/>
        <v>4659</v>
      </c>
      <c r="G238" s="4"/>
      <c r="H238" s="4">
        <f t="shared" ref="H238:H240" si="1166">F238+G238</f>
        <v>4659</v>
      </c>
      <c r="I238" s="4"/>
      <c r="J238" s="4">
        <f t="shared" ref="J238:J240" si="1167">H238+I238</f>
        <v>4659</v>
      </c>
      <c r="K238" s="4"/>
      <c r="L238" s="4">
        <f t="shared" ref="L238:L240" si="1168">J238+K238</f>
        <v>4659</v>
      </c>
      <c r="M238" s="4"/>
      <c r="N238" s="4">
        <f>L238+M238</f>
        <v>4659</v>
      </c>
      <c r="O238" s="4"/>
      <c r="P238" s="4">
        <f>N238+O238</f>
        <v>4659</v>
      </c>
      <c r="Q238" s="4"/>
      <c r="R238" s="4">
        <f t="shared" si="1038"/>
        <v>4659</v>
      </c>
      <c r="S238" s="32"/>
      <c r="T238" s="4">
        <f t="shared" ref="T238:T240" si="1169">R238+S238</f>
        <v>4659</v>
      </c>
      <c r="U238" s="32"/>
      <c r="V238" s="4">
        <f t="shared" ref="V238:V240" si="1170">T238+U238</f>
        <v>4659</v>
      </c>
      <c r="W238" s="4"/>
      <c r="X238" s="4">
        <f t="shared" ref="X238:X240" si="1171">V238+W238</f>
        <v>4659</v>
      </c>
      <c r="Y238" s="27"/>
      <c r="Z238" s="4">
        <f t="shared" ref="Z238:Z240" si="1172">X238+Y238</f>
        <v>4659</v>
      </c>
      <c r="AA238" s="4">
        <v>0</v>
      </c>
      <c r="AB238" s="4">
        <v>0</v>
      </c>
      <c r="AC238" s="4">
        <f t="shared" si="762"/>
        <v>0</v>
      </c>
      <c r="AD238" s="4">
        <v>0</v>
      </c>
      <c r="AE238" s="4">
        <f t="shared" ref="AE238:AE240" si="1173">AC238+AD238</f>
        <v>0</v>
      </c>
      <c r="AF238" s="4">
        <v>0</v>
      </c>
      <c r="AG238" s="4">
        <f t="shared" ref="AG238:AG240" si="1174">AE238+AF238</f>
        <v>0</v>
      </c>
      <c r="AH238" s="4">
        <v>0</v>
      </c>
      <c r="AI238" s="4">
        <f t="shared" ref="AI238:AI240" si="1175">AG238+AH238</f>
        <v>0</v>
      </c>
      <c r="AJ238" s="4">
        <v>0</v>
      </c>
      <c r="AK238" s="4">
        <f t="shared" ref="AK238:AK240" si="1176">AI238+AJ238</f>
        <v>0</v>
      </c>
      <c r="AL238" s="4">
        <v>0</v>
      </c>
      <c r="AM238" s="4">
        <f t="shared" si="1047"/>
        <v>0</v>
      </c>
      <c r="AN238" s="32">
        <v>0</v>
      </c>
      <c r="AO238" s="4">
        <f t="shared" ref="AO238:AO240" si="1177">AM238+AN238</f>
        <v>0</v>
      </c>
      <c r="AP238" s="32">
        <v>0</v>
      </c>
      <c r="AQ238" s="4">
        <f t="shared" ref="AQ238:AQ240" si="1178">AO238+AP238</f>
        <v>0</v>
      </c>
      <c r="AR238" s="4">
        <v>0</v>
      </c>
      <c r="AS238" s="4">
        <f t="shared" ref="AS238:AS240" si="1179">AQ238+AR238</f>
        <v>0</v>
      </c>
      <c r="AT238" s="27">
        <v>0</v>
      </c>
      <c r="AU238" s="4">
        <f t="shared" ref="AU238:AU240" si="1180">AS238+AT238</f>
        <v>0</v>
      </c>
      <c r="AV238" s="3">
        <v>0</v>
      </c>
      <c r="AW238" s="3">
        <v>0</v>
      </c>
      <c r="AX238" s="3">
        <f t="shared" si="763"/>
        <v>0</v>
      </c>
      <c r="AY238" s="3">
        <v>0</v>
      </c>
      <c r="AZ238" s="3">
        <f t="shared" ref="AZ238:AZ240" si="1181">AX238+AY238</f>
        <v>0</v>
      </c>
      <c r="BA238" s="3">
        <v>0</v>
      </c>
      <c r="BB238" s="3">
        <f t="shared" ref="BB238:BB240" si="1182">AZ238+BA238</f>
        <v>0</v>
      </c>
      <c r="BC238" s="3">
        <v>0</v>
      </c>
      <c r="BD238" s="3">
        <f t="shared" ref="BD238:BD240" si="1183">BB238+BC238</f>
        <v>0</v>
      </c>
      <c r="BE238" s="3">
        <v>0</v>
      </c>
      <c r="BF238" s="3">
        <f t="shared" ref="BF238:BF240" si="1184">BD238+BE238</f>
        <v>0</v>
      </c>
      <c r="BG238" s="3">
        <v>0</v>
      </c>
      <c r="BH238" s="3">
        <f t="shared" si="1056"/>
        <v>0</v>
      </c>
      <c r="BI238" s="3">
        <v>0</v>
      </c>
      <c r="BJ238" s="3">
        <f t="shared" ref="BJ238:BJ240" si="1185">BH238+BI238</f>
        <v>0</v>
      </c>
      <c r="BK238" s="30">
        <v>0</v>
      </c>
      <c r="BL238" s="3">
        <f t="shared" ref="BL238:BL240" si="1186">BJ238+BK238</f>
        <v>0</v>
      </c>
      <c r="BM238" s="5" t="s">
        <v>295</v>
      </c>
      <c r="BN238" s="5">
        <v>0</v>
      </c>
      <c r="BO238" s="5"/>
    </row>
    <row r="239" spans="1:67" x14ac:dyDescent="0.35">
      <c r="A239" s="24"/>
      <c r="B239" s="72" t="s">
        <v>21</v>
      </c>
      <c r="C239" s="72"/>
      <c r="D239" s="4">
        <v>13977</v>
      </c>
      <c r="E239" s="4"/>
      <c r="F239" s="4">
        <f t="shared" si="761"/>
        <v>13977</v>
      </c>
      <c r="G239" s="4"/>
      <c r="H239" s="4">
        <f t="shared" si="1166"/>
        <v>13977</v>
      </c>
      <c r="I239" s="4"/>
      <c r="J239" s="4">
        <f t="shared" si="1167"/>
        <v>13977</v>
      </c>
      <c r="K239" s="4"/>
      <c r="L239" s="4">
        <f t="shared" si="1168"/>
        <v>13977</v>
      </c>
      <c r="M239" s="4"/>
      <c r="N239" s="4">
        <f>L239+M239</f>
        <v>13977</v>
      </c>
      <c r="O239" s="4"/>
      <c r="P239" s="4">
        <f>N239+O239</f>
        <v>13977</v>
      </c>
      <c r="Q239" s="4"/>
      <c r="R239" s="3">
        <f t="shared" si="1038"/>
        <v>13977</v>
      </c>
      <c r="S239" s="32"/>
      <c r="T239" s="3">
        <f t="shared" si="1169"/>
        <v>13977</v>
      </c>
      <c r="U239" s="32"/>
      <c r="V239" s="35">
        <f t="shared" si="1170"/>
        <v>13977</v>
      </c>
      <c r="W239" s="4"/>
      <c r="X239" s="35">
        <f t="shared" si="1171"/>
        <v>13977</v>
      </c>
      <c r="Y239" s="27"/>
      <c r="Z239" s="3">
        <f t="shared" si="1172"/>
        <v>13977</v>
      </c>
      <c r="AA239" s="4">
        <v>0</v>
      </c>
      <c r="AB239" s="4">
        <v>0</v>
      </c>
      <c r="AC239" s="4">
        <f t="shared" si="762"/>
        <v>0</v>
      </c>
      <c r="AD239" s="4">
        <v>0</v>
      </c>
      <c r="AE239" s="4">
        <f t="shared" si="1173"/>
        <v>0</v>
      </c>
      <c r="AF239" s="4">
        <v>0</v>
      </c>
      <c r="AG239" s="4">
        <f t="shared" si="1174"/>
        <v>0</v>
      </c>
      <c r="AH239" s="4">
        <v>0</v>
      </c>
      <c r="AI239" s="4">
        <f t="shared" si="1175"/>
        <v>0</v>
      </c>
      <c r="AJ239" s="4">
        <v>0</v>
      </c>
      <c r="AK239" s="4">
        <f t="shared" si="1176"/>
        <v>0</v>
      </c>
      <c r="AL239" s="4">
        <v>0</v>
      </c>
      <c r="AM239" s="3">
        <f t="shared" si="1047"/>
        <v>0</v>
      </c>
      <c r="AN239" s="32">
        <v>0</v>
      </c>
      <c r="AO239" s="3">
        <f t="shared" si="1177"/>
        <v>0</v>
      </c>
      <c r="AP239" s="32">
        <v>0</v>
      </c>
      <c r="AQ239" s="35">
        <f t="shared" si="1178"/>
        <v>0</v>
      </c>
      <c r="AR239" s="4">
        <v>0</v>
      </c>
      <c r="AS239" s="35">
        <f t="shared" si="1179"/>
        <v>0</v>
      </c>
      <c r="AT239" s="27">
        <v>0</v>
      </c>
      <c r="AU239" s="3">
        <f t="shared" si="1180"/>
        <v>0</v>
      </c>
      <c r="AV239" s="3">
        <v>0</v>
      </c>
      <c r="AW239" s="3">
        <v>0</v>
      </c>
      <c r="AX239" s="3">
        <f t="shared" si="763"/>
        <v>0</v>
      </c>
      <c r="AY239" s="3">
        <v>0</v>
      </c>
      <c r="AZ239" s="3">
        <f t="shared" si="1181"/>
        <v>0</v>
      </c>
      <c r="BA239" s="3">
        <v>0</v>
      </c>
      <c r="BB239" s="3">
        <f t="shared" si="1182"/>
        <v>0</v>
      </c>
      <c r="BC239" s="3">
        <v>0</v>
      </c>
      <c r="BD239" s="3">
        <f t="shared" si="1183"/>
        <v>0</v>
      </c>
      <c r="BE239" s="3">
        <v>0</v>
      </c>
      <c r="BF239" s="3">
        <f t="shared" si="1184"/>
        <v>0</v>
      </c>
      <c r="BG239" s="3">
        <v>0</v>
      </c>
      <c r="BH239" s="3">
        <f t="shared" si="1056"/>
        <v>0</v>
      </c>
      <c r="BI239" s="3">
        <v>0</v>
      </c>
      <c r="BJ239" s="35">
        <f t="shared" si="1185"/>
        <v>0</v>
      </c>
      <c r="BK239" s="30">
        <v>0</v>
      </c>
      <c r="BL239" s="3">
        <f t="shared" si="1186"/>
        <v>0</v>
      </c>
      <c r="BM239" s="64" t="s">
        <v>294</v>
      </c>
      <c r="BN239" s="64"/>
    </row>
    <row r="240" spans="1:67" ht="36" x14ac:dyDescent="0.35">
      <c r="A240" s="24" t="s">
        <v>230</v>
      </c>
      <c r="B240" s="72" t="s">
        <v>42</v>
      </c>
      <c r="C240" s="2" t="s">
        <v>96</v>
      </c>
      <c r="D240" s="4">
        <f>D242+D243</f>
        <v>55250.1</v>
      </c>
      <c r="E240" s="4">
        <f>E242+E243</f>
        <v>0</v>
      </c>
      <c r="F240" s="4">
        <f t="shared" si="761"/>
        <v>55250.1</v>
      </c>
      <c r="G240" s="4">
        <f>G242+G243</f>
        <v>0</v>
      </c>
      <c r="H240" s="4">
        <f t="shared" si="1166"/>
        <v>55250.1</v>
      </c>
      <c r="I240" s="4">
        <f>I242+I243</f>
        <v>0</v>
      </c>
      <c r="J240" s="4">
        <f t="shared" si="1167"/>
        <v>55250.1</v>
      </c>
      <c r="K240" s="4">
        <f>K242+K243</f>
        <v>0</v>
      </c>
      <c r="L240" s="4">
        <f t="shared" si="1168"/>
        <v>55250.1</v>
      </c>
      <c r="M240" s="4">
        <f>M242+M243</f>
        <v>0</v>
      </c>
      <c r="N240" s="4">
        <f>L240+M240</f>
        <v>55250.1</v>
      </c>
      <c r="O240" s="4">
        <f>O242+O243</f>
        <v>0</v>
      </c>
      <c r="P240" s="4">
        <f>N240+O240</f>
        <v>55250.1</v>
      </c>
      <c r="Q240" s="4">
        <f>Q242+Q243</f>
        <v>0</v>
      </c>
      <c r="R240" s="3">
        <f t="shared" si="1038"/>
        <v>55250.1</v>
      </c>
      <c r="S240" s="32">
        <f>S242+S243</f>
        <v>0</v>
      </c>
      <c r="T240" s="3">
        <f t="shared" si="1169"/>
        <v>55250.1</v>
      </c>
      <c r="U240" s="32">
        <f>U242+U243</f>
        <v>0</v>
      </c>
      <c r="V240" s="35">
        <f t="shared" si="1170"/>
        <v>55250.1</v>
      </c>
      <c r="W240" s="4">
        <f>W242+W243</f>
        <v>0</v>
      </c>
      <c r="X240" s="35">
        <f t="shared" si="1171"/>
        <v>55250.1</v>
      </c>
      <c r="Y240" s="27">
        <f>Y242+Y243</f>
        <v>0</v>
      </c>
      <c r="Z240" s="3">
        <f t="shared" si="1172"/>
        <v>55250.1</v>
      </c>
      <c r="AA240" s="4">
        <f t="shared" ref="AA240:AV240" si="1187">AA242+AA243</f>
        <v>394108.19999999995</v>
      </c>
      <c r="AB240" s="4">
        <f t="shared" ref="AB240:AD240" si="1188">AB242+AB243</f>
        <v>0</v>
      </c>
      <c r="AC240" s="4">
        <f t="shared" si="762"/>
        <v>394108.19999999995</v>
      </c>
      <c r="AD240" s="4">
        <f t="shared" si="1188"/>
        <v>0</v>
      </c>
      <c r="AE240" s="4">
        <f t="shared" si="1173"/>
        <v>394108.19999999995</v>
      </c>
      <c r="AF240" s="4">
        <f t="shared" ref="AF240" si="1189">AF242+AF243</f>
        <v>0</v>
      </c>
      <c r="AG240" s="4">
        <f t="shared" si="1174"/>
        <v>394108.19999999995</v>
      </c>
      <c r="AH240" s="4">
        <f t="shared" ref="AH240:AJ240" si="1190">AH242+AH243</f>
        <v>0</v>
      </c>
      <c r="AI240" s="4">
        <f t="shared" si="1175"/>
        <v>394108.19999999995</v>
      </c>
      <c r="AJ240" s="4">
        <f t="shared" si="1190"/>
        <v>0</v>
      </c>
      <c r="AK240" s="4">
        <f t="shared" si="1176"/>
        <v>394108.19999999995</v>
      </c>
      <c r="AL240" s="4">
        <f t="shared" ref="AL240:AN240" si="1191">AL242+AL243</f>
        <v>0</v>
      </c>
      <c r="AM240" s="3">
        <f t="shared" si="1047"/>
        <v>394108.19999999995</v>
      </c>
      <c r="AN240" s="32">
        <f t="shared" si="1191"/>
        <v>0</v>
      </c>
      <c r="AO240" s="3">
        <f t="shared" si="1177"/>
        <v>394108.19999999995</v>
      </c>
      <c r="AP240" s="32">
        <f t="shared" ref="AP240:AR240" si="1192">AP242+AP243</f>
        <v>0</v>
      </c>
      <c r="AQ240" s="35">
        <f t="shared" si="1178"/>
        <v>394108.19999999995</v>
      </c>
      <c r="AR240" s="4">
        <f t="shared" si="1192"/>
        <v>0</v>
      </c>
      <c r="AS240" s="35">
        <f t="shared" si="1179"/>
        <v>394108.19999999995</v>
      </c>
      <c r="AT240" s="27">
        <f t="shared" ref="AT240" si="1193">AT242+AT243</f>
        <v>0</v>
      </c>
      <c r="AU240" s="3">
        <f t="shared" si="1180"/>
        <v>394108.19999999995</v>
      </c>
      <c r="AV240" s="4">
        <f t="shared" si="1187"/>
        <v>0</v>
      </c>
      <c r="AW240" s="3">
        <f t="shared" ref="AW240:AY240" si="1194">AW242+AW243</f>
        <v>0</v>
      </c>
      <c r="AX240" s="3">
        <f t="shared" si="763"/>
        <v>0</v>
      </c>
      <c r="AY240" s="3">
        <f t="shared" si="1194"/>
        <v>0</v>
      </c>
      <c r="AZ240" s="3">
        <f t="shared" si="1181"/>
        <v>0</v>
      </c>
      <c r="BA240" s="3">
        <f t="shared" ref="BA240:BC240" si="1195">BA242+BA243</f>
        <v>0</v>
      </c>
      <c r="BB240" s="3">
        <f t="shared" si="1182"/>
        <v>0</v>
      </c>
      <c r="BC240" s="3">
        <f t="shared" si="1195"/>
        <v>0</v>
      </c>
      <c r="BD240" s="3">
        <f t="shared" si="1183"/>
        <v>0</v>
      </c>
      <c r="BE240" s="3">
        <f t="shared" ref="BE240:BG240" si="1196">BE242+BE243</f>
        <v>0</v>
      </c>
      <c r="BF240" s="3">
        <f t="shared" si="1184"/>
        <v>0</v>
      </c>
      <c r="BG240" s="3">
        <f t="shared" si="1196"/>
        <v>0</v>
      </c>
      <c r="BH240" s="3">
        <f t="shared" si="1056"/>
        <v>0</v>
      </c>
      <c r="BI240" s="3">
        <f t="shared" ref="BI240:BK240" si="1197">BI242+BI243</f>
        <v>0</v>
      </c>
      <c r="BJ240" s="35">
        <f t="shared" si="1185"/>
        <v>0</v>
      </c>
      <c r="BK240" s="30">
        <f t="shared" si="1197"/>
        <v>0</v>
      </c>
      <c r="BL240" s="3">
        <f t="shared" si="1186"/>
        <v>0</v>
      </c>
      <c r="BM240" s="64"/>
      <c r="BN240" s="64"/>
    </row>
    <row r="241" spans="1:67" x14ac:dyDescent="0.35">
      <c r="A241" s="24"/>
      <c r="B241" s="72" t="s">
        <v>5</v>
      </c>
      <c r="C241" s="7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3"/>
      <c r="S241" s="32"/>
      <c r="T241" s="3"/>
      <c r="U241" s="32"/>
      <c r="V241" s="35"/>
      <c r="W241" s="4"/>
      <c r="X241" s="35"/>
      <c r="Y241" s="27"/>
      <c r="Z241" s="3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3"/>
      <c r="AN241" s="32"/>
      <c r="AO241" s="3"/>
      <c r="AP241" s="32"/>
      <c r="AQ241" s="35"/>
      <c r="AR241" s="4"/>
      <c r="AS241" s="35"/>
      <c r="AT241" s="27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5"/>
      <c r="BK241" s="30"/>
      <c r="BL241" s="3"/>
      <c r="BM241" s="64"/>
      <c r="BN241" s="64"/>
    </row>
    <row r="242" spans="1:67" hidden="1" x14ac:dyDescent="0.35">
      <c r="A242" s="12"/>
      <c r="B242" s="1" t="s">
        <v>6</v>
      </c>
      <c r="C242" s="1"/>
      <c r="D242" s="4">
        <v>13812.6</v>
      </c>
      <c r="E242" s="4"/>
      <c r="F242" s="4">
        <f t="shared" si="761"/>
        <v>13812.6</v>
      </c>
      <c r="G242" s="4"/>
      <c r="H242" s="4">
        <f t="shared" ref="H242:H244" si="1198">F242+G242</f>
        <v>13812.6</v>
      </c>
      <c r="I242" s="4"/>
      <c r="J242" s="4">
        <f t="shared" ref="J242:J244" si="1199">H242+I242</f>
        <v>13812.6</v>
      </c>
      <c r="K242" s="4"/>
      <c r="L242" s="4">
        <f t="shared" ref="L242:L244" si="1200">J242+K242</f>
        <v>13812.6</v>
      </c>
      <c r="M242" s="4"/>
      <c r="N242" s="4">
        <f>L242+M242</f>
        <v>13812.6</v>
      </c>
      <c r="O242" s="4"/>
      <c r="P242" s="4">
        <f>N242+O242</f>
        <v>13812.6</v>
      </c>
      <c r="Q242" s="4"/>
      <c r="R242" s="4">
        <f t="shared" si="1038"/>
        <v>13812.6</v>
      </c>
      <c r="S242" s="32"/>
      <c r="T242" s="4">
        <f t="shared" ref="T242:T244" si="1201">R242+S242</f>
        <v>13812.6</v>
      </c>
      <c r="U242" s="32"/>
      <c r="V242" s="4">
        <f t="shared" ref="V242:V244" si="1202">T242+U242</f>
        <v>13812.6</v>
      </c>
      <c r="W242" s="4"/>
      <c r="X242" s="4">
        <f t="shared" ref="X242:X244" si="1203">V242+W242</f>
        <v>13812.6</v>
      </c>
      <c r="Y242" s="27"/>
      <c r="Z242" s="4">
        <f t="shared" ref="Z242:Z244" si="1204">X242+Y242</f>
        <v>13812.6</v>
      </c>
      <c r="AA242" s="4">
        <v>98527.1</v>
      </c>
      <c r="AB242" s="4"/>
      <c r="AC242" s="4">
        <f t="shared" si="762"/>
        <v>98527.1</v>
      </c>
      <c r="AD242" s="4"/>
      <c r="AE242" s="4">
        <f t="shared" ref="AE242:AE244" si="1205">AC242+AD242</f>
        <v>98527.1</v>
      </c>
      <c r="AF242" s="4"/>
      <c r="AG242" s="4">
        <f t="shared" ref="AG242:AG244" si="1206">AE242+AF242</f>
        <v>98527.1</v>
      </c>
      <c r="AH242" s="4"/>
      <c r="AI242" s="4">
        <f t="shared" ref="AI242:AI244" si="1207">AG242+AH242</f>
        <v>98527.1</v>
      </c>
      <c r="AJ242" s="4"/>
      <c r="AK242" s="4">
        <f t="shared" ref="AK242:AK244" si="1208">AI242+AJ242</f>
        <v>98527.1</v>
      </c>
      <c r="AL242" s="4"/>
      <c r="AM242" s="4">
        <f t="shared" si="1047"/>
        <v>98527.1</v>
      </c>
      <c r="AN242" s="32"/>
      <c r="AO242" s="4">
        <f t="shared" ref="AO242:AO244" si="1209">AM242+AN242</f>
        <v>98527.1</v>
      </c>
      <c r="AP242" s="32"/>
      <c r="AQ242" s="4">
        <f t="shared" ref="AQ242:AQ244" si="1210">AO242+AP242</f>
        <v>98527.1</v>
      </c>
      <c r="AR242" s="4"/>
      <c r="AS242" s="4">
        <f t="shared" ref="AS242:AS244" si="1211">AQ242+AR242</f>
        <v>98527.1</v>
      </c>
      <c r="AT242" s="27"/>
      <c r="AU242" s="4">
        <f t="shared" ref="AU242:AU244" si="1212">AS242+AT242</f>
        <v>98527.1</v>
      </c>
      <c r="AV242" s="3">
        <v>0</v>
      </c>
      <c r="AW242" s="3">
        <v>0</v>
      </c>
      <c r="AX242" s="3">
        <f t="shared" si="763"/>
        <v>0</v>
      </c>
      <c r="AY242" s="3">
        <v>0</v>
      </c>
      <c r="AZ242" s="3">
        <f t="shared" ref="AZ242:AZ244" si="1213">AX242+AY242</f>
        <v>0</v>
      </c>
      <c r="BA242" s="3">
        <v>0</v>
      </c>
      <c r="BB242" s="3">
        <f t="shared" ref="BB242:BB244" si="1214">AZ242+BA242</f>
        <v>0</v>
      </c>
      <c r="BC242" s="3">
        <v>0</v>
      </c>
      <c r="BD242" s="3">
        <f t="shared" ref="BD242:BD244" si="1215">BB242+BC242</f>
        <v>0</v>
      </c>
      <c r="BE242" s="3">
        <v>0</v>
      </c>
      <c r="BF242" s="3">
        <f t="shared" ref="BF242:BF244" si="1216">BD242+BE242</f>
        <v>0</v>
      </c>
      <c r="BG242" s="3">
        <v>0</v>
      </c>
      <c r="BH242" s="3">
        <f t="shared" si="1056"/>
        <v>0</v>
      </c>
      <c r="BI242" s="3">
        <v>0</v>
      </c>
      <c r="BJ242" s="3">
        <f t="shared" ref="BJ242:BJ244" si="1217">BH242+BI242</f>
        <v>0</v>
      </c>
      <c r="BK242" s="30">
        <v>0</v>
      </c>
      <c r="BL242" s="3">
        <f t="shared" ref="BL242:BL244" si="1218">BJ242+BK242</f>
        <v>0</v>
      </c>
      <c r="BM242" s="5" t="s">
        <v>285</v>
      </c>
      <c r="BN242" s="5">
        <v>0</v>
      </c>
      <c r="BO242" s="5"/>
    </row>
    <row r="243" spans="1:67" x14ac:dyDescent="0.35">
      <c r="A243" s="24"/>
      <c r="B243" s="72" t="s">
        <v>21</v>
      </c>
      <c r="C243" s="72"/>
      <c r="D243" s="4">
        <v>41437.5</v>
      </c>
      <c r="E243" s="4"/>
      <c r="F243" s="4">
        <f t="shared" si="761"/>
        <v>41437.5</v>
      </c>
      <c r="G243" s="4"/>
      <c r="H243" s="4">
        <f t="shared" si="1198"/>
        <v>41437.5</v>
      </c>
      <c r="I243" s="4"/>
      <c r="J243" s="4">
        <f t="shared" si="1199"/>
        <v>41437.5</v>
      </c>
      <c r="K243" s="4"/>
      <c r="L243" s="4">
        <f t="shared" si="1200"/>
        <v>41437.5</v>
      </c>
      <c r="M243" s="4"/>
      <c r="N243" s="4">
        <f>L243+M243</f>
        <v>41437.5</v>
      </c>
      <c r="O243" s="4"/>
      <c r="P243" s="4">
        <f>N243+O243</f>
        <v>41437.5</v>
      </c>
      <c r="Q243" s="4"/>
      <c r="R243" s="3">
        <f t="shared" si="1038"/>
        <v>41437.5</v>
      </c>
      <c r="S243" s="32"/>
      <c r="T243" s="3">
        <f t="shared" si="1201"/>
        <v>41437.5</v>
      </c>
      <c r="U243" s="32"/>
      <c r="V243" s="35">
        <f t="shared" si="1202"/>
        <v>41437.5</v>
      </c>
      <c r="W243" s="4"/>
      <c r="X243" s="35">
        <f t="shared" si="1203"/>
        <v>41437.5</v>
      </c>
      <c r="Y243" s="27"/>
      <c r="Z243" s="3">
        <f t="shared" si="1204"/>
        <v>41437.5</v>
      </c>
      <c r="AA243" s="4">
        <v>295581.09999999998</v>
      </c>
      <c r="AB243" s="4"/>
      <c r="AC243" s="4">
        <f t="shared" si="762"/>
        <v>295581.09999999998</v>
      </c>
      <c r="AD243" s="4"/>
      <c r="AE243" s="4">
        <f t="shared" si="1205"/>
        <v>295581.09999999998</v>
      </c>
      <c r="AF243" s="4"/>
      <c r="AG243" s="4">
        <f t="shared" si="1206"/>
        <v>295581.09999999998</v>
      </c>
      <c r="AH243" s="4"/>
      <c r="AI243" s="4">
        <f t="shared" si="1207"/>
        <v>295581.09999999998</v>
      </c>
      <c r="AJ243" s="4"/>
      <c r="AK243" s="4">
        <f t="shared" si="1208"/>
        <v>295581.09999999998</v>
      </c>
      <c r="AL243" s="4"/>
      <c r="AM243" s="3">
        <f t="shared" si="1047"/>
        <v>295581.09999999998</v>
      </c>
      <c r="AN243" s="32"/>
      <c r="AO243" s="3">
        <f t="shared" si="1209"/>
        <v>295581.09999999998</v>
      </c>
      <c r="AP243" s="32"/>
      <c r="AQ243" s="35">
        <f t="shared" si="1210"/>
        <v>295581.09999999998</v>
      </c>
      <c r="AR243" s="4"/>
      <c r="AS243" s="35">
        <f t="shared" si="1211"/>
        <v>295581.09999999998</v>
      </c>
      <c r="AT243" s="27"/>
      <c r="AU243" s="3">
        <f t="shared" si="1212"/>
        <v>295581.09999999998</v>
      </c>
      <c r="AV243" s="3">
        <v>0</v>
      </c>
      <c r="AW243" s="3">
        <v>0</v>
      </c>
      <c r="AX243" s="3">
        <f t="shared" si="763"/>
        <v>0</v>
      </c>
      <c r="AY243" s="3">
        <v>0</v>
      </c>
      <c r="AZ243" s="3">
        <f t="shared" si="1213"/>
        <v>0</v>
      </c>
      <c r="BA243" s="3">
        <v>0</v>
      </c>
      <c r="BB243" s="3">
        <f t="shared" si="1214"/>
        <v>0</v>
      </c>
      <c r="BC243" s="3">
        <v>0</v>
      </c>
      <c r="BD243" s="3">
        <f t="shared" si="1215"/>
        <v>0</v>
      </c>
      <c r="BE243" s="3">
        <v>0</v>
      </c>
      <c r="BF243" s="3">
        <f t="shared" si="1216"/>
        <v>0</v>
      </c>
      <c r="BG243" s="3">
        <v>0</v>
      </c>
      <c r="BH243" s="3">
        <f t="shared" si="1056"/>
        <v>0</v>
      </c>
      <c r="BI243" s="3">
        <v>0</v>
      </c>
      <c r="BJ243" s="35">
        <f t="shared" si="1217"/>
        <v>0</v>
      </c>
      <c r="BK243" s="30">
        <v>0</v>
      </c>
      <c r="BL243" s="3">
        <f t="shared" si="1218"/>
        <v>0</v>
      </c>
      <c r="BM243" s="64" t="s">
        <v>294</v>
      </c>
      <c r="BN243" s="64"/>
    </row>
    <row r="244" spans="1:67" ht="36" x14ac:dyDescent="0.35">
      <c r="A244" s="24" t="s">
        <v>231</v>
      </c>
      <c r="B244" s="72" t="s">
        <v>43</v>
      </c>
      <c r="C244" s="2" t="s">
        <v>247</v>
      </c>
      <c r="D244" s="4">
        <f>D246+D247</f>
        <v>283733.40000000002</v>
      </c>
      <c r="E244" s="4">
        <f>E246+E247</f>
        <v>0</v>
      </c>
      <c r="F244" s="4">
        <f t="shared" si="761"/>
        <v>283733.40000000002</v>
      </c>
      <c r="G244" s="4">
        <f>G246+G247</f>
        <v>0</v>
      </c>
      <c r="H244" s="4">
        <f t="shared" si="1198"/>
        <v>283733.40000000002</v>
      </c>
      <c r="I244" s="4">
        <f>I246+I247</f>
        <v>0</v>
      </c>
      <c r="J244" s="4">
        <f t="shared" si="1199"/>
        <v>283733.40000000002</v>
      </c>
      <c r="K244" s="4">
        <f>K246+K247</f>
        <v>25817.919999999998</v>
      </c>
      <c r="L244" s="4">
        <f t="shared" si="1200"/>
        <v>309551.32</v>
      </c>
      <c r="M244" s="4">
        <f>M246+M247</f>
        <v>0</v>
      </c>
      <c r="N244" s="4">
        <f>L244+M244</f>
        <v>309551.32</v>
      </c>
      <c r="O244" s="4">
        <f>O246+O247</f>
        <v>0</v>
      </c>
      <c r="P244" s="4">
        <f>N244+O244</f>
        <v>309551.32</v>
      </c>
      <c r="Q244" s="4">
        <f>Q246+Q247</f>
        <v>0</v>
      </c>
      <c r="R244" s="3">
        <f t="shared" si="1038"/>
        <v>309551.32</v>
      </c>
      <c r="S244" s="32">
        <f>S246+S247</f>
        <v>0</v>
      </c>
      <c r="T244" s="3">
        <f t="shared" si="1201"/>
        <v>309551.32</v>
      </c>
      <c r="U244" s="32">
        <f>U246+U247</f>
        <v>0</v>
      </c>
      <c r="V244" s="35">
        <f t="shared" si="1202"/>
        <v>309551.32</v>
      </c>
      <c r="W244" s="4">
        <f>W246+W247</f>
        <v>0</v>
      </c>
      <c r="X244" s="35">
        <f t="shared" si="1203"/>
        <v>309551.32</v>
      </c>
      <c r="Y244" s="27">
        <f>Y246+Y247</f>
        <v>0</v>
      </c>
      <c r="Z244" s="3">
        <f t="shared" si="1204"/>
        <v>309551.32</v>
      </c>
      <c r="AA244" s="4">
        <f t="shared" ref="AA244:AV244" si="1219">AA246+AA247</f>
        <v>0</v>
      </c>
      <c r="AB244" s="4">
        <f t="shared" ref="AB244:AD244" si="1220">AB246+AB247</f>
        <v>0</v>
      </c>
      <c r="AC244" s="4">
        <f t="shared" si="762"/>
        <v>0</v>
      </c>
      <c r="AD244" s="4">
        <f t="shared" si="1220"/>
        <v>0</v>
      </c>
      <c r="AE244" s="4">
        <f t="shared" si="1205"/>
        <v>0</v>
      </c>
      <c r="AF244" s="4">
        <f t="shared" ref="AF244" si="1221">AF246+AF247</f>
        <v>0</v>
      </c>
      <c r="AG244" s="4">
        <f t="shared" si="1206"/>
        <v>0</v>
      </c>
      <c r="AH244" s="4">
        <f t="shared" ref="AH244:AJ244" si="1222">AH246+AH247</f>
        <v>0</v>
      </c>
      <c r="AI244" s="4">
        <f t="shared" si="1207"/>
        <v>0</v>
      </c>
      <c r="AJ244" s="4">
        <f t="shared" si="1222"/>
        <v>0</v>
      </c>
      <c r="AK244" s="4">
        <f t="shared" si="1208"/>
        <v>0</v>
      </c>
      <c r="AL244" s="4">
        <f t="shared" ref="AL244:AN244" si="1223">AL246+AL247</f>
        <v>0</v>
      </c>
      <c r="AM244" s="3">
        <f t="shared" si="1047"/>
        <v>0</v>
      </c>
      <c r="AN244" s="32">
        <f t="shared" si="1223"/>
        <v>0</v>
      </c>
      <c r="AO244" s="3">
        <f t="shared" si="1209"/>
        <v>0</v>
      </c>
      <c r="AP244" s="32">
        <f t="shared" ref="AP244:AR244" si="1224">AP246+AP247</f>
        <v>0</v>
      </c>
      <c r="AQ244" s="35">
        <f t="shared" si="1210"/>
        <v>0</v>
      </c>
      <c r="AR244" s="4">
        <f t="shared" si="1224"/>
        <v>0</v>
      </c>
      <c r="AS244" s="35">
        <f t="shared" si="1211"/>
        <v>0</v>
      </c>
      <c r="AT244" s="27">
        <f t="shared" ref="AT244" si="1225">AT246+AT247</f>
        <v>0</v>
      </c>
      <c r="AU244" s="3">
        <f t="shared" si="1212"/>
        <v>0</v>
      </c>
      <c r="AV244" s="4">
        <f t="shared" si="1219"/>
        <v>0</v>
      </c>
      <c r="AW244" s="3">
        <f t="shared" ref="AW244:AY244" si="1226">AW246+AW247</f>
        <v>0</v>
      </c>
      <c r="AX244" s="3">
        <f t="shared" si="763"/>
        <v>0</v>
      </c>
      <c r="AY244" s="3">
        <f t="shared" si="1226"/>
        <v>0</v>
      </c>
      <c r="AZ244" s="3">
        <f t="shared" si="1213"/>
        <v>0</v>
      </c>
      <c r="BA244" s="3">
        <f t="shared" ref="BA244:BC244" si="1227">BA246+BA247</f>
        <v>0</v>
      </c>
      <c r="BB244" s="3">
        <f t="shared" si="1214"/>
        <v>0</v>
      </c>
      <c r="BC244" s="3">
        <f t="shared" si="1227"/>
        <v>0</v>
      </c>
      <c r="BD244" s="3">
        <f t="shared" si="1215"/>
        <v>0</v>
      </c>
      <c r="BE244" s="3">
        <f t="shared" ref="BE244:BG244" si="1228">BE246+BE247</f>
        <v>0</v>
      </c>
      <c r="BF244" s="3">
        <f t="shared" si="1216"/>
        <v>0</v>
      </c>
      <c r="BG244" s="3">
        <f t="shared" si="1228"/>
        <v>0</v>
      </c>
      <c r="BH244" s="3">
        <f t="shared" si="1056"/>
        <v>0</v>
      </c>
      <c r="BI244" s="3">
        <f t="shared" ref="BI244:BK244" si="1229">BI246+BI247</f>
        <v>0</v>
      </c>
      <c r="BJ244" s="35">
        <f t="shared" si="1217"/>
        <v>0</v>
      </c>
      <c r="BK244" s="30">
        <f t="shared" si="1229"/>
        <v>0</v>
      </c>
      <c r="BL244" s="3">
        <f t="shared" si="1218"/>
        <v>0</v>
      </c>
      <c r="BM244" s="64"/>
      <c r="BN244" s="64"/>
    </row>
    <row r="245" spans="1:67" x14ac:dyDescent="0.35">
      <c r="A245" s="24"/>
      <c r="B245" s="72" t="s">
        <v>5</v>
      </c>
      <c r="C245" s="7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3"/>
      <c r="S245" s="32"/>
      <c r="T245" s="3"/>
      <c r="U245" s="32"/>
      <c r="V245" s="35"/>
      <c r="W245" s="4"/>
      <c r="X245" s="35"/>
      <c r="Y245" s="27"/>
      <c r="Z245" s="3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3"/>
      <c r="AN245" s="32"/>
      <c r="AO245" s="3"/>
      <c r="AP245" s="32"/>
      <c r="AQ245" s="35"/>
      <c r="AR245" s="4"/>
      <c r="AS245" s="35"/>
      <c r="AT245" s="27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5"/>
      <c r="BK245" s="30"/>
      <c r="BL245" s="3"/>
      <c r="BM245" s="64"/>
      <c r="BN245" s="64"/>
    </row>
    <row r="246" spans="1:67" hidden="1" x14ac:dyDescent="0.35">
      <c r="A246" s="12"/>
      <c r="B246" s="1" t="s">
        <v>6</v>
      </c>
      <c r="C246" s="1"/>
      <c r="D246" s="4">
        <v>70933.399999999994</v>
      </c>
      <c r="E246" s="4"/>
      <c r="F246" s="4">
        <f t="shared" si="761"/>
        <v>70933.399999999994</v>
      </c>
      <c r="G246" s="4"/>
      <c r="H246" s="4">
        <f t="shared" ref="H246:H252" si="1230">F246+G246</f>
        <v>70933.399999999994</v>
      </c>
      <c r="I246" s="4"/>
      <c r="J246" s="4">
        <f t="shared" ref="J246:J252" si="1231">H246+I246</f>
        <v>70933.399999999994</v>
      </c>
      <c r="K246" s="4">
        <v>25817.919999999998</v>
      </c>
      <c r="L246" s="4">
        <f t="shared" ref="L246:L252" si="1232">J246+K246</f>
        <v>96751.319999999992</v>
      </c>
      <c r="M246" s="4"/>
      <c r="N246" s="4">
        <f t="shared" ref="N246:N252" si="1233">L246+M246</f>
        <v>96751.319999999992</v>
      </c>
      <c r="O246" s="4"/>
      <c r="P246" s="4">
        <f t="shared" ref="P246:P252" si="1234">N246+O246</f>
        <v>96751.319999999992</v>
      </c>
      <c r="Q246" s="4"/>
      <c r="R246" s="4">
        <f t="shared" si="1038"/>
        <v>96751.319999999992</v>
      </c>
      <c r="S246" s="32"/>
      <c r="T246" s="4">
        <f t="shared" ref="T246:T252" si="1235">R246+S246</f>
        <v>96751.319999999992</v>
      </c>
      <c r="U246" s="32"/>
      <c r="V246" s="4">
        <f t="shared" ref="V246:V252" si="1236">T246+U246</f>
        <v>96751.319999999992</v>
      </c>
      <c r="W246" s="4"/>
      <c r="X246" s="4">
        <f t="shared" ref="X246:X252" si="1237">V246+W246</f>
        <v>96751.319999999992</v>
      </c>
      <c r="Y246" s="27"/>
      <c r="Z246" s="4">
        <f t="shared" ref="Z246:Z252" si="1238">X246+Y246</f>
        <v>96751.319999999992</v>
      </c>
      <c r="AA246" s="4">
        <v>0</v>
      </c>
      <c r="AB246" s="4">
        <v>0</v>
      </c>
      <c r="AC246" s="4">
        <f t="shared" si="762"/>
        <v>0</v>
      </c>
      <c r="AD246" s="4">
        <v>0</v>
      </c>
      <c r="AE246" s="4">
        <f t="shared" ref="AE246:AE252" si="1239">AC246+AD246</f>
        <v>0</v>
      </c>
      <c r="AF246" s="4">
        <v>0</v>
      </c>
      <c r="AG246" s="4">
        <f t="shared" ref="AG246:AG252" si="1240">AE246+AF246</f>
        <v>0</v>
      </c>
      <c r="AH246" s="4">
        <v>0</v>
      </c>
      <c r="AI246" s="4">
        <f t="shared" ref="AI246:AI252" si="1241">AG246+AH246</f>
        <v>0</v>
      </c>
      <c r="AJ246" s="4"/>
      <c r="AK246" s="4">
        <f t="shared" ref="AK246:AK252" si="1242">AI246+AJ246</f>
        <v>0</v>
      </c>
      <c r="AL246" s="4"/>
      <c r="AM246" s="4">
        <f t="shared" si="1047"/>
        <v>0</v>
      </c>
      <c r="AN246" s="32"/>
      <c r="AO246" s="4">
        <f t="shared" ref="AO246:AO252" si="1243">AM246+AN246</f>
        <v>0</v>
      </c>
      <c r="AP246" s="32"/>
      <c r="AQ246" s="4">
        <f t="shared" ref="AQ246:AQ252" si="1244">AO246+AP246</f>
        <v>0</v>
      </c>
      <c r="AR246" s="4"/>
      <c r="AS246" s="4">
        <f t="shared" ref="AS246:AS252" si="1245">AQ246+AR246</f>
        <v>0</v>
      </c>
      <c r="AT246" s="27"/>
      <c r="AU246" s="4">
        <f t="shared" ref="AU246:AU252" si="1246">AS246+AT246</f>
        <v>0</v>
      </c>
      <c r="AV246" s="3">
        <v>0</v>
      </c>
      <c r="AW246" s="3">
        <v>0</v>
      </c>
      <c r="AX246" s="3">
        <f t="shared" si="763"/>
        <v>0</v>
      </c>
      <c r="AY246" s="3">
        <v>0</v>
      </c>
      <c r="AZ246" s="3">
        <f t="shared" ref="AZ246:AZ252" si="1247">AX246+AY246</f>
        <v>0</v>
      </c>
      <c r="BA246" s="3">
        <v>0</v>
      </c>
      <c r="BB246" s="3">
        <f t="shared" ref="BB246:BB252" si="1248">AZ246+BA246</f>
        <v>0</v>
      </c>
      <c r="BC246" s="3">
        <v>0</v>
      </c>
      <c r="BD246" s="3">
        <f t="shared" ref="BD246:BD252" si="1249">BB246+BC246</f>
        <v>0</v>
      </c>
      <c r="BE246" s="3">
        <v>0</v>
      </c>
      <c r="BF246" s="3">
        <f t="shared" ref="BF246:BF252" si="1250">BD246+BE246</f>
        <v>0</v>
      </c>
      <c r="BG246" s="3">
        <v>0</v>
      </c>
      <c r="BH246" s="3">
        <f t="shared" si="1056"/>
        <v>0</v>
      </c>
      <c r="BI246" s="3">
        <v>0</v>
      </c>
      <c r="BJ246" s="3">
        <f t="shared" ref="BJ246:BJ252" si="1251">BH246+BI246</f>
        <v>0</v>
      </c>
      <c r="BK246" s="30">
        <v>0</v>
      </c>
      <c r="BL246" s="3">
        <f t="shared" ref="BL246:BL252" si="1252">BJ246+BK246</f>
        <v>0</v>
      </c>
      <c r="BM246" s="5" t="s">
        <v>275</v>
      </c>
      <c r="BN246" s="5">
        <v>0</v>
      </c>
      <c r="BO246" s="5"/>
    </row>
    <row r="247" spans="1:67" x14ac:dyDescent="0.35">
      <c r="A247" s="24"/>
      <c r="B247" s="72" t="s">
        <v>21</v>
      </c>
      <c r="C247" s="72"/>
      <c r="D247" s="4">
        <v>212800</v>
      </c>
      <c r="E247" s="4"/>
      <c r="F247" s="4">
        <f t="shared" si="761"/>
        <v>212800</v>
      </c>
      <c r="G247" s="4"/>
      <c r="H247" s="4">
        <f t="shared" si="1230"/>
        <v>212800</v>
      </c>
      <c r="I247" s="4"/>
      <c r="J247" s="4">
        <f t="shared" si="1231"/>
        <v>212800</v>
      </c>
      <c r="K247" s="4"/>
      <c r="L247" s="4">
        <f t="shared" si="1232"/>
        <v>212800</v>
      </c>
      <c r="M247" s="4"/>
      <c r="N247" s="4">
        <f t="shared" si="1233"/>
        <v>212800</v>
      </c>
      <c r="O247" s="4"/>
      <c r="P247" s="4">
        <f t="shared" si="1234"/>
        <v>212800</v>
      </c>
      <c r="Q247" s="4"/>
      <c r="R247" s="3">
        <f t="shared" si="1038"/>
        <v>212800</v>
      </c>
      <c r="S247" s="32"/>
      <c r="T247" s="3">
        <f t="shared" si="1235"/>
        <v>212800</v>
      </c>
      <c r="U247" s="32"/>
      <c r="V247" s="35">
        <f t="shared" si="1236"/>
        <v>212800</v>
      </c>
      <c r="W247" s="4"/>
      <c r="X247" s="35">
        <f t="shared" si="1237"/>
        <v>212800</v>
      </c>
      <c r="Y247" s="27"/>
      <c r="Z247" s="3">
        <f t="shared" si="1238"/>
        <v>212800</v>
      </c>
      <c r="AA247" s="4">
        <v>0</v>
      </c>
      <c r="AB247" s="4">
        <v>0</v>
      </c>
      <c r="AC247" s="4">
        <f t="shared" si="762"/>
        <v>0</v>
      </c>
      <c r="AD247" s="4">
        <v>0</v>
      </c>
      <c r="AE247" s="4">
        <f t="shared" si="1239"/>
        <v>0</v>
      </c>
      <c r="AF247" s="4">
        <v>0</v>
      </c>
      <c r="AG247" s="4">
        <f t="shared" si="1240"/>
        <v>0</v>
      </c>
      <c r="AH247" s="4">
        <v>0</v>
      </c>
      <c r="AI247" s="4">
        <f t="shared" si="1241"/>
        <v>0</v>
      </c>
      <c r="AJ247" s="4"/>
      <c r="AK247" s="4">
        <f t="shared" si="1242"/>
        <v>0</v>
      </c>
      <c r="AL247" s="4"/>
      <c r="AM247" s="3">
        <f t="shared" si="1047"/>
        <v>0</v>
      </c>
      <c r="AN247" s="32"/>
      <c r="AO247" s="3">
        <f t="shared" si="1243"/>
        <v>0</v>
      </c>
      <c r="AP247" s="32"/>
      <c r="AQ247" s="35">
        <f t="shared" si="1244"/>
        <v>0</v>
      </c>
      <c r="AR247" s="4"/>
      <c r="AS247" s="35">
        <f t="shared" si="1245"/>
        <v>0</v>
      </c>
      <c r="AT247" s="27"/>
      <c r="AU247" s="3">
        <f t="shared" si="1246"/>
        <v>0</v>
      </c>
      <c r="AV247" s="3">
        <v>0</v>
      </c>
      <c r="AW247" s="3">
        <v>0</v>
      </c>
      <c r="AX247" s="3">
        <f t="shared" si="763"/>
        <v>0</v>
      </c>
      <c r="AY247" s="3">
        <v>0</v>
      </c>
      <c r="AZ247" s="3">
        <f t="shared" si="1247"/>
        <v>0</v>
      </c>
      <c r="BA247" s="3">
        <v>0</v>
      </c>
      <c r="BB247" s="3">
        <f t="shared" si="1248"/>
        <v>0</v>
      </c>
      <c r="BC247" s="3">
        <v>0</v>
      </c>
      <c r="BD247" s="3">
        <f t="shared" si="1249"/>
        <v>0</v>
      </c>
      <c r="BE247" s="3">
        <v>0</v>
      </c>
      <c r="BF247" s="3">
        <f t="shared" si="1250"/>
        <v>0</v>
      </c>
      <c r="BG247" s="3">
        <v>0</v>
      </c>
      <c r="BH247" s="3">
        <f t="shared" si="1056"/>
        <v>0</v>
      </c>
      <c r="BI247" s="3">
        <v>0</v>
      </c>
      <c r="BJ247" s="35">
        <f t="shared" si="1251"/>
        <v>0</v>
      </c>
      <c r="BK247" s="30">
        <v>0</v>
      </c>
      <c r="BL247" s="3">
        <f t="shared" si="1252"/>
        <v>0</v>
      </c>
      <c r="BM247" s="64" t="s">
        <v>275</v>
      </c>
      <c r="BN247" s="64"/>
    </row>
    <row r="248" spans="1:67" ht="36" x14ac:dyDescent="0.35">
      <c r="A248" s="24" t="s">
        <v>232</v>
      </c>
      <c r="B248" s="72" t="s">
        <v>251</v>
      </c>
      <c r="C248" s="2" t="s">
        <v>96</v>
      </c>
      <c r="D248" s="4">
        <v>8000</v>
      </c>
      <c r="E248" s="4"/>
      <c r="F248" s="4">
        <f t="shared" si="761"/>
        <v>8000</v>
      </c>
      <c r="G248" s="4">
        <v>3396.34</v>
      </c>
      <c r="H248" s="4">
        <f t="shared" si="1230"/>
        <v>11396.34</v>
      </c>
      <c r="I248" s="4"/>
      <c r="J248" s="4">
        <f t="shared" si="1231"/>
        <v>11396.34</v>
      </c>
      <c r="K248" s="4"/>
      <c r="L248" s="4">
        <f t="shared" si="1232"/>
        <v>11396.34</v>
      </c>
      <c r="M248" s="4"/>
      <c r="N248" s="4">
        <f t="shared" si="1233"/>
        <v>11396.34</v>
      </c>
      <c r="O248" s="4"/>
      <c r="P248" s="4">
        <f t="shared" si="1234"/>
        <v>11396.34</v>
      </c>
      <c r="Q248" s="4"/>
      <c r="R248" s="3">
        <f t="shared" si="1038"/>
        <v>11396.34</v>
      </c>
      <c r="S248" s="32"/>
      <c r="T248" s="3">
        <f t="shared" si="1235"/>
        <v>11396.34</v>
      </c>
      <c r="U248" s="32">
        <v>-8000</v>
      </c>
      <c r="V248" s="35">
        <f t="shared" si="1236"/>
        <v>3396.34</v>
      </c>
      <c r="W248" s="4">
        <v>8000</v>
      </c>
      <c r="X248" s="35">
        <f t="shared" si="1237"/>
        <v>11396.34</v>
      </c>
      <c r="Y248" s="27"/>
      <c r="Z248" s="3">
        <f t="shared" si="1238"/>
        <v>11396.34</v>
      </c>
      <c r="AA248" s="4">
        <v>39873.699999999997</v>
      </c>
      <c r="AB248" s="4"/>
      <c r="AC248" s="4">
        <f t="shared" si="762"/>
        <v>39873.699999999997</v>
      </c>
      <c r="AD248" s="4"/>
      <c r="AE248" s="4">
        <f t="shared" si="1239"/>
        <v>39873.699999999997</v>
      </c>
      <c r="AF248" s="4"/>
      <c r="AG248" s="4">
        <f t="shared" si="1240"/>
        <v>39873.699999999997</v>
      </c>
      <c r="AH248" s="4"/>
      <c r="AI248" s="4">
        <f t="shared" si="1241"/>
        <v>39873.699999999997</v>
      </c>
      <c r="AJ248" s="4"/>
      <c r="AK248" s="4">
        <f t="shared" si="1242"/>
        <v>39873.699999999997</v>
      </c>
      <c r="AL248" s="4"/>
      <c r="AM248" s="3">
        <f t="shared" si="1047"/>
        <v>39873.699999999997</v>
      </c>
      <c r="AN248" s="32"/>
      <c r="AO248" s="3">
        <f t="shared" si="1243"/>
        <v>39873.699999999997</v>
      </c>
      <c r="AP248" s="32"/>
      <c r="AQ248" s="35">
        <f t="shared" si="1244"/>
        <v>39873.699999999997</v>
      </c>
      <c r="AR248" s="4"/>
      <c r="AS248" s="35">
        <f t="shared" si="1245"/>
        <v>39873.699999999997</v>
      </c>
      <c r="AT248" s="27"/>
      <c r="AU248" s="3">
        <f t="shared" si="1246"/>
        <v>39873.699999999997</v>
      </c>
      <c r="AV248" s="3">
        <v>0</v>
      </c>
      <c r="AW248" s="3">
        <v>0</v>
      </c>
      <c r="AX248" s="3">
        <f t="shared" si="763"/>
        <v>0</v>
      </c>
      <c r="AY248" s="3">
        <v>0</v>
      </c>
      <c r="AZ248" s="3">
        <f t="shared" si="1247"/>
        <v>0</v>
      </c>
      <c r="BA248" s="3">
        <v>0</v>
      </c>
      <c r="BB248" s="3">
        <f t="shared" si="1248"/>
        <v>0</v>
      </c>
      <c r="BC248" s="3">
        <v>0</v>
      </c>
      <c r="BD248" s="3">
        <f t="shared" si="1249"/>
        <v>0</v>
      </c>
      <c r="BE248" s="3">
        <v>0</v>
      </c>
      <c r="BF248" s="3">
        <f t="shared" si="1250"/>
        <v>0</v>
      </c>
      <c r="BG248" s="3">
        <v>0</v>
      </c>
      <c r="BH248" s="3">
        <f t="shared" si="1056"/>
        <v>0</v>
      </c>
      <c r="BI248" s="3">
        <v>0</v>
      </c>
      <c r="BJ248" s="35">
        <f t="shared" si="1251"/>
        <v>0</v>
      </c>
      <c r="BK248" s="30">
        <v>0</v>
      </c>
      <c r="BL248" s="3">
        <f t="shared" si="1252"/>
        <v>0</v>
      </c>
      <c r="BM248" s="64" t="s">
        <v>279</v>
      </c>
      <c r="BN248" s="64"/>
    </row>
    <row r="249" spans="1:67" ht="36" x14ac:dyDescent="0.35">
      <c r="A249" s="24" t="s">
        <v>233</v>
      </c>
      <c r="B249" s="72" t="s">
        <v>51</v>
      </c>
      <c r="C249" s="2" t="s">
        <v>96</v>
      </c>
      <c r="D249" s="4">
        <v>21398.400000000001</v>
      </c>
      <c r="E249" s="4"/>
      <c r="F249" s="4">
        <f t="shared" si="761"/>
        <v>21398.400000000001</v>
      </c>
      <c r="G249" s="4"/>
      <c r="H249" s="4">
        <f t="shared" si="1230"/>
        <v>21398.400000000001</v>
      </c>
      <c r="I249" s="4"/>
      <c r="J249" s="4">
        <f t="shared" si="1231"/>
        <v>21398.400000000001</v>
      </c>
      <c r="K249" s="4"/>
      <c r="L249" s="4">
        <f t="shared" si="1232"/>
        <v>21398.400000000001</v>
      </c>
      <c r="M249" s="4"/>
      <c r="N249" s="4">
        <f t="shared" si="1233"/>
        <v>21398.400000000001</v>
      </c>
      <c r="O249" s="4"/>
      <c r="P249" s="4">
        <f t="shared" si="1234"/>
        <v>21398.400000000001</v>
      </c>
      <c r="Q249" s="4">
        <v>-21398.400000000001</v>
      </c>
      <c r="R249" s="3">
        <f t="shared" si="1038"/>
        <v>0</v>
      </c>
      <c r="S249" s="32"/>
      <c r="T249" s="3">
        <f t="shared" si="1235"/>
        <v>0</v>
      </c>
      <c r="U249" s="32"/>
      <c r="V249" s="35">
        <f t="shared" si="1236"/>
        <v>0</v>
      </c>
      <c r="W249" s="4"/>
      <c r="X249" s="35">
        <f t="shared" si="1237"/>
        <v>0</v>
      </c>
      <c r="Y249" s="27"/>
      <c r="Z249" s="3">
        <f t="shared" si="1238"/>
        <v>0</v>
      </c>
      <c r="AA249" s="4">
        <v>0</v>
      </c>
      <c r="AB249" s="4">
        <v>0</v>
      </c>
      <c r="AC249" s="4">
        <f t="shared" si="762"/>
        <v>0</v>
      </c>
      <c r="AD249" s="4">
        <v>0</v>
      </c>
      <c r="AE249" s="4">
        <f t="shared" si="1239"/>
        <v>0</v>
      </c>
      <c r="AF249" s="4">
        <v>0</v>
      </c>
      <c r="AG249" s="4">
        <f t="shared" si="1240"/>
        <v>0</v>
      </c>
      <c r="AH249" s="4">
        <v>0</v>
      </c>
      <c r="AI249" s="4">
        <f t="shared" si="1241"/>
        <v>0</v>
      </c>
      <c r="AJ249" s="4"/>
      <c r="AK249" s="4">
        <f t="shared" si="1242"/>
        <v>0</v>
      </c>
      <c r="AL249" s="4">
        <v>21398.400000000001</v>
      </c>
      <c r="AM249" s="3">
        <f t="shared" si="1047"/>
        <v>21398.400000000001</v>
      </c>
      <c r="AN249" s="32"/>
      <c r="AO249" s="3">
        <f t="shared" si="1243"/>
        <v>21398.400000000001</v>
      </c>
      <c r="AP249" s="32"/>
      <c r="AQ249" s="35">
        <f t="shared" si="1244"/>
        <v>21398.400000000001</v>
      </c>
      <c r="AR249" s="4"/>
      <c r="AS249" s="35">
        <f t="shared" si="1245"/>
        <v>21398.400000000001</v>
      </c>
      <c r="AT249" s="27"/>
      <c r="AU249" s="3">
        <f t="shared" si="1246"/>
        <v>21398.400000000001</v>
      </c>
      <c r="AV249" s="3">
        <v>0</v>
      </c>
      <c r="AW249" s="3">
        <v>0</v>
      </c>
      <c r="AX249" s="3">
        <f t="shared" si="763"/>
        <v>0</v>
      </c>
      <c r="AY249" s="3">
        <v>0</v>
      </c>
      <c r="AZ249" s="3">
        <f t="shared" si="1247"/>
        <v>0</v>
      </c>
      <c r="BA249" s="3">
        <v>0</v>
      </c>
      <c r="BB249" s="3">
        <f t="shared" si="1248"/>
        <v>0</v>
      </c>
      <c r="BC249" s="3">
        <v>0</v>
      </c>
      <c r="BD249" s="3">
        <f t="shared" si="1249"/>
        <v>0</v>
      </c>
      <c r="BE249" s="3">
        <v>0</v>
      </c>
      <c r="BF249" s="3">
        <f t="shared" si="1250"/>
        <v>0</v>
      </c>
      <c r="BG249" s="3">
        <v>0</v>
      </c>
      <c r="BH249" s="3">
        <f t="shared" si="1056"/>
        <v>0</v>
      </c>
      <c r="BI249" s="3">
        <v>0</v>
      </c>
      <c r="BJ249" s="35">
        <f t="shared" si="1251"/>
        <v>0</v>
      </c>
      <c r="BK249" s="30">
        <v>0</v>
      </c>
      <c r="BL249" s="3">
        <f t="shared" si="1252"/>
        <v>0</v>
      </c>
      <c r="BM249" s="64" t="s">
        <v>280</v>
      </c>
      <c r="BN249" s="64"/>
    </row>
    <row r="250" spans="1:67" ht="36" x14ac:dyDescent="0.35">
      <c r="A250" s="24" t="s">
        <v>234</v>
      </c>
      <c r="B250" s="72" t="s">
        <v>52</v>
      </c>
      <c r="C250" s="2" t="s">
        <v>96</v>
      </c>
      <c r="D250" s="4">
        <v>12363.3</v>
      </c>
      <c r="E250" s="4"/>
      <c r="F250" s="4">
        <f t="shared" ref="F250:F345" si="1253">D250+E250</f>
        <v>12363.3</v>
      </c>
      <c r="G250" s="4"/>
      <c r="H250" s="4">
        <f t="shared" si="1230"/>
        <v>12363.3</v>
      </c>
      <c r="I250" s="4"/>
      <c r="J250" s="4">
        <f t="shared" si="1231"/>
        <v>12363.3</v>
      </c>
      <c r="K250" s="4"/>
      <c r="L250" s="4">
        <f t="shared" si="1232"/>
        <v>12363.3</v>
      </c>
      <c r="M250" s="4"/>
      <c r="N250" s="4">
        <f t="shared" si="1233"/>
        <v>12363.3</v>
      </c>
      <c r="O250" s="4"/>
      <c r="P250" s="4">
        <f t="shared" si="1234"/>
        <v>12363.3</v>
      </c>
      <c r="Q250" s="4"/>
      <c r="R250" s="3">
        <f t="shared" si="1038"/>
        <v>12363.3</v>
      </c>
      <c r="S250" s="32"/>
      <c r="T250" s="3">
        <f t="shared" si="1235"/>
        <v>12363.3</v>
      </c>
      <c r="U250" s="32"/>
      <c r="V250" s="35">
        <f t="shared" si="1236"/>
        <v>12363.3</v>
      </c>
      <c r="W250" s="4"/>
      <c r="X250" s="35">
        <f t="shared" si="1237"/>
        <v>12363.3</v>
      </c>
      <c r="Y250" s="27">
        <v>-12363.3</v>
      </c>
      <c r="Z250" s="3">
        <f t="shared" si="1238"/>
        <v>0</v>
      </c>
      <c r="AA250" s="4">
        <v>0</v>
      </c>
      <c r="AB250" s="4">
        <v>0</v>
      </c>
      <c r="AC250" s="4">
        <f t="shared" ref="AC250:AC345" si="1254">AA250+AB250</f>
        <v>0</v>
      </c>
      <c r="AD250" s="4">
        <v>0</v>
      </c>
      <c r="AE250" s="4">
        <f t="shared" si="1239"/>
        <v>0</v>
      </c>
      <c r="AF250" s="4">
        <v>0</v>
      </c>
      <c r="AG250" s="4">
        <f t="shared" si="1240"/>
        <v>0</v>
      </c>
      <c r="AH250" s="4">
        <v>0</v>
      </c>
      <c r="AI250" s="4">
        <f t="shared" si="1241"/>
        <v>0</v>
      </c>
      <c r="AJ250" s="4"/>
      <c r="AK250" s="4">
        <f t="shared" si="1242"/>
        <v>0</v>
      </c>
      <c r="AL250" s="4"/>
      <c r="AM250" s="3">
        <f t="shared" si="1047"/>
        <v>0</v>
      </c>
      <c r="AN250" s="32"/>
      <c r="AO250" s="3">
        <f t="shared" si="1243"/>
        <v>0</v>
      </c>
      <c r="AP250" s="32"/>
      <c r="AQ250" s="35">
        <f t="shared" si="1244"/>
        <v>0</v>
      </c>
      <c r="AR250" s="4"/>
      <c r="AS250" s="35">
        <f t="shared" si="1245"/>
        <v>0</v>
      </c>
      <c r="AT250" s="27">
        <v>12363.3</v>
      </c>
      <c r="AU250" s="3">
        <f t="shared" si="1246"/>
        <v>12363.3</v>
      </c>
      <c r="AV250" s="3">
        <v>0</v>
      </c>
      <c r="AW250" s="3">
        <v>0</v>
      </c>
      <c r="AX250" s="3">
        <f t="shared" ref="AX250:AX345" si="1255">AV250+AW250</f>
        <v>0</v>
      </c>
      <c r="AY250" s="3">
        <v>0</v>
      </c>
      <c r="AZ250" s="3">
        <f t="shared" si="1247"/>
        <v>0</v>
      </c>
      <c r="BA250" s="3">
        <v>0</v>
      </c>
      <c r="BB250" s="3">
        <f t="shared" si="1248"/>
        <v>0</v>
      </c>
      <c r="BC250" s="3">
        <v>0</v>
      </c>
      <c r="BD250" s="3">
        <f t="shared" si="1249"/>
        <v>0</v>
      </c>
      <c r="BE250" s="3">
        <v>0</v>
      </c>
      <c r="BF250" s="3">
        <f t="shared" si="1250"/>
        <v>0</v>
      </c>
      <c r="BG250" s="3">
        <v>0</v>
      </c>
      <c r="BH250" s="3">
        <f t="shared" si="1056"/>
        <v>0</v>
      </c>
      <c r="BI250" s="3">
        <v>0</v>
      </c>
      <c r="BJ250" s="35">
        <f t="shared" si="1251"/>
        <v>0</v>
      </c>
      <c r="BK250" s="30">
        <v>0</v>
      </c>
      <c r="BL250" s="3">
        <f t="shared" si="1252"/>
        <v>0</v>
      </c>
      <c r="BM250" s="64" t="s">
        <v>281</v>
      </c>
      <c r="BN250" s="64"/>
    </row>
    <row r="251" spans="1:67" ht="54" x14ac:dyDescent="0.35">
      <c r="A251" s="24" t="s">
        <v>235</v>
      </c>
      <c r="B251" s="72" t="s">
        <v>53</v>
      </c>
      <c r="C251" s="2" t="s">
        <v>96</v>
      </c>
      <c r="D251" s="4">
        <v>9666.2000000000007</v>
      </c>
      <c r="E251" s="4"/>
      <c r="F251" s="4">
        <f t="shared" si="1253"/>
        <v>9666.2000000000007</v>
      </c>
      <c r="G251" s="4"/>
      <c r="H251" s="4">
        <f t="shared" si="1230"/>
        <v>9666.2000000000007</v>
      </c>
      <c r="I251" s="4"/>
      <c r="J251" s="4">
        <f t="shared" si="1231"/>
        <v>9666.2000000000007</v>
      </c>
      <c r="K251" s="4"/>
      <c r="L251" s="4">
        <f t="shared" si="1232"/>
        <v>9666.2000000000007</v>
      </c>
      <c r="M251" s="4"/>
      <c r="N251" s="4">
        <f t="shared" si="1233"/>
        <v>9666.2000000000007</v>
      </c>
      <c r="O251" s="4"/>
      <c r="P251" s="4">
        <f t="shared" si="1234"/>
        <v>9666.2000000000007</v>
      </c>
      <c r="Q251" s="4">
        <v>-9666.2000000000007</v>
      </c>
      <c r="R251" s="3">
        <f t="shared" si="1038"/>
        <v>0</v>
      </c>
      <c r="S251" s="32"/>
      <c r="T251" s="3">
        <f t="shared" si="1235"/>
        <v>0</v>
      </c>
      <c r="U251" s="32"/>
      <c r="V251" s="35">
        <f t="shared" si="1236"/>
        <v>0</v>
      </c>
      <c r="W251" s="4"/>
      <c r="X251" s="35">
        <f t="shared" si="1237"/>
        <v>0</v>
      </c>
      <c r="Y251" s="27"/>
      <c r="Z251" s="3">
        <f t="shared" si="1238"/>
        <v>0</v>
      </c>
      <c r="AA251" s="4">
        <v>0</v>
      </c>
      <c r="AB251" s="4">
        <v>0</v>
      </c>
      <c r="AC251" s="4">
        <f t="shared" si="1254"/>
        <v>0</v>
      </c>
      <c r="AD251" s="4">
        <v>0</v>
      </c>
      <c r="AE251" s="4">
        <f t="shared" si="1239"/>
        <v>0</v>
      </c>
      <c r="AF251" s="4">
        <v>0</v>
      </c>
      <c r="AG251" s="4">
        <f t="shared" si="1240"/>
        <v>0</v>
      </c>
      <c r="AH251" s="4">
        <v>0</v>
      </c>
      <c r="AI251" s="4">
        <f t="shared" si="1241"/>
        <v>0</v>
      </c>
      <c r="AJ251" s="4"/>
      <c r="AK251" s="4">
        <f t="shared" si="1242"/>
        <v>0</v>
      </c>
      <c r="AL251" s="4">
        <v>9666.2000000000007</v>
      </c>
      <c r="AM251" s="3">
        <f t="shared" si="1047"/>
        <v>9666.2000000000007</v>
      </c>
      <c r="AN251" s="32"/>
      <c r="AO251" s="3">
        <f t="shared" si="1243"/>
        <v>9666.2000000000007</v>
      </c>
      <c r="AP251" s="32"/>
      <c r="AQ251" s="35">
        <f t="shared" si="1244"/>
        <v>9666.2000000000007</v>
      </c>
      <c r="AR251" s="4"/>
      <c r="AS251" s="35">
        <f t="shared" si="1245"/>
        <v>9666.2000000000007</v>
      </c>
      <c r="AT251" s="27"/>
      <c r="AU251" s="3">
        <f t="shared" si="1246"/>
        <v>9666.2000000000007</v>
      </c>
      <c r="AV251" s="3">
        <v>0</v>
      </c>
      <c r="AW251" s="3">
        <v>0</v>
      </c>
      <c r="AX251" s="3">
        <f t="shared" si="1255"/>
        <v>0</v>
      </c>
      <c r="AY251" s="3">
        <v>0</v>
      </c>
      <c r="AZ251" s="3">
        <f t="shared" si="1247"/>
        <v>0</v>
      </c>
      <c r="BA251" s="3">
        <v>0</v>
      </c>
      <c r="BB251" s="3">
        <f t="shared" si="1248"/>
        <v>0</v>
      </c>
      <c r="BC251" s="3">
        <v>0</v>
      </c>
      <c r="BD251" s="3">
        <f t="shared" si="1249"/>
        <v>0</v>
      </c>
      <c r="BE251" s="3">
        <v>0</v>
      </c>
      <c r="BF251" s="3">
        <f t="shared" si="1250"/>
        <v>0</v>
      </c>
      <c r="BG251" s="3">
        <v>0</v>
      </c>
      <c r="BH251" s="3">
        <f t="shared" si="1056"/>
        <v>0</v>
      </c>
      <c r="BI251" s="3">
        <v>0</v>
      </c>
      <c r="BJ251" s="35">
        <f t="shared" si="1251"/>
        <v>0</v>
      </c>
      <c r="BK251" s="30">
        <v>0</v>
      </c>
      <c r="BL251" s="3">
        <f t="shared" si="1252"/>
        <v>0</v>
      </c>
      <c r="BM251" s="64" t="s">
        <v>282</v>
      </c>
      <c r="BN251" s="64"/>
    </row>
    <row r="252" spans="1:67" ht="36" x14ac:dyDescent="0.35">
      <c r="A252" s="24" t="s">
        <v>236</v>
      </c>
      <c r="B252" s="72" t="s">
        <v>54</v>
      </c>
      <c r="C252" s="2" t="s">
        <v>96</v>
      </c>
      <c r="D252" s="4">
        <f>D254+D255</f>
        <v>0</v>
      </c>
      <c r="E252" s="4">
        <f>E254+E255</f>
        <v>0</v>
      </c>
      <c r="F252" s="4">
        <f t="shared" si="1253"/>
        <v>0</v>
      </c>
      <c r="G252" s="4">
        <f>G254+G255</f>
        <v>0</v>
      </c>
      <c r="H252" s="4">
        <f t="shared" si="1230"/>
        <v>0</v>
      </c>
      <c r="I252" s="4">
        <f>I254+I255</f>
        <v>0</v>
      </c>
      <c r="J252" s="4">
        <f t="shared" si="1231"/>
        <v>0</v>
      </c>
      <c r="K252" s="4">
        <f>K254+K255</f>
        <v>0</v>
      </c>
      <c r="L252" s="4">
        <f t="shared" si="1232"/>
        <v>0</v>
      </c>
      <c r="M252" s="4">
        <f>M254+M255</f>
        <v>0</v>
      </c>
      <c r="N252" s="4">
        <f t="shared" si="1233"/>
        <v>0</v>
      </c>
      <c r="O252" s="4">
        <f>O254+O255</f>
        <v>0</v>
      </c>
      <c r="P252" s="4">
        <f t="shared" si="1234"/>
        <v>0</v>
      </c>
      <c r="Q252" s="4">
        <f>Q254+Q255</f>
        <v>0</v>
      </c>
      <c r="R252" s="3">
        <f t="shared" si="1038"/>
        <v>0</v>
      </c>
      <c r="S252" s="32">
        <f>S254+S255</f>
        <v>0</v>
      </c>
      <c r="T252" s="3">
        <f t="shared" si="1235"/>
        <v>0</v>
      </c>
      <c r="U252" s="32">
        <f>U254+U255</f>
        <v>0</v>
      </c>
      <c r="V252" s="35">
        <f t="shared" si="1236"/>
        <v>0</v>
      </c>
      <c r="W252" s="4">
        <f>W254+W255</f>
        <v>0</v>
      </c>
      <c r="X252" s="35">
        <f t="shared" si="1237"/>
        <v>0</v>
      </c>
      <c r="Y252" s="27">
        <f>Y254+Y255</f>
        <v>0</v>
      </c>
      <c r="Z252" s="3">
        <f t="shared" si="1238"/>
        <v>0</v>
      </c>
      <c r="AA252" s="4">
        <f t="shared" ref="AA252:AV252" si="1256">AA254+AA255</f>
        <v>33031.4</v>
      </c>
      <c r="AB252" s="4">
        <f t="shared" ref="AB252:AD252" si="1257">AB254+AB255</f>
        <v>0</v>
      </c>
      <c r="AC252" s="4">
        <f t="shared" si="1254"/>
        <v>33031.4</v>
      </c>
      <c r="AD252" s="4">
        <f t="shared" si="1257"/>
        <v>0</v>
      </c>
      <c r="AE252" s="4">
        <f t="shared" si="1239"/>
        <v>33031.4</v>
      </c>
      <c r="AF252" s="4">
        <f t="shared" ref="AF252" si="1258">AF254+AF255</f>
        <v>0</v>
      </c>
      <c r="AG252" s="4">
        <f t="shared" si="1240"/>
        <v>33031.4</v>
      </c>
      <c r="AH252" s="4">
        <f t="shared" ref="AH252:AJ252" si="1259">AH254+AH255</f>
        <v>0</v>
      </c>
      <c r="AI252" s="4">
        <f t="shared" si="1241"/>
        <v>33031.4</v>
      </c>
      <c r="AJ252" s="4">
        <f t="shared" si="1259"/>
        <v>0</v>
      </c>
      <c r="AK252" s="4">
        <f t="shared" si="1242"/>
        <v>33031.4</v>
      </c>
      <c r="AL252" s="4">
        <f t="shared" ref="AL252:AN252" si="1260">AL254+AL255</f>
        <v>0</v>
      </c>
      <c r="AM252" s="3">
        <f t="shared" si="1047"/>
        <v>33031.4</v>
      </c>
      <c r="AN252" s="32">
        <f t="shared" si="1260"/>
        <v>0</v>
      </c>
      <c r="AO252" s="3">
        <f t="shared" si="1243"/>
        <v>33031.4</v>
      </c>
      <c r="AP252" s="32">
        <f t="shared" ref="AP252:AR252" si="1261">AP254+AP255</f>
        <v>0</v>
      </c>
      <c r="AQ252" s="35">
        <f t="shared" si="1244"/>
        <v>33031.4</v>
      </c>
      <c r="AR252" s="4">
        <f t="shared" si="1261"/>
        <v>0</v>
      </c>
      <c r="AS252" s="35">
        <f t="shared" si="1245"/>
        <v>33031.4</v>
      </c>
      <c r="AT252" s="27">
        <f t="shared" ref="AT252" si="1262">AT254+AT255</f>
        <v>0</v>
      </c>
      <c r="AU252" s="3">
        <f t="shared" si="1246"/>
        <v>33031.4</v>
      </c>
      <c r="AV252" s="4">
        <f t="shared" si="1256"/>
        <v>0</v>
      </c>
      <c r="AW252" s="3">
        <f t="shared" ref="AW252:AY252" si="1263">AW254+AW255</f>
        <v>0</v>
      </c>
      <c r="AX252" s="3">
        <f t="shared" si="1255"/>
        <v>0</v>
      </c>
      <c r="AY252" s="3">
        <f t="shared" si="1263"/>
        <v>0</v>
      </c>
      <c r="AZ252" s="3">
        <f t="shared" si="1247"/>
        <v>0</v>
      </c>
      <c r="BA252" s="3">
        <f t="shared" ref="BA252:BC252" si="1264">BA254+BA255</f>
        <v>0</v>
      </c>
      <c r="BB252" s="3">
        <f t="shared" si="1248"/>
        <v>0</v>
      </c>
      <c r="BC252" s="3">
        <f t="shared" si="1264"/>
        <v>0</v>
      </c>
      <c r="BD252" s="3">
        <f t="shared" si="1249"/>
        <v>0</v>
      </c>
      <c r="BE252" s="3">
        <f t="shared" ref="BE252:BG252" si="1265">BE254+BE255</f>
        <v>0</v>
      </c>
      <c r="BF252" s="3">
        <f t="shared" si="1250"/>
        <v>0</v>
      </c>
      <c r="BG252" s="3">
        <f t="shared" si="1265"/>
        <v>0</v>
      </c>
      <c r="BH252" s="3">
        <f t="shared" si="1056"/>
        <v>0</v>
      </c>
      <c r="BI252" s="3">
        <f t="shared" ref="BI252:BK252" si="1266">BI254+BI255</f>
        <v>0</v>
      </c>
      <c r="BJ252" s="35">
        <f t="shared" si="1251"/>
        <v>0</v>
      </c>
      <c r="BK252" s="30">
        <f t="shared" si="1266"/>
        <v>0</v>
      </c>
      <c r="BL252" s="3">
        <f t="shared" si="1252"/>
        <v>0</v>
      </c>
      <c r="BM252" s="64"/>
      <c r="BN252" s="64"/>
    </row>
    <row r="253" spans="1:67" x14ac:dyDescent="0.35">
      <c r="A253" s="24"/>
      <c r="B253" s="72" t="s">
        <v>5</v>
      </c>
      <c r="C253" s="7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3"/>
      <c r="S253" s="32"/>
      <c r="T253" s="3"/>
      <c r="U253" s="32"/>
      <c r="V253" s="35"/>
      <c r="W253" s="4"/>
      <c r="X253" s="35"/>
      <c r="Y253" s="27"/>
      <c r="Z253" s="3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3"/>
      <c r="AN253" s="32"/>
      <c r="AO253" s="3"/>
      <c r="AP253" s="32"/>
      <c r="AQ253" s="35"/>
      <c r="AR253" s="4"/>
      <c r="AS253" s="35"/>
      <c r="AT253" s="27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5"/>
      <c r="BK253" s="30"/>
      <c r="BL253" s="3"/>
      <c r="BM253" s="64"/>
      <c r="BN253" s="64"/>
    </row>
    <row r="254" spans="1:67" hidden="1" x14ac:dyDescent="0.35">
      <c r="A254" s="12"/>
      <c r="B254" s="1" t="s">
        <v>6</v>
      </c>
      <c r="C254" s="1"/>
      <c r="D254" s="4">
        <v>0</v>
      </c>
      <c r="E254" s="4">
        <v>0</v>
      </c>
      <c r="F254" s="4">
        <f t="shared" si="1253"/>
        <v>0</v>
      </c>
      <c r="G254" s="4">
        <v>0</v>
      </c>
      <c r="H254" s="4">
        <f t="shared" ref="H254:H256" si="1267">F254+G254</f>
        <v>0</v>
      </c>
      <c r="I254" s="4">
        <v>0</v>
      </c>
      <c r="J254" s="4">
        <f t="shared" ref="J254:J256" si="1268">H254+I254</f>
        <v>0</v>
      </c>
      <c r="K254" s="4">
        <v>0</v>
      </c>
      <c r="L254" s="4">
        <f t="shared" ref="L254:L256" si="1269">J254+K254</f>
        <v>0</v>
      </c>
      <c r="M254" s="4">
        <v>0</v>
      </c>
      <c r="N254" s="4">
        <f>L254+M254</f>
        <v>0</v>
      </c>
      <c r="O254" s="4">
        <v>0</v>
      </c>
      <c r="P254" s="4">
        <f>N254+O254</f>
        <v>0</v>
      </c>
      <c r="Q254" s="4">
        <v>0</v>
      </c>
      <c r="R254" s="4">
        <f t="shared" si="1038"/>
        <v>0</v>
      </c>
      <c r="S254" s="32">
        <v>0</v>
      </c>
      <c r="T254" s="4">
        <f t="shared" ref="T254:T256" si="1270">R254+S254</f>
        <v>0</v>
      </c>
      <c r="U254" s="32">
        <v>0</v>
      </c>
      <c r="V254" s="4">
        <f t="shared" ref="V254:V256" si="1271">T254+U254</f>
        <v>0</v>
      </c>
      <c r="W254" s="4">
        <v>0</v>
      </c>
      <c r="X254" s="4">
        <f t="shared" ref="X254:X256" si="1272">V254+W254</f>
        <v>0</v>
      </c>
      <c r="Y254" s="27">
        <v>0</v>
      </c>
      <c r="Z254" s="4">
        <f t="shared" ref="Z254:Z256" si="1273">X254+Y254</f>
        <v>0</v>
      </c>
      <c r="AA254" s="4">
        <v>8257.9</v>
      </c>
      <c r="AB254" s="4"/>
      <c r="AC254" s="4">
        <f t="shared" si="1254"/>
        <v>8257.9</v>
      </c>
      <c r="AD254" s="4"/>
      <c r="AE254" s="4">
        <f t="shared" ref="AE254:AE256" si="1274">AC254+AD254</f>
        <v>8257.9</v>
      </c>
      <c r="AF254" s="4"/>
      <c r="AG254" s="4">
        <f t="shared" ref="AG254:AG256" si="1275">AE254+AF254</f>
        <v>8257.9</v>
      </c>
      <c r="AH254" s="4"/>
      <c r="AI254" s="4">
        <f t="shared" ref="AI254:AI256" si="1276">AG254+AH254</f>
        <v>8257.9</v>
      </c>
      <c r="AJ254" s="4">
        <v>-0.05</v>
      </c>
      <c r="AK254" s="4">
        <f t="shared" ref="AK254:AK256" si="1277">AI254+AJ254</f>
        <v>8257.85</v>
      </c>
      <c r="AL254" s="4"/>
      <c r="AM254" s="4">
        <f t="shared" si="1047"/>
        <v>8257.85</v>
      </c>
      <c r="AN254" s="32"/>
      <c r="AO254" s="4">
        <f t="shared" ref="AO254:AO256" si="1278">AM254+AN254</f>
        <v>8257.85</v>
      </c>
      <c r="AP254" s="32"/>
      <c r="AQ254" s="4">
        <f t="shared" ref="AQ254:AQ256" si="1279">AO254+AP254</f>
        <v>8257.85</v>
      </c>
      <c r="AR254" s="4"/>
      <c r="AS254" s="4">
        <f t="shared" ref="AS254:AS256" si="1280">AQ254+AR254</f>
        <v>8257.85</v>
      </c>
      <c r="AT254" s="27"/>
      <c r="AU254" s="4">
        <f t="shared" ref="AU254:AU256" si="1281">AS254+AT254</f>
        <v>8257.85</v>
      </c>
      <c r="AV254" s="3">
        <v>0</v>
      </c>
      <c r="AW254" s="3">
        <v>0</v>
      </c>
      <c r="AX254" s="3">
        <f t="shared" si="1255"/>
        <v>0</v>
      </c>
      <c r="AY254" s="3">
        <v>0</v>
      </c>
      <c r="AZ254" s="3">
        <f t="shared" ref="AZ254:AZ256" si="1282">AX254+AY254</f>
        <v>0</v>
      </c>
      <c r="BA254" s="3">
        <v>0</v>
      </c>
      <c r="BB254" s="3">
        <f t="shared" ref="BB254:BB256" si="1283">AZ254+BA254</f>
        <v>0</v>
      </c>
      <c r="BC254" s="3">
        <v>0</v>
      </c>
      <c r="BD254" s="3">
        <f t="shared" ref="BD254:BD256" si="1284">BB254+BC254</f>
        <v>0</v>
      </c>
      <c r="BE254" s="3">
        <v>0</v>
      </c>
      <c r="BF254" s="3">
        <f t="shared" ref="BF254:BF256" si="1285">BD254+BE254</f>
        <v>0</v>
      </c>
      <c r="BG254" s="3">
        <v>0</v>
      </c>
      <c r="BH254" s="3">
        <f t="shared" si="1056"/>
        <v>0</v>
      </c>
      <c r="BI254" s="3">
        <v>0</v>
      </c>
      <c r="BJ254" s="3">
        <f t="shared" ref="BJ254:BJ256" si="1286">BH254+BI254</f>
        <v>0</v>
      </c>
      <c r="BK254" s="30">
        <v>0</v>
      </c>
      <c r="BL254" s="3">
        <f t="shared" ref="BL254:BL256" si="1287">BJ254+BK254</f>
        <v>0</v>
      </c>
      <c r="BM254" s="5" t="s">
        <v>284</v>
      </c>
      <c r="BN254" s="5">
        <v>0</v>
      </c>
      <c r="BO254" s="5"/>
    </row>
    <row r="255" spans="1:67" x14ac:dyDescent="0.35">
      <c r="A255" s="24"/>
      <c r="B255" s="72" t="s">
        <v>21</v>
      </c>
      <c r="C255" s="72"/>
      <c r="D255" s="4">
        <v>0</v>
      </c>
      <c r="E255" s="4">
        <v>0</v>
      </c>
      <c r="F255" s="4">
        <f t="shared" si="1253"/>
        <v>0</v>
      </c>
      <c r="G255" s="4">
        <v>0</v>
      </c>
      <c r="H255" s="4">
        <f t="shared" si="1267"/>
        <v>0</v>
      </c>
      <c r="I255" s="4">
        <v>0</v>
      </c>
      <c r="J255" s="4">
        <f t="shared" si="1268"/>
        <v>0</v>
      </c>
      <c r="K255" s="4">
        <v>0</v>
      </c>
      <c r="L255" s="4">
        <f t="shared" si="1269"/>
        <v>0</v>
      </c>
      <c r="M255" s="4">
        <v>0</v>
      </c>
      <c r="N255" s="4">
        <f>L255+M255</f>
        <v>0</v>
      </c>
      <c r="O255" s="4">
        <v>0</v>
      </c>
      <c r="P255" s="4">
        <f>N255+O255</f>
        <v>0</v>
      </c>
      <c r="Q255" s="4">
        <v>0</v>
      </c>
      <c r="R255" s="3">
        <f t="shared" si="1038"/>
        <v>0</v>
      </c>
      <c r="S255" s="32">
        <v>0</v>
      </c>
      <c r="T255" s="3">
        <f t="shared" si="1270"/>
        <v>0</v>
      </c>
      <c r="U255" s="32">
        <v>0</v>
      </c>
      <c r="V255" s="35">
        <f t="shared" si="1271"/>
        <v>0</v>
      </c>
      <c r="W255" s="4">
        <v>0</v>
      </c>
      <c r="X255" s="35">
        <f t="shared" si="1272"/>
        <v>0</v>
      </c>
      <c r="Y255" s="27">
        <v>0</v>
      </c>
      <c r="Z255" s="3">
        <f t="shared" si="1273"/>
        <v>0</v>
      </c>
      <c r="AA255" s="4">
        <v>24773.5</v>
      </c>
      <c r="AB255" s="4"/>
      <c r="AC255" s="4">
        <f t="shared" si="1254"/>
        <v>24773.5</v>
      </c>
      <c r="AD255" s="4"/>
      <c r="AE255" s="4">
        <f t="shared" si="1274"/>
        <v>24773.5</v>
      </c>
      <c r="AF255" s="4"/>
      <c r="AG255" s="4">
        <f t="shared" si="1275"/>
        <v>24773.5</v>
      </c>
      <c r="AH255" s="4"/>
      <c r="AI255" s="4">
        <f t="shared" si="1276"/>
        <v>24773.5</v>
      </c>
      <c r="AJ255" s="4">
        <v>0.05</v>
      </c>
      <c r="AK255" s="4">
        <f t="shared" si="1277"/>
        <v>24773.55</v>
      </c>
      <c r="AL255" s="4"/>
      <c r="AM255" s="3">
        <f t="shared" si="1047"/>
        <v>24773.55</v>
      </c>
      <c r="AN255" s="32"/>
      <c r="AO255" s="3">
        <f t="shared" si="1278"/>
        <v>24773.55</v>
      </c>
      <c r="AP255" s="32"/>
      <c r="AQ255" s="35">
        <f t="shared" si="1279"/>
        <v>24773.55</v>
      </c>
      <c r="AR255" s="4"/>
      <c r="AS255" s="35">
        <f t="shared" si="1280"/>
        <v>24773.55</v>
      </c>
      <c r="AT255" s="27"/>
      <c r="AU255" s="3">
        <f t="shared" si="1281"/>
        <v>24773.55</v>
      </c>
      <c r="AV255" s="3">
        <v>0</v>
      </c>
      <c r="AW255" s="3">
        <v>0</v>
      </c>
      <c r="AX255" s="3">
        <f t="shared" si="1255"/>
        <v>0</v>
      </c>
      <c r="AY255" s="3">
        <v>0</v>
      </c>
      <c r="AZ255" s="3">
        <f t="shared" si="1282"/>
        <v>0</v>
      </c>
      <c r="BA255" s="3">
        <v>0</v>
      </c>
      <c r="BB255" s="3">
        <f t="shared" si="1283"/>
        <v>0</v>
      </c>
      <c r="BC255" s="3">
        <v>0</v>
      </c>
      <c r="BD255" s="3">
        <f t="shared" si="1284"/>
        <v>0</v>
      </c>
      <c r="BE255" s="3">
        <v>0</v>
      </c>
      <c r="BF255" s="3">
        <f t="shared" si="1285"/>
        <v>0</v>
      </c>
      <c r="BG255" s="3">
        <v>0</v>
      </c>
      <c r="BH255" s="3">
        <f t="shared" si="1056"/>
        <v>0</v>
      </c>
      <c r="BI255" s="3">
        <v>0</v>
      </c>
      <c r="BJ255" s="35">
        <f t="shared" si="1286"/>
        <v>0</v>
      </c>
      <c r="BK255" s="30">
        <v>0</v>
      </c>
      <c r="BL255" s="3">
        <f t="shared" si="1287"/>
        <v>0</v>
      </c>
      <c r="BM255" s="64" t="s">
        <v>294</v>
      </c>
      <c r="BN255" s="64"/>
    </row>
    <row r="256" spans="1:67" ht="36" x14ac:dyDescent="0.35">
      <c r="A256" s="24" t="s">
        <v>237</v>
      </c>
      <c r="B256" s="72" t="s">
        <v>55</v>
      </c>
      <c r="C256" s="2" t="s">
        <v>96</v>
      </c>
      <c r="D256" s="4">
        <f>D258+D259</f>
        <v>0</v>
      </c>
      <c r="E256" s="4">
        <f>E258+E259</f>
        <v>0</v>
      </c>
      <c r="F256" s="4">
        <f t="shared" si="1253"/>
        <v>0</v>
      </c>
      <c r="G256" s="4">
        <f>G258+G259</f>
        <v>0</v>
      </c>
      <c r="H256" s="4">
        <f t="shared" si="1267"/>
        <v>0</v>
      </c>
      <c r="I256" s="4">
        <f>I258+I259</f>
        <v>0</v>
      </c>
      <c r="J256" s="4">
        <f t="shared" si="1268"/>
        <v>0</v>
      </c>
      <c r="K256" s="4">
        <f>K258+K259</f>
        <v>0</v>
      </c>
      <c r="L256" s="4">
        <f t="shared" si="1269"/>
        <v>0</v>
      </c>
      <c r="M256" s="4">
        <f>M258+M259</f>
        <v>0</v>
      </c>
      <c r="N256" s="4">
        <f>L256+M256</f>
        <v>0</v>
      </c>
      <c r="O256" s="4">
        <f>O258+O259</f>
        <v>0</v>
      </c>
      <c r="P256" s="4">
        <f>N256+O256</f>
        <v>0</v>
      </c>
      <c r="Q256" s="4">
        <f>Q258+Q259</f>
        <v>0</v>
      </c>
      <c r="R256" s="3">
        <f t="shared" si="1038"/>
        <v>0</v>
      </c>
      <c r="S256" s="32">
        <f>S258+S259</f>
        <v>0</v>
      </c>
      <c r="T256" s="3">
        <f t="shared" si="1270"/>
        <v>0</v>
      </c>
      <c r="U256" s="32">
        <f>U258+U259</f>
        <v>0</v>
      </c>
      <c r="V256" s="35">
        <f t="shared" si="1271"/>
        <v>0</v>
      </c>
      <c r="W256" s="4">
        <f>W258+W259</f>
        <v>0</v>
      </c>
      <c r="X256" s="35">
        <f t="shared" si="1272"/>
        <v>0</v>
      </c>
      <c r="Y256" s="27">
        <f>Y258+Y259</f>
        <v>0</v>
      </c>
      <c r="Z256" s="3">
        <f t="shared" si="1273"/>
        <v>0</v>
      </c>
      <c r="AA256" s="4">
        <f t="shared" ref="AA256:AV256" si="1288">AA258+AA259</f>
        <v>19415.8</v>
      </c>
      <c r="AB256" s="4">
        <f t="shared" ref="AB256:AD256" si="1289">AB258+AB259</f>
        <v>0</v>
      </c>
      <c r="AC256" s="4">
        <f t="shared" si="1254"/>
        <v>19415.8</v>
      </c>
      <c r="AD256" s="4">
        <f t="shared" si="1289"/>
        <v>0</v>
      </c>
      <c r="AE256" s="4">
        <f t="shared" si="1274"/>
        <v>19415.8</v>
      </c>
      <c r="AF256" s="4">
        <f t="shared" ref="AF256" si="1290">AF258+AF259</f>
        <v>0</v>
      </c>
      <c r="AG256" s="4">
        <f t="shared" si="1275"/>
        <v>19415.8</v>
      </c>
      <c r="AH256" s="4">
        <f t="shared" ref="AH256:AJ256" si="1291">AH258+AH259</f>
        <v>0</v>
      </c>
      <c r="AI256" s="4">
        <f t="shared" si="1276"/>
        <v>19415.8</v>
      </c>
      <c r="AJ256" s="4">
        <f t="shared" si="1291"/>
        <v>0</v>
      </c>
      <c r="AK256" s="4">
        <f t="shared" si="1277"/>
        <v>19415.8</v>
      </c>
      <c r="AL256" s="4">
        <f t="shared" ref="AL256:AN256" si="1292">AL258+AL259</f>
        <v>0</v>
      </c>
      <c r="AM256" s="3">
        <f t="shared" si="1047"/>
        <v>19415.8</v>
      </c>
      <c r="AN256" s="32">
        <f t="shared" si="1292"/>
        <v>0</v>
      </c>
      <c r="AO256" s="3">
        <f t="shared" si="1278"/>
        <v>19415.8</v>
      </c>
      <c r="AP256" s="32">
        <f t="shared" ref="AP256:AR256" si="1293">AP258+AP259</f>
        <v>0</v>
      </c>
      <c r="AQ256" s="35">
        <f t="shared" si="1279"/>
        <v>19415.8</v>
      </c>
      <c r="AR256" s="4">
        <f t="shared" si="1293"/>
        <v>0</v>
      </c>
      <c r="AS256" s="35">
        <f t="shared" si="1280"/>
        <v>19415.8</v>
      </c>
      <c r="AT256" s="27">
        <f t="shared" ref="AT256" si="1294">AT258+AT259</f>
        <v>0</v>
      </c>
      <c r="AU256" s="3">
        <f t="shared" si="1281"/>
        <v>19415.8</v>
      </c>
      <c r="AV256" s="4">
        <f t="shared" si="1288"/>
        <v>0</v>
      </c>
      <c r="AW256" s="3">
        <f t="shared" ref="AW256:AY256" si="1295">AW258+AW259</f>
        <v>0</v>
      </c>
      <c r="AX256" s="3">
        <f t="shared" si="1255"/>
        <v>0</v>
      </c>
      <c r="AY256" s="3">
        <f t="shared" si="1295"/>
        <v>0</v>
      </c>
      <c r="AZ256" s="3">
        <f t="shared" si="1282"/>
        <v>0</v>
      </c>
      <c r="BA256" s="3">
        <f t="shared" ref="BA256:BC256" si="1296">BA258+BA259</f>
        <v>0</v>
      </c>
      <c r="BB256" s="3">
        <f t="shared" si="1283"/>
        <v>0</v>
      </c>
      <c r="BC256" s="3">
        <f t="shared" si="1296"/>
        <v>0</v>
      </c>
      <c r="BD256" s="3">
        <f t="shared" si="1284"/>
        <v>0</v>
      </c>
      <c r="BE256" s="3">
        <f t="shared" ref="BE256:BG256" si="1297">BE258+BE259</f>
        <v>0</v>
      </c>
      <c r="BF256" s="3">
        <f t="shared" si="1285"/>
        <v>0</v>
      </c>
      <c r="BG256" s="3">
        <f t="shared" si="1297"/>
        <v>0</v>
      </c>
      <c r="BH256" s="3">
        <f t="shared" si="1056"/>
        <v>0</v>
      </c>
      <c r="BI256" s="3">
        <f t="shared" ref="BI256:BK256" si="1298">BI258+BI259</f>
        <v>0</v>
      </c>
      <c r="BJ256" s="35">
        <f t="shared" si="1286"/>
        <v>0</v>
      </c>
      <c r="BK256" s="30">
        <f t="shared" si="1298"/>
        <v>0</v>
      </c>
      <c r="BL256" s="3">
        <f t="shared" si="1287"/>
        <v>0</v>
      </c>
      <c r="BM256" s="64"/>
      <c r="BN256" s="64"/>
    </row>
    <row r="257" spans="1:67" x14ac:dyDescent="0.35">
      <c r="A257" s="24"/>
      <c r="B257" s="72" t="s">
        <v>5</v>
      </c>
      <c r="C257" s="7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3"/>
      <c r="S257" s="32"/>
      <c r="T257" s="3"/>
      <c r="U257" s="32"/>
      <c r="V257" s="35"/>
      <c r="W257" s="4"/>
      <c r="X257" s="35"/>
      <c r="Y257" s="27"/>
      <c r="Z257" s="3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3"/>
      <c r="AN257" s="32"/>
      <c r="AO257" s="3"/>
      <c r="AP257" s="32"/>
      <c r="AQ257" s="35"/>
      <c r="AR257" s="4"/>
      <c r="AS257" s="35"/>
      <c r="AT257" s="27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5"/>
      <c r="BK257" s="30"/>
      <c r="BL257" s="3"/>
      <c r="BM257" s="64"/>
      <c r="BN257" s="64"/>
    </row>
    <row r="258" spans="1:67" hidden="1" x14ac:dyDescent="0.35">
      <c r="A258" s="12"/>
      <c r="B258" s="1" t="s">
        <v>6</v>
      </c>
      <c r="C258" s="1"/>
      <c r="D258" s="4">
        <v>0</v>
      </c>
      <c r="E258" s="4">
        <v>0</v>
      </c>
      <c r="F258" s="4">
        <f t="shared" si="1253"/>
        <v>0</v>
      </c>
      <c r="G258" s="4">
        <v>0</v>
      </c>
      <c r="H258" s="4">
        <f t="shared" ref="H258:H260" si="1299">F258+G258</f>
        <v>0</v>
      </c>
      <c r="I258" s="4">
        <v>0</v>
      </c>
      <c r="J258" s="4">
        <f t="shared" ref="J258:J260" si="1300">H258+I258</f>
        <v>0</v>
      </c>
      <c r="K258" s="4">
        <v>0</v>
      </c>
      <c r="L258" s="4">
        <f t="shared" ref="L258:L260" si="1301">J258+K258</f>
        <v>0</v>
      </c>
      <c r="M258" s="4">
        <v>0</v>
      </c>
      <c r="N258" s="4">
        <f>L258+M258</f>
        <v>0</v>
      </c>
      <c r="O258" s="4">
        <v>0</v>
      </c>
      <c r="P258" s="4">
        <f>N258+O258</f>
        <v>0</v>
      </c>
      <c r="Q258" s="4">
        <v>0</v>
      </c>
      <c r="R258" s="4">
        <f t="shared" si="1038"/>
        <v>0</v>
      </c>
      <c r="S258" s="32">
        <v>0</v>
      </c>
      <c r="T258" s="4">
        <f t="shared" ref="T258:T260" si="1302">R258+S258</f>
        <v>0</v>
      </c>
      <c r="U258" s="32">
        <v>0</v>
      </c>
      <c r="V258" s="4">
        <f t="shared" ref="V258:V260" si="1303">T258+U258</f>
        <v>0</v>
      </c>
      <c r="W258" s="4">
        <v>0</v>
      </c>
      <c r="X258" s="4">
        <f t="shared" ref="X258:X260" si="1304">V258+W258</f>
        <v>0</v>
      </c>
      <c r="Y258" s="27">
        <v>0</v>
      </c>
      <c r="Z258" s="4">
        <f t="shared" ref="Z258:Z260" si="1305">X258+Y258</f>
        <v>0</v>
      </c>
      <c r="AA258" s="4">
        <v>4853.8999999999996</v>
      </c>
      <c r="AB258" s="4"/>
      <c r="AC258" s="4">
        <f t="shared" si="1254"/>
        <v>4853.8999999999996</v>
      </c>
      <c r="AD258" s="4"/>
      <c r="AE258" s="4">
        <f t="shared" ref="AE258:AE260" si="1306">AC258+AD258</f>
        <v>4853.8999999999996</v>
      </c>
      <c r="AF258" s="4"/>
      <c r="AG258" s="4">
        <f t="shared" ref="AG258:AG260" si="1307">AE258+AF258</f>
        <v>4853.8999999999996</v>
      </c>
      <c r="AH258" s="4"/>
      <c r="AI258" s="4">
        <f t="shared" ref="AI258:AI260" si="1308">AG258+AH258</f>
        <v>4853.8999999999996</v>
      </c>
      <c r="AJ258" s="4">
        <v>0.05</v>
      </c>
      <c r="AK258" s="4">
        <f t="shared" ref="AK258:AK260" si="1309">AI258+AJ258</f>
        <v>4853.95</v>
      </c>
      <c r="AL258" s="4"/>
      <c r="AM258" s="4">
        <f t="shared" si="1047"/>
        <v>4853.95</v>
      </c>
      <c r="AN258" s="32"/>
      <c r="AO258" s="4">
        <f t="shared" ref="AO258:AO260" si="1310">AM258+AN258</f>
        <v>4853.95</v>
      </c>
      <c r="AP258" s="32"/>
      <c r="AQ258" s="4">
        <f t="shared" ref="AQ258:AQ260" si="1311">AO258+AP258</f>
        <v>4853.95</v>
      </c>
      <c r="AR258" s="4"/>
      <c r="AS258" s="4">
        <f t="shared" ref="AS258:AS260" si="1312">AQ258+AR258</f>
        <v>4853.95</v>
      </c>
      <c r="AT258" s="27"/>
      <c r="AU258" s="4">
        <f t="shared" ref="AU258:AU260" si="1313">AS258+AT258</f>
        <v>4853.95</v>
      </c>
      <c r="AV258" s="3">
        <v>0</v>
      </c>
      <c r="AW258" s="3">
        <v>0</v>
      </c>
      <c r="AX258" s="3">
        <f t="shared" si="1255"/>
        <v>0</v>
      </c>
      <c r="AY258" s="3">
        <v>0</v>
      </c>
      <c r="AZ258" s="3">
        <f t="shared" ref="AZ258:AZ260" si="1314">AX258+AY258</f>
        <v>0</v>
      </c>
      <c r="BA258" s="3">
        <v>0</v>
      </c>
      <c r="BB258" s="3">
        <f t="shared" ref="BB258:BB260" si="1315">AZ258+BA258</f>
        <v>0</v>
      </c>
      <c r="BC258" s="3">
        <v>0</v>
      </c>
      <c r="BD258" s="3">
        <f t="shared" ref="BD258:BD260" si="1316">BB258+BC258</f>
        <v>0</v>
      </c>
      <c r="BE258" s="3">
        <v>0</v>
      </c>
      <c r="BF258" s="3">
        <f t="shared" ref="BF258:BF260" si="1317">BD258+BE258</f>
        <v>0</v>
      </c>
      <c r="BG258" s="3">
        <v>0</v>
      </c>
      <c r="BH258" s="3">
        <f t="shared" si="1056"/>
        <v>0</v>
      </c>
      <c r="BI258" s="3">
        <v>0</v>
      </c>
      <c r="BJ258" s="3">
        <f t="shared" ref="BJ258:BJ260" si="1318">BH258+BI258</f>
        <v>0</v>
      </c>
      <c r="BK258" s="30">
        <v>0</v>
      </c>
      <c r="BL258" s="3">
        <f t="shared" ref="BL258:BL260" si="1319">BJ258+BK258</f>
        <v>0</v>
      </c>
      <c r="BM258" s="5" t="s">
        <v>291</v>
      </c>
      <c r="BN258" s="5">
        <v>0</v>
      </c>
      <c r="BO258" s="5"/>
    </row>
    <row r="259" spans="1:67" x14ac:dyDescent="0.35">
      <c r="A259" s="24"/>
      <c r="B259" s="72" t="s">
        <v>21</v>
      </c>
      <c r="C259" s="72"/>
      <c r="D259" s="4">
        <v>0</v>
      </c>
      <c r="E259" s="4">
        <v>0</v>
      </c>
      <c r="F259" s="4">
        <f t="shared" si="1253"/>
        <v>0</v>
      </c>
      <c r="G259" s="4">
        <v>0</v>
      </c>
      <c r="H259" s="4">
        <f t="shared" si="1299"/>
        <v>0</v>
      </c>
      <c r="I259" s="4">
        <v>0</v>
      </c>
      <c r="J259" s="4">
        <f t="shared" si="1300"/>
        <v>0</v>
      </c>
      <c r="K259" s="4">
        <v>0</v>
      </c>
      <c r="L259" s="4">
        <f t="shared" si="1301"/>
        <v>0</v>
      </c>
      <c r="M259" s="4">
        <v>0</v>
      </c>
      <c r="N259" s="4">
        <f>L259+M259</f>
        <v>0</v>
      </c>
      <c r="O259" s="4">
        <v>0</v>
      </c>
      <c r="P259" s="4">
        <f>N259+O259</f>
        <v>0</v>
      </c>
      <c r="Q259" s="4">
        <v>0</v>
      </c>
      <c r="R259" s="3">
        <f t="shared" si="1038"/>
        <v>0</v>
      </c>
      <c r="S259" s="32">
        <v>0</v>
      </c>
      <c r="T259" s="3">
        <f t="shared" si="1302"/>
        <v>0</v>
      </c>
      <c r="U259" s="32">
        <v>0</v>
      </c>
      <c r="V259" s="35">
        <f t="shared" si="1303"/>
        <v>0</v>
      </c>
      <c r="W259" s="4">
        <v>0</v>
      </c>
      <c r="X259" s="35">
        <f t="shared" si="1304"/>
        <v>0</v>
      </c>
      <c r="Y259" s="27">
        <v>0</v>
      </c>
      <c r="Z259" s="3">
        <f t="shared" si="1305"/>
        <v>0</v>
      </c>
      <c r="AA259" s="4">
        <v>14561.9</v>
      </c>
      <c r="AB259" s="4"/>
      <c r="AC259" s="4">
        <f t="shared" si="1254"/>
        <v>14561.9</v>
      </c>
      <c r="AD259" s="4"/>
      <c r="AE259" s="4">
        <f t="shared" si="1306"/>
        <v>14561.9</v>
      </c>
      <c r="AF259" s="4"/>
      <c r="AG259" s="4">
        <f t="shared" si="1307"/>
        <v>14561.9</v>
      </c>
      <c r="AH259" s="4"/>
      <c r="AI259" s="4">
        <f t="shared" si="1308"/>
        <v>14561.9</v>
      </c>
      <c r="AJ259" s="4">
        <v>-0.05</v>
      </c>
      <c r="AK259" s="4">
        <f t="shared" si="1309"/>
        <v>14561.85</v>
      </c>
      <c r="AL259" s="4"/>
      <c r="AM259" s="3">
        <f t="shared" si="1047"/>
        <v>14561.85</v>
      </c>
      <c r="AN259" s="32"/>
      <c r="AO259" s="3">
        <f t="shared" si="1310"/>
        <v>14561.85</v>
      </c>
      <c r="AP259" s="32"/>
      <c r="AQ259" s="35">
        <f t="shared" si="1311"/>
        <v>14561.85</v>
      </c>
      <c r="AR259" s="4"/>
      <c r="AS259" s="35">
        <f t="shared" si="1312"/>
        <v>14561.85</v>
      </c>
      <c r="AT259" s="27"/>
      <c r="AU259" s="3">
        <f t="shared" si="1313"/>
        <v>14561.85</v>
      </c>
      <c r="AV259" s="3">
        <v>0</v>
      </c>
      <c r="AW259" s="3">
        <v>0</v>
      </c>
      <c r="AX259" s="3">
        <f t="shared" si="1255"/>
        <v>0</v>
      </c>
      <c r="AY259" s="3">
        <v>0</v>
      </c>
      <c r="AZ259" s="3">
        <f t="shared" si="1314"/>
        <v>0</v>
      </c>
      <c r="BA259" s="3">
        <v>0</v>
      </c>
      <c r="BB259" s="3">
        <f t="shared" si="1315"/>
        <v>0</v>
      </c>
      <c r="BC259" s="3">
        <v>0</v>
      </c>
      <c r="BD259" s="3">
        <f t="shared" si="1316"/>
        <v>0</v>
      </c>
      <c r="BE259" s="3">
        <v>0</v>
      </c>
      <c r="BF259" s="3">
        <f t="shared" si="1317"/>
        <v>0</v>
      </c>
      <c r="BG259" s="3">
        <v>0</v>
      </c>
      <c r="BH259" s="3">
        <f t="shared" si="1056"/>
        <v>0</v>
      </c>
      <c r="BI259" s="3">
        <v>0</v>
      </c>
      <c r="BJ259" s="35">
        <f t="shared" si="1318"/>
        <v>0</v>
      </c>
      <c r="BK259" s="30">
        <v>0</v>
      </c>
      <c r="BL259" s="3">
        <f t="shared" si="1319"/>
        <v>0</v>
      </c>
      <c r="BM259" s="64" t="s">
        <v>294</v>
      </c>
      <c r="BN259" s="64"/>
    </row>
    <row r="260" spans="1:67" ht="36" x14ac:dyDescent="0.35">
      <c r="A260" s="24" t="s">
        <v>238</v>
      </c>
      <c r="B260" s="72" t="s">
        <v>97</v>
      </c>
      <c r="C260" s="2" t="s">
        <v>96</v>
      </c>
      <c r="D260" s="4">
        <f>D262+D263</f>
        <v>0</v>
      </c>
      <c r="E260" s="4">
        <f>E262+E263</f>
        <v>0</v>
      </c>
      <c r="F260" s="4">
        <f t="shared" si="1253"/>
        <v>0</v>
      </c>
      <c r="G260" s="4">
        <f>G262+G263</f>
        <v>0</v>
      </c>
      <c r="H260" s="4">
        <f t="shared" si="1299"/>
        <v>0</v>
      </c>
      <c r="I260" s="4">
        <f>I262+I263</f>
        <v>0</v>
      </c>
      <c r="J260" s="4">
        <f t="shared" si="1300"/>
        <v>0</v>
      </c>
      <c r="K260" s="4">
        <f>K262+K263</f>
        <v>0</v>
      </c>
      <c r="L260" s="4">
        <f t="shared" si="1301"/>
        <v>0</v>
      </c>
      <c r="M260" s="4">
        <f>M262+M263</f>
        <v>0</v>
      </c>
      <c r="N260" s="4">
        <f>L260+M260</f>
        <v>0</v>
      </c>
      <c r="O260" s="4">
        <f>O262+O263</f>
        <v>0</v>
      </c>
      <c r="P260" s="4">
        <f>N260+O260</f>
        <v>0</v>
      </c>
      <c r="Q260" s="4">
        <f>Q262+Q263</f>
        <v>0</v>
      </c>
      <c r="R260" s="3">
        <f t="shared" si="1038"/>
        <v>0</v>
      </c>
      <c r="S260" s="32">
        <f>S262+S263</f>
        <v>0</v>
      </c>
      <c r="T260" s="3">
        <f t="shared" si="1302"/>
        <v>0</v>
      </c>
      <c r="U260" s="32">
        <f>U262+U263</f>
        <v>0</v>
      </c>
      <c r="V260" s="35">
        <f t="shared" si="1303"/>
        <v>0</v>
      </c>
      <c r="W260" s="4">
        <f>W262+W263</f>
        <v>0</v>
      </c>
      <c r="X260" s="35">
        <f t="shared" si="1304"/>
        <v>0</v>
      </c>
      <c r="Y260" s="27">
        <f>Y262+Y263</f>
        <v>0</v>
      </c>
      <c r="Z260" s="3">
        <f t="shared" si="1305"/>
        <v>0</v>
      </c>
      <c r="AA260" s="4">
        <f t="shared" ref="AA260:AV260" si="1320">AA262+AA263</f>
        <v>100000</v>
      </c>
      <c r="AB260" s="4">
        <f t="shared" ref="AB260:AD260" si="1321">AB262+AB263</f>
        <v>0</v>
      </c>
      <c r="AC260" s="4">
        <f t="shared" si="1254"/>
        <v>100000</v>
      </c>
      <c r="AD260" s="4">
        <f t="shared" si="1321"/>
        <v>0</v>
      </c>
      <c r="AE260" s="4">
        <f t="shared" si="1306"/>
        <v>100000</v>
      </c>
      <c r="AF260" s="4">
        <f t="shared" ref="AF260" si="1322">AF262+AF263</f>
        <v>0</v>
      </c>
      <c r="AG260" s="4">
        <f t="shared" si="1307"/>
        <v>100000</v>
      </c>
      <c r="AH260" s="4">
        <f t="shared" ref="AH260:AJ260" si="1323">AH262+AH263</f>
        <v>0</v>
      </c>
      <c r="AI260" s="4">
        <f t="shared" si="1308"/>
        <v>100000</v>
      </c>
      <c r="AJ260" s="4">
        <f t="shared" si="1323"/>
        <v>0</v>
      </c>
      <c r="AK260" s="4">
        <f t="shared" si="1309"/>
        <v>100000</v>
      </c>
      <c r="AL260" s="4">
        <f t="shared" ref="AL260:AN260" si="1324">AL262+AL263</f>
        <v>0</v>
      </c>
      <c r="AM260" s="3">
        <f t="shared" si="1047"/>
        <v>100000</v>
      </c>
      <c r="AN260" s="32">
        <f t="shared" si="1324"/>
        <v>0</v>
      </c>
      <c r="AO260" s="3">
        <f t="shared" si="1310"/>
        <v>100000</v>
      </c>
      <c r="AP260" s="32">
        <f t="shared" ref="AP260:AR260" si="1325">AP262+AP263</f>
        <v>0</v>
      </c>
      <c r="AQ260" s="35">
        <f t="shared" si="1311"/>
        <v>100000</v>
      </c>
      <c r="AR260" s="4">
        <f t="shared" si="1325"/>
        <v>0</v>
      </c>
      <c r="AS260" s="35">
        <f t="shared" si="1312"/>
        <v>100000</v>
      </c>
      <c r="AT260" s="27">
        <f t="shared" ref="AT260" si="1326">AT262+AT263</f>
        <v>0</v>
      </c>
      <c r="AU260" s="3">
        <f t="shared" si="1313"/>
        <v>100000</v>
      </c>
      <c r="AV260" s="4">
        <f t="shared" si="1320"/>
        <v>999358.3</v>
      </c>
      <c r="AW260" s="3">
        <f t="shared" ref="AW260:AY260" si="1327">AW262+AW263</f>
        <v>0</v>
      </c>
      <c r="AX260" s="3">
        <f t="shared" si="1255"/>
        <v>999358.3</v>
      </c>
      <c r="AY260" s="3">
        <f t="shared" si="1327"/>
        <v>0</v>
      </c>
      <c r="AZ260" s="3">
        <f t="shared" si="1314"/>
        <v>999358.3</v>
      </c>
      <c r="BA260" s="3">
        <f t="shared" ref="BA260:BC260" si="1328">BA262+BA263</f>
        <v>0</v>
      </c>
      <c r="BB260" s="3">
        <f t="shared" si="1315"/>
        <v>999358.3</v>
      </c>
      <c r="BC260" s="3">
        <f t="shared" si="1328"/>
        <v>0</v>
      </c>
      <c r="BD260" s="3">
        <f t="shared" si="1316"/>
        <v>999358.3</v>
      </c>
      <c r="BE260" s="3">
        <f t="shared" ref="BE260:BG260" si="1329">BE262+BE263</f>
        <v>0</v>
      </c>
      <c r="BF260" s="3">
        <f t="shared" si="1317"/>
        <v>999358.3</v>
      </c>
      <c r="BG260" s="3">
        <f t="shared" si="1329"/>
        <v>0</v>
      </c>
      <c r="BH260" s="3">
        <f t="shared" si="1056"/>
        <v>999358.3</v>
      </c>
      <c r="BI260" s="3">
        <f t="shared" ref="BI260:BK260" si="1330">BI262+BI263</f>
        <v>0</v>
      </c>
      <c r="BJ260" s="35">
        <f t="shared" si="1318"/>
        <v>999358.3</v>
      </c>
      <c r="BK260" s="30">
        <f t="shared" si="1330"/>
        <v>0</v>
      </c>
      <c r="BL260" s="3">
        <f t="shared" si="1319"/>
        <v>999358.3</v>
      </c>
      <c r="BM260" s="64"/>
      <c r="BN260" s="64"/>
    </row>
    <row r="261" spans="1:67" x14ac:dyDescent="0.35">
      <c r="A261" s="24"/>
      <c r="B261" s="72" t="s">
        <v>5</v>
      </c>
      <c r="C261" s="7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3"/>
      <c r="S261" s="32"/>
      <c r="T261" s="3"/>
      <c r="U261" s="32"/>
      <c r="V261" s="35"/>
      <c r="W261" s="4"/>
      <c r="X261" s="35"/>
      <c r="Y261" s="27"/>
      <c r="Z261" s="3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3"/>
      <c r="AN261" s="32"/>
      <c r="AO261" s="3"/>
      <c r="AP261" s="32"/>
      <c r="AQ261" s="35"/>
      <c r="AR261" s="4"/>
      <c r="AS261" s="35"/>
      <c r="AT261" s="27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5"/>
      <c r="BK261" s="30"/>
      <c r="BL261" s="3"/>
      <c r="BM261" s="64"/>
      <c r="BN261" s="64"/>
    </row>
    <row r="262" spans="1:67" hidden="1" x14ac:dyDescent="0.35">
      <c r="A262" s="12"/>
      <c r="B262" s="1" t="s">
        <v>6</v>
      </c>
      <c r="C262" s="1"/>
      <c r="D262" s="4">
        <v>0</v>
      </c>
      <c r="E262" s="4">
        <v>0</v>
      </c>
      <c r="F262" s="4">
        <f t="shared" si="1253"/>
        <v>0</v>
      </c>
      <c r="G262" s="4">
        <v>0</v>
      </c>
      <c r="H262" s="4">
        <f t="shared" ref="H262:H286" si="1331">F262+G262</f>
        <v>0</v>
      </c>
      <c r="I262" s="4">
        <v>0</v>
      </c>
      <c r="J262" s="4">
        <f t="shared" ref="J262:J264" si="1332">H262+I262</f>
        <v>0</v>
      </c>
      <c r="K262" s="4">
        <v>0</v>
      </c>
      <c r="L262" s="4">
        <f t="shared" ref="L262:L264" si="1333">J262+K262</f>
        <v>0</v>
      </c>
      <c r="M262" s="4">
        <v>0</v>
      </c>
      <c r="N262" s="4">
        <f>L262+M262</f>
        <v>0</v>
      </c>
      <c r="O262" s="4">
        <v>0</v>
      </c>
      <c r="P262" s="4">
        <f>N262+O262</f>
        <v>0</v>
      </c>
      <c r="Q262" s="4">
        <v>0</v>
      </c>
      <c r="R262" s="4">
        <f t="shared" si="1038"/>
        <v>0</v>
      </c>
      <c r="S262" s="32">
        <v>0</v>
      </c>
      <c r="T262" s="4">
        <f t="shared" ref="T262:T264" si="1334">R262+S262</f>
        <v>0</v>
      </c>
      <c r="U262" s="32">
        <v>0</v>
      </c>
      <c r="V262" s="4">
        <f t="shared" ref="V262:V264" si="1335">T262+U262</f>
        <v>0</v>
      </c>
      <c r="W262" s="4">
        <v>0</v>
      </c>
      <c r="X262" s="4">
        <f t="shared" ref="X262:X264" si="1336">V262+W262</f>
        <v>0</v>
      </c>
      <c r="Y262" s="27">
        <v>0</v>
      </c>
      <c r="Z262" s="4">
        <f t="shared" ref="Z262:Z264" si="1337">X262+Y262</f>
        <v>0</v>
      </c>
      <c r="AA262" s="4">
        <v>25000</v>
      </c>
      <c r="AB262" s="4"/>
      <c r="AC262" s="4">
        <f t="shared" si="1254"/>
        <v>25000</v>
      </c>
      <c r="AD262" s="4"/>
      <c r="AE262" s="4">
        <f t="shared" ref="AE262:AE286" si="1338">AC262+AD262</f>
        <v>25000</v>
      </c>
      <c r="AF262" s="4"/>
      <c r="AG262" s="4">
        <f t="shared" ref="AG262:AG264" si="1339">AE262+AF262</f>
        <v>25000</v>
      </c>
      <c r="AH262" s="4"/>
      <c r="AI262" s="4">
        <f t="shared" ref="AI262:AI264" si="1340">AG262+AH262</f>
        <v>25000</v>
      </c>
      <c r="AJ262" s="4"/>
      <c r="AK262" s="4">
        <f t="shared" ref="AK262:AK264" si="1341">AI262+AJ262</f>
        <v>25000</v>
      </c>
      <c r="AL262" s="4"/>
      <c r="AM262" s="4">
        <f t="shared" si="1047"/>
        <v>25000</v>
      </c>
      <c r="AN262" s="32"/>
      <c r="AO262" s="4">
        <f t="shared" ref="AO262:AO264" si="1342">AM262+AN262</f>
        <v>25000</v>
      </c>
      <c r="AP262" s="32"/>
      <c r="AQ262" s="4">
        <f t="shared" ref="AQ262:AQ264" si="1343">AO262+AP262</f>
        <v>25000</v>
      </c>
      <c r="AR262" s="4"/>
      <c r="AS262" s="4">
        <f t="shared" ref="AS262:AS264" si="1344">AQ262+AR262</f>
        <v>25000</v>
      </c>
      <c r="AT262" s="27"/>
      <c r="AU262" s="4">
        <f t="shared" ref="AU262:AU264" si="1345">AS262+AT262</f>
        <v>25000</v>
      </c>
      <c r="AV262" s="3">
        <v>284496.90000000002</v>
      </c>
      <c r="AW262" s="3"/>
      <c r="AX262" s="3">
        <f t="shared" si="1255"/>
        <v>284496.90000000002</v>
      </c>
      <c r="AY262" s="3"/>
      <c r="AZ262" s="3">
        <f t="shared" ref="AZ262:AZ286" si="1346">AX262+AY262</f>
        <v>284496.90000000002</v>
      </c>
      <c r="BA262" s="3"/>
      <c r="BB262" s="3">
        <f t="shared" ref="BB262:BB264" si="1347">AZ262+BA262</f>
        <v>284496.90000000002</v>
      </c>
      <c r="BC262" s="3"/>
      <c r="BD262" s="3">
        <f t="shared" ref="BD262:BD264" si="1348">BB262+BC262</f>
        <v>284496.90000000002</v>
      </c>
      <c r="BE262" s="3"/>
      <c r="BF262" s="3">
        <f t="shared" ref="BF262:BF264" si="1349">BD262+BE262</f>
        <v>284496.90000000002</v>
      </c>
      <c r="BG262" s="3"/>
      <c r="BH262" s="3">
        <f t="shared" si="1056"/>
        <v>284496.90000000002</v>
      </c>
      <c r="BI262" s="3"/>
      <c r="BJ262" s="3">
        <f t="shared" ref="BJ262:BJ264" si="1350">BH262+BI262</f>
        <v>284496.90000000002</v>
      </c>
      <c r="BK262" s="30"/>
      <c r="BL262" s="3">
        <f t="shared" ref="BL262:BL264" si="1351">BJ262+BK262</f>
        <v>284496.90000000002</v>
      </c>
      <c r="BM262" s="5" t="s">
        <v>292</v>
      </c>
      <c r="BN262" s="5">
        <v>0</v>
      </c>
      <c r="BO262" s="5"/>
    </row>
    <row r="263" spans="1:67" x14ac:dyDescent="0.35">
      <c r="A263" s="24"/>
      <c r="B263" s="72" t="s">
        <v>21</v>
      </c>
      <c r="C263" s="72"/>
      <c r="D263" s="4">
        <v>0</v>
      </c>
      <c r="E263" s="4">
        <v>0</v>
      </c>
      <c r="F263" s="4">
        <f t="shared" si="1253"/>
        <v>0</v>
      </c>
      <c r="G263" s="4">
        <v>0</v>
      </c>
      <c r="H263" s="4">
        <f t="shared" si="1331"/>
        <v>0</v>
      </c>
      <c r="I263" s="4">
        <v>0</v>
      </c>
      <c r="J263" s="4">
        <f t="shared" si="1332"/>
        <v>0</v>
      </c>
      <c r="K263" s="4">
        <v>0</v>
      </c>
      <c r="L263" s="4">
        <f t="shared" si="1333"/>
        <v>0</v>
      </c>
      <c r="M263" s="4">
        <v>0</v>
      </c>
      <c r="N263" s="4">
        <f>L263+M263</f>
        <v>0</v>
      </c>
      <c r="O263" s="4">
        <v>0</v>
      </c>
      <c r="P263" s="4">
        <f>N263+O263</f>
        <v>0</v>
      </c>
      <c r="Q263" s="4">
        <v>0</v>
      </c>
      <c r="R263" s="3">
        <f t="shared" si="1038"/>
        <v>0</v>
      </c>
      <c r="S263" s="32">
        <v>0</v>
      </c>
      <c r="T263" s="3">
        <f t="shared" si="1334"/>
        <v>0</v>
      </c>
      <c r="U263" s="32">
        <v>0</v>
      </c>
      <c r="V263" s="35">
        <f t="shared" si="1335"/>
        <v>0</v>
      </c>
      <c r="W263" s="4">
        <v>0</v>
      </c>
      <c r="X263" s="35">
        <f t="shared" si="1336"/>
        <v>0</v>
      </c>
      <c r="Y263" s="27">
        <v>0</v>
      </c>
      <c r="Z263" s="3">
        <f t="shared" si="1337"/>
        <v>0</v>
      </c>
      <c r="AA263" s="4">
        <v>75000</v>
      </c>
      <c r="AB263" s="4"/>
      <c r="AC263" s="4">
        <f t="shared" si="1254"/>
        <v>75000</v>
      </c>
      <c r="AD263" s="4"/>
      <c r="AE263" s="4">
        <f t="shared" si="1338"/>
        <v>75000</v>
      </c>
      <c r="AF263" s="4"/>
      <c r="AG263" s="4">
        <f t="shared" si="1339"/>
        <v>75000</v>
      </c>
      <c r="AH263" s="4"/>
      <c r="AI263" s="4">
        <f t="shared" si="1340"/>
        <v>75000</v>
      </c>
      <c r="AJ263" s="4"/>
      <c r="AK263" s="4">
        <f t="shared" si="1341"/>
        <v>75000</v>
      </c>
      <c r="AL263" s="4"/>
      <c r="AM263" s="3">
        <f t="shared" si="1047"/>
        <v>75000</v>
      </c>
      <c r="AN263" s="32"/>
      <c r="AO263" s="3">
        <f t="shared" si="1342"/>
        <v>75000</v>
      </c>
      <c r="AP263" s="32"/>
      <c r="AQ263" s="35">
        <f t="shared" si="1343"/>
        <v>75000</v>
      </c>
      <c r="AR263" s="4"/>
      <c r="AS263" s="35">
        <f t="shared" si="1344"/>
        <v>75000</v>
      </c>
      <c r="AT263" s="27"/>
      <c r="AU263" s="3">
        <f t="shared" si="1345"/>
        <v>75000</v>
      </c>
      <c r="AV263" s="3">
        <v>714861.4</v>
      </c>
      <c r="AW263" s="3"/>
      <c r="AX263" s="3">
        <f t="shared" si="1255"/>
        <v>714861.4</v>
      </c>
      <c r="AY263" s="3"/>
      <c r="AZ263" s="3">
        <f t="shared" si="1346"/>
        <v>714861.4</v>
      </c>
      <c r="BA263" s="3"/>
      <c r="BB263" s="3">
        <f t="shared" si="1347"/>
        <v>714861.4</v>
      </c>
      <c r="BC263" s="3"/>
      <c r="BD263" s="3">
        <f t="shared" si="1348"/>
        <v>714861.4</v>
      </c>
      <c r="BE263" s="3"/>
      <c r="BF263" s="3">
        <f t="shared" si="1349"/>
        <v>714861.4</v>
      </c>
      <c r="BG263" s="3"/>
      <c r="BH263" s="3">
        <f t="shared" si="1056"/>
        <v>714861.4</v>
      </c>
      <c r="BI263" s="3"/>
      <c r="BJ263" s="35">
        <f t="shared" si="1350"/>
        <v>714861.4</v>
      </c>
      <c r="BK263" s="30"/>
      <c r="BL263" s="3">
        <f t="shared" si="1351"/>
        <v>714861.4</v>
      </c>
      <c r="BM263" s="64" t="s">
        <v>294</v>
      </c>
      <c r="BN263" s="64"/>
    </row>
    <row r="264" spans="1:67" ht="45" customHeight="1" x14ac:dyDescent="0.35">
      <c r="A264" s="24" t="s">
        <v>239</v>
      </c>
      <c r="B264" s="72" t="s">
        <v>317</v>
      </c>
      <c r="C264" s="2" t="s">
        <v>96</v>
      </c>
      <c r="D264" s="4"/>
      <c r="E264" s="4"/>
      <c r="F264" s="4"/>
      <c r="G264" s="4">
        <f>G266+G267+G268</f>
        <v>94805.5</v>
      </c>
      <c r="H264" s="4">
        <f t="shared" si="1331"/>
        <v>94805.5</v>
      </c>
      <c r="I264" s="4">
        <f>I266+I267+I268</f>
        <v>0</v>
      </c>
      <c r="J264" s="4">
        <f t="shared" si="1332"/>
        <v>94805.5</v>
      </c>
      <c r="K264" s="4">
        <f>K266+K267+K268</f>
        <v>0</v>
      </c>
      <c r="L264" s="4">
        <f t="shared" si="1333"/>
        <v>94805.5</v>
      </c>
      <c r="M264" s="4">
        <f>M266+M267+M268</f>
        <v>0</v>
      </c>
      <c r="N264" s="4">
        <f>L264+M264</f>
        <v>94805.5</v>
      </c>
      <c r="O264" s="4">
        <f>O266+O267+O268</f>
        <v>0</v>
      </c>
      <c r="P264" s="4">
        <f>N264+O264</f>
        <v>94805.5</v>
      </c>
      <c r="Q264" s="4">
        <f>Q266+Q267+Q268</f>
        <v>0</v>
      </c>
      <c r="R264" s="3">
        <f t="shared" si="1038"/>
        <v>94805.5</v>
      </c>
      <c r="S264" s="32">
        <f>S266+S267+S268</f>
        <v>0</v>
      </c>
      <c r="T264" s="3">
        <f t="shared" si="1334"/>
        <v>94805.5</v>
      </c>
      <c r="U264" s="32">
        <f>U266+U267+U268</f>
        <v>0</v>
      </c>
      <c r="V264" s="35">
        <f t="shared" si="1335"/>
        <v>94805.5</v>
      </c>
      <c r="W264" s="4">
        <f>W266+W267+W268</f>
        <v>0</v>
      </c>
      <c r="X264" s="35">
        <f t="shared" si="1336"/>
        <v>94805.5</v>
      </c>
      <c r="Y264" s="27">
        <f>Y266+Y267+Y268</f>
        <v>23294.35</v>
      </c>
      <c r="Z264" s="3">
        <f t="shared" si="1337"/>
        <v>118099.85</v>
      </c>
      <c r="AA264" s="4"/>
      <c r="AB264" s="4"/>
      <c r="AC264" s="4"/>
      <c r="AD264" s="4">
        <f>AD266+AD267+AD268</f>
        <v>0</v>
      </c>
      <c r="AE264" s="4">
        <f t="shared" si="1338"/>
        <v>0</v>
      </c>
      <c r="AF264" s="4">
        <f>AF266+AF267+AF268</f>
        <v>0</v>
      </c>
      <c r="AG264" s="4">
        <f t="shared" si="1339"/>
        <v>0</v>
      </c>
      <c r="AH264" s="4">
        <f>AH266+AH267+AH268</f>
        <v>0</v>
      </c>
      <c r="AI264" s="4">
        <f t="shared" si="1340"/>
        <v>0</v>
      </c>
      <c r="AJ264" s="4">
        <f>AJ266+AJ267+AJ268</f>
        <v>0</v>
      </c>
      <c r="AK264" s="4">
        <f t="shared" si="1341"/>
        <v>0</v>
      </c>
      <c r="AL264" s="4">
        <f>AL266+AL267+AL268</f>
        <v>0</v>
      </c>
      <c r="AM264" s="3">
        <f t="shared" si="1047"/>
        <v>0</v>
      </c>
      <c r="AN264" s="32">
        <f>AN266+AN267+AN268</f>
        <v>0</v>
      </c>
      <c r="AO264" s="3">
        <f t="shared" si="1342"/>
        <v>0</v>
      </c>
      <c r="AP264" s="32">
        <f>AP266+AP267+AP268</f>
        <v>0</v>
      </c>
      <c r="AQ264" s="35">
        <f t="shared" si="1343"/>
        <v>0</v>
      </c>
      <c r="AR264" s="4">
        <f>AR266+AR267+AR268</f>
        <v>0</v>
      </c>
      <c r="AS264" s="35">
        <f t="shared" si="1344"/>
        <v>0</v>
      </c>
      <c r="AT264" s="27">
        <f>AT266+AT267+AT268</f>
        <v>0</v>
      </c>
      <c r="AU264" s="3">
        <f t="shared" si="1345"/>
        <v>0</v>
      </c>
      <c r="AV264" s="4"/>
      <c r="AW264" s="3"/>
      <c r="AX264" s="3"/>
      <c r="AY264" s="3">
        <f>AY266+AY267+AY268</f>
        <v>0</v>
      </c>
      <c r="AZ264" s="3">
        <f t="shared" si="1346"/>
        <v>0</v>
      </c>
      <c r="BA264" s="3">
        <f>BA266+BA267+BA268</f>
        <v>0</v>
      </c>
      <c r="BB264" s="3">
        <f t="shared" si="1347"/>
        <v>0</v>
      </c>
      <c r="BC264" s="3">
        <f>BC266+BC267+BC268</f>
        <v>0</v>
      </c>
      <c r="BD264" s="3">
        <f t="shared" si="1348"/>
        <v>0</v>
      </c>
      <c r="BE264" s="3">
        <f>BE266+BE267+BE268</f>
        <v>0</v>
      </c>
      <c r="BF264" s="3">
        <f t="shared" si="1349"/>
        <v>0</v>
      </c>
      <c r="BG264" s="3">
        <f t="shared" ref="BG264:BI264" si="1352">BG266+BG267+BG268</f>
        <v>0</v>
      </c>
      <c r="BH264" s="3">
        <f t="shared" si="1056"/>
        <v>0</v>
      </c>
      <c r="BI264" s="3">
        <f t="shared" si="1352"/>
        <v>0</v>
      </c>
      <c r="BJ264" s="35">
        <f t="shared" si="1350"/>
        <v>0</v>
      </c>
      <c r="BK264" s="30">
        <f t="shared" ref="BK264" si="1353">BK266+BK267+BK268</f>
        <v>0</v>
      </c>
      <c r="BL264" s="3">
        <f t="shared" si="1351"/>
        <v>0</v>
      </c>
      <c r="BM264" s="64"/>
      <c r="BN264" s="64"/>
    </row>
    <row r="265" spans="1:67" x14ac:dyDescent="0.35">
      <c r="A265" s="24"/>
      <c r="B265" s="72" t="s">
        <v>5</v>
      </c>
      <c r="C265" s="7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3"/>
      <c r="S265" s="32"/>
      <c r="T265" s="3"/>
      <c r="U265" s="32"/>
      <c r="V265" s="35"/>
      <c r="W265" s="4"/>
      <c r="X265" s="35"/>
      <c r="Y265" s="27"/>
      <c r="Z265" s="3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3"/>
      <c r="AN265" s="32"/>
      <c r="AO265" s="3"/>
      <c r="AP265" s="32"/>
      <c r="AQ265" s="35"/>
      <c r="AR265" s="4"/>
      <c r="AS265" s="35"/>
      <c r="AT265" s="27"/>
      <c r="AU265" s="3"/>
      <c r="AV265" s="4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5"/>
      <c r="BK265" s="30"/>
      <c r="BL265" s="3"/>
      <c r="BM265" s="64"/>
      <c r="BN265" s="64"/>
    </row>
    <row r="266" spans="1:67" hidden="1" x14ac:dyDescent="0.35">
      <c r="A266" s="12"/>
      <c r="B266" s="1" t="s">
        <v>6</v>
      </c>
      <c r="C266" s="1"/>
      <c r="D266" s="4"/>
      <c r="E266" s="4"/>
      <c r="F266" s="4"/>
      <c r="G266" s="4">
        <v>1185.0999999999999</v>
      </c>
      <c r="H266" s="4">
        <f t="shared" si="1331"/>
        <v>1185.0999999999999</v>
      </c>
      <c r="I266" s="4"/>
      <c r="J266" s="4">
        <f t="shared" ref="J266:J269" si="1354">H266+I266</f>
        <v>1185.0999999999999</v>
      </c>
      <c r="K266" s="4"/>
      <c r="L266" s="4">
        <f t="shared" ref="L266:L269" si="1355">J266+K266</f>
        <v>1185.0999999999999</v>
      </c>
      <c r="M266" s="4"/>
      <c r="N266" s="4">
        <f>L266+M266</f>
        <v>1185.0999999999999</v>
      </c>
      <c r="O266" s="4"/>
      <c r="P266" s="4">
        <f>N266+O266</f>
        <v>1185.0999999999999</v>
      </c>
      <c r="Q266" s="4"/>
      <c r="R266" s="4">
        <f t="shared" si="1038"/>
        <v>1185.0999999999999</v>
      </c>
      <c r="S266" s="32"/>
      <c r="T266" s="4">
        <f t="shared" ref="T266:T269" si="1356">R266+S266</f>
        <v>1185.0999999999999</v>
      </c>
      <c r="U266" s="32"/>
      <c r="V266" s="4">
        <f t="shared" ref="V266:V269" si="1357">T266+U266</f>
        <v>1185.0999999999999</v>
      </c>
      <c r="W266" s="4"/>
      <c r="X266" s="4">
        <f t="shared" ref="X266:X269" si="1358">V266+W266</f>
        <v>1185.0999999999999</v>
      </c>
      <c r="Y266" s="27">
        <v>23294.35</v>
      </c>
      <c r="Z266" s="4">
        <f t="shared" ref="Z266:Z269" si="1359">X266+Y266</f>
        <v>24479.449999999997</v>
      </c>
      <c r="AA266" s="4"/>
      <c r="AB266" s="4"/>
      <c r="AC266" s="4"/>
      <c r="AD266" s="4"/>
      <c r="AE266" s="4">
        <f t="shared" si="1338"/>
        <v>0</v>
      </c>
      <c r="AF266" s="4"/>
      <c r="AG266" s="4">
        <f t="shared" ref="AG266:AG269" si="1360">AE266+AF266</f>
        <v>0</v>
      </c>
      <c r="AH266" s="4"/>
      <c r="AI266" s="4">
        <f t="shared" ref="AI266:AI269" si="1361">AG266+AH266</f>
        <v>0</v>
      </c>
      <c r="AJ266" s="4"/>
      <c r="AK266" s="4">
        <f t="shared" ref="AK266:AK269" si="1362">AI266+AJ266</f>
        <v>0</v>
      </c>
      <c r="AL266" s="4"/>
      <c r="AM266" s="4">
        <f t="shared" si="1047"/>
        <v>0</v>
      </c>
      <c r="AN266" s="32"/>
      <c r="AO266" s="4">
        <f t="shared" ref="AO266:AO269" si="1363">AM266+AN266</f>
        <v>0</v>
      </c>
      <c r="AP266" s="32"/>
      <c r="AQ266" s="4">
        <f t="shared" ref="AQ266:AQ269" si="1364">AO266+AP266</f>
        <v>0</v>
      </c>
      <c r="AR266" s="4"/>
      <c r="AS266" s="4">
        <f t="shared" ref="AS266:AS269" si="1365">AQ266+AR266</f>
        <v>0</v>
      </c>
      <c r="AT266" s="27"/>
      <c r="AU266" s="4">
        <f t="shared" ref="AU266:AU269" si="1366">AS266+AT266</f>
        <v>0</v>
      </c>
      <c r="AV266" s="4"/>
      <c r="AW266" s="3"/>
      <c r="AX266" s="3"/>
      <c r="AY266" s="3"/>
      <c r="AZ266" s="3">
        <f t="shared" si="1346"/>
        <v>0</v>
      </c>
      <c r="BA266" s="3"/>
      <c r="BB266" s="3">
        <f t="shared" ref="BB266:BB269" si="1367">AZ266+BA266</f>
        <v>0</v>
      </c>
      <c r="BC266" s="3"/>
      <c r="BD266" s="3">
        <f t="shared" ref="BD266:BD269" si="1368">BB266+BC266</f>
        <v>0</v>
      </c>
      <c r="BE266" s="3"/>
      <c r="BF266" s="3">
        <f t="shared" ref="BF266:BF269" si="1369">BD266+BE266</f>
        <v>0</v>
      </c>
      <c r="BG266" s="3"/>
      <c r="BH266" s="3">
        <f t="shared" si="1056"/>
        <v>0</v>
      </c>
      <c r="BI266" s="3"/>
      <c r="BJ266" s="3">
        <f t="shared" ref="BJ266:BJ269" si="1370">BH266+BI266</f>
        <v>0</v>
      </c>
      <c r="BK266" s="30"/>
      <c r="BL266" s="3">
        <f t="shared" ref="BL266:BL269" si="1371">BJ266+BK266</f>
        <v>0</v>
      </c>
      <c r="BM266" s="5" t="s">
        <v>319</v>
      </c>
      <c r="BN266" s="5">
        <v>0</v>
      </c>
      <c r="BO266" s="5"/>
    </row>
    <row r="267" spans="1:67" x14ac:dyDescent="0.35">
      <c r="A267" s="24"/>
      <c r="B267" s="72" t="s">
        <v>21</v>
      </c>
      <c r="C267" s="72"/>
      <c r="D267" s="4"/>
      <c r="E267" s="4"/>
      <c r="F267" s="4"/>
      <c r="G267" s="4">
        <v>3555.2</v>
      </c>
      <c r="H267" s="4">
        <f t="shared" si="1331"/>
        <v>3555.2</v>
      </c>
      <c r="I267" s="4"/>
      <c r="J267" s="4">
        <f t="shared" si="1354"/>
        <v>3555.2</v>
      </c>
      <c r="K267" s="4"/>
      <c r="L267" s="4">
        <f t="shared" si="1355"/>
        <v>3555.2</v>
      </c>
      <c r="M267" s="4"/>
      <c r="N267" s="4">
        <f>L267+M267</f>
        <v>3555.2</v>
      </c>
      <c r="O267" s="4"/>
      <c r="P267" s="4">
        <f>N267+O267</f>
        <v>3555.2</v>
      </c>
      <c r="Q267" s="4"/>
      <c r="R267" s="3">
        <f t="shared" si="1038"/>
        <v>3555.2</v>
      </c>
      <c r="S267" s="32"/>
      <c r="T267" s="3">
        <f t="shared" si="1356"/>
        <v>3555.2</v>
      </c>
      <c r="U267" s="32"/>
      <c r="V267" s="35">
        <f t="shared" si="1357"/>
        <v>3555.2</v>
      </c>
      <c r="W267" s="4"/>
      <c r="X267" s="35">
        <f t="shared" si="1358"/>
        <v>3555.2</v>
      </c>
      <c r="Y267" s="27"/>
      <c r="Z267" s="3">
        <f t="shared" si="1359"/>
        <v>3555.2</v>
      </c>
      <c r="AA267" s="4"/>
      <c r="AB267" s="4"/>
      <c r="AC267" s="4"/>
      <c r="AD267" s="4"/>
      <c r="AE267" s="4">
        <f t="shared" si="1338"/>
        <v>0</v>
      </c>
      <c r="AF267" s="4"/>
      <c r="AG267" s="4">
        <f t="shared" si="1360"/>
        <v>0</v>
      </c>
      <c r="AH267" s="4"/>
      <c r="AI267" s="4">
        <f t="shared" si="1361"/>
        <v>0</v>
      </c>
      <c r="AJ267" s="4"/>
      <c r="AK267" s="4">
        <f t="shared" si="1362"/>
        <v>0</v>
      </c>
      <c r="AL267" s="4"/>
      <c r="AM267" s="3">
        <f t="shared" si="1047"/>
        <v>0</v>
      </c>
      <c r="AN267" s="32"/>
      <c r="AO267" s="3">
        <f t="shared" si="1363"/>
        <v>0</v>
      </c>
      <c r="AP267" s="32"/>
      <c r="AQ267" s="35">
        <f t="shared" si="1364"/>
        <v>0</v>
      </c>
      <c r="AR267" s="4"/>
      <c r="AS267" s="35">
        <f t="shared" si="1365"/>
        <v>0</v>
      </c>
      <c r="AT267" s="27"/>
      <c r="AU267" s="3">
        <f t="shared" si="1366"/>
        <v>0</v>
      </c>
      <c r="AV267" s="4"/>
      <c r="AW267" s="3"/>
      <c r="AX267" s="3"/>
      <c r="AY267" s="3"/>
      <c r="AZ267" s="3">
        <f t="shared" si="1346"/>
        <v>0</v>
      </c>
      <c r="BA267" s="3"/>
      <c r="BB267" s="3">
        <f t="shared" si="1367"/>
        <v>0</v>
      </c>
      <c r="BC267" s="3"/>
      <c r="BD267" s="3">
        <f t="shared" si="1368"/>
        <v>0</v>
      </c>
      <c r="BE267" s="3"/>
      <c r="BF267" s="3">
        <f t="shared" si="1369"/>
        <v>0</v>
      </c>
      <c r="BG267" s="3"/>
      <c r="BH267" s="3">
        <f t="shared" si="1056"/>
        <v>0</v>
      </c>
      <c r="BI267" s="3"/>
      <c r="BJ267" s="35">
        <f t="shared" si="1370"/>
        <v>0</v>
      </c>
      <c r="BK267" s="30"/>
      <c r="BL267" s="3">
        <f t="shared" si="1371"/>
        <v>0</v>
      </c>
      <c r="BM267" s="64" t="s">
        <v>319</v>
      </c>
      <c r="BN267" s="64"/>
    </row>
    <row r="268" spans="1:67" x14ac:dyDescent="0.35">
      <c r="A268" s="24"/>
      <c r="B268" s="72" t="s">
        <v>20</v>
      </c>
      <c r="C268" s="72"/>
      <c r="D268" s="4"/>
      <c r="E268" s="4"/>
      <c r="F268" s="4"/>
      <c r="G268" s="4">
        <v>90065.2</v>
      </c>
      <c r="H268" s="4">
        <f t="shared" si="1331"/>
        <v>90065.2</v>
      </c>
      <c r="I268" s="4"/>
      <c r="J268" s="4">
        <f t="shared" si="1354"/>
        <v>90065.2</v>
      </c>
      <c r="K268" s="4"/>
      <c r="L268" s="4">
        <f t="shared" si="1355"/>
        <v>90065.2</v>
      </c>
      <c r="M268" s="4"/>
      <c r="N268" s="4">
        <f>L268+M268</f>
        <v>90065.2</v>
      </c>
      <c r="O268" s="4"/>
      <c r="P268" s="4">
        <f>N268+O268</f>
        <v>90065.2</v>
      </c>
      <c r="Q268" s="4"/>
      <c r="R268" s="3">
        <f t="shared" si="1038"/>
        <v>90065.2</v>
      </c>
      <c r="S268" s="32"/>
      <c r="T268" s="3">
        <f t="shared" si="1356"/>
        <v>90065.2</v>
      </c>
      <c r="U268" s="32"/>
      <c r="V268" s="35">
        <f t="shared" si="1357"/>
        <v>90065.2</v>
      </c>
      <c r="W268" s="4"/>
      <c r="X268" s="35">
        <f t="shared" si="1358"/>
        <v>90065.2</v>
      </c>
      <c r="Y268" s="27"/>
      <c r="Z268" s="3">
        <f t="shared" si="1359"/>
        <v>90065.2</v>
      </c>
      <c r="AA268" s="4"/>
      <c r="AB268" s="4"/>
      <c r="AC268" s="4"/>
      <c r="AD268" s="4"/>
      <c r="AE268" s="4">
        <f t="shared" si="1338"/>
        <v>0</v>
      </c>
      <c r="AF268" s="4"/>
      <c r="AG268" s="4">
        <f t="shared" si="1360"/>
        <v>0</v>
      </c>
      <c r="AH268" s="4"/>
      <c r="AI268" s="4">
        <f t="shared" si="1361"/>
        <v>0</v>
      </c>
      <c r="AJ268" s="4"/>
      <c r="AK268" s="4">
        <f t="shared" si="1362"/>
        <v>0</v>
      </c>
      <c r="AL268" s="4"/>
      <c r="AM268" s="3">
        <f t="shared" si="1047"/>
        <v>0</v>
      </c>
      <c r="AN268" s="32"/>
      <c r="AO268" s="3">
        <f t="shared" si="1363"/>
        <v>0</v>
      </c>
      <c r="AP268" s="32"/>
      <c r="AQ268" s="35">
        <f t="shared" si="1364"/>
        <v>0</v>
      </c>
      <c r="AR268" s="4"/>
      <c r="AS268" s="35">
        <f t="shared" si="1365"/>
        <v>0</v>
      </c>
      <c r="AT268" s="27"/>
      <c r="AU268" s="3">
        <f t="shared" si="1366"/>
        <v>0</v>
      </c>
      <c r="AV268" s="4"/>
      <c r="AW268" s="3"/>
      <c r="AX268" s="3"/>
      <c r="AY268" s="3"/>
      <c r="AZ268" s="3">
        <f t="shared" si="1346"/>
        <v>0</v>
      </c>
      <c r="BA268" s="3"/>
      <c r="BB268" s="3">
        <f t="shared" si="1367"/>
        <v>0</v>
      </c>
      <c r="BC268" s="3"/>
      <c r="BD268" s="3">
        <f t="shared" si="1368"/>
        <v>0</v>
      </c>
      <c r="BE268" s="3"/>
      <c r="BF268" s="3">
        <f t="shared" si="1369"/>
        <v>0</v>
      </c>
      <c r="BG268" s="3"/>
      <c r="BH268" s="3">
        <f t="shared" si="1056"/>
        <v>0</v>
      </c>
      <c r="BI268" s="3"/>
      <c r="BJ268" s="35">
        <f t="shared" si="1370"/>
        <v>0</v>
      </c>
      <c r="BK268" s="30"/>
      <c r="BL268" s="3">
        <f t="shared" si="1371"/>
        <v>0</v>
      </c>
      <c r="BM268" s="64" t="s">
        <v>319</v>
      </c>
      <c r="BN268" s="64"/>
    </row>
    <row r="269" spans="1:67" ht="60.75" customHeight="1" x14ac:dyDescent="0.35">
      <c r="A269" s="24" t="s">
        <v>240</v>
      </c>
      <c r="B269" s="72" t="s">
        <v>318</v>
      </c>
      <c r="C269" s="2" t="s">
        <v>96</v>
      </c>
      <c r="D269" s="4"/>
      <c r="E269" s="4"/>
      <c r="F269" s="4"/>
      <c r="G269" s="4">
        <f>G271+G272+G273</f>
        <v>99267.5</v>
      </c>
      <c r="H269" s="4">
        <f t="shared" si="1331"/>
        <v>99267.5</v>
      </c>
      <c r="I269" s="4">
        <f>I271+I272+I273</f>
        <v>0</v>
      </c>
      <c r="J269" s="4">
        <f t="shared" si="1354"/>
        <v>99267.5</v>
      </c>
      <c r="K269" s="4">
        <f>K271+K272+K273</f>
        <v>0</v>
      </c>
      <c r="L269" s="4">
        <f t="shared" si="1355"/>
        <v>99267.5</v>
      </c>
      <c r="M269" s="4">
        <f>M271+M272+M273</f>
        <v>0</v>
      </c>
      <c r="N269" s="4">
        <f>L269+M269</f>
        <v>99267.5</v>
      </c>
      <c r="O269" s="4">
        <f>O271+O272+O273</f>
        <v>0</v>
      </c>
      <c r="P269" s="4">
        <f>N269+O269</f>
        <v>99267.5</v>
      </c>
      <c r="Q269" s="4">
        <f>Q271+Q272+Q273</f>
        <v>0</v>
      </c>
      <c r="R269" s="3">
        <f t="shared" si="1038"/>
        <v>99267.5</v>
      </c>
      <c r="S269" s="32">
        <f>S271+S272+S273</f>
        <v>0</v>
      </c>
      <c r="T269" s="3">
        <f t="shared" si="1356"/>
        <v>99267.5</v>
      </c>
      <c r="U269" s="32">
        <f>U271+U272+U273</f>
        <v>0</v>
      </c>
      <c r="V269" s="35">
        <f t="shared" si="1357"/>
        <v>99267.5</v>
      </c>
      <c r="W269" s="4">
        <f>W271+W272+W273</f>
        <v>0</v>
      </c>
      <c r="X269" s="35">
        <f t="shared" si="1358"/>
        <v>99267.5</v>
      </c>
      <c r="Y269" s="27">
        <f>Y271+Y272+Y273</f>
        <v>0</v>
      </c>
      <c r="Z269" s="3">
        <f t="shared" si="1359"/>
        <v>99267.5</v>
      </c>
      <c r="AA269" s="4"/>
      <c r="AB269" s="4"/>
      <c r="AC269" s="4"/>
      <c r="AD269" s="4">
        <f>AD271+AD272+AD273</f>
        <v>0</v>
      </c>
      <c r="AE269" s="4">
        <f t="shared" si="1338"/>
        <v>0</v>
      </c>
      <c r="AF269" s="4">
        <f>AF271+AF272+AF273</f>
        <v>0</v>
      </c>
      <c r="AG269" s="4">
        <f t="shared" si="1360"/>
        <v>0</v>
      </c>
      <c r="AH269" s="4">
        <f>AH271+AH272+AH273</f>
        <v>0</v>
      </c>
      <c r="AI269" s="4">
        <f t="shared" si="1361"/>
        <v>0</v>
      </c>
      <c r="AJ269" s="4">
        <f>AJ271+AJ272+AJ273</f>
        <v>0</v>
      </c>
      <c r="AK269" s="4">
        <f t="shared" si="1362"/>
        <v>0</v>
      </c>
      <c r="AL269" s="4">
        <f>AL271+AL272+AL273</f>
        <v>0</v>
      </c>
      <c r="AM269" s="3">
        <f t="shared" si="1047"/>
        <v>0</v>
      </c>
      <c r="AN269" s="32">
        <f>AN271+AN272+AN273</f>
        <v>0</v>
      </c>
      <c r="AO269" s="3">
        <f t="shared" si="1363"/>
        <v>0</v>
      </c>
      <c r="AP269" s="32">
        <f>AP271+AP272+AP273</f>
        <v>0</v>
      </c>
      <c r="AQ269" s="35">
        <f t="shared" si="1364"/>
        <v>0</v>
      </c>
      <c r="AR269" s="4">
        <f>AR271+AR272+AR273</f>
        <v>0</v>
      </c>
      <c r="AS269" s="35">
        <f t="shared" si="1365"/>
        <v>0</v>
      </c>
      <c r="AT269" s="27">
        <f>AT271+AT272+AT273</f>
        <v>0</v>
      </c>
      <c r="AU269" s="3">
        <f t="shared" si="1366"/>
        <v>0</v>
      </c>
      <c r="AV269" s="4"/>
      <c r="AW269" s="3"/>
      <c r="AX269" s="3"/>
      <c r="AY269" s="3">
        <f>AY271+AY272+AY273</f>
        <v>0</v>
      </c>
      <c r="AZ269" s="3">
        <f t="shared" si="1346"/>
        <v>0</v>
      </c>
      <c r="BA269" s="3">
        <f>BA271+BA272+BA273</f>
        <v>0</v>
      </c>
      <c r="BB269" s="3">
        <f t="shared" si="1367"/>
        <v>0</v>
      </c>
      <c r="BC269" s="3">
        <f>BC271+BC272+BC273</f>
        <v>0</v>
      </c>
      <c r="BD269" s="3">
        <f t="shared" si="1368"/>
        <v>0</v>
      </c>
      <c r="BE269" s="3">
        <f>BE271+BE272+BE273</f>
        <v>0</v>
      </c>
      <c r="BF269" s="3">
        <f t="shared" si="1369"/>
        <v>0</v>
      </c>
      <c r="BG269" s="3">
        <f t="shared" ref="BG269:BI269" si="1372">BG271+BG272+BG273</f>
        <v>0</v>
      </c>
      <c r="BH269" s="3">
        <f t="shared" si="1056"/>
        <v>0</v>
      </c>
      <c r="BI269" s="3">
        <f t="shared" si="1372"/>
        <v>0</v>
      </c>
      <c r="BJ269" s="35">
        <f t="shared" si="1370"/>
        <v>0</v>
      </c>
      <c r="BK269" s="30">
        <f t="shared" ref="BK269" si="1373">BK271+BK272+BK273</f>
        <v>0</v>
      </c>
      <c r="BL269" s="3">
        <f t="shared" si="1371"/>
        <v>0</v>
      </c>
      <c r="BM269" s="64"/>
      <c r="BN269" s="64"/>
    </row>
    <row r="270" spans="1:67" x14ac:dyDescent="0.35">
      <c r="A270" s="24"/>
      <c r="B270" s="72" t="s">
        <v>5</v>
      </c>
      <c r="C270" s="7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3"/>
      <c r="S270" s="32"/>
      <c r="T270" s="3"/>
      <c r="U270" s="32"/>
      <c r="V270" s="35"/>
      <c r="W270" s="4"/>
      <c r="X270" s="35"/>
      <c r="Y270" s="27"/>
      <c r="Z270" s="3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3"/>
      <c r="AN270" s="32"/>
      <c r="AO270" s="3"/>
      <c r="AP270" s="32"/>
      <c r="AQ270" s="35"/>
      <c r="AR270" s="4"/>
      <c r="AS270" s="35"/>
      <c r="AT270" s="27"/>
      <c r="AU270" s="3"/>
      <c r="AV270" s="4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5"/>
      <c r="BK270" s="30"/>
      <c r="BL270" s="3"/>
      <c r="BM270" s="64"/>
      <c r="BN270" s="64"/>
    </row>
    <row r="271" spans="1:67" hidden="1" x14ac:dyDescent="0.35">
      <c r="A271" s="12"/>
      <c r="B271" s="1" t="s">
        <v>6</v>
      </c>
      <c r="C271" s="1"/>
      <c r="D271" s="4"/>
      <c r="E271" s="4"/>
      <c r="F271" s="4"/>
      <c r="G271" s="4">
        <v>1240.9000000000001</v>
      </c>
      <c r="H271" s="4">
        <f t="shared" si="1331"/>
        <v>1240.9000000000001</v>
      </c>
      <c r="I271" s="4"/>
      <c r="J271" s="4">
        <f t="shared" ref="J271:J283" si="1374">H271+I271</f>
        <v>1240.9000000000001</v>
      </c>
      <c r="K271" s="4"/>
      <c r="L271" s="4">
        <f t="shared" ref="L271:L283" si="1375">J271+K271</f>
        <v>1240.9000000000001</v>
      </c>
      <c r="M271" s="4"/>
      <c r="N271" s="4">
        <f>L271+M271</f>
        <v>1240.9000000000001</v>
      </c>
      <c r="O271" s="4"/>
      <c r="P271" s="4">
        <f>N271+O271</f>
        <v>1240.9000000000001</v>
      </c>
      <c r="Q271" s="4"/>
      <c r="R271" s="4">
        <f t="shared" si="1038"/>
        <v>1240.9000000000001</v>
      </c>
      <c r="S271" s="32"/>
      <c r="T271" s="4">
        <f t="shared" ref="T271:T274" si="1376">R271+S271</f>
        <v>1240.9000000000001</v>
      </c>
      <c r="U271" s="32"/>
      <c r="V271" s="4">
        <f t="shared" ref="V271:V274" si="1377">T271+U271</f>
        <v>1240.9000000000001</v>
      </c>
      <c r="W271" s="4"/>
      <c r="X271" s="4">
        <f t="shared" ref="X271:X274" si="1378">V271+W271</f>
        <v>1240.9000000000001</v>
      </c>
      <c r="Y271" s="27"/>
      <c r="Z271" s="4">
        <f t="shared" ref="Z271:Z274" si="1379">X271+Y271</f>
        <v>1240.9000000000001</v>
      </c>
      <c r="AA271" s="4"/>
      <c r="AB271" s="4"/>
      <c r="AC271" s="4"/>
      <c r="AD271" s="4"/>
      <c r="AE271" s="4">
        <f t="shared" si="1338"/>
        <v>0</v>
      </c>
      <c r="AF271" s="4"/>
      <c r="AG271" s="4">
        <f t="shared" ref="AG271:AG283" si="1380">AE271+AF271</f>
        <v>0</v>
      </c>
      <c r="AH271" s="4"/>
      <c r="AI271" s="4">
        <f t="shared" ref="AI271:AI283" si="1381">AG271+AH271</f>
        <v>0</v>
      </c>
      <c r="AJ271" s="4"/>
      <c r="AK271" s="4">
        <f t="shared" ref="AK271:AK283" si="1382">AI271+AJ271</f>
        <v>0</v>
      </c>
      <c r="AL271" s="4"/>
      <c r="AM271" s="4">
        <f t="shared" si="1047"/>
        <v>0</v>
      </c>
      <c r="AN271" s="32"/>
      <c r="AO271" s="4">
        <f t="shared" ref="AO271:AO274" si="1383">AM271+AN271</f>
        <v>0</v>
      </c>
      <c r="AP271" s="32"/>
      <c r="AQ271" s="4">
        <f t="shared" ref="AQ271:AQ274" si="1384">AO271+AP271</f>
        <v>0</v>
      </c>
      <c r="AR271" s="4"/>
      <c r="AS271" s="4">
        <f t="shared" ref="AS271:AS274" si="1385">AQ271+AR271</f>
        <v>0</v>
      </c>
      <c r="AT271" s="27"/>
      <c r="AU271" s="4">
        <f t="shared" ref="AU271:AU274" si="1386">AS271+AT271</f>
        <v>0</v>
      </c>
      <c r="AV271" s="4"/>
      <c r="AW271" s="3"/>
      <c r="AX271" s="3"/>
      <c r="AY271" s="3"/>
      <c r="AZ271" s="3">
        <f t="shared" si="1346"/>
        <v>0</v>
      </c>
      <c r="BA271" s="3"/>
      <c r="BB271" s="3">
        <f t="shared" ref="BB271:BB283" si="1387">AZ271+BA271</f>
        <v>0</v>
      </c>
      <c r="BC271" s="3"/>
      <c r="BD271" s="3">
        <f t="shared" ref="BD271:BD283" si="1388">BB271+BC271</f>
        <v>0</v>
      </c>
      <c r="BE271" s="3"/>
      <c r="BF271" s="3">
        <f t="shared" ref="BF271:BF283" si="1389">BD271+BE271</f>
        <v>0</v>
      </c>
      <c r="BG271" s="3"/>
      <c r="BH271" s="3">
        <f t="shared" si="1056"/>
        <v>0</v>
      </c>
      <c r="BI271" s="3"/>
      <c r="BJ271" s="3">
        <f t="shared" ref="BJ271:BJ274" si="1390">BH271+BI271</f>
        <v>0</v>
      </c>
      <c r="BK271" s="30"/>
      <c r="BL271" s="3">
        <f t="shared" ref="BL271:BL274" si="1391">BJ271+BK271</f>
        <v>0</v>
      </c>
      <c r="BM271" s="5" t="s">
        <v>319</v>
      </c>
      <c r="BN271" s="5">
        <v>0</v>
      </c>
      <c r="BO271" s="5"/>
    </row>
    <row r="272" spans="1:67" x14ac:dyDescent="0.35">
      <c r="A272" s="24"/>
      <c r="B272" s="72" t="s">
        <v>21</v>
      </c>
      <c r="C272" s="72"/>
      <c r="D272" s="4"/>
      <c r="E272" s="4"/>
      <c r="F272" s="4"/>
      <c r="G272" s="4">
        <v>3722.5</v>
      </c>
      <c r="H272" s="4">
        <f t="shared" si="1331"/>
        <v>3722.5</v>
      </c>
      <c r="I272" s="4"/>
      <c r="J272" s="4">
        <f t="shared" si="1374"/>
        <v>3722.5</v>
      </c>
      <c r="K272" s="4"/>
      <c r="L272" s="4">
        <f t="shared" si="1375"/>
        <v>3722.5</v>
      </c>
      <c r="M272" s="4"/>
      <c r="N272" s="4">
        <f>L272+M272</f>
        <v>3722.5</v>
      </c>
      <c r="O272" s="4"/>
      <c r="P272" s="4">
        <f>N272+O272</f>
        <v>3722.5</v>
      </c>
      <c r="Q272" s="4"/>
      <c r="R272" s="3">
        <f t="shared" si="1038"/>
        <v>3722.5</v>
      </c>
      <c r="S272" s="32"/>
      <c r="T272" s="3">
        <f t="shared" si="1376"/>
        <v>3722.5</v>
      </c>
      <c r="U272" s="32"/>
      <c r="V272" s="35">
        <f t="shared" si="1377"/>
        <v>3722.5</v>
      </c>
      <c r="W272" s="4"/>
      <c r="X272" s="35">
        <f t="shared" si="1378"/>
        <v>3722.5</v>
      </c>
      <c r="Y272" s="27"/>
      <c r="Z272" s="3">
        <f t="shared" si="1379"/>
        <v>3722.5</v>
      </c>
      <c r="AA272" s="4"/>
      <c r="AB272" s="4"/>
      <c r="AC272" s="4"/>
      <c r="AD272" s="4"/>
      <c r="AE272" s="4">
        <f t="shared" si="1338"/>
        <v>0</v>
      </c>
      <c r="AF272" s="4"/>
      <c r="AG272" s="4">
        <f t="shared" si="1380"/>
        <v>0</v>
      </c>
      <c r="AH272" s="4"/>
      <c r="AI272" s="4">
        <f t="shared" si="1381"/>
        <v>0</v>
      </c>
      <c r="AJ272" s="4"/>
      <c r="AK272" s="4">
        <f t="shared" si="1382"/>
        <v>0</v>
      </c>
      <c r="AL272" s="4"/>
      <c r="AM272" s="3">
        <f t="shared" si="1047"/>
        <v>0</v>
      </c>
      <c r="AN272" s="32"/>
      <c r="AO272" s="3">
        <f t="shared" si="1383"/>
        <v>0</v>
      </c>
      <c r="AP272" s="32"/>
      <c r="AQ272" s="35">
        <f t="shared" si="1384"/>
        <v>0</v>
      </c>
      <c r="AR272" s="4"/>
      <c r="AS272" s="35">
        <f t="shared" si="1385"/>
        <v>0</v>
      </c>
      <c r="AT272" s="27"/>
      <c r="AU272" s="3">
        <f t="shared" si="1386"/>
        <v>0</v>
      </c>
      <c r="AV272" s="4"/>
      <c r="AW272" s="3"/>
      <c r="AX272" s="3"/>
      <c r="AY272" s="3"/>
      <c r="AZ272" s="3">
        <f t="shared" si="1346"/>
        <v>0</v>
      </c>
      <c r="BA272" s="3"/>
      <c r="BB272" s="3">
        <f t="shared" si="1387"/>
        <v>0</v>
      </c>
      <c r="BC272" s="3"/>
      <c r="BD272" s="3">
        <f t="shared" si="1388"/>
        <v>0</v>
      </c>
      <c r="BE272" s="3"/>
      <c r="BF272" s="3">
        <f t="shared" si="1389"/>
        <v>0</v>
      </c>
      <c r="BG272" s="3"/>
      <c r="BH272" s="3">
        <f t="shared" si="1056"/>
        <v>0</v>
      </c>
      <c r="BI272" s="3"/>
      <c r="BJ272" s="35">
        <f t="shared" si="1390"/>
        <v>0</v>
      </c>
      <c r="BK272" s="30"/>
      <c r="BL272" s="3">
        <f t="shared" si="1391"/>
        <v>0</v>
      </c>
      <c r="BM272" s="64" t="s">
        <v>319</v>
      </c>
      <c r="BN272" s="64"/>
    </row>
    <row r="273" spans="1:67" x14ac:dyDescent="0.35">
      <c r="A273" s="24"/>
      <c r="B273" s="72" t="s">
        <v>20</v>
      </c>
      <c r="C273" s="72"/>
      <c r="D273" s="4"/>
      <c r="E273" s="4"/>
      <c r="F273" s="4"/>
      <c r="G273" s="4">
        <v>94304.1</v>
      </c>
      <c r="H273" s="4">
        <f t="shared" si="1331"/>
        <v>94304.1</v>
      </c>
      <c r="I273" s="4"/>
      <c r="J273" s="4">
        <f t="shared" si="1374"/>
        <v>94304.1</v>
      </c>
      <c r="K273" s="4"/>
      <c r="L273" s="4">
        <f>J273+K273</f>
        <v>94304.1</v>
      </c>
      <c r="M273" s="4"/>
      <c r="N273" s="4">
        <f>L273+M273</f>
        <v>94304.1</v>
      </c>
      <c r="O273" s="4"/>
      <c r="P273" s="4">
        <f>N273+O273</f>
        <v>94304.1</v>
      </c>
      <c r="Q273" s="4"/>
      <c r="R273" s="3">
        <f t="shared" si="1038"/>
        <v>94304.1</v>
      </c>
      <c r="S273" s="32"/>
      <c r="T273" s="3">
        <f t="shared" si="1376"/>
        <v>94304.1</v>
      </c>
      <c r="U273" s="32"/>
      <c r="V273" s="35">
        <f t="shared" si="1377"/>
        <v>94304.1</v>
      </c>
      <c r="W273" s="4"/>
      <c r="X273" s="35">
        <f t="shared" si="1378"/>
        <v>94304.1</v>
      </c>
      <c r="Y273" s="27"/>
      <c r="Z273" s="3">
        <f t="shared" si="1379"/>
        <v>94304.1</v>
      </c>
      <c r="AA273" s="4"/>
      <c r="AB273" s="4"/>
      <c r="AC273" s="4"/>
      <c r="AD273" s="4"/>
      <c r="AE273" s="4">
        <f t="shared" si="1338"/>
        <v>0</v>
      </c>
      <c r="AF273" s="4"/>
      <c r="AG273" s="4">
        <f t="shared" si="1380"/>
        <v>0</v>
      </c>
      <c r="AH273" s="4"/>
      <c r="AI273" s="4">
        <f t="shared" si="1381"/>
        <v>0</v>
      </c>
      <c r="AJ273" s="4"/>
      <c r="AK273" s="4">
        <f t="shared" si="1382"/>
        <v>0</v>
      </c>
      <c r="AL273" s="4"/>
      <c r="AM273" s="3">
        <f t="shared" si="1047"/>
        <v>0</v>
      </c>
      <c r="AN273" s="32"/>
      <c r="AO273" s="3">
        <f t="shared" si="1383"/>
        <v>0</v>
      </c>
      <c r="AP273" s="32"/>
      <c r="AQ273" s="35">
        <f t="shared" si="1384"/>
        <v>0</v>
      </c>
      <c r="AR273" s="4"/>
      <c r="AS273" s="35">
        <f t="shared" si="1385"/>
        <v>0</v>
      </c>
      <c r="AT273" s="27"/>
      <c r="AU273" s="3">
        <f t="shared" si="1386"/>
        <v>0</v>
      </c>
      <c r="AV273" s="4"/>
      <c r="AW273" s="3"/>
      <c r="AX273" s="3"/>
      <c r="AY273" s="3"/>
      <c r="AZ273" s="3">
        <f t="shared" si="1346"/>
        <v>0</v>
      </c>
      <c r="BA273" s="3"/>
      <c r="BB273" s="3">
        <f t="shared" si="1387"/>
        <v>0</v>
      </c>
      <c r="BC273" s="3"/>
      <c r="BD273" s="3">
        <f t="shared" si="1388"/>
        <v>0</v>
      </c>
      <c r="BE273" s="3"/>
      <c r="BF273" s="3">
        <f t="shared" si="1389"/>
        <v>0</v>
      </c>
      <c r="BG273" s="3"/>
      <c r="BH273" s="3">
        <f t="shared" si="1056"/>
        <v>0</v>
      </c>
      <c r="BI273" s="3"/>
      <c r="BJ273" s="35">
        <f t="shared" si="1390"/>
        <v>0</v>
      </c>
      <c r="BK273" s="30"/>
      <c r="BL273" s="3">
        <f t="shared" si="1391"/>
        <v>0</v>
      </c>
      <c r="BM273" s="64" t="s">
        <v>319</v>
      </c>
      <c r="BN273" s="64"/>
    </row>
    <row r="274" spans="1:67" ht="36" x14ac:dyDescent="0.35">
      <c r="A274" s="24" t="s">
        <v>241</v>
      </c>
      <c r="B274" s="72" t="s">
        <v>31</v>
      </c>
      <c r="C274" s="2" t="s">
        <v>96</v>
      </c>
      <c r="D274" s="4"/>
      <c r="E274" s="4"/>
      <c r="F274" s="4"/>
      <c r="G274" s="4"/>
      <c r="H274" s="4"/>
      <c r="I274" s="4"/>
      <c r="J274" s="4"/>
      <c r="K274" s="4">
        <v>10087</v>
      </c>
      <c r="L274" s="4">
        <f>J274+K274</f>
        <v>10087</v>
      </c>
      <c r="M274" s="4"/>
      <c r="N274" s="4">
        <f>L274+M274</f>
        <v>10087</v>
      </c>
      <c r="O274" s="4">
        <f>O276+O277</f>
        <v>94025</v>
      </c>
      <c r="P274" s="4">
        <f>N274+O274</f>
        <v>104112</v>
      </c>
      <c r="Q274" s="4">
        <f>Q276+Q277</f>
        <v>0</v>
      </c>
      <c r="R274" s="3">
        <f t="shared" si="1038"/>
        <v>104112</v>
      </c>
      <c r="S274" s="32">
        <f>S276+S277</f>
        <v>0</v>
      </c>
      <c r="T274" s="3">
        <f t="shared" si="1376"/>
        <v>104112</v>
      </c>
      <c r="U274" s="32">
        <f>U276+U277</f>
        <v>0</v>
      </c>
      <c r="V274" s="35">
        <f t="shared" si="1377"/>
        <v>104112</v>
      </c>
      <c r="W274" s="4">
        <f>W276+W277</f>
        <v>0</v>
      </c>
      <c r="X274" s="35">
        <f t="shared" si="1378"/>
        <v>104112</v>
      </c>
      <c r="Y274" s="27">
        <f>Y276+Y277</f>
        <v>0</v>
      </c>
      <c r="Z274" s="3">
        <f t="shared" si="1379"/>
        <v>104112</v>
      </c>
      <c r="AA274" s="4"/>
      <c r="AB274" s="4"/>
      <c r="AC274" s="4"/>
      <c r="AD274" s="4"/>
      <c r="AE274" s="4"/>
      <c r="AF274" s="4"/>
      <c r="AG274" s="4">
        <f t="shared" si="1380"/>
        <v>0</v>
      </c>
      <c r="AH274" s="4"/>
      <c r="AI274" s="4">
        <f t="shared" si="1381"/>
        <v>0</v>
      </c>
      <c r="AJ274" s="4"/>
      <c r="AK274" s="4">
        <f t="shared" si="1382"/>
        <v>0</v>
      </c>
      <c r="AL274" s="4"/>
      <c r="AM274" s="3">
        <f t="shared" si="1047"/>
        <v>0</v>
      </c>
      <c r="AN274" s="32"/>
      <c r="AO274" s="3">
        <f t="shared" si="1383"/>
        <v>0</v>
      </c>
      <c r="AP274" s="32"/>
      <c r="AQ274" s="35">
        <f t="shared" si="1384"/>
        <v>0</v>
      </c>
      <c r="AR274" s="4"/>
      <c r="AS274" s="35">
        <f t="shared" si="1385"/>
        <v>0</v>
      </c>
      <c r="AT274" s="27"/>
      <c r="AU274" s="3">
        <f t="shared" si="1386"/>
        <v>0</v>
      </c>
      <c r="AV274" s="4"/>
      <c r="AW274" s="3"/>
      <c r="AX274" s="3"/>
      <c r="AY274" s="3"/>
      <c r="AZ274" s="3"/>
      <c r="BA274" s="3"/>
      <c r="BB274" s="3">
        <f t="shared" si="1387"/>
        <v>0</v>
      </c>
      <c r="BC274" s="3"/>
      <c r="BD274" s="3">
        <f t="shared" si="1388"/>
        <v>0</v>
      </c>
      <c r="BE274" s="3"/>
      <c r="BF274" s="3">
        <f t="shared" si="1389"/>
        <v>0</v>
      </c>
      <c r="BG274" s="3"/>
      <c r="BH274" s="3">
        <f t="shared" si="1056"/>
        <v>0</v>
      </c>
      <c r="BI274" s="3"/>
      <c r="BJ274" s="35">
        <f t="shared" si="1390"/>
        <v>0</v>
      </c>
      <c r="BK274" s="30"/>
      <c r="BL274" s="3">
        <f t="shared" si="1391"/>
        <v>0</v>
      </c>
      <c r="BM274" s="64" t="s">
        <v>358</v>
      </c>
      <c r="BN274" s="64"/>
    </row>
    <row r="275" spans="1:67" x14ac:dyDescent="0.35">
      <c r="A275" s="24"/>
      <c r="B275" s="72" t="s">
        <v>5</v>
      </c>
      <c r="C275" s="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3"/>
      <c r="S275" s="32"/>
      <c r="T275" s="3"/>
      <c r="U275" s="32"/>
      <c r="V275" s="35"/>
      <c r="W275" s="4"/>
      <c r="X275" s="35"/>
      <c r="Y275" s="27"/>
      <c r="Z275" s="3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3"/>
      <c r="AN275" s="32"/>
      <c r="AO275" s="3"/>
      <c r="AP275" s="32"/>
      <c r="AQ275" s="35"/>
      <c r="AR275" s="4"/>
      <c r="AS275" s="35"/>
      <c r="AT275" s="27"/>
      <c r="AU275" s="3"/>
      <c r="AV275" s="4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5"/>
      <c r="BK275" s="30"/>
      <c r="BL275" s="3"/>
      <c r="BM275" s="64"/>
      <c r="BN275" s="64"/>
    </row>
    <row r="276" spans="1:67" hidden="1" x14ac:dyDescent="0.35">
      <c r="A276" s="12"/>
      <c r="B276" s="1" t="s">
        <v>6</v>
      </c>
      <c r="C276" s="2"/>
      <c r="D276" s="4"/>
      <c r="E276" s="4"/>
      <c r="F276" s="4"/>
      <c r="G276" s="4"/>
      <c r="H276" s="4"/>
      <c r="I276" s="4"/>
      <c r="J276" s="4"/>
      <c r="K276" s="4">
        <v>10087</v>
      </c>
      <c r="L276" s="4">
        <f t="shared" ref="L276:L277" si="1392">J276+K276</f>
        <v>10087</v>
      </c>
      <c r="M276" s="4"/>
      <c r="N276" s="4">
        <f t="shared" ref="N276:N277" si="1393">L276+M276</f>
        <v>10087</v>
      </c>
      <c r="O276" s="4">
        <v>23416.2</v>
      </c>
      <c r="P276" s="4">
        <f t="shared" ref="P276:P281" si="1394">N276+O276</f>
        <v>33503.199999999997</v>
      </c>
      <c r="Q276" s="4"/>
      <c r="R276" s="4">
        <f t="shared" si="1038"/>
        <v>33503.199999999997</v>
      </c>
      <c r="S276" s="32"/>
      <c r="T276" s="4">
        <f t="shared" ref="T276:T278" si="1395">R276+S276</f>
        <v>33503.199999999997</v>
      </c>
      <c r="U276" s="32"/>
      <c r="V276" s="4">
        <f t="shared" ref="V276:V278" si="1396">T276+U276</f>
        <v>33503.199999999997</v>
      </c>
      <c r="W276" s="4"/>
      <c r="X276" s="4">
        <f t="shared" ref="X276:X278" si="1397">V276+W276</f>
        <v>33503.199999999997</v>
      </c>
      <c r="Y276" s="27"/>
      <c r="Z276" s="4">
        <f t="shared" ref="Z276:Z278" si="1398">X276+Y276</f>
        <v>33503.199999999997</v>
      </c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>
        <f t="shared" si="1382"/>
        <v>0</v>
      </c>
      <c r="AL276" s="4"/>
      <c r="AM276" s="4">
        <f t="shared" si="1047"/>
        <v>0</v>
      </c>
      <c r="AN276" s="32"/>
      <c r="AO276" s="4">
        <f t="shared" ref="AO276:AO278" si="1399">AM276+AN276</f>
        <v>0</v>
      </c>
      <c r="AP276" s="32"/>
      <c r="AQ276" s="4">
        <f t="shared" ref="AQ276:AQ278" si="1400">AO276+AP276</f>
        <v>0</v>
      </c>
      <c r="AR276" s="4"/>
      <c r="AS276" s="4">
        <f t="shared" ref="AS276:AS278" si="1401">AQ276+AR276</f>
        <v>0</v>
      </c>
      <c r="AT276" s="27"/>
      <c r="AU276" s="4">
        <f t="shared" ref="AU276:AU278" si="1402">AS276+AT276</f>
        <v>0</v>
      </c>
      <c r="AV276" s="4"/>
      <c r="AW276" s="3"/>
      <c r="AX276" s="3"/>
      <c r="AY276" s="3"/>
      <c r="AZ276" s="3"/>
      <c r="BA276" s="3"/>
      <c r="BB276" s="3"/>
      <c r="BC276" s="3"/>
      <c r="BD276" s="3"/>
      <c r="BE276" s="3"/>
      <c r="BF276" s="3">
        <f t="shared" si="1389"/>
        <v>0</v>
      </c>
      <c r="BG276" s="3"/>
      <c r="BH276" s="3">
        <f t="shared" si="1056"/>
        <v>0</v>
      </c>
      <c r="BI276" s="3"/>
      <c r="BJ276" s="3">
        <f t="shared" ref="BJ276:BJ278" si="1403">BH276+BI276</f>
        <v>0</v>
      </c>
      <c r="BK276" s="30"/>
      <c r="BL276" s="3">
        <f t="shared" ref="BL276:BL278" si="1404">BJ276+BK276</f>
        <v>0</v>
      </c>
      <c r="BM276" s="5" t="s">
        <v>283</v>
      </c>
      <c r="BN276" s="5">
        <v>0</v>
      </c>
      <c r="BO276" s="5"/>
    </row>
    <row r="277" spans="1:67" x14ac:dyDescent="0.35">
      <c r="A277" s="24"/>
      <c r="B277" s="72" t="s">
        <v>21</v>
      </c>
      <c r="C277" s="2"/>
      <c r="D277" s="4"/>
      <c r="E277" s="4"/>
      <c r="F277" s="4"/>
      <c r="G277" s="4"/>
      <c r="H277" s="4"/>
      <c r="I277" s="4"/>
      <c r="J277" s="4"/>
      <c r="K277" s="4"/>
      <c r="L277" s="4">
        <f t="shared" si="1392"/>
        <v>0</v>
      </c>
      <c r="M277" s="4"/>
      <c r="N277" s="4">
        <f t="shared" si="1393"/>
        <v>0</v>
      </c>
      <c r="O277" s="4">
        <v>70608.800000000003</v>
      </c>
      <c r="P277" s="4">
        <f t="shared" si="1394"/>
        <v>70608.800000000003</v>
      </c>
      <c r="Q277" s="4"/>
      <c r="R277" s="3">
        <f t="shared" si="1038"/>
        <v>70608.800000000003</v>
      </c>
      <c r="S277" s="32"/>
      <c r="T277" s="3">
        <f t="shared" si="1395"/>
        <v>70608.800000000003</v>
      </c>
      <c r="U277" s="32"/>
      <c r="V277" s="35">
        <f t="shared" si="1396"/>
        <v>70608.800000000003</v>
      </c>
      <c r="W277" s="4"/>
      <c r="X277" s="35">
        <f t="shared" si="1397"/>
        <v>70608.800000000003</v>
      </c>
      <c r="Y277" s="27"/>
      <c r="Z277" s="3">
        <f t="shared" si="1398"/>
        <v>70608.800000000003</v>
      </c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>
        <f t="shared" si="1382"/>
        <v>0</v>
      </c>
      <c r="AL277" s="4"/>
      <c r="AM277" s="3">
        <f t="shared" si="1047"/>
        <v>0</v>
      </c>
      <c r="AN277" s="32"/>
      <c r="AO277" s="3">
        <f t="shared" si="1399"/>
        <v>0</v>
      </c>
      <c r="AP277" s="32"/>
      <c r="AQ277" s="35">
        <f t="shared" si="1400"/>
        <v>0</v>
      </c>
      <c r="AR277" s="4"/>
      <c r="AS277" s="35">
        <f t="shared" si="1401"/>
        <v>0</v>
      </c>
      <c r="AT277" s="27"/>
      <c r="AU277" s="3">
        <f t="shared" si="1402"/>
        <v>0</v>
      </c>
      <c r="AV277" s="4"/>
      <c r="AW277" s="3"/>
      <c r="AX277" s="3"/>
      <c r="AY277" s="3"/>
      <c r="AZ277" s="3"/>
      <c r="BA277" s="3"/>
      <c r="BB277" s="3"/>
      <c r="BC277" s="3"/>
      <c r="BD277" s="3"/>
      <c r="BE277" s="3"/>
      <c r="BF277" s="3">
        <f t="shared" si="1389"/>
        <v>0</v>
      </c>
      <c r="BG277" s="3"/>
      <c r="BH277" s="3">
        <f t="shared" si="1056"/>
        <v>0</v>
      </c>
      <c r="BI277" s="3"/>
      <c r="BJ277" s="35">
        <f t="shared" si="1403"/>
        <v>0</v>
      </c>
      <c r="BK277" s="30"/>
      <c r="BL277" s="3">
        <f t="shared" si="1404"/>
        <v>0</v>
      </c>
      <c r="BM277" s="64" t="s">
        <v>294</v>
      </c>
      <c r="BN277" s="64"/>
    </row>
    <row r="278" spans="1:67" ht="36" x14ac:dyDescent="0.35">
      <c r="A278" s="24" t="s">
        <v>242</v>
      </c>
      <c r="B278" s="72" t="s">
        <v>380</v>
      </c>
      <c r="C278" s="2" t="s">
        <v>96</v>
      </c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>
        <f t="shared" si="1394"/>
        <v>0</v>
      </c>
      <c r="Q278" s="4"/>
      <c r="R278" s="3">
        <f t="shared" si="1038"/>
        <v>0</v>
      </c>
      <c r="S278" s="32"/>
      <c r="T278" s="3">
        <f t="shared" si="1395"/>
        <v>0</v>
      </c>
      <c r="U278" s="32"/>
      <c r="V278" s="35">
        <f t="shared" si="1396"/>
        <v>0</v>
      </c>
      <c r="W278" s="4"/>
      <c r="X278" s="35">
        <f t="shared" si="1397"/>
        <v>0</v>
      </c>
      <c r="Y278" s="27"/>
      <c r="Z278" s="3">
        <f t="shared" si="1398"/>
        <v>0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>
        <f>AJ280+AJ281</f>
        <v>35000</v>
      </c>
      <c r="AK278" s="4">
        <f t="shared" si="1382"/>
        <v>35000</v>
      </c>
      <c r="AL278" s="4">
        <f>AL280+AL281</f>
        <v>0</v>
      </c>
      <c r="AM278" s="3">
        <f t="shared" si="1047"/>
        <v>35000</v>
      </c>
      <c r="AN278" s="32">
        <f>AN280+AN281</f>
        <v>0</v>
      </c>
      <c r="AO278" s="3">
        <f t="shared" si="1399"/>
        <v>35000</v>
      </c>
      <c r="AP278" s="32">
        <f>AP280+AP281</f>
        <v>0</v>
      </c>
      <c r="AQ278" s="35">
        <f t="shared" si="1400"/>
        <v>35000</v>
      </c>
      <c r="AR278" s="4">
        <f>AR280+AR281</f>
        <v>0</v>
      </c>
      <c r="AS278" s="35">
        <f t="shared" si="1401"/>
        <v>35000</v>
      </c>
      <c r="AT278" s="27">
        <f>AT280+AT281</f>
        <v>0</v>
      </c>
      <c r="AU278" s="3">
        <f t="shared" si="1402"/>
        <v>35000</v>
      </c>
      <c r="AV278" s="4"/>
      <c r="AW278" s="3"/>
      <c r="AX278" s="3"/>
      <c r="AY278" s="3"/>
      <c r="AZ278" s="3"/>
      <c r="BA278" s="3"/>
      <c r="BB278" s="3"/>
      <c r="BC278" s="3"/>
      <c r="BD278" s="3"/>
      <c r="BE278" s="3"/>
      <c r="BF278" s="3">
        <f>BD278+BE278</f>
        <v>0</v>
      </c>
      <c r="BG278" s="3"/>
      <c r="BH278" s="3">
        <f t="shared" si="1056"/>
        <v>0</v>
      </c>
      <c r="BI278" s="3"/>
      <c r="BJ278" s="35">
        <f t="shared" si="1403"/>
        <v>0</v>
      </c>
      <c r="BK278" s="30"/>
      <c r="BL278" s="3">
        <f t="shared" si="1404"/>
        <v>0</v>
      </c>
      <c r="BM278" s="64"/>
      <c r="BN278" s="64"/>
    </row>
    <row r="279" spans="1:67" x14ac:dyDescent="0.35">
      <c r="A279" s="24"/>
      <c r="B279" s="72" t="s">
        <v>5</v>
      </c>
      <c r="C279" s="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3"/>
      <c r="S279" s="32"/>
      <c r="T279" s="3"/>
      <c r="U279" s="32"/>
      <c r="V279" s="35"/>
      <c r="W279" s="4"/>
      <c r="X279" s="35"/>
      <c r="Y279" s="27"/>
      <c r="Z279" s="3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3"/>
      <c r="AN279" s="32"/>
      <c r="AO279" s="3"/>
      <c r="AP279" s="32"/>
      <c r="AQ279" s="35"/>
      <c r="AR279" s="4"/>
      <c r="AS279" s="35"/>
      <c r="AT279" s="27"/>
      <c r="AU279" s="3"/>
      <c r="AV279" s="4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5"/>
      <c r="BK279" s="30"/>
      <c r="BL279" s="3"/>
      <c r="BM279" s="64"/>
      <c r="BN279" s="64"/>
    </row>
    <row r="280" spans="1:67" hidden="1" x14ac:dyDescent="0.35">
      <c r="A280" s="12"/>
      <c r="B280" s="1" t="s">
        <v>6</v>
      </c>
      <c r="C280" s="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>
        <f t="shared" si="1394"/>
        <v>0</v>
      </c>
      <c r="Q280" s="4"/>
      <c r="R280" s="4">
        <f t="shared" si="1038"/>
        <v>0</v>
      </c>
      <c r="S280" s="32"/>
      <c r="T280" s="4">
        <f t="shared" ref="T280:T283" si="1405">R280+S280</f>
        <v>0</v>
      </c>
      <c r="U280" s="32"/>
      <c r="V280" s="4">
        <f t="shared" ref="V280:V283" si="1406">T280+U280</f>
        <v>0</v>
      </c>
      <c r="W280" s="4"/>
      <c r="X280" s="4">
        <f t="shared" ref="X280:X283" si="1407">V280+W280</f>
        <v>0</v>
      </c>
      <c r="Y280" s="27"/>
      <c r="Z280" s="4">
        <f t="shared" ref="Z280:Z283" si="1408">X280+Y280</f>
        <v>0</v>
      </c>
      <c r="AA280" s="4"/>
      <c r="AB280" s="4"/>
      <c r="AC280" s="4"/>
      <c r="AD280" s="4"/>
      <c r="AE280" s="4"/>
      <c r="AF280" s="4"/>
      <c r="AG280" s="4"/>
      <c r="AH280" s="4"/>
      <c r="AI280" s="4"/>
      <c r="AJ280" s="4">
        <v>26250</v>
      </c>
      <c r="AK280" s="4">
        <f t="shared" si="1382"/>
        <v>26250</v>
      </c>
      <c r="AL280" s="4"/>
      <c r="AM280" s="4">
        <f t="shared" si="1047"/>
        <v>26250</v>
      </c>
      <c r="AN280" s="32"/>
      <c r="AO280" s="4">
        <f t="shared" ref="AO280:AO283" si="1409">AM280+AN280</f>
        <v>26250</v>
      </c>
      <c r="AP280" s="32"/>
      <c r="AQ280" s="4">
        <f t="shared" ref="AQ280:AQ283" si="1410">AO280+AP280</f>
        <v>26250</v>
      </c>
      <c r="AR280" s="4"/>
      <c r="AS280" s="4">
        <f t="shared" ref="AS280:AS283" si="1411">AQ280+AR280</f>
        <v>26250</v>
      </c>
      <c r="AT280" s="27"/>
      <c r="AU280" s="4">
        <f t="shared" ref="AU280:AU283" si="1412">AS280+AT280</f>
        <v>26250</v>
      </c>
      <c r="AV280" s="4"/>
      <c r="AW280" s="3"/>
      <c r="AX280" s="3"/>
      <c r="AY280" s="3"/>
      <c r="AZ280" s="3"/>
      <c r="BA280" s="3"/>
      <c r="BB280" s="3"/>
      <c r="BC280" s="3"/>
      <c r="BD280" s="3"/>
      <c r="BE280" s="3"/>
      <c r="BF280" s="3">
        <f t="shared" ref="BF280" si="1413">BD280+BE280</f>
        <v>0</v>
      </c>
      <c r="BG280" s="3"/>
      <c r="BH280" s="3">
        <f t="shared" si="1056"/>
        <v>0</v>
      </c>
      <c r="BI280" s="3"/>
      <c r="BJ280" s="3">
        <f t="shared" ref="BJ280:BJ283" si="1414">BH280+BI280</f>
        <v>0</v>
      </c>
      <c r="BK280" s="30"/>
      <c r="BL280" s="3">
        <f t="shared" ref="BL280:BL283" si="1415">BJ280+BK280</f>
        <v>0</v>
      </c>
      <c r="BM280" s="5" t="s">
        <v>384</v>
      </c>
      <c r="BN280" s="5">
        <v>0</v>
      </c>
      <c r="BO280" s="5"/>
    </row>
    <row r="281" spans="1:67" x14ac:dyDescent="0.35">
      <c r="A281" s="24"/>
      <c r="B281" s="72" t="s">
        <v>21</v>
      </c>
      <c r="C281" s="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>
        <f t="shared" si="1394"/>
        <v>0</v>
      </c>
      <c r="Q281" s="4"/>
      <c r="R281" s="3">
        <f t="shared" si="1038"/>
        <v>0</v>
      </c>
      <c r="S281" s="32"/>
      <c r="T281" s="3">
        <f t="shared" si="1405"/>
        <v>0</v>
      </c>
      <c r="U281" s="32"/>
      <c r="V281" s="35">
        <f t="shared" si="1406"/>
        <v>0</v>
      </c>
      <c r="W281" s="4"/>
      <c r="X281" s="35">
        <f t="shared" si="1407"/>
        <v>0</v>
      </c>
      <c r="Y281" s="27"/>
      <c r="Z281" s="3">
        <f t="shared" si="1408"/>
        <v>0</v>
      </c>
      <c r="AA281" s="4"/>
      <c r="AB281" s="4"/>
      <c r="AC281" s="4"/>
      <c r="AD281" s="4"/>
      <c r="AE281" s="4"/>
      <c r="AF281" s="4"/>
      <c r="AG281" s="4"/>
      <c r="AH281" s="4"/>
      <c r="AI281" s="4"/>
      <c r="AJ281" s="4">
        <v>8750</v>
      </c>
      <c r="AK281" s="4">
        <f t="shared" si="1382"/>
        <v>8750</v>
      </c>
      <c r="AL281" s="4"/>
      <c r="AM281" s="3">
        <f t="shared" si="1047"/>
        <v>8750</v>
      </c>
      <c r="AN281" s="32"/>
      <c r="AO281" s="3">
        <f t="shared" si="1409"/>
        <v>8750</v>
      </c>
      <c r="AP281" s="32"/>
      <c r="AQ281" s="35">
        <f t="shared" si="1410"/>
        <v>8750</v>
      </c>
      <c r="AR281" s="4"/>
      <c r="AS281" s="35">
        <f t="shared" si="1411"/>
        <v>8750</v>
      </c>
      <c r="AT281" s="27"/>
      <c r="AU281" s="3">
        <f t="shared" si="1412"/>
        <v>8750</v>
      </c>
      <c r="AV281" s="4"/>
      <c r="AW281" s="3"/>
      <c r="AX281" s="3"/>
      <c r="AY281" s="3"/>
      <c r="AZ281" s="3"/>
      <c r="BA281" s="3"/>
      <c r="BB281" s="3"/>
      <c r="BC281" s="3"/>
      <c r="BD281" s="3"/>
      <c r="BE281" s="3"/>
      <c r="BF281" s="3">
        <f t="shared" si="1389"/>
        <v>0</v>
      </c>
      <c r="BG281" s="3"/>
      <c r="BH281" s="3">
        <f t="shared" si="1056"/>
        <v>0</v>
      </c>
      <c r="BI281" s="3"/>
      <c r="BJ281" s="35">
        <f t="shared" si="1414"/>
        <v>0</v>
      </c>
      <c r="BK281" s="30"/>
      <c r="BL281" s="3">
        <f t="shared" si="1415"/>
        <v>0</v>
      </c>
      <c r="BM281" s="64"/>
      <c r="BN281" s="64"/>
    </row>
    <row r="282" spans="1:67" ht="36" x14ac:dyDescent="0.35">
      <c r="A282" s="24" t="s">
        <v>162</v>
      </c>
      <c r="B282" s="72" t="s">
        <v>388</v>
      </c>
      <c r="C282" s="2" t="s">
        <v>298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>
        <v>128</v>
      </c>
      <c r="R282" s="3">
        <f t="shared" si="1038"/>
        <v>128</v>
      </c>
      <c r="S282" s="32"/>
      <c r="T282" s="3">
        <f t="shared" si="1405"/>
        <v>128</v>
      </c>
      <c r="U282" s="32"/>
      <c r="V282" s="35">
        <f t="shared" si="1406"/>
        <v>128</v>
      </c>
      <c r="W282" s="4"/>
      <c r="X282" s="35">
        <f t="shared" si="1407"/>
        <v>128</v>
      </c>
      <c r="Y282" s="27"/>
      <c r="Z282" s="3">
        <f t="shared" si="1408"/>
        <v>128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3">
        <f t="shared" si="1047"/>
        <v>0</v>
      </c>
      <c r="AN282" s="32"/>
      <c r="AO282" s="3">
        <f t="shared" si="1409"/>
        <v>0</v>
      </c>
      <c r="AP282" s="32"/>
      <c r="AQ282" s="35">
        <f t="shared" si="1410"/>
        <v>0</v>
      </c>
      <c r="AR282" s="4"/>
      <c r="AS282" s="35">
        <f t="shared" si="1411"/>
        <v>0</v>
      </c>
      <c r="AT282" s="27"/>
      <c r="AU282" s="3">
        <f t="shared" si="1412"/>
        <v>0</v>
      </c>
      <c r="AV282" s="4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>
        <f t="shared" si="1056"/>
        <v>0</v>
      </c>
      <c r="BI282" s="3"/>
      <c r="BJ282" s="35">
        <f t="shared" si="1414"/>
        <v>0</v>
      </c>
      <c r="BK282" s="30"/>
      <c r="BL282" s="3">
        <f t="shared" si="1415"/>
        <v>0</v>
      </c>
      <c r="BM282" s="64">
        <v>1020141890</v>
      </c>
      <c r="BN282" s="64"/>
    </row>
    <row r="283" spans="1:67" x14ac:dyDescent="0.35">
      <c r="A283" s="24"/>
      <c r="B283" s="72" t="s">
        <v>98</v>
      </c>
      <c r="C283" s="72"/>
      <c r="D283" s="39">
        <f>D286</f>
        <v>2259263.7999999998</v>
      </c>
      <c r="E283" s="39">
        <f>E286</f>
        <v>0</v>
      </c>
      <c r="F283" s="39">
        <f t="shared" si="1253"/>
        <v>2259263.7999999998</v>
      </c>
      <c r="G283" s="39">
        <f>G286+G285</f>
        <v>182641.4</v>
      </c>
      <c r="H283" s="39">
        <f t="shared" si="1331"/>
        <v>2441905.1999999997</v>
      </c>
      <c r="I283" s="39">
        <f>I286+I285</f>
        <v>0</v>
      </c>
      <c r="J283" s="39">
        <f t="shared" si="1374"/>
        <v>2441905.1999999997</v>
      </c>
      <c r="K283" s="39">
        <f>K286+K285</f>
        <v>0</v>
      </c>
      <c r="L283" s="39">
        <f t="shared" si="1375"/>
        <v>2441905.1999999997</v>
      </c>
      <c r="M283" s="39">
        <f>M286+M285</f>
        <v>0</v>
      </c>
      <c r="N283" s="39">
        <f>L283+M283</f>
        <v>2441905.1999999997</v>
      </c>
      <c r="O283" s="39">
        <f>O286+O285</f>
        <v>15.446</v>
      </c>
      <c r="P283" s="39">
        <f>N283+O283</f>
        <v>2441920.6459999997</v>
      </c>
      <c r="Q283" s="39">
        <f>Q286+Q285</f>
        <v>0</v>
      </c>
      <c r="R283" s="40">
        <f t="shared" si="1038"/>
        <v>2441920.6459999997</v>
      </c>
      <c r="S283" s="39">
        <f>S286+S285</f>
        <v>0</v>
      </c>
      <c r="T283" s="40">
        <f t="shared" si="1405"/>
        <v>2441920.6459999997</v>
      </c>
      <c r="U283" s="39">
        <f>U286+U285</f>
        <v>-2259263.7999999998</v>
      </c>
      <c r="V283" s="40">
        <f t="shared" si="1406"/>
        <v>182656.8459999999</v>
      </c>
      <c r="W283" s="4">
        <f>W286+W285</f>
        <v>0</v>
      </c>
      <c r="X283" s="40">
        <f t="shared" si="1407"/>
        <v>182656.8459999999</v>
      </c>
      <c r="Y283" s="39">
        <f>Y286+Y285</f>
        <v>0</v>
      </c>
      <c r="Z283" s="3">
        <f t="shared" si="1408"/>
        <v>182656.8459999999</v>
      </c>
      <c r="AA283" s="39">
        <f t="shared" ref="AA283:AV283" si="1416">AA286</f>
        <v>936232.6</v>
      </c>
      <c r="AB283" s="39">
        <f t="shared" ref="AB283" si="1417">AB286</f>
        <v>0</v>
      </c>
      <c r="AC283" s="39">
        <f t="shared" si="1254"/>
        <v>936232.6</v>
      </c>
      <c r="AD283" s="39">
        <f>AD286+AD285</f>
        <v>0</v>
      </c>
      <c r="AE283" s="39">
        <f t="shared" si="1338"/>
        <v>936232.6</v>
      </c>
      <c r="AF283" s="39">
        <f>AF286+AF285</f>
        <v>500000</v>
      </c>
      <c r="AG283" s="39">
        <f t="shared" si="1380"/>
        <v>1436232.6</v>
      </c>
      <c r="AH283" s="39">
        <f>AH286+AH285</f>
        <v>-500000</v>
      </c>
      <c r="AI283" s="39">
        <f t="shared" si="1381"/>
        <v>936232.60000000009</v>
      </c>
      <c r="AJ283" s="39">
        <f>AJ286+AJ285</f>
        <v>0</v>
      </c>
      <c r="AK283" s="39">
        <f t="shared" si="1382"/>
        <v>936232.60000000009</v>
      </c>
      <c r="AL283" s="39">
        <f>AL286+AL285</f>
        <v>0</v>
      </c>
      <c r="AM283" s="40">
        <f t="shared" si="1047"/>
        <v>936232.60000000009</v>
      </c>
      <c r="AN283" s="39">
        <f>AN286+AN285</f>
        <v>0</v>
      </c>
      <c r="AO283" s="40">
        <f t="shared" si="1409"/>
        <v>936232.60000000009</v>
      </c>
      <c r="AP283" s="39">
        <f>AP286+AP285</f>
        <v>1426263.8</v>
      </c>
      <c r="AQ283" s="40">
        <f t="shared" si="1410"/>
        <v>2362496.4000000004</v>
      </c>
      <c r="AR283" s="4">
        <f>AR286+AR285</f>
        <v>0</v>
      </c>
      <c r="AS283" s="40">
        <f t="shared" si="1411"/>
        <v>2362496.4000000004</v>
      </c>
      <c r="AT283" s="39">
        <f>AT286+AT285</f>
        <v>0</v>
      </c>
      <c r="AU283" s="3">
        <f t="shared" si="1412"/>
        <v>2362496.4000000004</v>
      </c>
      <c r="AV283" s="39">
        <f t="shared" si="1416"/>
        <v>0</v>
      </c>
      <c r="AW283" s="40">
        <f t="shared" ref="AW283" si="1418">AW286</f>
        <v>0</v>
      </c>
      <c r="AX283" s="40">
        <f t="shared" si="1255"/>
        <v>0</v>
      </c>
      <c r="AY283" s="40">
        <f>AY286+AY285</f>
        <v>0</v>
      </c>
      <c r="AZ283" s="40">
        <f t="shared" si="1346"/>
        <v>0</v>
      </c>
      <c r="BA283" s="40">
        <f>BA286+BA285</f>
        <v>0</v>
      </c>
      <c r="BB283" s="40">
        <f t="shared" si="1387"/>
        <v>0</v>
      </c>
      <c r="BC283" s="40">
        <f>BC286+BC285</f>
        <v>0</v>
      </c>
      <c r="BD283" s="40">
        <f t="shared" si="1388"/>
        <v>0</v>
      </c>
      <c r="BE283" s="40">
        <f>BE286+BE285</f>
        <v>0</v>
      </c>
      <c r="BF283" s="40">
        <f t="shared" si="1389"/>
        <v>0</v>
      </c>
      <c r="BG283" s="40">
        <f t="shared" ref="BG283:BI283" si="1419">BG286+BG285</f>
        <v>0</v>
      </c>
      <c r="BH283" s="40">
        <f t="shared" si="1056"/>
        <v>0</v>
      </c>
      <c r="BI283" s="3">
        <f t="shared" si="1419"/>
        <v>800000</v>
      </c>
      <c r="BJ283" s="40">
        <f t="shared" si="1414"/>
        <v>800000</v>
      </c>
      <c r="BK283" s="40">
        <f t="shared" ref="BK283" si="1420">BK286+BK285</f>
        <v>0</v>
      </c>
      <c r="BL283" s="3">
        <f t="shared" si="1415"/>
        <v>800000</v>
      </c>
      <c r="BM283" s="68"/>
      <c r="BN283" s="68"/>
      <c r="BO283" s="68"/>
    </row>
    <row r="284" spans="1:67" x14ac:dyDescent="0.35">
      <c r="A284" s="24"/>
      <c r="B284" s="13" t="s">
        <v>5</v>
      </c>
      <c r="C284" s="7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3"/>
      <c r="S284" s="32"/>
      <c r="T284" s="3"/>
      <c r="U284" s="32"/>
      <c r="V284" s="35"/>
      <c r="W284" s="4"/>
      <c r="X284" s="35"/>
      <c r="Y284" s="27"/>
      <c r="Z284" s="3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3"/>
      <c r="AN284" s="32"/>
      <c r="AO284" s="3"/>
      <c r="AP284" s="32"/>
      <c r="AQ284" s="35"/>
      <c r="AR284" s="4"/>
      <c r="AS284" s="35"/>
      <c r="AT284" s="27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5"/>
      <c r="BK284" s="30"/>
      <c r="BL284" s="3"/>
      <c r="BM284" s="64"/>
      <c r="BN284" s="64"/>
    </row>
    <row r="285" spans="1:67" s="42" customFormat="1" hidden="1" x14ac:dyDescent="0.35">
      <c r="A285" s="43"/>
      <c r="B285" s="50" t="s">
        <v>6</v>
      </c>
      <c r="C285" s="50"/>
      <c r="D285" s="47"/>
      <c r="E285" s="47"/>
      <c r="F285" s="47"/>
      <c r="G285" s="47">
        <f>G295</f>
        <v>35136.400000000001</v>
      </c>
      <c r="H285" s="47">
        <f t="shared" si="1331"/>
        <v>35136.400000000001</v>
      </c>
      <c r="I285" s="47">
        <f>I295</f>
        <v>0</v>
      </c>
      <c r="J285" s="47">
        <f t="shared" ref="J285:J287" si="1421">H285+I285</f>
        <v>35136.400000000001</v>
      </c>
      <c r="K285" s="47">
        <f>K295</f>
        <v>0</v>
      </c>
      <c r="L285" s="47">
        <f t="shared" ref="L285:L287" si="1422">J285+K285</f>
        <v>35136.400000000001</v>
      </c>
      <c r="M285" s="47">
        <f>M295</f>
        <v>0</v>
      </c>
      <c r="N285" s="47">
        <f>L285+M285</f>
        <v>35136.400000000001</v>
      </c>
      <c r="O285" s="47">
        <f>O295</f>
        <v>15.446</v>
      </c>
      <c r="P285" s="47">
        <f>N285+O285</f>
        <v>35151.846000000005</v>
      </c>
      <c r="Q285" s="47">
        <f>Q295</f>
        <v>0</v>
      </c>
      <c r="R285" s="47">
        <f t="shared" si="1038"/>
        <v>35151.846000000005</v>
      </c>
      <c r="S285" s="47">
        <f>S295</f>
        <v>0</v>
      </c>
      <c r="T285" s="47">
        <f t="shared" ref="T285:T287" si="1423">R285+S285</f>
        <v>35151.846000000005</v>
      </c>
      <c r="U285" s="32">
        <f>U295</f>
        <v>0</v>
      </c>
      <c r="V285" s="47">
        <f t="shared" ref="V285:V287" si="1424">T285+U285</f>
        <v>35151.846000000005</v>
      </c>
      <c r="W285" s="4">
        <f>W295</f>
        <v>0</v>
      </c>
      <c r="X285" s="47">
        <f t="shared" ref="X285:X287" si="1425">V285+W285</f>
        <v>35151.846000000005</v>
      </c>
      <c r="Y285" s="47">
        <f>Y295</f>
        <v>0</v>
      </c>
      <c r="Z285" s="47">
        <f t="shared" ref="Z285:Z287" si="1426">X285+Y285</f>
        <v>35151.846000000005</v>
      </c>
      <c r="AA285" s="47"/>
      <c r="AB285" s="47"/>
      <c r="AC285" s="47"/>
      <c r="AD285" s="47">
        <f>AD295</f>
        <v>0</v>
      </c>
      <c r="AE285" s="47">
        <f t="shared" si="1338"/>
        <v>0</v>
      </c>
      <c r="AF285" s="47">
        <f>AF295</f>
        <v>0</v>
      </c>
      <c r="AG285" s="47">
        <f t="shared" ref="AG285:AG286" si="1427">AE285+AF285</f>
        <v>0</v>
      </c>
      <c r="AH285" s="47">
        <f>AH295</f>
        <v>0</v>
      </c>
      <c r="AI285" s="47">
        <f t="shared" ref="AI285:AI286" si="1428">AG285+AH285</f>
        <v>0</v>
      </c>
      <c r="AJ285" s="47">
        <f>AJ295</f>
        <v>0</v>
      </c>
      <c r="AK285" s="47">
        <f t="shared" ref="AK285:AK286" si="1429">AI285+AJ285</f>
        <v>0</v>
      </c>
      <c r="AL285" s="47">
        <f>AL295</f>
        <v>0</v>
      </c>
      <c r="AM285" s="47">
        <f t="shared" si="1047"/>
        <v>0</v>
      </c>
      <c r="AN285" s="47">
        <f>AN295</f>
        <v>0</v>
      </c>
      <c r="AO285" s="47">
        <f t="shared" ref="AO285:AO287" si="1430">AM285+AN285</f>
        <v>0</v>
      </c>
      <c r="AP285" s="32">
        <f>AP295</f>
        <v>0</v>
      </c>
      <c r="AQ285" s="47">
        <f t="shared" ref="AQ285:AQ287" si="1431">AO285+AP285</f>
        <v>0</v>
      </c>
      <c r="AR285" s="4">
        <f>AR295</f>
        <v>0</v>
      </c>
      <c r="AS285" s="47">
        <f t="shared" ref="AS285:AS287" si="1432">AQ285+AR285</f>
        <v>0</v>
      </c>
      <c r="AT285" s="47">
        <f>AT295</f>
        <v>0</v>
      </c>
      <c r="AU285" s="47">
        <f t="shared" ref="AU285:AU287" si="1433">AS285+AT285</f>
        <v>0</v>
      </c>
      <c r="AV285" s="47"/>
      <c r="AW285" s="41"/>
      <c r="AX285" s="41"/>
      <c r="AY285" s="41">
        <f>AY295</f>
        <v>0</v>
      </c>
      <c r="AZ285" s="41">
        <f t="shared" si="1346"/>
        <v>0</v>
      </c>
      <c r="BA285" s="41">
        <f>BA295</f>
        <v>0</v>
      </c>
      <c r="BB285" s="41">
        <f t="shared" ref="BB285:BB287" si="1434">AZ285+BA285</f>
        <v>0</v>
      </c>
      <c r="BC285" s="41">
        <f>BC295</f>
        <v>0</v>
      </c>
      <c r="BD285" s="41">
        <f t="shared" ref="BD285:BD287" si="1435">BB285+BC285</f>
        <v>0</v>
      </c>
      <c r="BE285" s="41">
        <f>BE295</f>
        <v>0</v>
      </c>
      <c r="BF285" s="41">
        <f t="shared" ref="BF285:BF287" si="1436">BD285+BE285</f>
        <v>0</v>
      </c>
      <c r="BG285" s="41">
        <f t="shared" ref="BG285:BI285" si="1437">BG295</f>
        <v>0</v>
      </c>
      <c r="BH285" s="41">
        <f t="shared" si="1056"/>
        <v>0</v>
      </c>
      <c r="BI285" s="3">
        <f t="shared" si="1437"/>
        <v>0</v>
      </c>
      <c r="BJ285" s="41">
        <f t="shared" ref="BJ285:BJ287" si="1438">BH285+BI285</f>
        <v>0</v>
      </c>
      <c r="BK285" s="41">
        <f t="shared" ref="BK285" si="1439">BK295</f>
        <v>0</v>
      </c>
      <c r="BL285" s="41">
        <f t="shared" ref="BL285:BL287" si="1440">BJ285+BK285</f>
        <v>0</v>
      </c>
      <c r="BN285" s="42">
        <v>0</v>
      </c>
    </row>
    <row r="286" spans="1:67" x14ac:dyDescent="0.35">
      <c r="A286" s="24"/>
      <c r="B286" s="13" t="s">
        <v>12</v>
      </c>
      <c r="C286" s="72"/>
      <c r="D286" s="54">
        <f>D289+D292</f>
        <v>2259263.7999999998</v>
      </c>
      <c r="E286" s="54">
        <f>E289+E292</f>
        <v>0</v>
      </c>
      <c r="F286" s="54">
        <f t="shared" si="1253"/>
        <v>2259263.7999999998</v>
      </c>
      <c r="G286" s="54">
        <f>G289+G292+G296</f>
        <v>147505</v>
      </c>
      <c r="H286" s="54">
        <f t="shared" si="1331"/>
        <v>2406768.7999999998</v>
      </c>
      <c r="I286" s="54">
        <f>I289+I292+I296</f>
        <v>0</v>
      </c>
      <c r="J286" s="54">
        <f t="shared" si="1421"/>
        <v>2406768.7999999998</v>
      </c>
      <c r="K286" s="54">
        <f>K289+K292+K296+K299</f>
        <v>0</v>
      </c>
      <c r="L286" s="54">
        <f t="shared" si="1422"/>
        <v>2406768.7999999998</v>
      </c>
      <c r="M286" s="54">
        <f>M289+M292+M296+M299</f>
        <v>0</v>
      </c>
      <c r="N286" s="54">
        <f>L286+M286</f>
        <v>2406768.7999999998</v>
      </c>
      <c r="O286" s="54">
        <f>O289+O292+O296+O299</f>
        <v>0</v>
      </c>
      <c r="P286" s="54">
        <f>N286+O286</f>
        <v>2406768.7999999998</v>
      </c>
      <c r="Q286" s="54">
        <f>Q289+Q292+Q296+Q299</f>
        <v>0</v>
      </c>
      <c r="R286" s="55">
        <f t="shared" si="1038"/>
        <v>2406768.7999999998</v>
      </c>
      <c r="S286" s="54">
        <f>S289+S292+S296+S299</f>
        <v>0</v>
      </c>
      <c r="T286" s="55">
        <f t="shared" si="1423"/>
        <v>2406768.7999999998</v>
      </c>
      <c r="U286" s="32">
        <f>U289+U292+U296+U299</f>
        <v>-2259263.7999999998</v>
      </c>
      <c r="V286" s="35">
        <f t="shared" si="1424"/>
        <v>147505</v>
      </c>
      <c r="W286" s="4">
        <f>W289+W292+W296+W299</f>
        <v>0</v>
      </c>
      <c r="X286" s="35">
        <f t="shared" si="1425"/>
        <v>147505</v>
      </c>
      <c r="Y286" s="54">
        <f>Y289+Y292+Y296+Y299</f>
        <v>0</v>
      </c>
      <c r="Z286" s="3">
        <f t="shared" si="1426"/>
        <v>147505</v>
      </c>
      <c r="AA286" s="54">
        <f t="shared" ref="AA286:AV286" si="1441">AA289+AA292</f>
        <v>936232.6</v>
      </c>
      <c r="AB286" s="54">
        <f t="shared" ref="AB286" si="1442">AB289+AB292</f>
        <v>0</v>
      </c>
      <c r="AC286" s="54">
        <f t="shared" si="1254"/>
        <v>936232.6</v>
      </c>
      <c r="AD286" s="54">
        <f>AD289+AD292+AD296</f>
        <v>0</v>
      </c>
      <c r="AE286" s="54">
        <f t="shared" si="1338"/>
        <v>936232.6</v>
      </c>
      <c r="AF286" s="54">
        <f>AF289+AF292+AF296+AF299</f>
        <v>500000</v>
      </c>
      <c r="AG286" s="54">
        <f t="shared" si="1427"/>
        <v>1436232.6</v>
      </c>
      <c r="AH286" s="54">
        <f>AH289+AH292+AH296+AH299</f>
        <v>-500000</v>
      </c>
      <c r="AI286" s="54">
        <f t="shared" si="1428"/>
        <v>936232.60000000009</v>
      </c>
      <c r="AJ286" s="54">
        <f>AJ289+AJ292+AJ296+AJ299</f>
        <v>0</v>
      </c>
      <c r="AK286" s="54">
        <f t="shared" si="1429"/>
        <v>936232.60000000009</v>
      </c>
      <c r="AL286" s="54">
        <f>AL289+AL292+AL296+AL299</f>
        <v>0</v>
      </c>
      <c r="AM286" s="55">
        <f t="shared" si="1047"/>
        <v>936232.60000000009</v>
      </c>
      <c r="AN286" s="54">
        <f>AN289+AN292+AN296+AN299</f>
        <v>0</v>
      </c>
      <c r="AO286" s="55">
        <f t="shared" si="1430"/>
        <v>936232.60000000009</v>
      </c>
      <c r="AP286" s="32">
        <f>AP289+AP292+AP296+AP299</f>
        <v>1426263.8</v>
      </c>
      <c r="AQ286" s="35">
        <f t="shared" si="1431"/>
        <v>2362496.4000000004</v>
      </c>
      <c r="AR286" s="4">
        <f>AR289+AR292+AR296+AR299</f>
        <v>0</v>
      </c>
      <c r="AS286" s="35">
        <f t="shared" si="1432"/>
        <v>2362496.4000000004</v>
      </c>
      <c r="AT286" s="54">
        <f>AT289+AT292+AT296+AT299</f>
        <v>0</v>
      </c>
      <c r="AU286" s="3">
        <f t="shared" si="1433"/>
        <v>2362496.4000000004</v>
      </c>
      <c r="AV286" s="54">
        <f t="shared" si="1441"/>
        <v>0</v>
      </c>
      <c r="AW286" s="55">
        <f t="shared" ref="AW286" si="1443">AW289+AW292</f>
        <v>0</v>
      </c>
      <c r="AX286" s="55">
        <f t="shared" si="1255"/>
        <v>0</v>
      </c>
      <c r="AY286" s="55">
        <f>AY289+AY292+AY296</f>
        <v>0</v>
      </c>
      <c r="AZ286" s="55">
        <f t="shared" si="1346"/>
        <v>0</v>
      </c>
      <c r="BA286" s="55">
        <f>BA289+BA292+BA296+BA299</f>
        <v>0</v>
      </c>
      <c r="BB286" s="55">
        <f t="shared" si="1434"/>
        <v>0</v>
      </c>
      <c r="BC286" s="55">
        <f>BC289+BC292+BC296+BC299</f>
        <v>0</v>
      </c>
      <c r="BD286" s="55">
        <f t="shared" si="1435"/>
        <v>0</v>
      </c>
      <c r="BE286" s="55">
        <f>BE289+BE292+BE296+BE299</f>
        <v>0</v>
      </c>
      <c r="BF286" s="55">
        <f t="shared" si="1436"/>
        <v>0</v>
      </c>
      <c r="BG286" s="55">
        <f t="shared" ref="BG286:BI286" si="1444">BG289+BG292+BG296+BG299</f>
        <v>0</v>
      </c>
      <c r="BH286" s="55">
        <f t="shared" si="1056"/>
        <v>0</v>
      </c>
      <c r="BI286" s="3">
        <f t="shared" si="1444"/>
        <v>800000</v>
      </c>
      <c r="BJ286" s="35">
        <f t="shared" si="1438"/>
        <v>800000</v>
      </c>
      <c r="BK286" s="55">
        <f t="shared" ref="BK286" si="1445">BK289+BK292+BK296+BK299</f>
        <v>0</v>
      </c>
      <c r="BL286" s="3">
        <f t="shared" si="1440"/>
        <v>800000</v>
      </c>
      <c r="BM286" s="37"/>
      <c r="BN286" s="37"/>
      <c r="BO286" s="37"/>
    </row>
    <row r="287" spans="1:67" ht="36" x14ac:dyDescent="0.35">
      <c r="A287" s="24" t="s">
        <v>243</v>
      </c>
      <c r="B287" s="72" t="s">
        <v>99</v>
      </c>
      <c r="C287" s="2" t="s">
        <v>96</v>
      </c>
      <c r="D287" s="4">
        <f>D289</f>
        <v>2259263.7999999998</v>
      </c>
      <c r="E287" s="4">
        <f>E289</f>
        <v>0</v>
      </c>
      <c r="F287" s="4">
        <f t="shared" si="1253"/>
        <v>2259263.7999999998</v>
      </c>
      <c r="G287" s="4">
        <f>G289</f>
        <v>0</v>
      </c>
      <c r="H287" s="4">
        <f t="shared" ref="H287" si="1446">F287+G287</f>
        <v>2259263.7999999998</v>
      </c>
      <c r="I287" s="4">
        <f>I289</f>
        <v>0</v>
      </c>
      <c r="J287" s="4">
        <f t="shared" si="1421"/>
        <v>2259263.7999999998</v>
      </c>
      <c r="K287" s="4">
        <f>K289</f>
        <v>0</v>
      </c>
      <c r="L287" s="4">
        <f t="shared" si="1422"/>
        <v>2259263.7999999998</v>
      </c>
      <c r="M287" s="4">
        <f>M289</f>
        <v>0</v>
      </c>
      <c r="N287" s="4">
        <f>L287+M287</f>
        <v>2259263.7999999998</v>
      </c>
      <c r="O287" s="4">
        <f>O289</f>
        <v>0</v>
      </c>
      <c r="P287" s="4">
        <f>N287+O287</f>
        <v>2259263.7999999998</v>
      </c>
      <c r="Q287" s="4">
        <f>Q289</f>
        <v>0</v>
      </c>
      <c r="R287" s="3">
        <f t="shared" ref="R287:R346" si="1447">P287+Q287</f>
        <v>2259263.7999999998</v>
      </c>
      <c r="S287" s="32">
        <f>S289</f>
        <v>0</v>
      </c>
      <c r="T287" s="3">
        <f t="shared" si="1423"/>
        <v>2259263.7999999998</v>
      </c>
      <c r="U287" s="32">
        <f>U289</f>
        <v>-2259263.7999999998</v>
      </c>
      <c r="V287" s="35">
        <f t="shared" si="1424"/>
        <v>0</v>
      </c>
      <c r="W287" s="4">
        <f>W289</f>
        <v>0</v>
      </c>
      <c r="X287" s="35">
        <f t="shared" si="1425"/>
        <v>0</v>
      </c>
      <c r="Y287" s="27">
        <f>Y289</f>
        <v>0</v>
      </c>
      <c r="Z287" s="3">
        <f t="shared" si="1426"/>
        <v>0</v>
      </c>
      <c r="AA287" s="4">
        <f t="shared" ref="AA287:AV287" si="1448">AA289</f>
        <v>669232.6</v>
      </c>
      <c r="AB287" s="4">
        <f t="shared" ref="AB287:AD287" si="1449">AB289</f>
        <v>0</v>
      </c>
      <c r="AC287" s="4">
        <f t="shared" si="1254"/>
        <v>669232.6</v>
      </c>
      <c r="AD287" s="4">
        <f t="shared" si="1449"/>
        <v>0</v>
      </c>
      <c r="AE287" s="4">
        <f t="shared" ref="AE287" si="1450">AC287+AD287</f>
        <v>669232.6</v>
      </c>
      <c r="AF287" s="4">
        <f t="shared" ref="AF287" si="1451">AF289</f>
        <v>0</v>
      </c>
      <c r="AG287" s="4">
        <f>AE287+AF287</f>
        <v>669232.6</v>
      </c>
      <c r="AH287" s="4">
        <f t="shared" ref="AH287:AJ287" si="1452">AH289</f>
        <v>0</v>
      </c>
      <c r="AI287" s="4">
        <f>AG287+AH287</f>
        <v>669232.6</v>
      </c>
      <c r="AJ287" s="4">
        <f t="shared" si="1452"/>
        <v>0</v>
      </c>
      <c r="AK287" s="4">
        <f>AI287+AJ287</f>
        <v>669232.6</v>
      </c>
      <c r="AL287" s="4">
        <f t="shared" ref="AL287:AN287" si="1453">AL289</f>
        <v>0</v>
      </c>
      <c r="AM287" s="3">
        <f t="shared" ref="AM287:AM346" si="1454">AK287+AL287</f>
        <v>669232.6</v>
      </c>
      <c r="AN287" s="32">
        <f t="shared" si="1453"/>
        <v>0</v>
      </c>
      <c r="AO287" s="3">
        <f t="shared" si="1430"/>
        <v>669232.6</v>
      </c>
      <c r="AP287" s="32">
        <f t="shared" ref="AP287:AR287" si="1455">AP289</f>
        <v>1426263.8</v>
      </c>
      <c r="AQ287" s="35">
        <f t="shared" si="1431"/>
        <v>2095496.4</v>
      </c>
      <c r="AR287" s="4">
        <f t="shared" si="1455"/>
        <v>0</v>
      </c>
      <c r="AS287" s="35">
        <f t="shared" si="1432"/>
        <v>2095496.4</v>
      </c>
      <c r="AT287" s="27">
        <f t="shared" ref="AT287" si="1456">AT289</f>
        <v>0</v>
      </c>
      <c r="AU287" s="3">
        <f t="shared" si="1433"/>
        <v>2095496.4</v>
      </c>
      <c r="AV287" s="4">
        <f t="shared" si="1448"/>
        <v>0</v>
      </c>
      <c r="AW287" s="3">
        <f t="shared" ref="AW287:AY287" si="1457">AW289</f>
        <v>0</v>
      </c>
      <c r="AX287" s="3">
        <f t="shared" si="1255"/>
        <v>0</v>
      </c>
      <c r="AY287" s="3">
        <f t="shared" si="1457"/>
        <v>0</v>
      </c>
      <c r="AZ287" s="3">
        <f t="shared" ref="AZ287" si="1458">AX287+AY287</f>
        <v>0</v>
      </c>
      <c r="BA287" s="3">
        <f t="shared" ref="BA287:BC287" si="1459">BA289</f>
        <v>0</v>
      </c>
      <c r="BB287" s="3">
        <f t="shared" si="1434"/>
        <v>0</v>
      </c>
      <c r="BC287" s="3">
        <f t="shared" si="1459"/>
        <v>0</v>
      </c>
      <c r="BD287" s="3">
        <f t="shared" si="1435"/>
        <v>0</v>
      </c>
      <c r="BE287" s="3">
        <f t="shared" ref="BE287:BG287" si="1460">BE289</f>
        <v>0</v>
      </c>
      <c r="BF287" s="3">
        <f t="shared" si="1436"/>
        <v>0</v>
      </c>
      <c r="BG287" s="3">
        <f t="shared" si="1460"/>
        <v>0</v>
      </c>
      <c r="BH287" s="3">
        <f t="shared" ref="BH287:BH346" si="1461">BF287+BG287</f>
        <v>0</v>
      </c>
      <c r="BI287" s="3">
        <f t="shared" ref="BI287:BK287" si="1462">BI289</f>
        <v>800000</v>
      </c>
      <c r="BJ287" s="35">
        <f t="shared" si="1438"/>
        <v>800000</v>
      </c>
      <c r="BK287" s="30">
        <f t="shared" si="1462"/>
        <v>0</v>
      </c>
      <c r="BL287" s="3">
        <f t="shared" si="1440"/>
        <v>800000</v>
      </c>
      <c r="BM287" s="64"/>
      <c r="BN287" s="64"/>
    </row>
    <row r="288" spans="1:67" x14ac:dyDescent="0.35">
      <c r="A288" s="24"/>
      <c r="B288" s="72" t="s">
        <v>5</v>
      </c>
      <c r="C288" s="7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/>
      <c r="S288" s="32"/>
      <c r="T288" s="3"/>
      <c r="U288" s="32"/>
      <c r="V288" s="35"/>
      <c r="W288" s="4"/>
      <c r="X288" s="35"/>
      <c r="Y288" s="27"/>
      <c r="Z288" s="3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3"/>
      <c r="AN288" s="32"/>
      <c r="AO288" s="3"/>
      <c r="AP288" s="32"/>
      <c r="AQ288" s="35"/>
      <c r="AR288" s="4"/>
      <c r="AS288" s="35"/>
      <c r="AT288" s="27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5"/>
      <c r="BK288" s="30"/>
      <c r="BL288" s="3"/>
      <c r="BM288" s="64"/>
      <c r="BN288" s="64"/>
    </row>
    <row r="289" spans="1:67" x14ac:dyDescent="0.35">
      <c r="A289" s="24"/>
      <c r="B289" s="13" t="s">
        <v>12</v>
      </c>
      <c r="C289" s="72"/>
      <c r="D289" s="4">
        <v>2259263.7999999998</v>
      </c>
      <c r="E289" s="4"/>
      <c r="F289" s="4">
        <f t="shared" si="1253"/>
        <v>2259263.7999999998</v>
      </c>
      <c r="G289" s="4"/>
      <c r="H289" s="4">
        <f t="shared" ref="H289:H290" si="1463">F289+G289</f>
        <v>2259263.7999999998</v>
      </c>
      <c r="I289" s="4"/>
      <c r="J289" s="4">
        <f t="shared" ref="J289:J290" si="1464">H289+I289</f>
        <v>2259263.7999999998</v>
      </c>
      <c r="K289" s="4"/>
      <c r="L289" s="4">
        <f t="shared" ref="L289:L290" si="1465">J289+K289</f>
        <v>2259263.7999999998</v>
      </c>
      <c r="M289" s="4"/>
      <c r="N289" s="4">
        <f>L289+M289</f>
        <v>2259263.7999999998</v>
      </c>
      <c r="O289" s="4"/>
      <c r="P289" s="4">
        <f>N289+O289</f>
        <v>2259263.7999999998</v>
      </c>
      <c r="Q289" s="4"/>
      <c r="R289" s="3">
        <f t="shared" si="1447"/>
        <v>2259263.7999999998</v>
      </c>
      <c r="S289" s="32"/>
      <c r="T289" s="3">
        <f t="shared" ref="T289:T290" si="1466">R289+S289</f>
        <v>2259263.7999999998</v>
      </c>
      <c r="U289" s="32">
        <v>-2259263.7999999998</v>
      </c>
      <c r="V289" s="35">
        <f t="shared" ref="V289:V290" si="1467">T289+U289</f>
        <v>0</v>
      </c>
      <c r="W289" s="4"/>
      <c r="X289" s="35">
        <f t="shared" ref="X289:X290" si="1468">V289+W289</f>
        <v>0</v>
      </c>
      <c r="Y289" s="27"/>
      <c r="Z289" s="3">
        <f t="shared" ref="Z289:Z290" si="1469">X289+Y289</f>
        <v>0</v>
      </c>
      <c r="AA289" s="4">
        <v>669232.6</v>
      </c>
      <c r="AB289" s="4"/>
      <c r="AC289" s="4">
        <f t="shared" si="1254"/>
        <v>669232.6</v>
      </c>
      <c r="AD289" s="4"/>
      <c r="AE289" s="4">
        <f t="shared" ref="AE289:AE290" si="1470">AC289+AD289</f>
        <v>669232.6</v>
      </c>
      <c r="AF289" s="4"/>
      <c r="AG289" s="4">
        <f t="shared" ref="AG289:AG290" si="1471">AE289+AF289</f>
        <v>669232.6</v>
      </c>
      <c r="AH289" s="4"/>
      <c r="AI289" s="4">
        <f t="shared" ref="AI289:AI290" si="1472">AG289+AH289</f>
        <v>669232.6</v>
      </c>
      <c r="AJ289" s="4"/>
      <c r="AK289" s="4">
        <f t="shared" ref="AK289:AK290" si="1473">AI289+AJ289</f>
        <v>669232.6</v>
      </c>
      <c r="AL289" s="4"/>
      <c r="AM289" s="3">
        <f t="shared" si="1454"/>
        <v>669232.6</v>
      </c>
      <c r="AN289" s="32"/>
      <c r="AO289" s="3">
        <f t="shared" ref="AO289:AO290" si="1474">AM289+AN289</f>
        <v>669232.6</v>
      </c>
      <c r="AP289" s="32">
        <v>1426263.8</v>
      </c>
      <c r="AQ289" s="35">
        <f t="shared" ref="AQ289:AQ290" si="1475">AO289+AP289</f>
        <v>2095496.4</v>
      </c>
      <c r="AR289" s="4"/>
      <c r="AS289" s="35">
        <f t="shared" ref="AS289:AS290" si="1476">AQ289+AR289</f>
        <v>2095496.4</v>
      </c>
      <c r="AT289" s="27"/>
      <c r="AU289" s="3">
        <f t="shared" ref="AU289:AU290" si="1477">AS289+AT289</f>
        <v>2095496.4</v>
      </c>
      <c r="AV289" s="3">
        <v>0</v>
      </c>
      <c r="AW289" s="3">
        <v>0</v>
      </c>
      <c r="AX289" s="3">
        <f t="shared" si="1255"/>
        <v>0</v>
      </c>
      <c r="AY289" s="3">
        <v>0</v>
      </c>
      <c r="AZ289" s="3">
        <f t="shared" ref="AZ289:AZ290" si="1478">AX289+AY289</f>
        <v>0</v>
      </c>
      <c r="BA289" s="3">
        <v>0</v>
      </c>
      <c r="BB289" s="3">
        <f t="shared" ref="BB289:BB290" si="1479">AZ289+BA289</f>
        <v>0</v>
      </c>
      <c r="BC289" s="3">
        <v>0</v>
      </c>
      <c r="BD289" s="3">
        <f t="shared" ref="BD289:BD290" si="1480">BB289+BC289</f>
        <v>0</v>
      </c>
      <c r="BE289" s="3">
        <v>0</v>
      </c>
      <c r="BF289" s="3">
        <f t="shared" ref="BF289:BF290" si="1481">BD289+BE289</f>
        <v>0</v>
      </c>
      <c r="BG289" s="3">
        <v>0</v>
      </c>
      <c r="BH289" s="3">
        <f t="shared" si="1461"/>
        <v>0</v>
      </c>
      <c r="BI289" s="3">
        <v>800000</v>
      </c>
      <c r="BJ289" s="35">
        <f t="shared" ref="BJ289:BJ290" si="1482">BH289+BI289</f>
        <v>800000</v>
      </c>
      <c r="BK289" s="30"/>
      <c r="BL289" s="3">
        <f t="shared" ref="BL289:BL290" si="1483">BJ289+BK289</f>
        <v>800000</v>
      </c>
      <c r="BM289" s="64" t="s">
        <v>147</v>
      </c>
      <c r="BN289" s="64"/>
    </row>
    <row r="290" spans="1:67" ht="36" x14ac:dyDescent="0.35">
      <c r="A290" s="24" t="s">
        <v>244</v>
      </c>
      <c r="B290" s="72" t="s">
        <v>100</v>
      </c>
      <c r="C290" s="2" t="s">
        <v>96</v>
      </c>
      <c r="D290" s="4">
        <f>D292</f>
        <v>0</v>
      </c>
      <c r="E290" s="4">
        <f>E292</f>
        <v>0</v>
      </c>
      <c r="F290" s="4">
        <f t="shared" si="1253"/>
        <v>0</v>
      </c>
      <c r="G290" s="4">
        <f>G292</f>
        <v>0</v>
      </c>
      <c r="H290" s="4">
        <f t="shared" si="1463"/>
        <v>0</v>
      </c>
      <c r="I290" s="4">
        <f>I292</f>
        <v>0</v>
      </c>
      <c r="J290" s="4">
        <f t="shared" si="1464"/>
        <v>0</v>
      </c>
      <c r="K290" s="4">
        <f>K292</f>
        <v>0</v>
      </c>
      <c r="L290" s="4">
        <f t="shared" si="1465"/>
        <v>0</v>
      </c>
      <c r="M290" s="4">
        <f>M292</f>
        <v>0</v>
      </c>
      <c r="N290" s="4">
        <f>L290+M290</f>
        <v>0</v>
      </c>
      <c r="O290" s="4">
        <f>O292</f>
        <v>0</v>
      </c>
      <c r="P290" s="4">
        <f>N290+O290</f>
        <v>0</v>
      </c>
      <c r="Q290" s="4">
        <f>Q292</f>
        <v>0</v>
      </c>
      <c r="R290" s="3">
        <f t="shared" si="1447"/>
        <v>0</v>
      </c>
      <c r="S290" s="32">
        <f>S292</f>
        <v>0</v>
      </c>
      <c r="T290" s="3">
        <f t="shared" si="1466"/>
        <v>0</v>
      </c>
      <c r="U290" s="32">
        <f>U292</f>
        <v>0</v>
      </c>
      <c r="V290" s="35">
        <f t="shared" si="1467"/>
        <v>0</v>
      </c>
      <c r="W290" s="4">
        <f>W292</f>
        <v>0</v>
      </c>
      <c r="X290" s="35">
        <f t="shared" si="1468"/>
        <v>0</v>
      </c>
      <c r="Y290" s="27">
        <f>Y292</f>
        <v>0</v>
      </c>
      <c r="Z290" s="3">
        <f t="shared" si="1469"/>
        <v>0</v>
      </c>
      <c r="AA290" s="4">
        <f t="shared" ref="AA290:AV290" si="1484">AA292</f>
        <v>267000</v>
      </c>
      <c r="AB290" s="4">
        <f t="shared" ref="AB290:AD290" si="1485">AB292</f>
        <v>0</v>
      </c>
      <c r="AC290" s="4">
        <f t="shared" si="1254"/>
        <v>267000</v>
      </c>
      <c r="AD290" s="4">
        <f t="shared" si="1485"/>
        <v>0</v>
      </c>
      <c r="AE290" s="4">
        <f t="shared" si="1470"/>
        <v>267000</v>
      </c>
      <c r="AF290" s="4">
        <f t="shared" ref="AF290" si="1486">AF292</f>
        <v>0</v>
      </c>
      <c r="AG290" s="4">
        <f t="shared" si="1471"/>
        <v>267000</v>
      </c>
      <c r="AH290" s="4">
        <f t="shared" ref="AH290:AJ290" si="1487">AH292</f>
        <v>0</v>
      </c>
      <c r="AI290" s="4">
        <f t="shared" si="1472"/>
        <v>267000</v>
      </c>
      <c r="AJ290" s="4">
        <f t="shared" si="1487"/>
        <v>0</v>
      </c>
      <c r="AK290" s="4">
        <f t="shared" si="1473"/>
        <v>267000</v>
      </c>
      <c r="AL290" s="4">
        <f t="shared" ref="AL290:AN290" si="1488">AL292</f>
        <v>0</v>
      </c>
      <c r="AM290" s="3">
        <f t="shared" si="1454"/>
        <v>267000</v>
      </c>
      <c r="AN290" s="32">
        <f t="shared" si="1488"/>
        <v>0</v>
      </c>
      <c r="AO290" s="3">
        <f t="shared" si="1474"/>
        <v>267000</v>
      </c>
      <c r="AP290" s="32">
        <f t="shared" ref="AP290:AR290" si="1489">AP292</f>
        <v>0</v>
      </c>
      <c r="AQ290" s="35">
        <f t="shared" si="1475"/>
        <v>267000</v>
      </c>
      <c r="AR290" s="4">
        <f t="shared" si="1489"/>
        <v>0</v>
      </c>
      <c r="AS290" s="35">
        <f t="shared" si="1476"/>
        <v>267000</v>
      </c>
      <c r="AT290" s="27">
        <f t="shared" ref="AT290" si="1490">AT292</f>
        <v>0</v>
      </c>
      <c r="AU290" s="3">
        <f t="shared" si="1477"/>
        <v>267000</v>
      </c>
      <c r="AV290" s="4">
        <f t="shared" si="1484"/>
        <v>0</v>
      </c>
      <c r="AW290" s="3">
        <f t="shared" ref="AW290:AY290" si="1491">AW292</f>
        <v>0</v>
      </c>
      <c r="AX290" s="3">
        <f t="shared" si="1255"/>
        <v>0</v>
      </c>
      <c r="AY290" s="3">
        <f t="shared" si="1491"/>
        <v>0</v>
      </c>
      <c r="AZ290" s="3">
        <f t="shared" si="1478"/>
        <v>0</v>
      </c>
      <c r="BA290" s="3">
        <f t="shared" ref="BA290:BC290" si="1492">BA292</f>
        <v>0</v>
      </c>
      <c r="BB290" s="3">
        <f t="shared" si="1479"/>
        <v>0</v>
      </c>
      <c r="BC290" s="3">
        <f t="shared" si="1492"/>
        <v>0</v>
      </c>
      <c r="BD290" s="3">
        <f t="shared" si="1480"/>
        <v>0</v>
      </c>
      <c r="BE290" s="3">
        <f t="shared" ref="BE290:BG290" si="1493">BE292</f>
        <v>0</v>
      </c>
      <c r="BF290" s="3">
        <f t="shared" si="1481"/>
        <v>0</v>
      </c>
      <c r="BG290" s="3">
        <f t="shared" si="1493"/>
        <v>0</v>
      </c>
      <c r="BH290" s="3">
        <f t="shared" si="1461"/>
        <v>0</v>
      </c>
      <c r="BI290" s="3">
        <f t="shared" ref="BI290:BK290" si="1494">BI292</f>
        <v>0</v>
      </c>
      <c r="BJ290" s="35">
        <f t="shared" si="1482"/>
        <v>0</v>
      </c>
      <c r="BK290" s="30">
        <f t="shared" si="1494"/>
        <v>0</v>
      </c>
      <c r="BL290" s="3">
        <f t="shared" si="1483"/>
        <v>0</v>
      </c>
      <c r="BM290" s="64"/>
      <c r="BN290" s="64"/>
    </row>
    <row r="291" spans="1:67" x14ac:dyDescent="0.35">
      <c r="A291" s="24"/>
      <c r="B291" s="72" t="s">
        <v>5</v>
      </c>
      <c r="C291" s="7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3"/>
      <c r="S291" s="32"/>
      <c r="T291" s="3"/>
      <c r="U291" s="32"/>
      <c r="V291" s="35"/>
      <c r="W291" s="4"/>
      <c r="X291" s="35"/>
      <c r="Y291" s="27"/>
      <c r="Z291" s="3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3"/>
      <c r="AN291" s="32"/>
      <c r="AO291" s="3"/>
      <c r="AP291" s="32"/>
      <c r="AQ291" s="35"/>
      <c r="AR291" s="4"/>
      <c r="AS291" s="35"/>
      <c r="AT291" s="27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5"/>
      <c r="BK291" s="30"/>
      <c r="BL291" s="3"/>
      <c r="BM291" s="64"/>
      <c r="BN291" s="64"/>
    </row>
    <row r="292" spans="1:67" x14ac:dyDescent="0.35">
      <c r="A292" s="24"/>
      <c r="B292" s="13" t="s">
        <v>12</v>
      </c>
      <c r="C292" s="72"/>
      <c r="D292" s="4">
        <v>0</v>
      </c>
      <c r="E292" s="4">
        <v>0</v>
      </c>
      <c r="F292" s="4">
        <f t="shared" si="1253"/>
        <v>0</v>
      </c>
      <c r="G292" s="4">
        <v>0</v>
      </c>
      <c r="H292" s="4">
        <f>F292+G292</f>
        <v>0</v>
      </c>
      <c r="I292" s="4">
        <v>0</v>
      </c>
      <c r="J292" s="4">
        <f>H292+I292</f>
        <v>0</v>
      </c>
      <c r="K292" s="4">
        <v>0</v>
      </c>
      <c r="L292" s="4">
        <f>J292+K292</f>
        <v>0</v>
      </c>
      <c r="M292" s="4">
        <v>0</v>
      </c>
      <c r="N292" s="4">
        <f>L292+M292</f>
        <v>0</v>
      </c>
      <c r="O292" s="4">
        <v>0</v>
      </c>
      <c r="P292" s="4">
        <f>N292+O292</f>
        <v>0</v>
      </c>
      <c r="Q292" s="4">
        <v>0</v>
      </c>
      <c r="R292" s="3">
        <f t="shared" si="1447"/>
        <v>0</v>
      </c>
      <c r="S292" s="32">
        <v>0</v>
      </c>
      <c r="T292" s="3">
        <f t="shared" ref="T292:T293" si="1495">R292+S292</f>
        <v>0</v>
      </c>
      <c r="U292" s="32">
        <v>0</v>
      </c>
      <c r="V292" s="35">
        <f t="shared" ref="V292:V293" si="1496">T292+U292</f>
        <v>0</v>
      </c>
      <c r="W292" s="4">
        <v>0</v>
      </c>
      <c r="X292" s="35">
        <f t="shared" ref="X292:X293" si="1497">V292+W292</f>
        <v>0</v>
      </c>
      <c r="Y292" s="27">
        <v>0</v>
      </c>
      <c r="Z292" s="3">
        <f t="shared" ref="Z292:Z293" si="1498">X292+Y292</f>
        <v>0</v>
      </c>
      <c r="AA292" s="4">
        <v>267000</v>
      </c>
      <c r="AB292" s="4"/>
      <c r="AC292" s="4">
        <f t="shared" si="1254"/>
        <v>267000</v>
      </c>
      <c r="AD292" s="4"/>
      <c r="AE292" s="4">
        <f t="shared" ref="AE292:AE332" si="1499">AC292+AD292</f>
        <v>267000</v>
      </c>
      <c r="AF292" s="4"/>
      <c r="AG292" s="4">
        <f t="shared" ref="AG292:AG293" si="1500">AE292+AF292</f>
        <v>267000</v>
      </c>
      <c r="AH292" s="4"/>
      <c r="AI292" s="4">
        <f t="shared" ref="AI292:AI293" si="1501">AG292+AH292</f>
        <v>267000</v>
      </c>
      <c r="AJ292" s="4"/>
      <c r="AK292" s="4">
        <f t="shared" ref="AK292:AK293" si="1502">AI292+AJ292</f>
        <v>267000</v>
      </c>
      <c r="AL292" s="4"/>
      <c r="AM292" s="3">
        <f t="shared" si="1454"/>
        <v>267000</v>
      </c>
      <c r="AN292" s="32"/>
      <c r="AO292" s="3">
        <f t="shared" ref="AO292:AO293" si="1503">AM292+AN292</f>
        <v>267000</v>
      </c>
      <c r="AP292" s="32"/>
      <c r="AQ292" s="35">
        <f t="shared" ref="AQ292:AQ293" si="1504">AO292+AP292</f>
        <v>267000</v>
      </c>
      <c r="AR292" s="4"/>
      <c r="AS292" s="35">
        <f t="shared" ref="AS292:AS293" si="1505">AQ292+AR292</f>
        <v>267000</v>
      </c>
      <c r="AT292" s="27"/>
      <c r="AU292" s="3">
        <f t="shared" ref="AU292:AU293" si="1506">AS292+AT292</f>
        <v>267000</v>
      </c>
      <c r="AV292" s="3">
        <v>0</v>
      </c>
      <c r="AW292" s="3">
        <v>0</v>
      </c>
      <c r="AX292" s="3">
        <f t="shared" si="1255"/>
        <v>0</v>
      </c>
      <c r="AY292" s="3">
        <v>0</v>
      </c>
      <c r="AZ292" s="3">
        <f t="shared" ref="AZ292:AZ332" si="1507">AX292+AY292</f>
        <v>0</v>
      </c>
      <c r="BA292" s="3">
        <v>0</v>
      </c>
      <c r="BB292" s="3">
        <f t="shared" ref="BB292:BB293" si="1508">AZ292+BA292</f>
        <v>0</v>
      </c>
      <c r="BC292" s="3">
        <v>0</v>
      </c>
      <c r="BD292" s="3">
        <f t="shared" ref="BD292:BD293" si="1509">BB292+BC292</f>
        <v>0</v>
      </c>
      <c r="BE292" s="3">
        <v>0</v>
      </c>
      <c r="BF292" s="3">
        <f t="shared" ref="BF292:BF293" si="1510">BD292+BE292</f>
        <v>0</v>
      </c>
      <c r="BG292" s="3">
        <v>0</v>
      </c>
      <c r="BH292" s="3">
        <f t="shared" si="1461"/>
        <v>0</v>
      </c>
      <c r="BI292" s="3">
        <v>0</v>
      </c>
      <c r="BJ292" s="35">
        <f t="shared" ref="BJ292:BJ293" si="1511">BH292+BI292</f>
        <v>0</v>
      </c>
      <c r="BK292" s="30">
        <v>0</v>
      </c>
      <c r="BL292" s="3">
        <f t="shared" ref="BL292:BL293" si="1512">BJ292+BK292</f>
        <v>0</v>
      </c>
      <c r="BM292" s="64" t="s">
        <v>147</v>
      </c>
      <c r="BN292" s="64"/>
    </row>
    <row r="293" spans="1:67" ht="36" x14ac:dyDescent="0.35">
      <c r="A293" s="24" t="s">
        <v>245</v>
      </c>
      <c r="B293" s="72" t="s">
        <v>31</v>
      </c>
      <c r="C293" s="2" t="s">
        <v>96</v>
      </c>
      <c r="D293" s="4"/>
      <c r="E293" s="4"/>
      <c r="F293" s="4"/>
      <c r="G293" s="4">
        <f>G295+G296</f>
        <v>182641.4</v>
      </c>
      <c r="H293" s="4">
        <f t="shared" ref="H293:H296" si="1513">F293+G293</f>
        <v>182641.4</v>
      </c>
      <c r="I293" s="4">
        <f>I295+I296</f>
        <v>0</v>
      </c>
      <c r="J293" s="4">
        <f t="shared" ref="J293" si="1514">H293+I293</f>
        <v>182641.4</v>
      </c>
      <c r="K293" s="4">
        <f>K295+K296</f>
        <v>0</v>
      </c>
      <c r="L293" s="4">
        <f t="shared" ref="L293" si="1515">J293+K293</f>
        <v>182641.4</v>
      </c>
      <c r="M293" s="4">
        <f>M295+M296</f>
        <v>0</v>
      </c>
      <c r="N293" s="4">
        <f>L293+M293</f>
        <v>182641.4</v>
      </c>
      <c r="O293" s="4">
        <f>O295+O296</f>
        <v>15.446</v>
      </c>
      <c r="P293" s="4">
        <f>N293+O293</f>
        <v>182656.84599999999</v>
      </c>
      <c r="Q293" s="4">
        <f>Q295+Q296</f>
        <v>0</v>
      </c>
      <c r="R293" s="3">
        <f t="shared" si="1447"/>
        <v>182656.84599999999</v>
      </c>
      <c r="S293" s="32">
        <f>S295+S296</f>
        <v>0</v>
      </c>
      <c r="T293" s="3">
        <f t="shared" si="1495"/>
        <v>182656.84599999999</v>
      </c>
      <c r="U293" s="32">
        <f>U295+U296</f>
        <v>0</v>
      </c>
      <c r="V293" s="35">
        <f t="shared" si="1496"/>
        <v>182656.84599999999</v>
      </c>
      <c r="W293" s="4">
        <f>W295+W296</f>
        <v>0</v>
      </c>
      <c r="X293" s="35">
        <f t="shared" si="1497"/>
        <v>182656.84599999999</v>
      </c>
      <c r="Y293" s="27">
        <f>Y295+Y296</f>
        <v>0</v>
      </c>
      <c r="Z293" s="3">
        <f t="shared" si="1498"/>
        <v>182656.84599999999</v>
      </c>
      <c r="AA293" s="4"/>
      <c r="AB293" s="4"/>
      <c r="AC293" s="4"/>
      <c r="AD293" s="4"/>
      <c r="AE293" s="4">
        <f t="shared" si="1499"/>
        <v>0</v>
      </c>
      <c r="AF293" s="4"/>
      <c r="AG293" s="4">
        <f t="shared" si="1500"/>
        <v>0</v>
      </c>
      <c r="AH293" s="4"/>
      <c r="AI293" s="4">
        <f t="shared" si="1501"/>
        <v>0</v>
      </c>
      <c r="AJ293" s="4"/>
      <c r="AK293" s="4">
        <f t="shared" si="1502"/>
        <v>0</v>
      </c>
      <c r="AL293" s="4"/>
      <c r="AM293" s="3">
        <f t="shared" si="1454"/>
        <v>0</v>
      </c>
      <c r="AN293" s="32"/>
      <c r="AO293" s="3">
        <f t="shared" si="1503"/>
        <v>0</v>
      </c>
      <c r="AP293" s="32"/>
      <c r="AQ293" s="35">
        <f t="shared" si="1504"/>
        <v>0</v>
      </c>
      <c r="AR293" s="4"/>
      <c r="AS293" s="35">
        <f t="shared" si="1505"/>
        <v>0</v>
      </c>
      <c r="AT293" s="27"/>
      <c r="AU293" s="3">
        <f t="shared" si="1506"/>
        <v>0</v>
      </c>
      <c r="AV293" s="3"/>
      <c r="AW293" s="3"/>
      <c r="AX293" s="3"/>
      <c r="AY293" s="3"/>
      <c r="AZ293" s="3">
        <f t="shared" si="1507"/>
        <v>0</v>
      </c>
      <c r="BA293" s="3"/>
      <c r="BB293" s="3">
        <f t="shared" si="1508"/>
        <v>0</v>
      </c>
      <c r="BC293" s="3"/>
      <c r="BD293" s="3">
        <f t="shared" si="1509"/>
        <v>0</v>
      </c>
      <c r="BE293" s="3"/>
      <c r="BF293" s="3">
        <f t="shared" si="1510"/>
        <v>0</v>
      </c>
      <c r="BG293" s="3"/>
      <c r="BH293" s="3">
        <f t="shared" si="1461"/>
        <v>0</v>
      </c>
      <c r="BI293" s="3"/>
      <c r="BJ293" s="35">
        <f t="shared" si="1511"/>
        <v>0</v>
      </c>
      <c r="BK293" s="30"/>
      <c r="BL293" s="3">
        <f t="shared" si="1512"/>
        <v>0</v>
      </c>
      <c r="BM293" s="64"/>
      <c r="BN293" s="64"/>
    </row>
    <row r="294" spans="1:67" x14ac:dyDescent="0.35">
      <c r="A294" s="24"/>
      <c r="B294" s="72" t="s">
        <v>5</v>
      </c>
      <c r="C294" s="7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3"/>
      <c r="S294" s="32"/>
      <c r="T294" s="3"/>
      <c r="U294" s="32"/>
      <c r="V294" s="35"/>
      <c r="W294" s="4"/>
      <c r="X294" s="35"/>
      <c r="Y294" s="27"/>
      <c r="Z294" s="3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3"/>
      <c r="AN294" s="32"/>
      <c r="AO294" s="3"/>
      <c r="AP294" s="32"/>
      <c r="AQ294" s="35"/>
      <c r="AR294" s="4"/>
      <c r="AS294" s="35"/>
      <c r="AT294" s="27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5"/>
      <c r="BK294" s="30"/>
      <c r="BL294" s="3"/>
      <c r="BM294" s="64"/>
      <c r="BN294" s="64"/>
    </row>
    <row r="295" spans="1:67" hidden="1" x14ac:dyDescent="0.35">
      <c r="A295" s="12"/>
      <c r="B295" s="1" t="s">
        <v>6</v>
      </c>
      <c r="C295" s="1"/>
      <c r="D295" s="4"/>
      <c r="E295" s="4"/>
      <c r="F295" s="4"/>
      <c r="G295" s="4">
        <v>35136.400000000001</v>
      </c>
      <c r="H295" s="4">
        <f t="shared" si="1513"/>
        <v>35136.400000000001</v>
      </c>
      <c r="I295" s="4"/>
      <c r="J295" s="4">
        <f t="shared" ref="J295:J332" si="1516">H295+I295</f>
        <v>35136.400000000001</v>
      </c>
      <c r="K295" s="4"/>
      <c r="L295" s="4">
        <f t="shared" ref="L295:L332" si="1517">J295+K295</f>
        <v>35136.400000000001</v>
      </c>
      <c r="M295" s="4"/>
      <c r="N295" s="4">
        <f>L295+M295</f>
        <v>35136.400000000001</v>
      </c>
      <c r="O295" s="4">
        <v>15.446</v>
      </c>
      <c r="P295" s="4">
        <f>N295+O295</f>
        <v>35151.846000000005</v>
      </c>
      <c r="Q295" s="4"/>
      <c r="R295" s="4">
        <f t="shared" si="1447"/>
        <v>35151.846000000005</v>
      </c>
      <c r="S295" s="32"/>
      <c r="T295" s="4">
        <f t="shared" ref="T295:T297" si="1518">R295+S295</f>
        <v>35151.846000000005</v>
      </c>
      <c r="U295" s="32"/>
      <c r="V295" s="4">
        <f t="shared" ref="V295:V297" si="1519">T295+U295</f>
        <v>35151.846000000005</v>
      </c>
      <c r="W295" s="4"/>
      <c r="X295" s="4">
        <f t="shared" ref="X295:X297" si="1520">V295+W295</f>
        <v>35151.846000000005</v>
      </c>
      <c r="Y295" s="27"/>
      <c r="Z295" s="4">
        <f t="shared" ref="Z295:Z297" si="1521">X295+Y295</f>
        <v>35151.846000000005</v>
      </c>
      <c r="AA295" s="4"/>
      <c r="AB295" s="4"/>
      <c r="AC295" s="4"/>
      <c r="AD295" s="4"/>
      <c r="AE295" s="4">
        <f t="shared" si="1499"/>
        <v>0</v>
      </c>
      <c r="AF295" s="4"/>
      <c r="AG295" s="4">
        <f t="shared" ref="AG295:AG332" si="1522">AE295+AF295</f>
        <v>0</v>
      </c>
      <c r="AH295" s="4"/>
      <c r="AI295" s="4">
        <f t="shared" ref="AI295:AI297" si="1523">AG295+AH295</f>
        <v>0</v>
      </c>
      <c r="AJ295" s="4"/>
      <c r="AK295" s="4">
        <f t="shared" ref="AK295:AK297" si="1524">AI295+AJ295</f>
        <v>0</v>
      </c>
      <c r="AL295" s="4"/>
      <c r="AM295" s="4">
        <f t="shared" si="1454"/>
        <v>0</v>
      </c>
      <c r="AN295" s="32"/>
      <c r="AO295" s="4">
        <f t="shared" ref="AO295:AO297" si="1525">AM295+AN295</f>
        <v>0</v>
      </c>
      <c r="AP295" s="32"/>
      <c r="AQ295" s="4">
        <f t="shared" ref="AQ295:AQ297" si="1526">AO295+AP295</f>
        <v>0</v>
      </c>
      <c r="AR295" s="4"/>
      <c r="AS295" s="4">
        <f t="shared" ref="AS295:AS297" si="1527">AQ295+AR295</f>
        <v>0</v>
      </c>
      <c r="AT295" s="27"/>
      <c r="AU295" s="4">
        <f t="shared" ref="AU295:AU297" si="1528">AS295+AT295</f>
        <v>0</v>
      </c>
      <c r="AV295" s="3"/>
      <c r="AW295" s="3"/>
      <c r="AX295" s="3"/>
      <c r="AY295" s="3"/>
      <c r="AZ295" s="3">
        <f t="shared" si="1507"/>
        <v>0</v>
      </c>
      <c r="BA295" s="3"/>
      <c r="BB295" s="3">
        <f t="shared" ref="BB295:BB332" si="1529">AZ295+BA295</f>
        <v>0</v>
      </c>
      <c r="BC295" s="3"/>
      <c r="BD295" s="3">
        <f t="shared" ref="BD295" si="1530">BB295+BC295</f>
        <v>0</v>
      </c>
      <c r="BE295" s="3"/>
      <c r="BF295" s="3">
        <f t="shared" ref="BF295" si="1531">BD295+BE295</f>
        <v>0</v>
      </c>
      <c r="BG295" s="3"/>
      <c r="BH295" s="3">
        <f t="shared" si="1461"/>
        <v>0</v>
      </c>
      <c r="BI295" s="3"/>
      <c r="BJ295" s="3">
        <f t="shared" ref="BJ295:BJ297" si="1532">BH295+BI295</f>
        <v>0</v>
      </c>
      <c r="BK295" s="30"/>
      <c r="BL295" s="3">
        <f t="shared" ref="BL295:BL297" si="1533">BJ295+BK295</f>
        <v>0</v>
      </c>
      <c r="BM295" s="5" t="s">
        <v>338</v>
      </c>
      <c r="BN295" s="5">
        <v>0</v>
      </c>
      <c r="BO295" s="5"/>
    </row>
    <row r="296" spans="1:67" x14ac:dyDescent="0.35">
      <c r="A296" s="24"/>
      <c r="B296" s="13" t="s">
        <v>12</v>
      </c>
      <c r="C296" s="72"/>
      <c r="D296" s="4"/>
      <c r="E296" s="4"/>
      <c r="F296" s="4"/>
      <c r="G296" s="4">
        <v>147505</v>
      </c>
      <c r="H296" s="4">
        <f t="shared" si="1513"/>
        <v>147505</v>
      </c>
      <c r="I296" s="4"/>
      <c r="J296" s="4">
        <f t="shared" si="1516"/>
        <v>147505</v>
      </c>
      <c r="K296" s="4"/>
      <c r="L296" s="4">
        <f t="shared" si="1517"/>
        <v>147505</v>
      </c>
      <c r="M296" s="4"/>
      <c r="N296" s="4">
        <f>L296+M296</f>
        <v>147505</v>
      </c>
      <c r="O296" s="4"/>
      <c r="P296" s="4">
        <f>N296+O296</f>
        <v>147505</v>
      </c>
      <c r="Q296" s="4"/>
      <c r="R296" s="3">
        <f t="shared" si="1447"/>
        <v>147505</v>
      </c>
      <c r="S296" s="32"/>
      <c r="T296" s="3">
        <f t="shared" si="1518"/>
        <v>147505</v>
      </c>
      <c r="U296" s="32"/>
      <c r="V296" s="35">
        <f t="shared" si="1519"/>
        <v>147505</v>
      </c>
      <c r="W296" s="4"/>
      <c r="X296" s="35">
        <f t="shared" si="1520"/>
        <v>147505</v>
      </c>
      <c r="Y296" s="27"/>
      <c r="Z296" s="3">
        <f t="shared" si="1521"/>
        <v>147505</v>
      </c>
      <c r="AA296" s="4"/>
      <c r="AB296" s="4"/>
      <c r="AC296" s="4"/>
      <c r="AD296" s="4"/>
      <c r="AE296" s="4">
        <f t="shared" si="1499"/>
        <v>0</v>
      </c>
      <c r="AF296" s="4"/>
      <c r="AG296" s="4">
        <f t="shared" si="1522"/>
        <v>0</v>
      </c>
      <c r="AH296" s="4"/>
      <c r="AI296" s="4">
        <f t="shared" si="1523"/>
        <v>0</v>
      </c>
      <c r="AJ296" s="4"/>
      <c r="AK296" s="4">
        <f t="shared" si="1524"/>
        <v>0</v>
      </c>
      <c r="AL296" s="4"/>
      <c r="AM296" s="3">
        <f t="shared" si="1454"/>
        <v>0</v>
      </c>
      <c r="AN296" s="32"/>
      <c r="AO296" s="3">
        <f t="shared" si="1525"/>
        <v>0</v>
      </c>
      <c r="AP296" s="32"/>
      <c r="AQ296" s="35">
        <f t="shared" si="1526"/>
        <v>0</v>
      </c>
      <c r="AR296" s="4"/>
      <c r="AS296" s="35">
        <f t="shared" si="1527"/>
        <v>0</v>
      </c>
      <c r="AT296" s="27"/>
      <c r="AU296" s="3">
        <f t="shared" si="1528"/>
        <v>0</v>
      </c>
      <c r="AV296" s="3"/>
      <c r="AW296" s="3"/>
      <c r="AX296" s="3"/>
      <c r="AY296" s="3"/>
      <c r="AZ296" s="3">
        <f t="shared" si="1507"/>
        <v>0</v>
      </c>
      <c r="BA296" s="3"/>
      <c r="BB296" s="3">
        <f>AZ296+BA296</f>
        <v>0</v>
      </c>
      <c r="BC296" s="3"/>
      <c r="BD296" s="3">
        <f>BB296+BC296</f>
        <v>0</v>
      </c>
      <c r="BE296" s="3"/>
      <c r="BF296" s="3">
        <f>BD296+BE296</f>
        <v>0</v>
      </c>
      <c r="BG296" s="3"/>
      <c r="BH296" s="3">
        <f t="shared" si="1461"/>
        <v>0</v>
      </c>
      <c r="BI296" s="3"/>
      <c r="BJ296" s="35">
        <f t="shared" si="1532"/>
        <v>0</v>
      </c>
      <c r="BK296" s="30"/>
      <c r="BL296" s="3">
        <f t="shared" si="1533"/>
        <v>0</v>
      </c>
      <c r="BM296" s="64" t="s">
        <v>339</v>
      </c>
      <c r="BN296" s="64"/>
    </row>
    <row r="297" spans="1:67" ht="54" hidden="1" x14ac:dyDescent="0.35">
      <c r="A297" s="12" t="s">
        <v>245</v>
      </c>
      <c r="B297" s="1" t="s">
        <v>357</v>
      </c>
      <c r="C297" s="2" t="s">
        <v>298</v>
      </c>
      <c r="D297" s="4"/>
      <c r="E297" s="4"/>
      <c r="F297" s="4"/>
      <c r="G297" s="4"/>
      <c r="H297" s="4"/>
      <c r="I297" s="4"/>
      <c r="J297" s="4"/>
      <c r="K297" s="4"/>
      <c r="L297" s="4">
        <f t="shared" si="1517"/>
        <v>0</v>
      </c>
      <c r="M297" s="4"/>
      <c r="N297" s="4">
        <f>L297+M297</f>
        <v>0</v>
      </c>
      <c r="O297" s="4"/>
      <c r="P297" s="4">
        <f>N297+O297</f>
        <v>0</v>
      </c>
      <c r="Q297" s="4"/>
      <c r="R297" s="4">
        <f t="shared" si="1447"/>
        <v>0</v>
      </c>
      <c r="S297" s="32"/>
      <c r="T297" s="4">
        <f t="shared" si="1518"/>
        <v>0</v>
      </c>
      <c r="U297" s="32"/>
      <c r="V297" s="4">
        <f t="shared" si="1519"/>
        <v>0</v>
      </c>
      <c r="W297" s="4"/>
      <c r="X297" s="4">
        <f t="shared" si="1520"/>
        <v>0</v>
      </c>
      <c r="Y297" s="27"/>
      <c r="Z297" s="4">
        <f t="shared" si="1521"/>
        <v>0</v>
      </c>
      <c r="AA297" s="4"/>
      <c r="AB297" s="4"/>
      <c r="AC297" s="4"/>
      <c r="AD297" s="4"/>
      <c r="AE297" s="4"/>
      <c r="AF297" s="4">
        <f>AF299</f>
        <v>500000</v>
      </c>
      <c r="AG297" s="4">
        <f t="shared" si="1522"/>
        <v>500000</v>
      </c>
      <c r="AH297" s="4">
        <f>AH299</f>
        <v>-500000</v>
      </c>
      <c r="AI297" s="4">
        <f t="shared" si="1523"/>
        <v>0</v>
      </c>
      <c r="AJ297" s="4">
        <f>AJ299</f>
        <v>0</v>
      </c>
      <c r="AK297" s="4">
        <f t="shared" si="1524"/>
        <v>0</v>
      </c>
      <c r="AL297" s="4">
        <f>AL299</f>
        <v>0</v>
      </c>
      <c r="AM297" s="4">
        <f t="shared" si="1454"/>
        <v>0</v>
      </c>
      <c r="AN297" s="32">
        <f>AN299</f>
        <v>0</v>
      </c>
      <c r="AO297" s="4">
        <f t="shared" si="1525"/>
        <v>0</v>
      </c>
      <c r="AP297" s="32">
        <f>AP299</f>
        <v>0</v>
      </c>
      <c r="AQ297" s="4">
        <f t="shared" si="1526"/>
        <v>0</v>
      </c>
      <c r="AR297" s="4">
        <f>AR299</f>
        <v>0</v>
      </c>
      <c r="AS297" s="4">
        <f t="shared" si="1527"/>
        <v>0</v>
      </c>
      <c r="AT297" s="27">
        <f>AT299</f>
        <v>0</v>
      </c>
      <c r="AU297" s="4">
        <f t="shared" si="1528"/>
        <v>0</v>
      </c>
      <c r="AV297" s="3"/>
      <c r="AW297" s="3"/>
      <c r="AX297" s="3"/>
      <c r="AY297" s="3"/>
      <c r="AZ297" s="3"/>
      <c r="BA297" s="3"/>
      <c r="BB297" s="3">
        <f t="shared" ref="BB297:BB299" si="1534">AZ297+BA297</f>
        <v>0</v>
      </c>
      <c r="BC297" s="3"/>
      <c r="BD297" s="3">
        <f t="shared" ref="BD297" si="1535">BB297+BC297</f>
        <v>0</v>
      </c>
      <c r="BE297" s="3"/>
      <c r="BF297" s="3">
        <f t="shared" ref="BF297" si="1536">BD297+BE297</f>
        <v>0</v>
      </c>
      <c r="BG297" s="3"/>
      <c r="BH297" s="3">
        <f t="shared" si="1461"/>
        <v>0</v>
      </c>
      <c r="BI297" s="3"/>
      <c r="BJ297" s="3">
        <f t="shared" si="1532"/>
        <v>0</v>
      </c>
      <c r="BK297" s="30"/>
      <c r="BL297" s="3">
        <f t="shared" si="1533"/>
        <v>0</v>
      </c>
      <c r="BM297" s="5"/>
      <c r="BN297" s="5">
        <v>0</v>
      </c>
      <c r="BO297" s="5"/>
    </row>
    <row r="298" spans="1:67" hidden="1" x14ac:dyDescent="0.35">
      <c r="A298" s="12"/>
      <c r="B298" s="1" t="s">
        <v>5</v>
      </c>
      <c r="C298" s="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32"/>
      <c r="T298" s="4"/>
      <c r="U298" s="32"/>
      <c r="V298" s="4"/>
      <c r="W298" s="4"/>
      <c r="X298" s="4"/>
      <c r="Y298" s="27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32"/>
      <c r="AO298" s="4"/>
      <c r="AP298" s="32"/>
      <c r="AQ298" s="4"/>
      <c r="AR298" s="4"/>
      <c r="AS298" s="4"/>
      <c r="AT298" s="27"/>
      <c r="AU298" s="4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0"/>
      <c r="BL298" s="3"/>
      <c r="BM298" s="5"/>
      <c r="BN298" s="5">
        <v>0</v>
      </c>
      <c r="BO298" s="5"/>
    </row>
    <row r="299" spans="1:67" hidden="1" x14ac:dyDescent="0.35">
      <c r="A299" s="12"/>
      <c r="B299" s="13" t="s">
        <v>12</v>
      </c>
      <c r="C299" s="1"/>
      <c r="D299" s="4"/>
      <c r="E299" s="4"/>
      <c r="F299" s="4"/>
      <c r="G299" s="4"/>
      <c r="H299" s="4"/>
      <c r="I299" s="4"/>
      <c r="J299" s="4"/>
      <c r="K299" s="4"/>
      <c r="L299" s="4">
        <f t="shared" si="1517"/>
        <v>0</v>
      </c>
      <c r="M299" s="4"/>
      <c r="N299" s="4">
        <f t="shared" ref="N299:N320" si="1537">L299+M299</f>
        <v>0</v>
      </c>
      <c r="O299" s="4"/>
      <c r="P299" s="4">
        <f t="shared" ref="P299:P320" si="1538">N299+O299</f>
        <v>0</v>
      </c>
      <c r="Q299" s="4"/>
      <c r="R299" s="4">
        <f t="shared" si="1447"/>
        <v>0</v>
      </c>
      <c r="S299" s="32"/>
      <c r="T299" s="4">
        <f t="shared" ref="T299:T320" si="1539">R299+S299</f>
        <v>0</v>
      </c>
      <c r="U299" s="32"/>
      <c r="V299" s="4">
        <f t="shared" ref="V299:V320" si="1540">T299+U299</f>
        <v>0</v>
      </c>
      <c r="W299" s="4"/>
      <c r="X299" s="4">
        <f t="shared" ref="X299:X320" si="1541">V299+W299</f>
        <v>0</v>
      </c>
      <c r="Y299" s="27"/>
      <c r="Z299" s="4">
        <f t="shared" ref="Z299:Z320" si="1542">X299+Y299</f>
        <v>0</v>
      </c>
      <c r="AA299" s="4"/>
      <c r="AB299" s="4"/>
      <c r="AC299" s="4"/>
      <c r="AD299" s="4"/>
      <c r="AE299" s="4"/>
      <c r="AF299" s="4">
        <v>500000</v>
      </c>
      <c r="AG299" s="4">
        <f t="shared" si="1522"/>
        <v>500000</v>
      </c>
      <c r="AH299" s="4">
        <v>-500000</v>
      </c>
      <c r="AI299" s="4">
        <f t="shared" ref="AI299:AI318" si="1543">AG299+AH299</f>
        <v>0</v>
      </c>
      <c r="AJ299" s="4"/>
      <c r="AK299" s="4">
        <f t="shared" ref="AK299:AK318" si="1544">AI299+AJ299</f>
        <v>0</v>
      </c>
      <c r="AL299" s="4"/>
      <c r="AM299" s="4">
        <f t="shared" si="1454"/>
        <v>0</v>
      </c>
      <c r="AN299" s="32"/>
      <c r="AO299" s="4">
        <f t="shared" ref="AO299:AO320" si="1545">AM299+AN299</f>
        <v>0</v>
      </c>
      <c r="AP299" s="32"/>
      <c r="AQ299" s="4">
        <f t="shared" ref="AQ299:AQ320" si="1546">AO299+AP299</f>
        <v>0</v>
      </c>
      <c r="AR299" s="4"/>
      <c r="AS299" s="4">
        <f t="shared" ref="AS299:AS320" si="1547">AQ299+AR299</f>
        <v>0</v>
      </c>
      <c r="AT299" s="27"/>
      <c r="AU299" s="4">
        <f t="shared" ref="AU299:AU320" si="1548">AS299+AT299</f>
        <v>0</v>
      </c>
      <c r="AV299" s="3"/>
      <c r="AW299" s="3"/>
      <c r="AX299" s="3"/>
      <c r="AY299" s="3"/>
      <c r="AZ299" s="3"/>
      <c r="BA299" s="3"/>
      <c r="BB299" s="3">
        <f t="shared" si="1534"/>
        <v>0</v>
      </c>
      <c r="BC299" s="3"/>
      <c r="BD299" s="3">
        <f t="shared" ref="BD299:BD318" si="1549">BB299+BC299</f>
        <v>0</v>
      </c>
      <c r="BE299" s="3"/>
      <c r="BF299" s="3">
        <f t="shared" ref="BF299:BF318" si="1550">BD299+BE299</f>
        <v>0</v>
      </c>
      <c r="BG299" s="3"/>
      <c r="BH299" s="3">
        <f t="shared" si="1461"/>
        <v>0</v>
      </c>
      <c r="BI299" s="3"/>
      <c r="BJ299" s="3">
        <f t="shared" ref="BJ299:BJ320" si="1551">BH299+BI299</f>
        <v>0</v>
      </c>
      <c r="BK299" s="30"/>
      <c r="BL299" s="3">
        <f t="shared" ref="BL299:BL320" si="1552">BJ299+BK299</f>
        <v>0</v>
      </c>
      <c r="BM299" s="5" t="s">
        <v>147</v>
      </c>
      <c r="BN299" s="5">
        <v>0</v>
      </c>
      <c r="BO299" s="5"/>
    </row>
    <row r="300" spans="1:67" x14ac:dyDescent="0.35">
      <c r="A300" s="24"/>
      <c r="B300" s="72" t="s">
        <v>23</v>
      </c>
      <c r="C300" s="18"/>
      <c r="D300" s="40">
        <f>D301</f>
        <v>152441.9</v>
      </c>
      <c r="E300" s="40">
        <f>E301</f>
        <v>-56569.932999999997</v>
      </c>
      <c r="F300" s="39">
        <f t="shared" si="1253"/>
        <v>95871.967000000004</v>
      </c>
      <c r="G300" s="40">
        <f>G301</f>
        <v>0</v>
      </c>
      <c r="H300" s="39">
        <f t="shared" ref="H300:H332" si="1553">F300+G300</f>
        <v>95871.967000000004</v>
      </c>
      <c r="I300" s="40">
        <f>I301</f>
        <v>0</v>
      </c>
      <c r="J300" s="39">
        <f t="shared" si="1516"/>
        <v>95871.967000000004</v>
      </c>
      <c r="K300" s="40">
        <f>K301</f>
        <v>0</v>
      </c>
      <c r="L300" s="39">
        <f t="shared" si="1517"/>
        <v>95871.967000000004</v>
      </c>
      <c r="M300" s="40">
        <f>M301</f>
        <v>0</v>
      </c>
      <c r="N300" s="39">
        <f t="shared" si="1537"/>
        <v>95871.967000000004</v>
      </c>
      <c r="O300" s="40">
        <f>O301</f>
        <v>0</v>
      </c>
      <c r="P300" s="39">
        <f t="shared" si="1538"/>
        <v>95871.967000000004</v>
      </c>
      <c r="Q300" s="40">
        <f>Q301+Q302</f>
        <v>0</v>
      </c>
      <c r="R300" s="40">
        <f t="shared" si="1447"/>
        <v>95871.967000000004</v>
      </c>
      <c r="S300" s="40">
        <f>S301+S302</f>
        <v>0</v>
      </c>
      <c r="T300" s="40">
        <f t="shared" si="1539"/>
        <v>95871.967000000004</v>
      </c>
      <c r="U300" s="40">
        <f>U301+U302</f>
        <v>0</v>
      </c>
      <c r="V300" s="40">
        <f t="shared" si="1540"/>
        <v>95871.967000000004</v>
      </c>
      <c r="W300" s="3">
        <f>W301+W302</f>
        <v>0</v>
      </c>
      <c r="X300" s="40">
        <f t="shared" si="1541"/>
        <v>95871.967000000004</v>
      </c>
      <c r="Y300" s="40">
        <f>Y301+Y302</f>
        <v>-20000</v>
      </c>
      <c r="Z300" s="3">
        <f t="shared" si="1542"/>
        <v>75871.967000000004</v>
      </c>
      <c r="AA300" s="40">
        <f t="shared" ref="AA300:BE300" si="1554">AA301</f>
        <v>168660</v>
      </c>
      <c r="AB300" s="40">
        <f t="shared" si="1554"/>
        <v>0</v>
      </c>
      <c r="AC300" s="39">
        <f t="shared" si="1254"/>
        <v>168660</v>
      </c>
      <c r="AD300" s="40">
        <f t="shared" si="1554"/>
        <v>0</v>
      </c>
      <c r="AE300" s="39">
        <f t="shared" si="1499"/>
        <v>168660</v>
      </c>
      <c r="AF300" s="40">
        <f t="shared" si="1554"/>
        <v>0</v>
      </c>
      <c r="AG300" s="39">
        <f t="shared" si="1522"/>
        <v>168660</v>
      </c>
      <c r="AH300" s="40">
        <f t="shared" si="1554"/>
        <v>0</v>
      </c>
      <c r="AI300" s="39">
        <f t="shared" si="1543"/>
        <v>168660</v>
      </c>
      <c r="AJ300" s="40">
        <f t="shared" si="1554"/>
        <v>0</v>
      </c>
      <c r="AK300" s="39">
        <f t="shared" si="1544"/>
        <v>168660</v>
      </c>
      <c r="AL300" s="40">
        <f>AL301+AL302</f>
        <v>11500</v>
      </c>
      <c r="AM300" s="40">
        <f t="shared" si="1454"/>
        <v>180160</v>
      </c>
      <c r="AN300" s="40">
        <f>AN301+AN302</f>
        <v>-1575.8</v>
      </c>
      <c r="AO300" s="40">
        <f t="shared" si="1545"/>
        <v>178584.2</v>
      </c>
      <c r="AP300" s="40">
        <f>AP301+AP302</f>
        <v>0</v>
      </c>
      <c r="AQ300" s="40">
        <f t="shared" si="1546"/>
        <v>178584.2</v>
      </c>
      <c r="AR300" s="3">
        <f>AR301+AR302</f>
        <v>0</v>
      </c>
      <c r="AS300" s="40">
        <f t="shared" si="1547"/>
        <v>178584.2</v>
      </c>
      <c r="AT300" s="40">
        <f>AT301+AT302</f>
        <v>20000</v>
      </c>
      <c r="AU300" s="3">
        <f t="shared" si="1548"/>
        <v>198584.2</v>
      </c>
      <c r="AV300" s="40">
        <f t="shared" si="1554"/>
        <v>260000</v>
      </c>
      <c r="AW300" s="40">
        <f t="shared" si="1554"/>
        <v>0</v>
      </c>
      <c r="AX300" s="40">
        <f t="shared" si="1255"/>
        <v>260000</v>
      </c>
      <c r="AY300" s="40">
        <f t="shared" si="1554"/>
        <v>0</v>
      </c>
      <c r="AZ300" s="40">
        <f t="shared" si="1507"/>
        <v>260000</v>
      </c>
      <c r="BA300" s="40">
        <f t="shared" si="1554"/>
        <v>0</v>
      </c>
      <c r="BB300" s="40">
        <f t="shared" si="1529"/>
        <v>260000</v>
      </c>
      <c r="BC300" s="40">
        <f t="shared" si="1554"/>
        <v>0</v>
      </c>
      <c r="BD300" s="40">
        <f t="shared" si="1549"/>
        <v>260000</v>
      </c>
      <c r="BE300" s="40">
        <f t="shared" si="1554"/>
        <v>0</v>
      </c>
      <c r="BF300" s="40">
        <f t="shared" si="1550"/>
        <v>260000</v>
      </c>
      <c r="BG300" s="40">
        <f>BG301+BG302</f>
        <v>0</v>
      </c>
      <c r="BH300" s="40">
        <f t="shared" si="1461"/>
        <v>260000</v>
      </c>
      <c r="BI300" s="3">
        <f>BI301+BI302</f>
        <v>0</v>
      </c>
      <c r="BJ300" s="40">
        <f t="shared" si="1551"/>
        <v>260000</v>
      </c>
      <c r="BK300" s="40">
        <f>BK301+BK302</f>
        <v>0</v>
      </c>
      <c r="BL300" s="3">
        <f t="shared" si="1552"/>
        <v>260000</v>
      </c>
      <c r="BM300" s="68"/>
      <c r="BN300" s="68"/>
      <c r="BO300" s="68"/>
    </row>
    <row r="301" spans="1:67" ht="54" x14ac:dyDescent="0.35">
      <c r="A301" s="24" t="s">
        <v>246</v>
      </c>
      <c r="B301" s="72" t="s">
        <v>252</v>
      </c>
      <c r="C301" s="2" t="s">
        <v>58</v>
      </c>
      <c r="D301" s="3">
        <v>152441.9</v>
      </c>
      <c r="E301" s="3">
        <v>-56569.932999999997</v>
      </c>
      <c r="F301" s="4">
        <f t="shared" si="1253"/>
        <v>95871.967000000004</v>
      </c>
      <c r="G301" s="3"/>
      <c r="H301" s="4">
        <f t="shared" si="1553"/>
        <v>95871.967000000004</v>
      </c>
      <c r="I301" s="3"/>
      <c r="J301" s="4">
        <f t="shared" si="1516"/>
        <v>95871.967000000004</v>
      </c>
      <c r="K301" s="3"/>
      <c r="L301" s="4">
        <f t="shared" si="1517"/>
        <v>95871.967000000004</v>
      </c>
      <c r="M301" s="3"/>
      <c r="N301" s="4">
        <f t="shared" si="1537"/>
        <v>95871.967000000004</v>
      </c>
      <c r="O301" s="3"/>
      <c r="P301" s="4">
        <f t="shared" si="1538"/>
        <v>95871.967000000004</v>
      </c>
      <c r="Q301" s="3"/>
      <c r="R301" s="3">
        <f t="shared" si="1447"/>
        <v>95871.967000000004</v>
      </c>
      <c r="S301" s="35"/>
      <c r="T301" s="3">
        <f t="shared" si="1539"/>
        <v>95871.967000000004</v>
      </c>
      <c r="U301" s="35"/>
      <c r="V301" s="35">
        <f t="shared" si="1540"/>
        <v>95871.967000000004</v>
      </c>
      <c r="W301" s="3"/>
      <c r="X301" s="35">
        <f t="shared" si="1541"/>
        <v>95871.967000000004</v>
      </c>
      <c r="Y301" s="30">
        <v>-20000</v>
      </c>
      <c r="Z301" s="3">
        <f t="shared" si="1542"/>
        <v>75871.967000000004</v>
      </c>
      <c r="AA301" s="3">
        <v>168660</v>
      </c>
      <c r="AB301" s="3"/>
      <c r="AC301" s="4">
        <f t="shared" si="1254"/>
        <v>168660</v>
      </c>
      <c r="AD301" s="3"/>
      <c r="AE301" s="4">
        <f t="shared" si="1499"/>
        <v>168660</v>
      </c>
      <c r="AF301" s="3"/>
      <c r="AG301" s="4">
        <f t="shared" si="1522"/>
        <v>168660</v>
      </c>
      <c r="AH301" s="3"/>
      <c r="AI301" s="4">
        <f t="shared" si="1543"/>
        <v>168660</v>
      </c>
      <c r="AJ301" s="3"/>
      <c r="AK301" s="4">
        <f t="shared" si="1544"/>
        <v>168660</v>
      </c>
      <c r="AL301" s="3"/>
      <c r="AM301" s="3">
        <f t="shared" si="1454"/>
        <v>168660</v>
      </c>
      <c r="AN301" s="35"/>
      <c r="AO301" s="3">
        <f t="shared" si="1545"/>
        <v>168660</v>
      </c>
      <c r="AP301" s="35"/>
      <c r="AQ301" s="35">
        <f t="shared" si="1546"/>
        <v>168660</v>
      </c>
      <c r="AR301" s="3"/>
      <c r="AS301" s="35">
        <f t="shared" si="1547"/>
        <v>168660</v>
      </c>
      <c r="AT301" s="30">
        <v>20000</v>
      </c>
      <c r="AU301" s="3">
        <f t="shared" si="1548"/>
        <v>188660</v>
      </c>
      <c r="AV301" s="3">
        <v>260000</v>
      </c>
      <c r="AW301" s="3"/>
      <c r="AX301" s="3">
        <f t="shared" si="1255"/>
        <v>260000</v>
      </c>
      <c r="AY301" s="3"/>
      <c r="AZ301" s="3">
        <f t="shared" si="1507"/>
        <v>260000</v>
      </c>
      <c r="BA301" s="3"/>
      <c r="BB301" s="3">
        <f t="shared" si="1529"/>
        <v>260000</v>
      </c>
      <c r="BC301" s="3"/>
      <c r="BD301" s="3">
        <f t="shared" si="1549"/>
        <v>260000</v>
      </c>
      <c r="BE301" s="3"/>
      <c r="BF301" s="3">
        <f t="shared" si="1550"/>
        <v>260000</v>
      </c>
      <c r="BG301" s="3"/>
      <c r="BH301" s="3">
        <f t="shared" si="1461"/>
        <v>260000</v>
      </c>
      <c r="BI301" s="3"/>
      <c r="BJ301" s="35">
        <f t="shared" si="1551"/>
        <v>260000</v>
      </c>
      <c r="BK301" s="30"/>
      <c r="BL301" s="3">
        <f t="shared" si="1552"/>
        <v>260000</v>
      </c>
      <c r="BM301" s="64" t="s">
        <v>101</v>
      </c>
      <c r="BN301" s="64"/>
    </row>
    <row r="302" spans="1:67" ht="54" x14ac:dyDescent="0.35">
      <c r="A302" s="24" t="s">
        <v>331</v>
      </c>
      <c r="B302" s="72" t="s">
        <v>393</v>
      </c>
      <c r="C302" s="2" t="s">
        <v>58</v>
      </c>
      <c r="D302" s="3"/>
      <c r="E302" s="3"/>
      <c r="F302" s="4"/>
      <c r="G302" s="3"/>
      <c r="H302" s="4"/>
      <c r="I302" s="3"/>
      <c r="J302" s="4"/>
      <c r="K302" s="3"/>
      <c r="L302" s="4"/>
      <c r="M302" s="3"/>
      <c r="N302" s="4"/>
      <c r="O302" s="3"/>
      <c r="P302" s="4"/>
      <c r="Q302" s="3"/>
      <c r="R302" s="3">
        <f t="shared" si="1447"/>
        <v>0</v>
      </c>
      <c r="S302" s="35"/>
      <c r="T302" s="3">
        <f t="shared" si="1539"/>
        <v>0</v>
      </c>
      <c r="U302" s="35"/>
      <c r="V302" s="35">
        <f t="shared" si="1540"/>
        <v>0</v>
      </c>
      <c r="W302" s="3"/>
      <c r="X302" s="35">
        <f t="shared" si="1541"/>
        <v>0</v>
      </c>
      <c r="Y302" s="30"/>
      <c r="Z302" s="3">
        <f t="shared" si="1542"/>
        <v>0</v>
      </c>
      <c r="AA302" s="3"/>
      <c r="AB302" s="3"/>
      <c r="AC302" s="4"/>
      <c r="AD302" s="3"/>
      <c r="AE302" s="4"/>
      <c r="AF302" s="3"/>
      <c r="AG302" s="4"/>
      <c r="AH302" s="3"/>
      <c r="AI302" s="4"/>
      <c r="AJ302" s="3"/>
      <c r="AK302" s="4"/>
      <c r="AL302" s="3">
        <v>11500</v>
      </c>
      <c r="AM302" s="3">
        <f t="shared" si="1454"/>
        <v>11500</v>
      </c>
      <c r="AN302" s="35">
        <v>-1575.8</v>
      </c>
      <c r="AO302" s="3">
        <f t="shared" si="1545"/>
        <v>9924.2000000000007</v>
      </c>
      <c r="AP302" s="35"/>
      <c r="AQ302" s="35">
        <f t="shared" si="1546"/>
        <v>9924.2000000000007</v>
      </c>
      <c r="AR302" s="3"/>
      <c r="AS302" s="35">
        <f t="shared" si="1547"/>
        <v>9924.2000000000007</v>
      </c>
      <c r="AT302" s="30"/>
      <c r="AU302" s="3">
        <f t="shared" si="1548"/>
        <v>9924.2000000000007</v>
      </c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>
        <f t="shared" si="1461"/>
        <v>0</v>
      </c>
      <c r="BI302" s="3"/>
      <c r="BJ302" s="35">
        <f t="shared" si="1551"/>
        <v>0</v>
      </c>
      <c r="BK302" s="30"/>
      <c r="BL302" s="3">
        <f t="shared" si="1552"/>
        <v>0</v>
      </c>
      <c r="BM302" s="64">
        <v>330242500</v>
      </c>
      <c r="BN302" s="64"/>
    </row>
    <row r="303" spans="1:67" x14ac:dyDescent="0.35">
      <c r="A303" s="24"/>
      <c r="B303" s="81" t="s">
        <v>7</v>
      </c>
      <c r="C303" s="81"/>
      <c r="D303" s="40">
        <f>D307+D304+D305+D306+D308+D309+D310</f>
        <v>442565.6</v>
      </c>
      <c r="E303" s="40">
        <f>E307+E304+E305+E306+E308+E309+E310</f>
        <v>-565.25599999999997</v>
      </c>
      <c r="F303" s="39">
        <f t="shared" si="1253"/>
        <v>442000.34399999998</v>
      </c>
      <c r="G303" s="40">
        <f>G307+G304+G305+G306+G308+G309+G310+G311</f>
        <v>44338.101999999999</v>
      </c>
      <c r="H303" s="39">
        <f t="shared" si="1553"/>
        <v>486338.446</v>
      </c>
      <c r="I303" s="40">
        <f>I307+I304+I305+I306+I308+I309+I310+I311</f>
        <v>0</v>
      </c>
      <c r="J303" s="39">
        <f t="shared" si="1516"/>
        <v>486338.446</v>
      </c>
      <c r="K303" s="40">
        <f>K307+K304+K305+K306+K308+K309+K310+K311</f>
        <v>33286.375999999997</v>
      </c>
      <c r="L303" s="39">
        <f t="shared" si="1517"/>
        <v>519624.82199999999</v>
      </c>
      <c r="M303" s="40">
        <f>M307+M304+M305+M306+M308+M309+M310+M311</f>
        <v>0</v>
      </c>
      <c r="N303" s="39">
        <f t="shared" si="1537"/>
        <v>519624.82199999999</v>
      </c>
      <c r="O303" s="40">
        <f>O307+O304+O305+O306+O308+O309+O310+O311</f>
        <v>-22676.884999999998</v>
      </c>
      <c r="P303" s="39">
        <f t="shared" si="1538"/>
        <v>496947.93699999998</v>
      </c>
      <c r="Q303" s="40">
        <f>Q307+Q304+Q305+Q306+Q308+Q309+Q310+Q311</f>
        <v>-248832.98300000001</v>
      </c>
      <c r="R303" s="40">
        <f t="shared" si="1447"/>
        <v>248114.95399999997</v>
      </c>
      <c r="S303" s="40">
        <f>S307+S304+S305+S306+S308+S309+S310+S311</f>
        <v>0</v>
      </c>
      <c r="T303" s="40">
        <f t="shared" si="1539"/>
        <v>248114.95399999997</v>
      </c>
      <c r="U303" s="40">
        <f>U307+U304+U305+U306+U308+U309+U310+U311</f>
        <v>0</v>
      </c>
      <c r="V303" s="40">
        <f t="shared" si="1540"/>
        <v>248114.95399999997</v>
      </c>
      <c r="W303" s="3">
        <f>W307+W304+W305+W306+W308+W309+W310+W311</f>
        <v>0</v>
      </c>
      <c r="X303" s="40">
        <f t="shared" si="1541"/>
        <v>248114.95399999997</v>
      </c>
      <c r="Y303" s="40">
        <f>Y307+Y304+Y305+Y306+Y308+Y309+Y310+Y311</f>
        <v>0</v>
      </c>
      <c r="Z303" s="3">
        <f t="shared" si="1542"/>
        <v>248114.95399999997</v>
      </c>
      <c r="AA303" s="40">
        <f t="shared" ref="AA303:AV303" si="1555">AA307+AA304+AA305+AA306+AA308+AA309+AA310</f>
        <v>303460.59999999998</v>
      </c>
      <c r="AB303" s="40">
        <f t="shared" ref="AB303" si="1556">AB307+AB304+AB305+AB306+AB308+AB309+AB310</f>
        <v>0</v>
      </c>
      <c r="AC303" s="39">
        <f t="shared" si="1254"/>
        <v>303460.59999999998</v>
      </c>
      <c r="AD303" s="40">
        <f>AD307+AD304+AD305+AD306+AD308+AD309+AD310+AD311</f>
        <v>0</v>
      </c>
      <c r="AE303" s="39">
        <f t="shared" si="1499"/>
        <v>303460.59999999998</v>
      </c>
      <c r="AF303" s="40">
        <f>AF307+AF304+AF305+AF306+AF308+AF309+AF310+AF311</f>
        <v>0</v>
      </c>
      <c r="AG303" s="39">
        <f t="shared" si="1522"/>
        <v>303460.59999999998</v>
      </c>
      <c r="AH303" s="40">
        <f>AH307+AH304+AH305+AH306+AH308+AH309+AH310+AH311</f>
        <v>0</v>
      </c>
      <c r="AI303" s="39">
        <f t="shared" si="1543"/>
        <v>303460.59999999998</v>
      </c>
      <c r="AJ303" s="40">
        <f>AJ307+AJ304+AJ305+AJ306+AJ308+AJ309+AJ310+AJ311</f>
        <v>22287.462</v>
      </c>
      <c r="AK303" s="39">
        <f t="shared" si="1544"/>
        <v>325748.06199999998</v>
      </c>
      <c r="AL303" s="40">
        <f>AL307+AL304+AL305+AL306+AL308+AL309+AL310+AL311</f>
        <v>123286.329</v>
      </c>
      <c r="AM303" s="40">
        <f t="shared" si="1454"/>
        <v>449034.39099999995</v>
      </c>
      <c r="AN303" s="40">
        <f>AN307+AN304+AN305+AN306+AN308+AN309+AN310+AN311</f>
        <v>0</v>
      </c>
      <c r="AO303" s="40">
        <f t="shared" si="1545"/>
        <v>449034.39099999995</v>
      </c>
      <c r="AP303" s="40">
        <f>AP307+AP304+AP305+AP306+AP308+AP309+AP310+AP311</f>
        <v>0</v>
      </c>
      <c r="AQ303" s="40">
        <f t="shared" si="1546"/>
        <v>449034.39099999995</v>
      </c>
      <c r="AR303" s="3">
        <f>AR307+AR304+AR305+AR306+AR308+AR309+AR310+AR311</f>
        <v>0</v>
      </c>
      <c r="AS303" s="40">
        <f t="shared" si="1547"/>
        <v>449034.39099999995</v>
      </c>
      <c r="AT303" s="40">
        <f>AT307+AT304+AT305+AT306+AT308+AT309+AT310+AT311</f>
        <v>0</v>
      </c>
      <c r="AU303" s="3">
        <f t="shared" si="1548"/>
        <v>449034.39099999995</v>
      </c>
      <c r="AV303" s="40">
        <f t="shared" si="1555"/>
        <v>163030.6</v>
      </c>
      <c r="AW303" s="40">
        <f t="shared" ref="AW303" si="1557">AW307+AW304+AW305+AW306+AW308+AW309+AW310</f>
        <v>0</v>
      </c>
      <c r="AX303" s="40">
        <f t="shared" si="1255"/>
        <v>163030.6</v>
      </c>
      <c r="AY303" s="40">
        <f>AY307+AY304+AY305+AY306+AY308+AY309+AY310+AY311</f>
        <v>0</v>
      </c>
      <c r="AZ303" s="40">
        <f t="shared" si="1507"/>
        <v>163030.6</v>
      </c>
      <c r="BA303" s="40">
        <f>BA307+BA304+BA305+BA306+BA308+BA309+BA310+BA311</f>
        <v>0</v>
      </c>
      <c r="BB303" s="40">
        <f t="shared" si="1529"/>
        <v>163030.6</v>
      </c>
      <c r="BC303" s="40">
        <f>BC307+BC304+BC305+BC306+BC308+BC309+BC310+BC311</f>
        <v>0</v>
      </c>
      <c r="BD303" s="40">
        <f t="shared" si="1549"/>
        <v>163030.6</v>
      </c>
      <c r="BE303" s="40">
        <f>BE307+BE304+BE305+BE306+BE308+BE309+BE310+BE311</f>
        <v>0</v>
      </c>
      <c r="BF303" s="40">
        <f t="shared" si="1550"/>
        <v>163030.6</v>
      </c>
      <c r="BG303" s="40">
        <f t="shared" ref="BG303:BI303" si="1558">BG307+BG304+BG305+BG306+BG308+BG309+BG310+BG311</f>
        <v>125546.65399999999</v>
      </c>
      <c r="BH303" s="40">
        <f t="shared" si="1461"/>
        <v>288577.25400000002</v>
      </c>
      <c r="BI303" s="3">
        <f t="shared" si="1558"/>
        <v>0</v>
      </c>
      <c r="BJ303" s="40">
        <f t="shared" si="1551"/>
        <v>288577.25400000002</v>
      </c>
      <c r="BK303" s="40">
        <f t="shared" ref="BK303" si="1559">BK307+BK304+BK305+BK306+BK308+BK309+BK310+BK311</f>
        <v>0</v>
      </c>
      <c r="BL303" s="3">
        <f t="shared" si="1552"/>
        <v>288577.25400000002</v>
      </c>
      <c r="BM303" s="68"/>
      <c r="BN303" s="68"/>
      <c r="BO303" s="68"/>
    </row>
    <row r="304" spans="1:67" ht="54" x14ac:dyDescent="0.35">
      <c r="A304" s="24" t="s">
        <v>332</v>
      </c>
      <c r="B304" s="72" t="s">
        <v>102</v>
      </c>
      <c r="C304" s="2" t="s">
        <v>58</v>
      </c>
      <c r="D304" s="3">
        <v>43115.199999999997</v>
      </c>
      <c r="E304" s="3"/>
      <c r="F304" s="4">
        <f t="shared" si="1253"/>
        <v>43115.199999999997</v>
      </c>
      <c r="G304" s="3">
        <v>13992.19</v>
      </c>
      <c r="H304" s="4">
        <f t="shared" si="1553"/>
        <v>57107.39</v>
      </c>
      <c r="I304" s="3"/>
      <c r="J304" s="4">
        <f t="shared" si="1516"/>
        <v>57107.39</v>
      </c>
      <c r="K304" s="3"/>
      <c r="L304" s="4">
        <f t="shared" si="1517"/>
        <v>57107.39</v>
      </c>
      <c r="M304" s="3"/>
      <c r="N304" s="4">
        <f t="shared" si="1537"/>
        <v>57107.39</v>
      </c>
      <c r="O304" s="3">
        <v>323.33300000000003</v>
      </c>
      <c r="P304" s="4">
        <f t="shared" si="1538"/>
        <v>57430.722999999998</v>
      </c>
      <c r="Q304" s="3"/>
      <c r="R304" s="3">
        <f t="shared" si="1447"/>
        <v>57430.722999999998</v>
      </c>
      <c r="S304" s="35"/>
      <c r="T304" s="3">
        <f t="shared" si="1539"/>
        <v>57430.722999999998</v>
      </c>
      <c r="U304" s="35"/>
      <c r="V304" s="35">
        <f t="shared" si="1540"/>
        <v>57430.722999999998</v>
      </c>
      <c r="W304" s="3"/>
      <c r="X304" s="35">
        <f t="shared" si="1541"/>
        <v>57430.722999999998</v>
      </c>
      <c r="Y304" s="30"/>
      <c r="Z304" s="3">
        <f t="shared" si="1542"/>
        <v>57430.722999999998</v>
      </c>
      <c r="AA304" s="3">
        <v>0</v>
      </c>
      <c r="AB304" s="3">
        <v>0</v>
      </c>
      <c r="AC304" s="4">
        <f t="shared" si="1254"/>
        <v>0</v>
      </c>
      <c r="AD304" s="3">
        <v>0</v>
      </c>
      <c r="AE304" s="4">
        <f t="shared" si="1499"/>
        <v>0</v>
      </c>
      <c r="AF304" s="3">
        <v>0</v>
      </c>
      <c r="AG304" s="4">
        <f t="shared" si="1522"/>
        <v>0</v>
      </c>
      <c r="AH304" s="3">
        <v>0</v>
      </c>
      <c r="AI304" s="4">
        <f t="shared" si="1543"/>
        <v>0</v>
      </c>
      <c r="AJ304" s="3">
        <v>0</v>
      </c>
      <c r="AK304" s="4">
        <f t="shared" si="1544"/>
        <v>0</v>
      </c>
      <c r="AL304" s="3">
        <v>0</v>
      </c>
      <c r="AM304" s="3">
        <f t="shared" si="1454"/>
        <v>0</v>
      </c>
      <c r="AN304" s="35">
        <v>0</v>
      </c>
      <c r="AO304" s="3">
        <f t="shared" si="1545"/>
        <v>0</v>
      </c>
      <c r="AP304" s="35">
        <v>0</v>
      </c>
      <c r="AQ304" s="35">
        <f t="shared" si="1546"/>
        <v>0</v>
      </c>
      <c r="AR304" s="3">
        <v>0</v>
      </c>
      <c r="AS304" s="35">
        <f t="shared" si="1547"/>
        <v>0</v>
      </c>
      <c r="AT304" s="30">
        <v>0</v>
      </c>
      <c r="AU304" s="3">
        <f t="shared" si="1548"/>
        <v>0</v>
      </c>
      <c r="AV304" s="3">
        <v>0</v>
      </c>
      <c r="AW304" s="3">
        <v>0</v>
      </c>
      <c r="AX304" s="3">
        <f t="shared" si="1255"/>
        <v>0</v>
      </c>
      <c r="AY304" s="3">
        <v>0</v>
      </c>
      <c r="AZ304" s="3">
        <f t="shared" si="1507"/>
        <v>0</v>
      </c>
      <c r="BA304" s="3">
        <v>0</v>
      </c>
      <c r="BB304" s="3">
        <f t="shared" si="1529"/>
        <v>0</v>
      </c>
      <c r="BC304" s="3">
        <v>0</v>
      </c>
      <c r="BD304" s="3">
        <f t="shared" si="1549"/>
        <v>0</v>
      </c>
      <c r="BE304" s="3">
        <v>0</v>
      </c>
      <c r="BF304" s="3">
        <f t="shared" si="1550"/>
        <v>0</v>
      </c>
      <c r="BG304" s="3">
        <v>0</v>
      </c>
      <c r="BH304" s="3">
        <f t="shared" si="1461"/>
        <v>0</v>
      </c>
      <c r="BI304" s="3">
        <v>0</v>
      </c>
      <c r="BJ304" s="35">
        <f t="shared" si="1551"/>
        <v>0</v>
      </c>
      <c r="BK304" s="30">
        <v>0</v>
      </c>
      <c r="BL304" s="3">
        <f t="shared" si="1552"/>
        <v>0</v>
      </c>
      <c r="BM304" s="64" t="s">
        <v>105</v>
      </c>
      <c r="BN304" s="64"/>
    </row>
    <row r="305" spans="1:67" ht="54" x14ac:dyDescent="0.35">
      <c r="A305" s="24" t="s">
        <v>333</v>
      </c>
      <c r="B305" s="72" t="s">
        <v>300</v>
      </c>
      <c r="C305" s="2" t="s">
        <v>58</v>
      </c>
      <c r="D305" s="3">
        <v>95000</v>
      </c>
      <c r="E305" s="3"/>
      <c r="F305" s="4">
        <f t="shared" si="1253"/>
        <v>95000</v>
      </c>
      <c r="G305" s="3">
        <v>4341.2950000000001</v>
      </c>
      <c r="H305" s="4">
        <f t="shared" si="1553"/>
        <v>99341.294999999998</v>
      </c>
      <c r="I305" s="3"/>
      <c r="J305" s="4">
        <f t="shared" si="1516"/>
        <v>99341.294999999998</v>
      </c>
      <c r="K305" s="3">
        <v>33286.375999999997</v>
      </c>
      <c r="L305" s="4">
        <f t="shared" si="1517"/>
        <v>132627.671</v>
      </c>
      <c r="M305" s="3"/>
      <c r="N305" s="4">
        <f t="shared" si="1537"/>
        <v>132627.671</v>
      </c>
      <c r="O305" s="3"/>
      <c r="P305" s="4">
        <f t="shared" si="1538"/>
        <v>132627.671</v>
      </c>
      <c r="Q305" s="3">
        <v>-94000</v>
      </c>
      <c r="R305" s="3">
        <f t="shared" si="1447"/>
        <v>38627.671000000002</v>
      </c>
      <c r="S305" s="35"/>
      <c r="T305" s="3">
        <f t="shared" si="1539"/>
        <v>38627.671000000002</v>
      </c>
      <c r="U305" s="35"/>
      <c r="V305" s="35">
        <f t="shared" si="1540"/>
        <v>38627.671000000002</v>
      </c>
      <c r="W305" s="3"/>
      <c r="X305" s="35">
        <f t="shared" si="1541"/>
        <v>38627.671000000002</v>
      </c>
      <c r="Y305" s="30"/>
      <c r="Z305" s="3">
        <f t="shared" si="1542"/>
        <v>38627.671000000002</v>
      </c>
      <c r="AA305" s="3">
        <v>97642.5</v>
      </c>
      <c r="AB305" s="3"/>
      <c r="AC305" s="4">
        <f t="shared" si="1254"/>
        <v>97642.5</v>
      </c>
      <c r="AD305" s="3"/>
      <c r="AE305" s="4">
        <f t="shared" si="1499"/>
        <v>97642.5</v>
      </c>
      <c r="AF305" s="3"/>
      <c r="AG305" s="4">
        <f t="shared" si="1522"/>
        <v>97642.5</v>
      </c>
      <c r="AH305" s="3"/>
      <c r="AI305" s="4">
        <f t="shared" si="1543"/>
        <v>97642.5</v>
      </c>
      <c r="AJ305" s="3"/>
      <c r="AK305" s="4">
        <f t="shared" si="1544"/>
        <v>97642.5</v>
      </c>
      <c r="AL305" s="3">
        <v>94000</v>
      </c>
      <c r="AM305" s="3">
        <f t="shared" si="1454"/>
        <v>191642.5</v>
      </c>
      <c r="AN305" s="35"/>
      <c r="AO305" s="3">
        <f t="shared" si="1545"/>
        <v>191642.5</v>
      </c>
      <c r="AP305" s="35"/>
      <c r="AQ305" s="35">
        <f t="shared" si="1546"/>
        <v>191642.5</v>
      </c>
      <c r="AR305" s="3"/>
      <c r="AS305" s="35">
        <f t="shared" si="1547"/>
        <v>191642.5</v>
      </c>
      <c r="AT305" s="30"/>
      <c r="AU305" s="3">
        <f t="shared" si="1548"/>
        <v>191642.5</v>
      </c>
      <c r="AV305" s="3">
        <v>0</v>
      </c>
      <c r="AW305" s="3">
        <v>0</v>
      </c>
      <c r="AX305" s="3">
        <f t="shared" si="1255"/>
        <v>0</v>
      </c>
      <c r="AY305" s="3">
        <v>0</v>
      </c>
      <c r="AZ305" s="3">
        <f t="shared" si="1507"/>
        <v>0</v>
      </c>
      <c r="BA305" s="3">
        <v>0</v>
      </c>
      <c r="BB305" s="3">
        <f t="shared" si="1529"/>
        <v>0</v>
      </c>
      <c r="BC305" s="3">
        <v>0</v>
      </c>
      <c r="BD305" s="3">
        <f t="shared" si="1549"/>
        <v>0</v>
      </c>
      <c r="BE305" s="3">
        <v>0</v>
      </c>
      <c r="BF305" s="3">
        <f t="shared" si="1550"/>
        <v>0</v>
      </c>
      <c r="BG305" s="3">
        <v>0</v>
      </c>
      <c r="BH305" s="3">
        <f t="shared" si="1461"/>
        <v>0</v>
      </c>
      <c r="BI305" s="3">
        <v>0</v>
      </c>
      <c r="BJ305" s="35">
        <f t="shared" si="1551"/>
        <v>0</v>
      </c>
      <c r="BK305" s="30">
        <v>0</v>
      </c>
      <c r="BL305" s="3">
        <f t="shared" si="1552"/>
        <v>0</v>
      </c>
      <c r="BM305" s="64" t="s">
        <v>106</v>
      </c>
      <c r="BN305" s="64"/>
    </row>
    <row r="306" spans="1:67" ht="54" x14ac:dyDescent="0.35">
      <c r="A306" s="24" t="s">
        <v>334</v>
      </c>
      <c r="B306" s="72" t="s">
        <v>103</v>
      </c>
      <c r="C306" s="2" t="s">
        <v>58</v>
      </c>
      <c r="D306" s="3">
        <v>123313</v>
      </c>
      <c r="E306" s="3"/>
      <c r="F306" s="4">
        <f t="shared" si="1253"/>
        <v>123313</v>
      </c>
      <c r="G306" s="3"/>
      <c r="H306" s="4">
        <f t="shared" si="1553"/>
        <v>123313</v>
      </c>
      <c r="I306" s="3"/>
      <c r="J306" s="4">
        <f t="shared" si="1516"/>
        <v>123313</v>
      </c>
      <c r="K306" s="3"/>
      <c r="L306" s="4">
        <f t="shared" si="1517"/>
        <v>123313</v>
      </c>
      <c r="M306" s="3"/>
      <c r="N306" s="4">
        <f t="shared" si="1537"/>
        <v>123313</v>
      </c>
      <c r="O306" s="3">
        <f>-575.56-137.196</f>
        <v>-712.75599999999997</v>
      </c>
      <c r="P306" s="4">
        <f t="shared" si="1538"/>
        <v>122600.24400000001</v>
      </c>
      <c r="Q306" s="3">
        <v>-29286.329000000002</v>
      </c>
      <c r="R306" s="3">
        <f t="shared" si="1447"/>
        <v>93313.915000000008</v>
      </c>
      <c r="S306" s="35"/>
      <c r="T306" s="3">
        <f t="shared" si="1539"/>
        <v>93313.915000000008</v>
      </c>
      <c r="U306" s="35"/>
      <c r="V306" s="35">
        <f t="shared" si="1540"/>
        <v>93313.915000000008</v>
      </c>
      <c r="W306" s="3"/>
      <c r="X306" s="35">
        <f t="shared" si="1541"/>
        <v>93313.915000000008</v>
      </c>
      <c r="Y306" s="30"/>
      <c r="Z306" s="3">
        <f t="shared" si="1542"/>
        <v>93313.915000000008</v>
      </c>
      <c r="AA306" s="3">
        <v>0</v>
      </c>
      <c r="AB306" s="3">
        <v>0</v>
      </c>
      <c r="AC306" s="4">
        <f t="shared" si="1254"/>
        <v>0</v>
      </c>
      <c r="AD306" s="3">
        <v>0</v>
      </c>
      <c r="AE306" s="4">
        <f t="shared" si="1499"/>
        <v>0</v>
      </c>
      <c r="AF306" s="3">
        <v>0</v>
      </c>
      <c r="AG306" s="4">
        <f t="shared" si="1522"/>
        <v>0</v>
      </c>
      <c r="AH306" s="3">
        <v>0</v>
      </c>
      <c r="AI306" s="4">
        <f t="shared" si="1543"/>
        <v>0</v>
      </c>
      <c r="AJ306" s="3"/>
      <c r="AK306" s="4">
        <f t="shared" si="1544"/>
        <v>0</v>
      </c>
      <c r="AL306" s="3">
        <v>29286.329000000002</v>
      </c>
      <c r="AM306" s="3">
        <f t="shared" si="1454"/>
        <v>29286.329000000002</v>
      </c>
      <c r="AN306" s="35"/>
      <c r="AO306" s="3">
        <f t="shared" si="1545"/>
        <v>29286.329000000002</v>
      </c>
      <c r="AP306" s="35"/>
      <c r="AQ306" s="35">
        <f t="shared" si="1546"/>
        <v>29286.329000000002</v>
      </c>
      <c r="AR306" s="3"/>
      <c r="AS306" s="35">
        <f t="shared" si="1547"/>
        <v>29286.329000000002</v>
      </c>
      <c r="AT306" s="30"/>
      <c r="AU306" s="3">
        <f t="shared" si="1548"/>
        <v>29286.329000000002</v>
      </c>
      <c r="AV306" s="3">
        <v>0</v>
      </c>
      <c r="AW306" s="3">
        <v>0</v>
      </c>
      <c r="AX306" s="3">
        <f t="shared" si="1255"/>
        <v>0</v>
      </c>
      <c r="AY306" s="3">
        <v>0</v>
      </c>
      <c r="AZ306" s="3">
        <f t="shared" si="1507"/>
        <v>0</v>
      </c>
      <c r="BA306" s="3">
        <v>0</v>
      </c>
      <c r="BB306" s="3">
        <f t="shared" si="1529"/>
        <v>0</v>
      </c>
      <c r="BC306" s="3">
        <v>0</v>
      </c>
      <c r="BD306" s="3">
        <f t="shared" si="1549"/>
        <v>0</v>
      </c>
      <c r="BE306" s="3">
        <v>0</v>
      </c>
      <c r="BF306" s="3">
        <f t="shared" si="1550"/>
        <v>0</v>
      </c>
      <c r="BG306" s="3">
        <v>0</v>
      </c>
      <c r="BH306" s="3">
        <f t="shared" si="1461"/>
        <v>0</v>
      </c>
      <c r="BI306" s="3">
        <v>0</v>
      </c>
      <c r="BJ306" s="35">
        <f t="shared" si="1551"/>
        <v>0</v>
      </c>
      <c r="BK306" s="30">
        <v>0</v>
      </c>
      <c r="BL306" s="3">
        <f t="shared" si="1552"/>
        <v>0</v>
      </c>
      <c r="BM306" s="64" t="s">
        <v>107</v>
      </c>
      <c r="BN306" s="64"/>
    </row>
    <row r="307" spans="1:67" ht="54" x14ac:dyDescent="0.35">
      <c r="A307" s="24" t="s">
        <v>335</v>
      </c>
      <c r="B307" s="72" t="s">
        <v>303</v>
      </c>
      <c r="C307" s="2" t="s">
        <v>58</v>
      </c>
      <c r="D307" s="3">
        <v>0</v>
      </c>
      <c r="E307" s="3">
        <v>0</v>
      </c>
      <c r="F307" s="4">
        <f t="shared" si="1253"/>
        <v>0</v>
      </c>
      <c r="G307" s="3">
        <v>0</v>
      </c>
      <c r="H307" s="4">
        <f t="shared" si="1553"/>
        <v>0</v>
      </c>
      <c r="I307" s="3">
        <v>0</v>
      </c>
      <c r="J307" s="4">
        <f t="shared" si="1516"/>
        <v>0</v>
      </c>
      <c r="K307" s="3">
        <v>0</v>
      </c>
      <c r="L307" s="4">
        <f t="shared" si="1517"/>
        <v>0</v>
      </c>
      <c r="M307" s="3">
        <v>0</v>
      </c>
      <c r="N307" s="4">
        <f t="shared" si="1537"/>
        <v>0</v>
      </c>
      <c r="O307" s="3">
        <v>0</v>
      </c>
      <c r="P307" s="4">
        <f t="shared" si="1538"/>
        <v>0</v>
      </c>
      <c r="Q307" s="3">
        <v>0</v>
      </c>
      <c r="R307" s="3">
        <f t="shared" si="1447"/>
        <v>0</v>
      </c>
      <c r="S307" s="35">
        <v>0</v>
      </c>
      <c r="T307" s="3">
        <f t="shared" si="1539"/>
        <v>0</v>
      </c>
      <c r="U307" s="35">
        <v>0</v>
      </c>
      <c r="V307" s="35">
        <f t="shared" si="1540"/>
        <v>0</v>
      </c>
      <c r="W307" s="3">
        <v>0</v>
      </c>
      <c r="X307" s="35">
        <f t="shared" si="1541"/>
        <v>0</v>
      </c>
      <c r="Y307" s="30">
        <v>0</v>
      </c>
      <c r="Z307" s="3">
        <f t="shared" si="1542"/>
        <v>0</v>
      </c>
      <c r="AA307" s="3">
        <v>0</v>
      </c>
      <c r="AB307" s="3">
        <v>0</v>
      </c>
      <c r="AC307" s="4">
        <f t="shared" si="1254"/>
        <v>0</v>
      </c>
      <c r="AD307" s="3">
        <v>0</v>
      </c>
      <c r="AE307" s="4">
        <f t="shared" si="1499"/>
        <v>0</v>
      </c>
      <c r="AF307" s="3">
        <v>0</v>
      </c>
      <c r="AG307" s="4">
        <f t="shared" si="1522"/>
        <v>0</v>
      </c>
      <c r="AH307" s="3">
        <v>0</v>
      </c>
      <c r="AI307" s="4">
        <f t="shared" si="1543"/>
        <v>0</v>
      </c>
      <c r="AJ307" s="3">
        <v>0</v>
      </c>
      <c r="AK307" s="4">
        <f t="shared" si="1544"/>
        <v>0</v>
      </c>
      <c r="AL307" s="3">
        <v>0</v>
      </c>
      <c r="AM307" s="3">
        <f t="shared" si="1454"/>
        <v>0</v>
      </c>
      <c r="AN307" s="35">
        <v>0</v>
      </c>
      <c r="AO307" s="3">
        <f t="shared" si="1545"/>
        <v>0</v>
      </c>
      <c r="AP307" s="35">
        <v>0</v>
      </c>
      <c r="AQ307" s="35">
        <f t="shared" si="1546"/>
        <v>0</v>
      </c>
      <c r="AR307" s="3">
        <v>0</v>
      </c>
      <c r="AS307" s="35">
        <f t="shared" si="1547"/>
        <v>0</v>
      </c>
      <c r="AT307" s="30">
        <v>0</v>
      </c>
      <c r="AU307" s="3">
        <f t="shared" si="1548"/>
        <v>0</v>
      </c>
      <c r="AV307" s="3">
        <v>68921.600000000006</v>
      </c>
      <c r="AW307" s="3"/>
      <c r="AX307" s="3">
        <f t="shared" si="1255"/>
        <v>68921.600000000006</v>
      </c>
      <c r="AY307" s="3"/>
      <c r="AZ307" s="3">
        <f t="shared" si="1507"/>
        <v>68921.600000000006</v>
      </c>
      <c r="BA307" s="3"/>
      <c r="BB307" s="3">
        <f t="shared" si="1529"/>
        <v>68921.600000000006</v>
      </c>
      <c r="BC307" s="3"/>
      <c r="BD307" s="3">
        <f t="shared" si="1549"/>
        <v>68921.600000000006</v>
      </c>
      <c r="BE307" s="3"/>
      <c r="BF307" s="3">
        <f t="shared" si="1550"/>
        <v>68921.600000000006</v>
      </c>
      <c r="BG307" s="3"/>
      <c r="BH307" s="3">
        <f t="shared" si="1461"/>
        <v>68921.600000000006</v>
      </c>
      <c r="BI307" s="3"/>
      <c r="BJ307" s="35">
        <f t="shared" si="1551"/>
        <v>68921.600000000006</v>
      </c>
      <c r="BK307" s="30"/>
      <c r="BL307" s="3">
        <f t="shared" si="1552"/>
        <v>68921.600000000006</v>
      </c>
      <c r="BM307" s="64" t="s">
        <v>110</v>
      </c>
      <c r="BN307" s="64"/>
    </row>
    <row r="308" spans="1:67" ht="54" x14ac:dyDescent="0.35">
      <c r="A308" s="24" t="s">
        <v>336</v>
      </c>
      <c r="B308" s="72" t="s">
        <v>104</v>
      </c>
      <c r="C308" s="2" t="s">
        <v>58</v>
      </c>
      <c r="D308" s="3">
        <v>167337.4</v>
      </c>
      <c r="E308" s="3"/>
      <c r="F308" s="4">
        <f t="shared" si="1253"/>
        <v>167337.4</v>
      </c>
      <c r="G308" s="3"/>
      <c r="H308" s="4">
        <f t="shared" si="1553"/>
        <v>167337.4</v>
      </c>
      <c r="I308" s="3"/>
      <c r="J308" s="4">
        <f t="shared" si="1516"/>
        <v>167337.4</v>
      </c>
      <c r="K308" s="3"/>
      <c r="L308" s="4">
        <f t="shared" si="1517"/>
        <v>167337.4</v>
      </c>
      <c r="M308" s="3"/>
      <c r="N308" s="4">
        <f t="shared" si="1537"/>
        <v>167337.4</v>
      </c>
      <c r="O308" s="3">
        <f>-22287.462</f>
        <v>-22287.462</v>
      </c>
      <c r="P308" s="4">
        <f t="shared" si="1538"/>
        <v>145049.93799999999</v>
      </c>
      <c r="Q308" s="3">
        <v>-125546.65399999999</v>
      </c>
      <c r="R308" s="3">
        <f t="shared" si="1447"/>
        <v>19503.284</v>
      </c>
      <c r="S308" s="35"/>
      <c r="T308" s="3">
        <f t="shared" si="1539"/>
        <v>19503.284</v>
      </c>
      <c r="U308" s="35"/>
      <c r="V308" s="35">
        <f t="shared" si="1540"/>
        <v>19503.284</v>
      </c>
      <c r="W308" s="3"/>
      <c r="X308" s="35">
        <f t="shared" si="1541"/>
        <v>19503.284</v>
      </c>
      <c r="Y308" s="30"/>
      <c r="Z308" s="3">
        <f t="shared" si="1542"/>
        <v>19503.284</v>
      </c>
      <c r="AA308" s="3">
        <v>102061.5</v>
      </c>
      <c r="AB308" s="3"/>
      <c r="AC308" s="4">
        <f t="shared" si="1254"/>
        <v>102061.5</v>
      </c>
      <c r="AD308" s="3"/>
      <c r="AE308" s="4">
        <f t="shared" si="1499"/>
        <v>102061.5</v>
      </c>
      <c r="AF308" s="3"/>
      <c r="AG308" s="4">
        <f t="shared" si="1522"/>
        <v>102061.5</v>
      </c>
      <c r="AH308" s="3"/>
      <c r="AI308" s="4">
        <f t="shared" si="1543"/>
        <v>102061.5</v>
      </c>
      <c r="AJ308" s="3">
        <f>22287.462</f>
        <v>22287.462</v>
      </c>
      <c r="AK308" s="4">
        <f t="shared" si="1544"/>
        <v>124348.962</v>
      </c>
      <c r="AL308" s="3"/>
      <c r="AM308" s="3">
        <f t="shared" si="1454"/>
        <v>124348.962</v>
      </c>
      <c r="AN308" s="35"/>
      <c r="AO308" s="3">
        <f t="shared" si="1545"/>
        <v>124348.962</v>
      </c>
      <c r="AP308" s="35"/>
      <c r="AQ308" s="35">
        <f t="shared" si="1546"/>
        <v>124348.962</v>
      </c>
      <c r="AR308" s="3"/>
      <c r="AS308" s="35">
        <f t="shared" si="1547"/>
        <v>124348.962</v>
      </c>
      <c r="AT308" s="30"/>
      <c r="AU308" s="3">
        <f t="shared" si="1548"/>
        <v>124348.962</v>
      </c>
      <c r="AV308" s="3">
        <v>0</v>
      </c>
      <c r="AW308" s="3">
        <v>0</v>
      </c>
      <c r="AX308" s="3">
        <f t="shared" si="1255"/>
        <v>0</v>
      </c>
      <c r="AY308" s="3">
        <v>0</v>
      </c>
      <c r="AZ308" s="3">
        <f t="shared" si="1507"/>
        <v>0</v>
      </c>
      <c r="BA308" s="3">
        <v>0</v>
      </c>
      <c r="BB308" s="3">
        <f t="shared" si="1529"/>
        <v>0</v>
      </c>
      <c r="BC308" s="3">
        <v>0</v>
      </c>
      <c r="BD308" s="3">
        <f t="shared" si="1549"/>
        <v>0</v>
      </c>
      <c r="BE308" s="3">
        <v>0</v>
      </c>
      <c r="BF308" s="3">
        <f t="shared" si="1550"/>
        <v>0</v>
      </c>
      <c r="BG308" s="3">
        <v>125546.65399999999</v>
      </c>
      <c r="BH308" s="3">
        <f t="shared" si="1461"/>
        <v>125546.65399999999</v>
      </c>
      <c r="BI308" s="3"/>
      <c r="BJ308" s="35">
        <f t="shared" si="1551"/>
        <v>125546.65399999999</v>
      </c>
      <c r="BK308" s="30"/>
      <c r="BL308" s="3">
        <f t="shared" si="1552"/>
        <v>125546.65399999999</v>
      </c>
      <c r="BM308" s="64" t="s">
        <v>108</v>
      </c>
      <c r="BN308" s="64"/>
    </row>
    <row r="309" spans="1:67" ht="54" x14ac:dyDescent="0.35">
      <c r="A309" s="24" t="s">
        <v>337</v>
      </c>
      <c r="B309" s="72" t="s">
        <v>305</v>
      </c>
      <c r="C309" s="2" t="s">
        <v>58</v>
      </c>
      <c r="D309" s="3">
        <v>13800</v>
      </c>
      <c r="E309" s="3">
        <v>-565.25599999999997</v>
      </c>
      <c r="F309" s="4">
        <f t="shared" si="1253"/>
        <v>13234.744000000001</v>
      </c>
      <c r="G309" s="3"/>
      <c r="H309" s="4">
        <f t="shared" si="1553"/>
        <v>13234.744000000001</v>
      </c>
      <c r="I309" s="3"/>
      <c r="J309" s="4">
        <f t="shared" si="1516"/>
        <v>13234.744000000001</v>
      </c>
      <c r="K309" s="3"/>
      <c r="L309" s="4">
        <f t="shared" si="1517"/>
        <v>13234.744000000001</v>
      </c>
      <c r="M309" s="3"/>
      <c r="N309" s="4">
        <f t="shared" si="1537"/>
        <v>13234.744000000001</v>
      </c>
      <c r="O309" s="3"/>
      <c r="P309" s="4">
        <f t="shared" si="1538"/>
        <v>13234.744000000001</v>
      </c>
      <c r="Q309" s="3"/>
      <c r="R309" s="3">
        <f t="shared" si="1447"/>
        <v>13234.744000000001</v>
      </c>
      <c r="S309" s="35"/>
      <c r="T309" s="3">
        <f t="shared" si="1539"/>
        <v>13234.744000000001</v>
      </c>
      <c r="U309" s="35"/>
      <c r="V309" s="35">
        <f t="shared" si="1540"/>
        <v>13234.744000000001</v>
      </c>
      <c r="W309" s="3"/>
      <c r="X309" s="35">
        <f t="shared" si="1541"/>
        <v>13234.744000000001</v>
      </c>
      <c r="Y309" s="30"/>
      <c r="Z309" s="3">
        <f t="shared" si="1542"/>
        <v>13234.744000000001</v>
      </c>
      <c r="AA309" s="3">
        <v>103756.6</v>
      </c>
      <c r="AB309" s="3"/>
      <c r="AC309" s="4">
        <f t="shared" si="1254"/>
        <v>103756.6</v>
      </c>
      <c r="AD309" s="3"/>
      <c r="AE309" s="4">
        <f t="shared" si="1499"/>
        <v>103756.6</v>
      </c>
      <c r="AF309" s="3"/>
      <c r="AG309" s="4">
        <f t="shared" si="1522"/>
        <v>103756.6</v>
      </c>
      <c r="AH309" s="3"/>
      <c r="AI309" s="4">
        <f t="shared" si="1543"/>
        <v>103756.6</v>
      </c>
      <c r="AJ309" s="3"/>
      <c r="AK309" s="4">
        <f t="shared" si="1544"/>
        <v>103756.6</v>
      </c>
      <c r="AL309" s="3"/>
      <c r="AM309" s="3">
        <f t="shared" si="1454"/>
        <v>103756.6</v>
      </c>
      <c r="AN309" s="35"/>
      <c r="AO309" s="3">
        <f t="shared" si="1545"/>
        <v>103756.6</v>
      </c>
      <c r="AP309" s="35"/>
      <c r="AQ309" s="35">
        <f t="shared" si="1546"/>
        <v>103756.6</v>
      </c>
      <c r="AR309" s="3"/>
      <c r="AS309" s="35">
        <f t="shared" si="1547"/>
        <v>103756.6</v>
      </c>
      <c r="AT309" s="30"/>
      <c r="AU309" s="3">
        <f t="shared" si="1548"/>
        <v>103756.6</v>
      </c>
      <c r="AV309" s="3">
        <v>90000</v>
      </c>
      <c r="AW309" s="3"/>
      <c r="AX309" s="3">
        <f t="shared" si="1255"/>
        <v>90000</v>
      </c>
      <c r="AY309" s="3"/>
      <c r="AZ309" s="3">
        <f t="shared" si="1507"/>
        <v>90000</v>
      </c>
      <c r="BA309" s="3"/>
      <c r="BB309" s="3">
        <f t="shared" si="1529"/>
        <v>90000</v>
      </c>
      <c r="BC309" s="3"/>
      <c r="BD309" s="3">
        <f t="shared" si="1549"/>
        <v>90000</v>
      </c>
      <c r="BE309" s="3"/>
      <c r="BF309" s="3">
        <f t="shared" si="1550"/>
        <v>90000</v>
      </c>
      <c r="BG309" s="3"/>
      <c r="BH309" s="3">
        <f t="shared" si="1461"/>
        <v>90000</v>
      </c>
      <c r="BI309" s="3"/>
      <c r="BJ309" s="35">
        <f t="shared" si="1551"/>
        <v>90000</v>
      </c>
      <c r="BK309" s="30"/>
      <c r="BL309" s="3">
        <f t="shared" si="1552"/>
        <v>90000</v>
      </c>
      <c r="BM309" s="64" t="s">
        <v>109</v>
      </c>
      <c r="BN309" s="64"/>
    </row>
    <row r="310" spans="1:67" ht="54" x14ac:dyDescent="0.35">
      <c r="A310" s="24" t="s">
        <v>342</v>
      </c>
      <c r="B310" s="72" t="s">
        <v>304</v>
      </c>
      <c r="C310" s="2" t="s">
        <v>58</v>
      </c>
      <c r="D310" s="3">
        <v>0</v>
      </c>
      <c r="E310" s="3">
        <v>0</v>
      </c>
      <c r="F310" s="4">
        <f t="shared" si="1253"/>
        <v>0</v>
      </c>
      <c r="G310" s="3">
        <v>0</v>
      </c>
      <c r="H310" s="4">
        <f t="shared" si="1553"/>
        <v>0</v>
      </c>
      <c r="I310" s="3">
        <v>0</v>
      </c>
      <c r="J310" s="4">
        <f t="shared" si="1516"/>
        <v>0</v>
      </c>
      <c r="K310" s="3">
        <v>0</v>
      </c>
      <c r="L310" s="4">
        <f t="shared" si="1517"/>
        <v>0</v>
      </c>
      <c r="M310" s="3">
        <v>0</v>
      </c>
      <c r="N310" s="4">
        <f t="shared" si="1537"/>
        <v>0</v>
      </c>
      <c r="O310" s="3">
        <v>0</v>
      </c>
      <c r="P310" s="4">
        <f t="shared" si="1538"/>
        <v>0</v>
      </c>
      <c r="Q310" s="3">
        <v>0</v>
      </c>
      <c r="R310" s="3">
        <f t="shared" si="1447"/>
        <v>0</v>
      </c>
      <c r="S310" s="35">
        <v>0</v>
      </c>
      <c r="T310" s="3">
        <f t="shared" si="1539"/>
        <v>0</v>
      </c>
      <c r="U310" s="35">
        <v>0</v>
      </c>
      <c r="V310" s="35">
        <f t="shared" si="1540"/>
        <v>0</v>
      </c>
      <c r="W310" s="3">
        <v>0</v>
      </c>
      <c r="X310" s="35">
        <f t="shared" si="1541"/>
        <v>0</v>
      </c>
      <c r="Y310" s="30">
        <v>0</v>
      </c>
      <c r="Z310" s="3">
        <f t="shared" si="1542"/>
        <v>0</v>
      </c>
      <c r="AA310" s="3">
        <v>0</v>
      </c>
      <c r="AB310" s="3">
        <v>0</v>
      </c>
      <c r="AC310" s="4">
        <f t="shared" si="1254"/>
        <v>0</v>
      </c>
      <c r="AD310" s="3">
        <v>0</v>
      </c>
      <c r="AE310" s="4">
        <f t="shared" si="1499"/>
        <v>0</v>
      </c>
      <c r="AF310" s="3">
        <v>0</v>
      </c>
      <c r="AG310" s="4">
        <f t="shared" si="1522"/>
        <v>0</v>
      </c>
      <c r="AH310" s="3">
        <v>0</v>
      </c>
      <c r="AI310" s="4">
        <f t="shared" si="1543"/>
        <v>0</v>
      </c>
      <c r="AJ310" s="3">
        <v>0</v>
      </c>
      <c r="AK310" s="4">
        <f t="shared" si="1544"/>
        <v>0</v>
      </c>
      <c r="AL310" s="3">
        <v>0</v>
      </c>
      <c r="AM310" s="3">
        <f t="shared" si="1454"/>
        <v>0</v>
      </c>
      <c r="AN310" s="35">
        <v>0</v>
      </c>
      <c r="AO310" s="3">
        <f t="shared" si="1545"/>
        <v>0</v>
      </c>
      <c r="AP310" s="35">
        <v>0</v>
      </c>
      <c r="AQ310" s="35">
        <f t="shared" si="1546"/>
        <v>0</v>
      </c>
      <c r="AR310" s="3">
        <v>0</v>
      </c>
      <c r="AS310" s="35">
        <f t="shared" si="1547"/>
        <v>0</v>
      </c>
      <c r="AT310" s="30">
        <v>0</v>
      </c>
      <c r="AU310" s="3">
        <f t="shared" si="1548"/>
        <v>0</v>
      </c>
      <c r="AV310" s="3">
        <v>4109</v>
      </c>
      <c r="AW310" s="3"/>
      <c r="AX310" s="3">
        <f t="shared" si="1255"/>
        <v>4109</v>
      </c>
      <c r="AY310" s="3"/>
      <c r="AZ310" s="3">
        <f t="shared" si="1507"/>
        <v>4109</v>
      </c>
      <c r="BA310" s="3"/>
      <c r="BB310" s="3">
        <f t="shared" si="1529"/>
        <v>4109</v>
      </c>
      <c r="BC310" s="3"/>
      <c r="BD310" s="3">
        <f t="shared" si="1549"/>
        <v>4109</v>
      </c>
      <c r="BE310" s="3"/>
      <c r="BF310" s="3">
        <f t="shared" si="1550"/>
        <v>4109</v>
      </c>
      <c r="BG310" s="3"/>
      <c r="BH310" s="3">
        <f t="shared" si="1461"/>
        <v>4109</v>
      </c>
      <c r="BI310" s="3"/>
      <c r="BJ310" s="35">
        <f t="shared" si="1551"/>
        <v>4109</v>
      </c>
      <c r="BK310" s="30"/>
      <c r="BL310" s="3">
        <f t="shared" si="1552"/>
        <v>4109</v>
      </c>
      <c r="BM310" s="64" t="s">
        <v>111</v>
      </c>
      <c r="BN310" s="64"/>
    </row>
    <row r="311" spans="1:67" ht="54" x14ac:dyDescent="0.35">
      <c r="A311" s="24" t="s">
        <v>348</v>
      </c>
      <c r="B311" s="72" t="s">
        <v>349</v>
      </c>
      <c r="C311" s="2" t="s">
        <v>58</v>
      </c>
      <c r="D311" s="3"/>
      <c r="E311" s="3"/>
      <c r="F311" s="4"/>
      <c r="G311" s="3">
        <v>26004.616999999998</v>
      </c>
      <c r="H311" s="4">
        <f t="shared" si="1553"/>
        <v>26004.616999999998</v>
      </c>
      <c r="I311" s="3"/>
      <c r="J311" s="4">
        <f t="shared" si="1516"/>
        <v>26004.616999999998</v>
      </c>
      <c r="K311" s="3"/>
      <c r="L311" s="4">
        <f t="shared" si="1517"/>
        <v>26004.616999999998</v>
      </c>
      <c r="M311" s="3"/>
      <c r="N311" s="4">
        <f t="shared" si="1537"/>
        <v>26004.616999999998</v>
      </c>
      <c r="O311" s="3"/>
      <c r="P311" s="4">
        <f t="shared" si="1538"/>
        <v>26004.616999999998</v>
      </c>
      <c r="Q311" s="3"/>
      <c r="R311" s="3">
        <f t="shared" si="1447"/>
        <v>26004.616999999998</v>
      </c>
      <c r="S311" s="35"/>
      <c r="T311" s="3">
        <f t="shared" si="1539"/>
        <v>26004.616999999998</v>
      </c>
      <c r="U311" s="35"/>
      <c r="V311" s="35">
        <f t="shared" si="1540"/>
        <v>26004.616999999998</v>
      </c>
      <c r="W311" s="3"/>
      <c r="X311" s="35">
        <f t="shared" si="1541"/>
        <v>26004.616999999998</v>
      </c>
      <c r="Y311" s="30"/>
      <c r="Z311" s="3">
        <f t="shared" si="1542"/>
        <v>26004.616999999998</v>
      </c>
      <c r="AA311" s="3"/>
      <c r="AB311" s="3"/>
      <c r="AC311" s="4"/>
      <c r="AD311" s="3"/>
      <c r="AE311" s="4">
        <f t="shared" si="1499"/>
        <v>0</v>
      </c>
      <c r="AF311" s="3"/>
      <c r="AG311" s="4">
        <f t="shared" si="1522"/>
        <v>0</v>
      </c>
      <c r="AH311" s="3"/>
      <c r="AI311" s="4">
        <f t="shared" si="1543"/>
        <v>0</v>
      </c>
      <c r="AJ311" s="3"/>
      <c r="AK311" s="4">
        <f t="shared" si="1544"/>
        <v>0</v>
      </c>
      <c r="AL311" s="3"/>
      <c r="AM311" s="3">
        <f t="shared" si="1454"/>
        <v>0</v>
      </c>
      <c r="AN311" s="35"/>
      <c r="AO311" s="3">
        <f t="shared" si="1545"/>
        <v>0</v>
      </c>
      <c r="AP311" s="35"/>
      <c r="AQ311" s="35">
        <f t="shared" si="1546"/>
        <v>0</v>
      </c>
      <c r="AR311" s="3"/>
      <c r="AS311" s="35">
        <f t="shared" si="1547"/>
        <v>0</v>
      </c>
      <c r="AT311" s="30"/>
      <c r="AU311" s="3">
        <f t="shared" si="1548"/>
        <v>0</v>
      </c>
      <c r="AV311" s="3"/>
      <c r="AW311" s="3"/>
      <c r="AX311" s="3"/>
      <c r="AY311" s="3"/>
      <c r="AZ311" s="3">
        <f t="shared" si="1507"/>
        <v>0</v>
      </c>
      <c r="BA311" s="3"/>
      <c r="BB311" s="3">
        <f t="shared" si="1529"/>
        <v>0</v>
      </c>
      <c r="BC311" s="3"/>
      <c r="BD311" s="3">
        <f t="shared" si="1549"/>
        <v>0</v>
      </c>
      <c r="BE311" s="3"/>
      <c r="BF311" s="3">
        <f t="shared" si="1550"/>
        <v>0</v>
      </c>
      <c r="BG311" s="3"/>
      <c r="BH311" s="3">
        <f t="shared" si="1461"/>
        <v>0</v>
      </c>
      <c r="BI311" s="3"/>
      <c r="BJ311" s="35">
        <f t="shared" si="1551"/>
        <v>0</v>
      </c>
      <c r="BK311" s="30"/>
      <c r="BL311" s="3">
        <f t="shared" si="1552"/>
        <v>0</v>
      </c>
      <c r="BM311" s="64" t="s">
        <v>328</v>
      </c>
      <c r="BN311" s="64"/>
    </row>
    <row r="312" spans="1:67" x14ac:dyDescent="0.35">
      <c r="A312" s="24"/>
      <c r="B312" s="72" t="s">
        <v>15</v>
      </c>
      <c r="C312" s="18"/>
      <c r="D312" s="40">
        <f>D313+D314+D315</f>
        <v>88629.499999999985</v>
      </c>
      <c r="E312" s="40">
        <f>E313+E314+E315+E316</f>
        <v>3426.3</v>
      </c>
      <c r="F312" s="39">
        <f t="shared" si="1253"/>
        <v>92055.799999999988</v>
      </c>
      <c r="G312" s="40">
        <f>G313+G314+G315+G316</f>
        <v>16183.850999999999</v>
      </c>
      <c r="H312" s="39">
        <f t="shared" si="1553"/>
        <v>108239.65099999998</v>
      </c>
      <c r="I312" s="40">
        <f>I313+I314+I315+I316</f>
        <v>0</v>
      </c>
      <c r="J312" s="39">
        <f t="shared" si="1516"/>
        <v>108239.65099999998</v>
      </c>
      <c r="K312" s="40">
        <f>K313+K314+K315+K316</f>
        <v>244.03</v>
      </c>
      <c r="L312" s="39">
        <f t="shared" si="1517"/>
        <v>108483.68099999998</v>
      </c>
      <c r="M312" s="40">
        <f>M313+M314+M315+M316</f>
        <v>0</v>
      </c>
      <c r="N312" s="39">
        <f t="shared" si="1537"/>
        <v>108483.68099999998</v>
      </c>
      <c r="O312" s="40">
        <f>O313+O314+O315+O316</f>
        <v>0</v>
      </c>
      <c r="P312" s="39">
        <f t="shared" si="1538"/>
        <v>108483.68099999998</v>
      </c>
      <c r="Q312" s="40">
        <f>Q313+Q314+Q315+Q316</f>
        <v>-17305.546000000002</v>
      </c>
      <c r="R312" s="40">
        <f t="shared" si="1447"/>
        <v>91178.13499999998</v>
      </c>
      <c r="S312" s="40">
        <f>S313+S314+S315+S316</f>
        <v>-2386.38</v>
      </c>
      <c r="T312" s="40">
        <f t="shared" si="1539"/>
        <v>88791.754999999976</v>
      </c>
      <c r="U312" s="40">
        <f>U313+U314+U315+U316</f>
        <v>30300.056</v>
      </c>
      <c r="V312" s="40">
        <f t="shared" si="1540"/>
        <v>119091.81099999997</v>
      </c>
      <c r="W312" s="3">
        <f>W313+W314+W315+W316</f>
        <v>0</v>
      </c>
      <c r="X312" s="40">
        <f t="shared" si="1541"/>
        <v>119091.81099999997</v>
      </c>
      <c r="Y312" s="40">
        <f>Y313+Y314+Y315+Y316</f>
        <v>-55908.101000000002</v>
      </c>
      <c r="Z312" s="3">
        <f t="shared" si="1542"/>
        <v>63183.70999999997</v>
      </c>
      <c r="AA312" s="40">
        <f t="shared" ref="AA312:AV312" si="1560">AA313+AA314+AA315</f>
        <v>45508.7</v>
      </c>
      <c r="AB312" s="40">
        <f>AB313+AB314+AB315+AB316</f>
        <v>0</v>
      </c>
      <c r="AC312" s="39">
        <f t="shared" si="1254"/>
        <v>45508.7</v>
      </c>
      <c r="AD312" s="40">
        <f>AD313+AD314+AD315+AD316</f>
        <v>0</v>
      </c>
      <c r="AE312" s="39">
        <f t="shared" si="1499"/>
        <v>45508.7</v>
      </c>
      <c r="AF312" s="40">
        <f>AF313+AF314+AF315+AF316</f>
        <v>0</v>
      </c>
      <c r="AG312" s="39">
        <f t="shared" si="1522"/>
        <v>45508.7</v>
      </c>
      <c r="AH312" s="40">
        <f>AH313+AH314+AH315+AH316</f>
        <v>0</v>
      </c>
      <c r="AI312" s="39">
        <f t="shared" si="1543"/>
        <v>45508.7</v>
      </c>
      <c r="AJ312" s="40">
        <f>AJ313+AJ314+AJ315+AJ316</f>
        <v>0</v>
      </c>
      <c r="AK312" s="39">
        <f t="shared" si="1544"/>
        <v>45508.7</v>
      </c>
      <c r="AL312" s="40">
        <f>AL313+AL314+AL315+AL316</f>
        <v>62983.002</v>
      </c>
      <c r="AM312" s="40">
        <f t="shared" si="1454"/>
        <v>108491.70199999999</v>
      </c>
      <c r="AN312" s="40">
        <f>AN313+AN314+AN315+AN316</f>
        <v>0</v>
      </c>
      <c r="AO312" s="40">
        <f t="shared" si="1545"/>
        <v>108491.70199999999</v>
      </c>
      <c r="AP312" s="40">
        <f>AP313+AP314+AP315+AP316</f>
        <v>0</v>
      </c>
      <c r="AQ312" s="40">
        <f t="shared" si="1546"/>
        <v>108491.70199999999</v>
      </c>
      <c r="AR312" s="3">
        <f>AR313+AR314+AR315+AR316</f>
        <v>0</v>
      </c>
      <c r="AS312" s="40">
        <f t="shared" si="1547"/>
        <v>108491.70199999999</v>
      </c>
      <c r="AT312" s="40">
        <f>AT313+AT314+AT315+AT316</f>
        <v>50000</v>
      </c>
      <c r="AU312" s="3">
        <f t="shared" si="1548"/>
        <v>158491.70199999999</v>
      </c>
      <c r="AV312" s="40">
        <f t="shared" si="1560"/>
        <v>12285.5</v>
      </c>
      <c r="AW312" s="40">
        <f>AW313+AW314+AW315+AW316</f>
        <v>0</v>
      </c>
      <c r="AX312" s="40">
        <f t="shared" si="1255"/>
        <v>12285.5</v>
      </c>
      <c r="AY312" s="40">
        <f>AY313+AY314+AY315+AY316</f>
        <v>0</v>
      </c>
      <c r="AZ312" s="40">
        <f t="shared" si="1507"/>
        <v>12285.5</v>
      </c>
      <c r="BA312" s="40">
        <f>BA313+BA314+BA315+BA316</f>
        <v>0</v>
      </c>
      <c r="BB312" s="40">
        <f t="shared" si="1529"/>
        <v>12285.5</v>
      </c>
      <c r="BC312" s="40">
        <f>BC313+BC314+BC315+BC316</f>
        <v>0</v>
      </c>
      <c r="BD312" s="40">
        <f t="shared" si="1549"/>
        <v>12285.5</v>
      </c>
      <c r="BE312" s="40">
        <f>BE313+BE314+BE315+BE316</f>
        <v>0</v>
      </c>
      <c r="BF312" s="40">
        <f t="shared" si="1550"/>
        <v>12285.5</v>
      </c>
      <c r="BG312" s="40">
        <f t="shared" ref="BG312:BI312" si="1561">BG313+BG314+BG315+BG316</f>
        <v>55416.644</v>
      </c>
      <c r="BH312" s="40">
        <f t="shared" si="1461"/>
        <v>67702.144</v>
      </c>
      <c r="BI312" s="3">
        <f t="shared" si="1561"/>
        <v>-30482.682000000001</v>
      </c>
      <c r="BJ312" s="40">
        <f t="shared" si="1551"/>
        <v>37219.462</v>
      </c>
      <c r="BK312" s="40">
        <f t="shared" ref="BK312" si="1562">BK313+BK314+BK315+BK316</f>
        <v>0</v>
      </c>
      <c r="BL312" s="3">
        <f t="shared" si="1552"/>
        <v>37219.462</v>
      </c>
      <c r="BM312" s="68"/>
      <c r="BN312" s="68"/>
      <c r="BO312" s="68"/>
    </row>
    <row r="313" spans="1:67" ht="54" x14ac:dyDescent="0.35">
      <c r="A313" s="24" t="s">
        <v>361</v>
      </c>
      <c r="B313" s="72" t="s">
        <v>301</v>
      </c>
      <c r="C313" s="2" t="s">
        <v>58</v>
      </c>
      <c r="D313" s="3">
        <v>43992.2</v>
      </c>
      <c r="E313" s="3"/>
      <c r="F313" s="4">
        <f t="shared" si="1253"/>
        <v>43992.2</v>
      </c>
      <c r="G313" s="3">
        <v>11424.444</v>
      </c>
      <c r="H313" s="4">
        <f t="shared" si="1553"/>
        <v>55416.644</v>
      </c>
      <c r="I313" s="3"/>
      <c r="J313" s="4">
        <f t="shared" si="1516"/>
        <v>55416.644</v>
      </c>
      <c r="K313" s="3"/>
      <c r="L313" s="4">
        <f t="shared" si="1517"/>
        <v>55416.644</v>
      </c>
      <c r="M313" s="3"/>
      <c r="N313" s="4">
        <f t="shared" si="1537"/>
        <v>55416.644</v>
      </c>
      <c r="O313" s="3"/>
      <c r="P313" s="4">
        <f t="shared" si="1538"/>
        <v>55416.644</v>
      </c>
      <c r="Q313" s="3">
        <v>-55416.644</v>
      </c>
      <c r="R313" s="3">
        <f t="shared" si="1447"/>
        <v>0</v>
      </c>
      <c r="S313" s="35"/>
      <c r="T313" s="3">
        <f t="shared" si="1539"/>
        <v>0</v>
      </c>
      <c r="U313" s="35">
        <v>30482.682000000001</v>
      </c>
      <c r="V313" s="35">
        <f t="shared" si="1540"/>
        <v>30482.682000000001</v>
      </c>
      <c r="W313" s="3"/>
      <c r="X313" s="35">
        <f t="shared" si="1541"/>
        <v>30482.682000000001</v>
      </c>
      <c r="Y313" s="30"/>
      <c r="Z313" s="3">
        <f t="shared" si="1542"/>
        <v>30482.682000000001</v>
      </c>
      <c r="AA313" s="3">
        <v>0</v>
      </c>
      <c r="AB313" s="3">
        <v>0</v>
      </c>
      <c r="AC313" s="4">
        <f t="shared" si="1254"/>
        <v>0</v>
      </c>
      <c r="AD313" s="3">
        <v>0</v>
      </c>
      <c r="AE313" s="4">
        <f t="shared" si="1499"/>
        <v>0</v>
      </c>
      <c r="AF313" s="3">
        <v>0</v>
      </c>
      <c r="AG313" s="4">
        <f t="shared" si="1522"/>
        <v>0</v>
      </c>
      <c r="AH313" s="3">
        <v>0</v>
      </c>
      <c r="AI313" s="4">
        <f t="shared" si="1543"/>
        <v>0</v>
      </c>
      <c r="AJ313" s="3"/>
      <c r="AK313" s="4">
        <f t="shared" si="1544"/>
        <v>0</v>
      </c>
      <c r="AL313" s="3"/>
      <c r="AM313" s="3">
        <f t="shared" si="1454"/>
        <v>0</v>
      </c>
      <c r="AN313" s="35"/>
      <c r="AO313" s="3">
        <f t="shared" si="1545"/>
        <v>0</v>
      </c>
      <c r="AP313" s="35"/>
      <c r="AQ313" s="35">
        <f t="shared" si="1546"/>
        <v>0</v>
      </c>
      <c r="AR313" s="3"/>
      <c r="AS313" s="35">
        <f t="shared" si="1547"/>
        <v>0</v>
      </c>
      <c r="AT313" s="30"/>
      <c r="AU313" s="3">
        <f t="shared" si="1548"/>
        <v>0</v>
      </c>
      <c r="AV313" s="3">
        <v>0</v>
      </c>
      <c r="AW313" s="3">
        <v>0</v>
      </c>
      <c r="AX313" s="3">
        <f t="shared" si="1255"/>
        <v>0</v>
      </c>
      <c r="AY313" s="3">
        <v>0</v>
      </c>
      <c r="AZ313" s="3">
        <f t="shared" si="1507"/>
        <v>0</v>
      </c>
      <c r="BA313" s="3">
        <v>0</v>
      </c>
      <c r="BB313" s="3">
        <f t="shared" si="1529"/>
        <v>0</v>
      </c>
      <c r="BC313" s="3">
        <v>0</v>
      </c>
      <c r="BD313" s="3">
        <f t="shared" si="1549"/>
        <v>0</v>
      </c>
      <c r="BE313" s="3">
        <v>0</v>
      </c>
      <c r="BF313" s="3">
        <f t="shared" si="1550"/>
        <v>0</v>
      </c>
      <c r="BG313" s="3">
        <v>55416.644</v>
      </c>
      <c r="BH313" s="3">
        <f t="shared" si="1461"/>
        <v>55416.644</v>
      </c>
      <c r="BI313" s="3">
        <v>-30482.682000000001</v>
      </c>
      <c r="BJ313" s="35">
        <f t="shared" si="1551"/>
        <v>24933.962</v>
      </c>
      <c r="BK313" s="30"/>
      <c r="BL313" s="3">
        <f t="shared" si="1552"/>
        <v>24933.962</v>
      </c>
      <c r="BM313" s="64" t="s">
        <v>137</v>
      </c>
      <c r="BN313" s="64"/>
    </row>
    <row r="314" spans="1:67" ht="54" x14ac:dyDescent="0.35">
      <c r="A314" s="24" t="s">
        <v>362</v>
      </c>
      <c r="B314" s="72" t="s">
        <v>312</v>
      </c>
      <c r="C314" s="2" t="s">
        <v>58</v>
      </c>
      <c r="D314" s="3">
        <v>32456.6</v>
      </c>
      <c r="E314" s="3"/>
      <c r="F314" s="4">
        <f t="shared" si="1253"/>
        <v>32456.6</v>
      </c>
      <c r="G314" s="3"/>
      <c r="H314" s="4">
        <f t="shared" si="1553"/>
        <v>32456.6</v>
      </c>
      <c r="I314" s="3"/>
      <c r="J314" s="4">
        <f t="shared" si="1516"/>
        <v>32456.6</v>
      </c>
      <c r="K314" s="3"/>
      <c r="L314" s="4">
        <f t="shared" si="1517"/>
        <v>32456.6</v>
      </c>
      <c r="M314" s="3"/>
      <c r="N314" s="4">
        <f t="shared" si="1537"/>
        <v>32456.6</v>
      </c>
      <c r="O314" s="3"/>
      <c r="P314" s="4">
        <f t="shared" si="1538"/>
        <v>32456.6</v>
      </c>
      <c r="Q314" s="3">
        <v>38111.097999999998</v>
      </c>
      <c r="R314" s="3">
        <f t="shared" si="1447"/>
        <v>70567.698000000004</v>
      </c>
      <c r="S314" s="35">
        <v>-2386.38</v>
      </c>
      <c r="T314" s="3">
        <f t="shared" si="1539"/>
        <v>68181.317999999999</v>
      </c>
      <c r="U314" s="35"/>
      <c r="V314" s="35">
        <f t="shared" si="1540"/>
        <v>68181.317999999999</v>
      </c>
      <c r="W314" s="3"/>
      <c r="X314" s="35">
        <f t="shared" si="1541"/>
        <v>68181.317999999999</v>
      </c>
      <c r="Y314" s="30">
        <f>-5908.101-50000</f>
        <v>-55908.101000000002</v>
      </c>
      <c r="Z314" s="3">
        <f t="shared" si="1542"/>
        <v>12273.216999999997</v>
      </c>
      <c r="AA314" s="3">
        <v>29500</v>
      </c>
      <c r="AB314" s="3"/>
      <c r="AC314" s="4">
        <f t="shared" si="1254"/>
        <v>29500</v>
      </c>
      <c r="AD314" s="3"/>
      <c r="AE314" s="4">
        <f t="shared" si="1499"/>
        <v>29500</v>
      </c>
      <c r="AF314" s="3"/>
      <c r="AG314" s="4">
        <f t="shared" si="1522"/>
        <v>29500</v>
      </c>
      <c r="AH314" s="3"/>
      <c r="AI314" s="4">
        <f t="shared" si="1543"/>
        <v>29500</v>
      </c>
      <c r="AJ314" s="3"/>
      <c r="AK314" s="4">
        <f t="shared" si="1544"/>
        <v>29500</v>
      </c>
      <c r="AL314" s="3">
        <v>62983.002</v>
      </c>
      <c r="AM314" s="3">
        <f t="shared" si="1454"/>
        <v>92483.002000000008</v>
      </c>
      <c r="AN314" s="35"/>
      <c r="AO314" s="3">
        <f t="shared" si="1545"/>
        <v>92483.002000000008</v>
      </c>
      <c r="AP314" s="35"/>
      <c r="AQ314" s="35">
        <f t="shared" si="1546"/>
        <v>92483.002000000008</v>
      </c>
      <c r="AR314" s="3"/>
      <c r="AS314" s="35">
        <f t="shared" si="1547"/>
        <v>92483.002000000008</v>
      </c>
      <c r="AT314" s="30">
        <v>50000</v>
      </c>
      <c r="AU314" s="3">
        <f t="shared" si="1548"/>
        <v>142483.00200000001</v>
      </c>
      <c r="AV314" s="3">
        <v>0</v>
      </c>
      <c r="AW314" s="3">
        <v>0</v>
      </c>
      <c r="AX314" s="3">
        <f t="shared" si="1255"/>
        <v>0</v>
      </c>
      <c r="AY314" s="3">
        <v>0</v>
      </c>
      <c r="AZ314" s="3">
        <f t="shared" si="1507"/>
        <v>0</v>
      </c>
      <c r="BA314" s="3">
        <v>0</v>
      </c>
      <c r="BB314" s="3">
        <f t="shared" si="1529"/>
        <v>0</v>
      </c>
      <c r="BC314" s="3">
        <v>0</v>
      </c>
      <c r="BD314" s="3">
        <f t="shared" si="1549"/>
        <v>0</v>
      </c>
      <c r="BE314" s="3">
        <v>0</v>
      </c>
      <c r="BF314" s="3">
        <f t="shared" si="1550"/>
        <v>0</v>
      </c>
      <c r="BG314" s="3">
        <v>0</v>
      </c>
      <c r="BH314" s="3">
        <f t="shared" si="1461"/>
        <v>0</v>
      </c>
      <c r="BI314" s="3">
        <v>0</v>
      </c>
      <c r="BJ314" s="35">
        <f t="shared" si="1551"/>
        <v>0</v>
      </c>
      <c r="BK314" s="30">
        <v>0</v>
      </c>
      <c r="BL314" s="3">
        <f t="shared" si="1552"/>
        <v>0</v>
      </c>
      <c r="BM314" s="64" t="s">
        <v>136</v>
      </c>
      <c r="BN314" s="64"/>
    </row>
    <row r="315" spans="1:67" ht="54" x14ac:dyDescent="0.35">
      <c r="A315" s="24" t="s">
        <v>363</v>
      </c>
      <c r="B315" s="72" t="s">
        <v>134</v>
      </c>
      <c r="C315" s="2" t="s">
        <v>58</v>
      </c>
      <c r="D315" s="3">
        <v>12180.7</v>
      </c>
      <c r="E315" s="3"/>
      <c r="F315" s="4">
        <f t="shared" si="1253"/>
        <v>12180.7</v>
      </c>
      <c r="G315" s="3">
        <v>4759.4070000000002</v>
      </c>
      <c r="H315" s="4">
        <f t="shared" si="1553"/>
        <v>16940.107</v>
      </c>
      <c r="I315" s="3"/>
      <c r="J315" s="4">
        <f t="shared" si="1516"/>
        <v>16940.107</v>
      </c>
      <c r="K315" s="3">
        <v>244.03</v>
      </c>
      <c r="L315" s="4">
        <f t="shared" si="1517"/>
        <v>17184.136999999999</v>
      </c>
      <c r="M315" s="3"/>
      <c r="N315" s="4">
        <f t="shared" si="1537"/>
        <v>17184.136999999999</v>
      </c>
      <c r="O315" s="3"/>
      <c r="P315" s="4">
        <f t="shared" si="1538"/>
        <v>17184.136999999999</v>
      </c>
      <c r="Q315" s="3"/>
      <c r="R315" s="3">
        <f t="shared" si="1447"/>
        <v>17184.136999999999</v>
      </c>
      <c r="S315" s="35"/>
      <c r="T315" s="3">
        <f t="shared" si="1539"/>
        <v>17184.136999999999</v>
      </c>
      <c r="U315" s="35">
        <v>-182.626</v>
      </c>
      <c r="V315" s="35">
        <f t="shared" si="1540"/>
        <v>17001.510999999999</v>
      </c>
      <c r="W315" s="3"/>
      <c r="X315" s="35">
        <f t="shared" si="1541"/>
        <v>17001.510999999999</v>
      </c>
      <c r="Y315" s="30"/>
      <c r="Z315" s="3">
        <f t="shared" si="1542"/>
        <v>17001.510999999999</v>
      </c>
      <c r="AA315" s="3">
        <v>16008.7</v>
      </c>
      <c r="AB315" s="3"/>
      <c r="AC315" s="4">
        <f t="shared" si="1254"/>
        <v>16008.7</v>
      </c>
      <c r="AD315" s="3"/>
      <c r="AE315" s="4">
        <f t="shared" si="1499"/>
        <v>16008.7</v>
      </c>
      <c r="AF315" s="3"/>
      <c r="AG315" s="4">
        <f t="shared" si="1522"/>
        <v>16008.7</v>
      </c>
      <c r="AH315" s="3"/>
      <c r="AI315" s="4">
        <f t="shared" si="1543"/>
        <v>16008.7</v>
      </c>
      <c r="AJ315" s="3"/>
      <c r="AK315" s="4">
        <f t="shared" si="1544"/>
        <v>16008.7</v>
      </c>
      <c r="AL315" s="3"/>
      <c r="AM315" s="3">
        <f t="shared" si="1454"/>
        <v>16008.7</v>
      </c>
      <c r="AN315" s="35"/>
      <c r="AO315" s="3">
        <f t="shared" si="1545"/>
        <v>16008.7</v>
      </c>
      <c r="AP315" s="35"/>
      <c r="AQ315" s="35">
        <f t="shared" si="1546"/>
        <v>16008.7</v>
      </c>
      <c r="AR315" s="3"/>
      <c r="AS315" s="35">
        <f t="shared" si="1547"/>
        <v>16008.7</v>
      </c>
      <c r="AT315" s="30"/>
      <c r="AU315" s="3">
        <f t="shared" si="1548"/>
        <v>16008.7</v>
      </c>
      <c r="AV315" s="3">
        <v>12285.5</v>
      </c>
      <c r="AW315" s="3"/>
      <c r="AX315" s="3">
        <f t="shared" si="1255"/>
        <v>12285.5</v>
      </c>
      <c r="AY315" s="3"/>
      <c r="AZ315" s="3">
        <f t="shared" si="1507"/>
        <v>12285.5</v>
      </c>
      <c r="BA315" s="3"/>
      <c r="BB315" s="3">
        <f t="shared" si="1529"/>
        <v>12285.5</v>
      </c>
      <c r="BC315" s="3"/>
      <c r="BD315" s="3">
        <f t="shared" si="1549"/>
        <v>12285.5</v>
      </c>
      <c r="BE315" s="3"/>
      <c r="BF315" s="3">
        <f t="shared" si="1550"/>
        <v>12285.5</v>
      </c>
      <c r="BG315" s="3"/>
      <c r="BH315" s="3">
        <f t="shared" si="1461"/>
        <v>12285.5</v>
      </c>
      <c r="BI315" s="3"/>
      <c r="BJ315" s="35">
        <f t="shared" si="1551"/>
        <v>12285.5</v>
      </c>
      <c r="BK315" s="30"/>
      <c r="BL315" s="3">
        <f t="shared" si="1552"/>
        <v>12285.5</v>
      </c>
      <c r="BM315" s="64" t="s">
        <v>135</v>
      </c>
      <c r="BN315" s="64"/>
    </row>
    <row r="316" spans="1:67" ht="54" x14ac:dyDescent="0.35">
      <c r="A316" s="24" t="s">
        <v>364</v>
      </c>
      <c r="B316" s="72" t="s">
        <v>310</v>
      </c>
      <c r="C316" s="2" t="s">
        <v>58</v>
      </c>
      <c r="D316" s="3"/>
      <c r="E316" s="3">
        <v>3426.3</v>
      </c>
      <c r="F316" s="4">
        <f t="shared" si="1253"/>
        <v>3426.3</v>
      </c>
      <c r="G316" s="3"/>
      <c r="H316" s="4">
        <f t="shared" si="1553"/>
        <v>3426.3</v>
      </c>
      <c r="I316" s="3"/>
      <c r="J316" s="4">
        <f t="shared" si="1516"/>
        <v>3426.3</v>
      </c>
      <c r="K316" s="3"/>
      <c r="L316" s="4">
        <f t="shared" si="1517"/>
        <v>3426.3</v>
      </c>
      <c r="M316" s="3"/>
      <c r="N316" s="4">
        <f t="shared" si="1537"/>
        <v>3426.3</v>
      </c>
      <c r="O316" s="3"/>
      <c r="P316" s="4">
        <f t="shared" si="1538"/>
        <v>3426.3</v>
      </c>
      <c r="Q316" s="3"/>
      <c r="R316" s="3">
        <f t="shared" si="1447"/>
        <v>3426.3</v>
      </c>
      <c r="S316" s="35"/>
      <c r="T316" s="3">
        <f t="shared" si="1539"/>
        <v>3426.3</v>
      </c>
      <c r="U316" s="35"/>
      <c r="V316" s="35">
        <f t="shared" si="1540"/>
        <v>3426.3</v>
      </c>
      <c r="W316" s="3"/>
      <c r="X316" s="35">
        <f t="shared" si="1541"/>
        <v>3426.3</v>
      </c>
      <c r="Y316" s="30"/>
      <c r="Z316" s="3">
        <f t="shared" si="1542"/>
        <v>3426.3</v>
      </c>
      <c r="AA316" s="3"/>
      <c r="AB316" s="3"/>
      <c r="AC316" s="4">
        <f t="shared" si="1254"/>
        <v>0</v>
      </c>
      <c r="AD316" s="3"/>
      <c r="AE316" s="4">
        <f t="shared" si="1499"/>
        <v>0</v>
      </c>
      <c r="AF316" s="3"/>
      <c r="AG316" s="4">
        <f t="shared" si="1522"/>
        <v>0</v>
      </c>
      <c r="AH316" s="3"/>
      <c r="AI316" s="4">
        <f t="shared" si="1543"/>
        <v>0</v>
      </c>
      <c r="AJ316" s="3"/>
      <c r="AK316" s="4">
        <f t="shared" si="1544"/>
        <v>0</v>
      </c>
      <c r="AL316" s="3"/>
      <c r="AM316" s="3">
        <f t="shared" si="1454"/>
        <v>0</v>
      </c>
      <c r="AN316" s="35"/>
      <c r="AO316" s="3">
        <f t="shared" si="1545"/>
        <v>0</v>
      </c>
      <c r="AP316" s="35"/>
      <c r="AQ316" s="35">
        <f t="shared" si="1546"/>
        <v>0</v>
      </c>
      <c r="AR316" s="3"/>
      <c r="AS316" s="35">
        <f t="shared" si="1547"/>
        <v>0</v>
      </c>
      <c r="AT316" s="30"/>
      <c r="AU316" s="3">
        <f t="shared" si="1548"/>
        <v>0</v>
      </c>
      <c r="AV316" s="3"/>
      <c r="AW316" s="3"/>
      <c r="AX316" s="3">
        <f t="shared" si="1255"/>
        <v>0</v>
      </c>
      <c r="AY316" s="3"/>
      <c r="AZ316" s="3">
        <f t="shared" si="1507"/>
        <v>0</v>
      </c>
      <c r="BA316" s="3"/>
      <c r="BB316" s="3">
        <f t="shared" si="1529"/>
        <v>0</v>
      </c>
      <c r="BC316" s="3"/>
      <c r="BD316" s="3">
        <f t="shared" si="1549"/>
        <v>0</v>
      </c>
      <c r="BE316" s="3"/>
      <c r="BF316" s="3">
        <f t="shared" si="1550"/>
        <v>0</v>
      </c>
      <c r="BG316" s="3"/>
      <c r="BH316" s="3">
        <f t="shared" si="1461"/>
        <v>0</v>
      </c>
      <c r="BI316" s="3"/>
      <c r="BJ316" s="35">
        <f t="shared" si="1551"/>
        <v>0</v>
      </c>
      <c r="BK316" s="30"/>
      <c r="BL316" s="3">
        <f t="shared" si="1552"/>
        <v>0</v>
      </c>
      <c r="BM316" s="64" t="s">
        <v>311</v>
      </c>
      <c r="BN316" s="64"/>
    </row>
    <row r="317" spans="1:67" x14ac:dyDescent="0.35">
      <c r="A317" s="24"/>
      <c r="B317" s="72" t="s">
        <v>22</v>
      </c>
      <c r="C317" s="18"/>
      <c r="D317" s="40">
        <f>D318</f>
        <v>10964.3</v>
      </c>
      <c r="E317" s="40">
        <f>E318+E319</f>
        <v>0</v>
      </c>
      <c r="F317" s="39">
        <f t="shared" si="1253"/>
        <v>10964.3</v>
      </c>
      <c r="G317" s="40">
        <f>G318+G319</f>
        <v>8910.5519999999997</v>
      </c>
      <c r="H317" s="39">
        <f t="shared" si="1553"/>
        <v>19874.851999999999</v>
      </c>
      <c r="I317" s="40">
        <f>I318+I319</f>
        <v>0</v>
      </c>
      <c r="J317" s="39">
        <f t="shared" si="1516"/>
        <v>19874.851999999999</v>
      </c>
      <c r="K317" s="40">
        <f>K318+K319</f>
        <v>0</v>
      </c>
      <c r="L317" s="39">
        <f t="shared" si="1517"/>
        <v>19874.851999999999</v>
      </c>
      <c r="M317" s="40">
        <f>M318+M319</f>
        <v>0</v>
      </c>
      <c r="N317" s="39">
        <f t="shared" si="1537"/>
        <v>19874.851999999999</v>
      </c>
      <c r="O317" s="40">
        <f>O318+O319</f>
        <v>0</v>
      </c>
      <c r="P317" s="39">
        <f t="shared" si="1538"/>
        <v>19874.851999999999</v>
      </c>
      <c r="Q317" s="40">
        <f>Q318+Q319</f>
        <v>0</v>
      </c>
      <c r="R317" s="40">
        <f t="shared" si="1447"/>
        <v>19874.851999999999</v>
      </c>
      <c r="S317" s="40">
        <f>S318+S319</f>
        <v>0</v>
      </c>
      <c r="T317" s="40">
        <f t="shared" si="1539"/>
        <v>19874.851999999999</v>
      </c>
      <c r="U317" s="40">
        <f>U318+U319</f>
        <v>-32.304000000000002</v>
      </c>
      <c r="V317" s="40">
        <f t="shared" si="1540"/>
        <v>19842.547999999999</v>
      </c>
      <c r="W317" s="3">
        <f>W318+W319</f>
        <v>0</v>
      </c>
      <c r="X317" s="40">
        <f t="shared" si="1541"/>
        <v>19842.547999999999</v>
      </c>
      <c r="Y317" s="40">
        <f>Y318+Y319</f>
        <v>0</v>
      </c>
      <c r="Z317" s="3">
        <f t="shared" si="1542"/>
        <v>19842.547999999999</v>
      </c>
      <c r="AA317" s="40">
        <f t="shared" ref="AA317:AV317" si="1563">AA318</f>
        <v>0</v>
      </c>
      <c r="AB317" s="40">
        <f>AB318+AB319</f>
        <v>0</v>
      </c>
      <c r="AC317" s="39">
        <f t="shared" si="1254"/>
        <v>0</v>
      </c>
      <c r="AD317" s="40">
        <f>AD318+AD319</f>
        <v>0</v>
      </c>
      <c r="AE317" s="39">
        <f t="shared" si="1499"/>
        <v>0</v>
      </c>
      <c r="AF317" s="40">
        <f>AF318+AF319</f>
        <v>0</v>
      </c>
      <c r="AG317" s="39">
        <f t="shared" si="1522"/>
        <v>0</v>
      </c>
      <c r="AH317" s="40">
        <f>AH318+AH319</f>
        <v>0</v>
      </c>
      <c r="AI317" s="39">
        <f t="shared" si="1543"/>
        <v>0</v>
      </c>
      <c r="AJ317" s="40">
        <f>AJ318+AJ319</f>
        <v>0</v>
      </c>
      <c r="AK317" s="39">
        <f t="shared" si="1544"/>
        <v>0</v>
      </c>
      <c r="AL317" s="40">
        <f>AL318+AL319</f>
        <v>0</v>
      </c>
      <c r="AM317" s="40">
        <f t="shared" si="1454"/>
        <v>0</v>
      </c>
      <c r="AN317" s="40">
        <f>AN318+AN319</f>
        <v>0</v>
      </c>
      <c r="AO317" s="40">
        <f t="shared" si="1545"/>
        <v>0</v>
      </c>
      <c r="AP317" s="40">
        <f>AP318+AP319</f>
        <v>0</v>
      </c>
      <c r="AQ317" s="40">
        <f t="shared" si="1546"/>
        <v>0</v>
      </c>
      <c r="AR317" s="3">
        <f>AR318+AR319</f>
        <v>0</v>
      </c>
      <c r="AS317" s="40">
        <f t="shared" si="1547"/>
        <v>0</v>
      </c>
      <c r="AT317" s="40">
        <f>AT318+AT319</f>
        <v>0</v>
      </c>
      <c r="AU317" s="3">
        <f t="shared" si="1548"/>
        <v>0</v>
      </c>
      <c r="AV317" s="40">
        <f t="shared" si="1563"/>
        <v>0</v>
      </c>
      <c r="AW317" s="40">
        <f>AW318+AW319</f>
        <v>0</v>
      </c>
      <c r="AX317" s="40">
        <f t="shared" si="1255"/>
        <v>0</v>
      </c>
      <c r="AY317" s="40">
        <f>AY318+AY319</f>
        <v>0</v>
      </c>
      <c r="AZ317" s="40">
        <f t="shared" si="1507"/>
        <v>0</v>
      </c>
      <c r="BA317" s="40">
        <f>BA318+BA319</f>
        <v>0</v>
      </c>
      <c r="BB317" s="40">
        <f t="shared" si="1529"/>
        <v>0</v>
      </c>
      <c r="BC317" s="40">
        <f>BC318+BC319</f>
        <v>0</v>
      </c>
      <c r="BD317" s="40">
        <f t="shared" si="1549"/>
        <v>0</v>
      </c>
      <c r="BE317" s="40">
        <f>BE318+BE319</f>
        <v>0</v>
      </c>
      <c r="BF317" s="40">
        <f t="shared" si="1550"/>
        <v>0</v>
      </c>
      <c r="BG317" s="40">
        <f t="shared" ref="BG317:BI317" si="1564">BG318+BG319</f>
        <v>0</v>
      </c>
      <c r="BH317" s="40">
        <f t="shared" si="1461"/>
        <v>0</v>
      </c>
      <c r="BI317" s="3">
        <f t="shared" si="1564"/>
        <v>0</v>
      </c>
      <c r="BJ317" s="40">
        <f t="shared" si="1551"/>
        <v>0</v>
      </c>
      <c r="BK317" s="40">
        <f t="shared" ref="BK317" si="1565">BK318+BK319</f>
        <v>0</v>
      </c>
      <c r="BL317" s="3">
        <f t="shared" si="1552"/>
        <v>0</v>
      </c>
      <c r="BM317" s="68"/>
      <c r="BN317" s="68"/>
      <c r="BO317" s="68"/>
    </row>
    <row r="318" spans="1:67" ht="54" x14ac:dyDescent="0.35">
      <c r="A318" s="90" t="s">
        <v>375</v>
      </c>
      <c r="B318" s="101" t="s">
        <v>57</v>
      </c>
      <c r="C318" s="2" t="s">
        <v>58</v>
      </c>
      <c r="D318" s="3">
        <v>10964.3</v>
      </c>
      <c r="E318" s="3">
        <v>-637.66300000000001</v>
      </c>
      <c r="F318" s="4">
        <f t="shared" si="1253"/>
        <v>10326.636999999999</v>
      </c>
      <c r="G318" s="3">
        <v>8910.5519999999997</v>
      </c>
      <c r="H318" s="4">
        <f t="shared" si="1553"/>
        <v>19237.188999999998</v>
      </c>
      <c r="I318" s="3"/>
      <c r="J318" s="4">
        <f t="shared" si="1516"/>
        <v>19237.188999999998</v>
      </c>
      <c r="K318" s="3"/>
      <c r="L318" s="4">
        <f t="shared" si="1517"/>
        <v>19237.188999999998</v>
      </c>
      <c r="M318" s="3"/>
      <c r="N318" s="4">
        <f t="shared" si="1537"/>
        <v>19237.188999999998</v>
      </c>
      <c r="O318" s="3"/>
      <c r="P318" s="4">
        <f t="shared" si="1538"/>
        <v>19237.188999999998</v>
      </c>
      <c r="Q318" s="3"/>
      <c r="R318" s="3">
        <f t="shared" si="1447"/>
        <v>19237.188999999998</v>
      </c>
      <c r="S318" s="35"/>
      <c r="T318" s="3">
        <f t="shared" si="1539"/>
        <v>19237.188999999998</v>
      </c>
      <c r="U318" s="35"/>
      <c r="V318" s="35">
        <f t="shared" si="1540"/>
        <v>19237.188999999998</v>
      </c>
      <c r="W318" s="3"/>
      <c r="X318" s="35">
        <f t="shared" si="1541"/>
        <v>19237.188999999998</v>
      </c>
      <c r="Y318" s="30"/>
      <c r="Z318" s="3">
        <f t="shared" si="1542"/>
        <v>19237.188999999998</v>
      </c>
      <c r="AA318" s="3">
        <v>0</v>
      </c>
      <c r="AB318" s="3">
        <v>0</v>
      </c>
      <c r="AC318" s="4">
        <f t="shared" si="1254"/>
        <v>0</v>
      </c>
      <c r="AD318" s="3">
        <v>0</v>
      </c>
      <c r="AE318" s="4">
        <f t="shared" si="1499"/>
        <v>0</v>
      </c>
      <c r="AF318" s="3">
        <v>0</v>
      </c>
      <c r="AG318" s="4">
        <f t="shared" si="1522"/>
        <v>0</v>
      </c>
      <c r="AH318" s="3">
        <v>0</v>
      </c>
      <c r="AI318" s="4">
        <f t="shared" si="1543"/>
        <v>0</v>
      </c>
      <c r="AJ318" s="3">
        <v>0</v>
      </c>
      <c r="AK318" s="4">
        <f t="shared" si="1544"/>
        <v>0</v>
      </c>
      <c r="AL318" s="3">
        <v>0</v>
      </c>
      <c r="AM318" s="3">
        <f t="shared" si="1454"/>
        <v>0</v>
      </c>
      <c r="AN318" s="35">
        <v>0</v>
      </c>
      <c r="AO318" s="3">
        <f t="shared" si="1545"/>
        <v>0</v>
      </c>
      <c r="AP318" s="35">
        <v>0</v>
      </c>
      <c r="AQ318" s="35">
        <f t="shared" si="1546"/>
        <v>0</v>
      </c>
      <c r="AR318" s="3">
        <v>0</v>
      </c>
      <c r="AS318" s="35">
        <f t="shared" si="1547"/>
        <v>0</v>
      </c>
      <c r="AT318" s="30">
        <v>0</v>
      </c>
      <c r="AU318" s="3">
        <f t="shared" si="1548"/>
        <v>0</v>
      </c>
      <c r="AV318" s="3">
        <v>0</v>
      </c>
      <c r="AW318" s="3">
        <v>0</v>
      </c>
      <c r="AX318" s="3">
        <f t="shared" si="1255"/>
        <v>0</v>
      </c>
      <c r="AY318" s="3">
        <v>0</v>
      </c>
      <c r="AZ318" s="3">
        <f t="shared" si="1507"/>
        <v>0</v>
      </c>
      <c r="BA318" s="3">
        <v>0</v>
      </c>
      <c r="BB318" s="3">
        <f t="shared" si="1529"/>
        <v>0</v>
      </c>
      <c r="BC318" s="3">
        <v>0</v>
      </c>
      <c r="BD318" s="3">
        <f t="shared" si="1549"/>
        <v>0</v>
      </c>
      <c r="BE318" s="3">
        <v>0</v>
      </c>
      <c r="BF318" s="3">
        <f t="shared" si="1550"/>
        <v>0</v>
      </c>
      <c r="BG318" s="3">
        <v>0</v>
      </c>
      <c r="BH318" s="3">
        <f t="shared" si="1461"/>
        <v>0</v>
      </c>
      <c r="BI318" s="3">
        <v>0</v>
      </c>
      <c r="BJ318" s="35">
        <f t="shared" si="1551"/>
        <v>0</v>
      </c>
      <c r="BK318" s="30">
        <v>0</v>
      </c>
      <c r="BL318" s="3">
        <f t="shared" si="1552"/>
        <v>0</v>
      </c>
      <c r="BM318" s="64" t="s">
        <v>56</v>
      </c>
      <c r="BN318" s="64"/>
    </row>
    <row r="319" spans="1:67" ht="54" x14ac:dyDescent="0.35">
      <c r="A319" s="91"/>
      <c r="B319" s="102"/>
      <c r="C319" s="2" t="s">
        <v>309</v>
      </c>
      <c r="D319" s="3"/>
      <c r="E319" s="3">
        <v>637.66300000000001</v>
      </c>
      <c r="F319" s="4">
        <f t="shared" si="1253"/>
        <v>637.66300000000001</v>
      </c>
      <c r="G319" s="3"/>
      <c r="H319" s="4">
        <f t="shared" si="1553"/>
        <v>637.66300000000001</v>
      </c>
      <c r="I319" s="3"/>
      <c r="J319" s="4">
        <f t="shared" si="1516"/>
        <v>637.66300000000001</v>
      </c>
      <c r="K319" s="3"/>
      <c r="L319" s="4">
        <f t="shared" si="1517"/>
        <v>637.66300000000001</v>
      </c>
      <c r="M319" s="3"/>
      <c r="N319" s="4">
        <f t="shared" si="1537"/>
        <v>637.66300000000001</v>
      </c>
      <c r="O319" s="3"/>
      <c r="P319" s="4">
        <f t="shared" si="1538"/>
        <v>637.66300000000001</v>
      </c>
      <c r="Q319" s="3"/>
      <c r="R319" s="3">
        <f t="shared" si="1447"/>
        <v>637.66300000000001</v>
      </c>
      <c r="S319" s="35"/>
      <c r="T319" s="3">
        <f t="shared" si="1539"/>
        <v>637.66300000000001</v>
      </c>
      <c r="U319" s="35">
        <v>-32.304000000000002</v>
      </c>
      <c r="V319" s="35">
        <f t="shared" si="1540"/>
        <v>605.35900000000004</v>
      </c>
      <c r="W319" s="3"/>
      <c r="X319" s="35">
        <f t="shared" si="1541"/>
        <v>605.35900000000004</v>
      </c>
      <c r="Y319" s="30"/>
      <c r="Z319" s="3">
        <f t="shared" si="1542"/>
        <v>605.35900000000004</v>
      </c>
      <c r="AA319" s="3"/>
      <c r="AB319" s="3"/>
      <c r="AC319" s="4">
        <f t="shared" si="1254"/>
        <v>0</v>
      </c>
      <c r="AD319" s="3"/>
      <c r="AE319" s="4">
        <f t="shared" si="1499"/>
        <v>0</v>
      </c>
      <c r="AF319" s="3"/>
      <c r="AG319" s="4">
        <f>AE319+AF319</f>
        <v>0</v>
      </c>
      <c r="AH319" s="3"/>
      <c r="AI319" s="4">
        <f>AG319+AH319</f>
        <v>0</v>
      </c>
      <c r="AJ319" s="3"/>
      <c r="AK319" s="4">
        <f>AI319+AJ319</f>
        <v>0</v>
      </c>
      <c r="AL319" s="3"/>
      <c r="AM319" s="3">
        <f t="shared" si="1454"/>
        <v>0</v>
      </c>
      <c r="AN319" s="35"/>
      <c r="AO319" s="3">
        <f t="shared" si="1545"/>
        <v>0</v>
      </c>
      <c r="AP319" s="35"/>
      <c r="AQ319" s="35">
        <f t="shared" si="1546"/>
        <v>0</v>
      </c>
      <c r="AR319" s="3"/>
      <c r="AS319" s="35">
        <f t="shared" si="1547"/>
        <v>0</v>
      </c>
      <c r="AT319" s="30"/>
      <c r="AU319" s="3">
        <f t="shared" si="1548"/>
        <v>0</v>
      </c>
      <c r="AV319" s="3"/>
      <c r="AW319" s="3"/>
      <c r="AX319" s="3">
        <f t="shared" si="1255"/>
        <v>0</v>
      </c>
      <c r="AY319" s="3"/>
      <c r="AZ319" s="3">
        <f>AX319+AY319</f>
        <v>0</v>
      </c>
      <c r="BA319" s="3"/>
      <c r="BB319" s="3">
        <f>AZ319+BA319</f>
        <v>0</v>
      </c>
      <c r="BC319" s="3"/>
      <c r="BD319" s="3">
        <f>BB319+BC319</f>
        <v>0</v>
      </c>
      <c r="BE319" s="3"/>
      <c r="BF319" s="3">
        <f>BD319+BE319</f>
        <v>0</v>
      </c>
      <c r="BG319" s="3"/>
      <c r="BH319" s="3">
        <f t="shared" si="1461"/>
        <v>0</v>
      </c>
      <c r="BI319" s="3"/>
      <c r="BJ319" s="35">
        <f t="shared" si="1551"/>
        <v>0</v>
      </c>
      <c r="BK319" s="30"/>
      <c r="BL319" s="3">
        <f t="shared" si="1552"/>
        <v>0</v>
      </c>
      <c r="BM319" s="64" t="s">
        <v>56</v>
      </c>
      <c r="BN319" s="64"/>
    </row>
    <row r="320" spans="1:67" x14ac:dyDescent="0.35">
      <c r="A320" s="61"/>
      <c r="B320" s="72" t="s">
        <v>353</v>
      </c>
      <c r="C320" s="2"/>
      <c r="D320" s="40"/>
      <c r="E320" s="40"/>
      <c r="F320" s="39"/>
      <c r="G320" s="40"/>
      <c r="H320" s="39"/>
      <c r="I320" s="40"/>
      <c r="J320" s="39"/>
      <c r="K320" s="40">
        <f>K322+K323</f>
        <v>300000</v>
      </c>
      <c r="L320" s="39">
        <f t="shared" si="1517"/>
        <v>300000</v>
      </c>
      <c r="M320" s="40">
        <f>M322+M323</f>
        <v>0</v>
      </c>
      <c r="N320" s="39">
        <f t="shared" si="1537"/>
        <v>300000</v>
      </c>
      <c r="O320" s="40">
        <f>O322+O323</f>
        <v>0</v>
      </c>
      <c r="P320" s="39">
        <f t="shared" si="1538"/>
        <v>300000</v>
      </c>
      <c r="Q320" s="40">
        <f>Q322+Q323</f>
        <v>0</v>
      </c>
      <c r="R320" s="40">
        <f t="shared" si="1447"/>
        <v>300000</v>
      </c>
      <c r="S320" s="40">
        <f>S322+S323</f>
        <v>0</v>
      </c>
      <c r="T320" s="40">
        <f t="shared" si="1539"/>
        <v>300000</v>
      </c>
      <c r="U320" s="40">
        <f>U322+U323</f>
        <v>-300000</v>
      </c>
      <c r="V320" s="40">
        <f t="shared" si="1540"/>
        <v>0</v>
      </c>
      <c r="W320" s="3">
        <f>W322+W323</f>
        <v>0</v>
      </c>
      <c r="X320" s="40">
        <f t="shared" si="1541"/>
        <v>0</v>
      </c>
      <c r="Y320" s="40">
        <f>Y322+Y323</f>
        <v>0</v>
      </c>
      <c r="Z320" s="3">
        <f t="shared" si="1542"/>
        <v>0</v>
      </c>
      <c r="AA320" s="40"/>
      <c r="AB320" s="40"/>
      <c r="AC320" s="39"/>
      <c r="AD320" s="40"/>
      <c r="AE320" s="39"/>
      <c r="AF320" s="40">
        <f>AF322+AF323</f>
        <v>0</v>
      </c>
      <c r="AG320" s="39">
        <f t="shared" ref="AG320:AG327" si="1566">AE320+AF320</f>
        <v>0</v>
      </c>
      <c r="AH320" s="40">
        <f>AH322+AH323</f>
        <v>0</v>
      </c>
      <c r="AI320" s="39">
        <f t="shared" ref="AI320" si="1567">AG320+AH320</f>
        <v>0</v>
      </c>
      <c r="AJ320" s="40">
        <f>AJ322+AJ323</f>
        <v>0</v>
      </c>
      <c r="AK320" s="39">
        <f t="shared" ref="AK320" si="1568">AI320+AJ320</f>
        <v>0</v>
      </c>
      <c r="AL320" s="40">
        <f>AL322+AL323</f>
        <v>0</v>
      </c>
      <c r="AM320" s="40">
        <f t="shared" si="1454"/>
        <v>0</v>
      </c>
      <c r="AN320" s="40">
        <f>AN322+AN323</f>
        <v>0</v>
      </c>
      <c r="AO320" s="40">
        <f t="shared" si="1545"/>
        <v>0</v>
      </c>
      <c r="AP320" s="40">
        <f>AP322+AP323</f>
        <v>285000</v>
      </c>
      <c r="AQ320" s="40">
        <f t="shared" si="1546"/>
        <v>285000</v>
      </c>
      <c r="AR320" s="3">
        <f>AR322+AR323</f>
        <v>0</v>
      </c>
      <c r="AS320" s="40">
        <f t="shared" si="1547"/>
        <v>285000</v>
      </c>
      <c r="AT320" s="40">
        <f>AT322+AT323</f>
        <v>0</v>
      </c>
      <c r="AU320" s="3">
        <f t="shared" si="1548"/>
        <v>285000</v>
      </c>
      <c r="AV320" s="40"/>
      <c r="AW320" s="40"/>
      <c r="AX320" s="40"/>
      <c r="AY320" s="40"/>
      <c r="AZ320" s="40"/>
      <c r="BA320" s="40">
        <f>BA322+BA323</f>
        <v>0</v>
      </c>
      <c r="BB320" s="40">
        <f t="shared" ref="BB320:BB327" si="1569">AZ320+BA320</f>
        <v>0</v>
      </c>
      <c r="BC320" s="40">
        <f>BC322+BC323</f>
        <v>0</v>
      </c>
      <c r="BD320" s="40">
        <f t="shared" ref="BD320" si="1570">BB320+BC320</f>
        <v>0</v>
      </c>
      <c r="BE320" s="40">
        <f>BE322+BE323</f>
        <v>0</v>
      </c>
      <c r="BF320" s="40">
        <f t="shared" ref="BF320" si="1571">BD320+BE320</f>
        <v>0</v>
      </c>
      <c r="BG320" s="40">
        <f t="shared" ref="BG320:BI320" si="1572">BG322+BG323</f>
        <v>0</v>
      </c>
      <c r="BH320" s="40">
        <f t="shared" si="1461"/>
        <v>0</v>
      </c>
      <c r="BI320" s="3">
        <f t="shared" si="1572"/>
        <v>0</v>
      </c>
      <c r="BJ320" s="40">
        <f t="shared" si="1551"/>
        <v>0</v>
      </c>
      <c r="BK320" s="40">
        <f t="shared" ref="BK320" si="1573">BK322+BK323</f>
        <v>0</v>
      </c>
      <c r="BL320" s="3">
        <f t="shared" si="1552"/>
        <v>0</v>
      </c>
      <c r="BM320" s="68"/>
      <c r="BN320" s="68"/>
      <c r="BO320" s="68"/>
    </row>
    <row r="321" spans="1:67" x14ac:dyDescent="0.35">
      <c r="A321" s="61"/>
      <c r="B321" s="72" t="s">
        <v>5</v>
      </c>
      <c r="C321" s="2"/>
      <c r="D321" s="3"/>
      <c r="E321" s="3"/>
      <c r="F321" s="4"/>
      <c r="G321" s="3"/>
      <c r="H321" s="4"/>
      <c r="I321" s="3"/>
      <c r="J321" s="4"/>
      <c r="K321" s="3"/>
      <c r="L321" s="4"/>
      <c r="M321" s="3"/>
      <c r="N321" s="4"/>
      <c r="O321" s="3"/>
      <c r="P321" s="4"/>
      <c r="Q321" s="3"/>
      <c r="R321" s="3"/>
      <c r="S321" s="35"/>
      <c r="T321" s="3"/>
      <c r="U321" s="35"/>
      <c r="V321" s="35"/>
      <c r="W321" s="3"/>
      <c r="X321" s="35"/>
      <c r="Y321" s="30"/>
      <c r="Z321" s="3"/>
      <c r="AA321" s="3"/>
      <c r="AB321" s="3"/>
      <c r="AC321" s="4"/>
      <c r="AD321" s="3"/>
      <c r="AE321" s="4"/>
      <c r="AF321" s="3"/>
      <c r="AG321" s="4"/>
      <c r="AH321" s="3"/>
      <c r="AI321" s="4"/>
      <c r="AJ321" s="3"/>
      <c r="AK321" s="4"/>
      <c r="AL321" s="3"/>
      <c r="AM321" s="3"/>
      <c r="AN321" s="35"/>
      <c r="AO321" s="3"/>
      <c r="AP321" s="35"/>
      <c r="AQ321" s="35"/>
      <c r="AR321" s="3"/>
      <c r="AS321" s="35"/>
      <c r="AT321" s="30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5"/>
      <c r="BK321" s="30"/>
      <c r="BL321" s="3"/>
      <c r="BM321" s="64"/>
      <c r="BN321" s="64"/>
    </row>
    <row r="322" spans="1:67" hidden="1" x14ac:dyDescent="0.35">
      <c r="A322" s="23"/>
      <c r="B322" s="1" t="s">
        <v>6</v>
      </c>
      <c r="C322" s="2"/>
      <c r="D322" s="3"/>
      <c r="E322" s="3"/>
      <c r="F322" s="4"/>
      <c r="G322" s="3"/>
      <c r="H322" s="4"/>
      <c r="I322" s="3"/>
      <c r="J322" s="4"/>
      <c r="K322" s="3">
        <f>K326</f>
        <v>15000</v>
      </c>
      <c r="L322" s="4">
        <f t="shared" si="1517"/>
        <v>15000</v>
      </c>
      <c r="M322" s="3">
        <f>M326</f>
        <v>0</v>
      </c>
      <c r="N322" s="4">
        <f>L322+M322</f>
        <v>15000</v>
      </c>
      <c r="O322" s="3">
        <f>O326</f>
        <v>0</v>
      </c>
      <c r="P322" s="4">
        <f>N322+O322</f>
        <v>15000</v>
      </c>
      <c r="Q322" s="3">
        <f>Q326</f>
        <v>0</v>
      </c>
      <c r="R322" s="4">
        <f t="shared" si="1447"/>
        <v>15000</v>
      </c>
      <c r="S322" s="35">
        <f>S326</f>
        <v>0</v>
      </c>
      <c r="T322" s="4">
        <f t="shared" ref="T322:T324" si="1574">R322+S322</f>
        <v>15000</v>
      </c>
      <c r="U322" s="35">
        <f>U326+U330</f>
        <v>-15000</v>
      </c>
      <c r="V322" s="4">
        <f t="shared" ref="V322:V324" si="1575">T322+U322</f>
        <v>0</v>
      </c>
      <c r="W322" s="3">
        <f>W326+W330</f>
        <v>0</v>
      </c>
      <c r="X322" s="4">
        <f t="shared" ref="X322:X324" si="1576">V322+W322</f>
        <v>0</v>
      </c>
      <c r="Y322" s="30">
        <f>Y326+Y330</f>
        <v>0</v>
      </c>
      <c r="Z322" s="4">
        <f t="shared" ref="Z322:Z324" si="1577">X322+Y322</f>
        <v>0</v>
      </c>
      <c r="AA322" s="3"/>
      <c r="AB322" s="3"/>
      <c r="AC322" s="4"/>
      <c r="AD322" s="3"/>
      <c r="AE322" s="4"/>
      <c r="AF322" s="3">
        <f>AF326</f>
        <v>0</v>
      </c>
      <c r="AG322" s="4">
        <f t="shared" si="1566"/>
        <v>0</v>
      </c>
      <c r="AH322" s="3">
        <f>AH326</f>
        <v>0</v>
      </c>
      <c r="AI322" s="4">
        <f t="shared" ref="AI322:AI324" si="1578">AG322+AH322</f>
        <v>0</v>
      </c>
      <c r="AJ322" s="3">
        <f>AJ326</f>
        <v>0</v>
      </c>
      <c r="AK322" s="4">
        <f t="shared" ref="AK322:AK324" si="1579">AI322+AJ322</f>
        <v>0</v>
      </c>
      <c r="AL322" s="3">
        <f>AL326</f>
        <v>0</v>
      </c>
      <c r="AM322" s="4">
        <f t="shared" si="1454"/>
        <v>0</v>
      </c>
      <c r="AN322" s="35">
        <f>AN326</f>
        <v>0</v>
      </c>
      <c r="AO322" s="4">
        <f t="shared" ref="AO322:AO324" si="1580">AM322+AN322</f>
        <v>0</v>
      </c>
      <c r="AP322" s="35">
        <f>AP326+AP330</f>
        <v>0</v>
      </c>
      <c r="AQ322" s="4">
        <f t="shared" ref="AQ322:AQ324" si="1581">AO322+AP322</f>
        <v>0</v>
      </c>
      <c r="AR322" s="3">
        <f>AR326+AR330</f>
        <v>0</v>
      </c>
      <c r="AS322" s="4">
        <f t="shared" ref="AS322:AS324" si="1582">AQ322+AR322</f>
        <v>0</v>
      </c>
      <c r="AT322" s="30">
        <f>AT326+AT330</f>
        <v>0</v>
      </c>
      <c r="AU322" s="4">
        <f t="shared" ref="AU322:AU324" si="1583">AS322+AT322</f>
        <v>0</v>
      </c>
      <c r="AV322" s="3"/>
      <c r="AW322" s="3"/>
      <c r="AX322" s="3"/>
      <c r="AY322" s="3"/>
      <c r="AZ322" s="3"/>
      <c r="BA322" s="3">
        <f>BA326</f>
        <v>0</v>
      </c>
      <c r="BB322" s="3">
        <f t="shared" si="1569"/>
        <v>0</v>
      </c>
      <c r="BC322" s="3">
        <f>BC326</f>
        <v>0</v>
      </c>
      <c r="BD322" s="3">
        <f t="shared" ref="BD322:BD324" si="1584">BB322+BC322</f>
        <v>0</v>
      </c>
      <c r="BE322" s="3">
        <f>BE326</f>
        <v>0</v>
      </c>
      <c r="BF322" s="3">
        <f t="shared" ref="BF322:BF324" si="1585">BD322+BE322</f>
        <v>0</v>
      </c>
      <c r="BG322" s="3">
        <f t="shared" ref="BG322" si="1586">BG326</f>
        <v>0</v>
      </c>
      <c r="BH322" s="3">
        <f t="shared" si="1461"/>
        <v>0</v>
      </c>
      <c r="BI322" s="3">
        <f>BI326+BI330</f>
        <v>0</v>
      </c>
      <c r="BJ322" s="3">
        <f t="shared" ref="BJ322:BJ324" si="1587">BH322+BI322</f>
        <v>0</v>
      </c>
      <c r="BK322" s="30">
        <f>BK326+BK330</f>
        <v>0</v>
      </c>
      <c r="BL322" s="3">
        <f t="shared" ref="BL322:BL324" si="1588">BJ322+BK322</f>
        <v>0</v>
      </c>
      <c r="BM322" s="5"/>
      <c r="BN322" s="64">
        <v>0</v>
      </c>
      <c r="BO322" s="5"/>
    </row>
    <row r="323" spans="1:67" x14ac:dyDescent="0.35">
      <c r="A323" s="61"/>
      <c r="B323" s="72" t="s">
        <v>12</v>
      </c>
      <c r="C323" s="72"/>
      <c r="D323" s="55"/>
      <c r="E323" s="55"/>
      <c r="F323" s="54"/>
      <c r="G323" s="55"/>
      <c r="H323" s="54"/>
      <c r="I323" s="55"/>
      <c r="J323" s="54"/>
      <c r="K323" s="55">
        <f>K327</f>
        <v>285000</v>
      </c>
      <c r="L323" s="54">
        <f t="shared" si="1517"/>
        <v>285000</v>
      </c>
      <c r="M323" s="55">
        <f>M327</f>
        <v>0</v>
      </c>
      <c r="N323" s="54">
        <f>L323+M323</f>
        <v>285000</v>
      </c>
      <c r="O323" s="55">
        <f>O327</f>
        <v>0</v>
      </c>
      <c r="P323" s="54">
        <f>N323+O323</f>
        <v>285000</v>
      </c>
      <c r="Q323" s="55">
        <f>Q327</f>
        <v>0</v>
      </c>
      <c r="R323" s="55">
        <f t="shared" si="1447"/>
        <v>285000</v>
      </c>
      <c r="S323" s="55">
        <f>S327</f>
        <v>0</v>
      </c>
      <c r="T323" s="55">
        <f t="shared" si="1574"/>
        <v>285000</v>
      </c>
      <c r="U323" s="35">
        <f>U327+U331</f>
        <v>-285000</v>
      </c>
      <c r="V323" s="35">
        <f t="shared" si="1575"/>
        <v>0</v>
      </c>
      <c r="W323" s="3">
        <f>W327+W331</f>
        <v>0</v>
      </c>
      <c r="X323" s="35">
        <f t="shared" si="1576"/>
        <v>0</v>
      </c>
      <c r="Y323" s="55">
        <f>Y327+Y331</f>
        <v>0</v>
      </c>
      <c r="Z323" s="3">
        <f t="shared" si="1577"/>
        <v>0</v>
      </c>
      <c r="AA323" s="55"/>
      <c r="AB323" s="55"/>
      <c r="AC323" s="54"/>
      <c r="AD323" s="55"/>
      <c r="AE323" s="54"/>
      <c r="AF323" s="55">
        <f>AF327</f>
        <v>0</v>
      </c>
      <c r="AG323" s="54">
        <f t="shared" si="1566"/>
        <v>0</v>
      </c>
      <c r="AH323" s="55">
        <f>AH327</f>
        <v>0</v>
      </c>
      <c r="AI323" s="54">
        <f t="shared" si="1578"/>
        <v>0</v>
      </c>
      <c r="AJ323" s="55">
        <f>AJ327</f>
        <v>0</v>
      </c>
      <c r="AK323" s="54">
        <f t="shared" si="1579"/>
        <v>0</v>
      </c>
      <c r="AL323" s="55">
        <f>AL327</f>
        <v>0</v>
      </c>
      <c r="AM323" s="55">
        <f t="shared" si="1454"/>
        <v>0</v>
      </c>
      <c r="AN323" s="55">
        <f>AN327</f>
        <v>0</v>
      </c>
      <c r="AO323" s="55">
        <f t="shared" si="1580"/>
        <v>0</v>
      </c>
      <c r="AP323" s="35">
        <f>AP327+AP331</f>
        <v>285000</v>
      </c>
      <c r="AQ323" s="35">
        <f t="shared" si="1581"/>
        <v>285000</v>
      </c>
      <c r="AR323" s="3">
        <f>AR327+AR331</f>
        <v>0</v>
      </c>
      <c r="AS323" s="35">
        <f t="shared" si="1582"/>
        <v>285000</v>
      </c>
      <c r="AT323" s="55">
        <f>AT327+AT331</f>
        <v>0</v>
      </c>
      <c r="AU323" s="3">
        <f t="shared" si="1583"/>
        <v>285000</v>
      </c>
      <c r="AV323" s="55"/>
      <c r="AW323" s="55"/>
      <c r="AX323" s="55"/>
      <c r="AY323" s="55"/>
      <c r="AZ323" s="55"/>
      <c r="BA323" s="55">
        <f>BA327</f>
        <v>0</v>
      </c>
      <c r="BB323" s="55">
        <f t="shared" si="1569"/>
        <v>0</v>
      </c>
      <c r="BC323" s="55">
        <f>BC327</f>
        <v>0</v>
      </c>
      <c r="BD323" s="55">
        <f t="shared" si="1584"/>
        <v>0</v>
      </c>
      <c r="BE323" s="55">
        <f>BE327</f>
        <v>0</v>
      </c>
      <c r="BF323" s="55">
        <f t="shared" si="1585"/>
        <v>0</v>
      </c>
      <c r="BG323" s="55">
        <f t="shared" ref="BG323" si="1589">BG327</f>
        <v>0</v>
      </c>
      <c r="BH323" s="55">
        <f t="shared" si="1461"/>
        <v>0</v>
      </c>
      <c r="BI323" s="3">
        <f>BI327+BI331</f>
        <v>0</v>
      </c>
      <c r="BJ323" s="35">
        <f t="shared" si="1587"/>
        <v>0</v>
      </c>
      <c r="BK323" s="55">
        <f>BK327+BK331</f>
        <v>0</v>
      </c>
      <c r="BL323" s="3">
        <f t="shared" si="1588"/>
        <v>0</v>
      </c>
      <c r="BM323" s="37"/>
      <c r="BN323" s="37"/>
      <c r="BO323" s="37"/>
    </row>
    <row r="324" spans="1:67" ht="60" hidden="1" customHeight="1" x14ac:dyDescent="0.35">
      <c r="A324" s="24" t="s">
        <v>391</v>
      </c>
      <c r="B324" s="38" t="s">
        <v>354</v>
      </c>
      <c r="C324" s="2" t="s">
        <v>355</v>
      </c>
      <c r="D324" s="3"/>
      <c r="E324" s="3"/>
      <c r="F324" s="4"/>
      <c r="G324" s="3"/>
      <c r="H324" s="4"/>
      <c r="I324" s="3"/>
      <c r="J324" s="4"/>
      <c r="K324" s="3">
        <f>K326+K327</f>
        <v>300000</v>
      </c>
      <c r="L324" s="4">
        <f t="shared" si="1517"/>
        <v>300000</v>
      </c>
      <c r="M324" s="3">
        <f>M326+M327</f>
        <v>0</v>
      </c>
      <c r="N324" s="4">
        <f>L324+M324</f>
        <v>300000</v>
      </c>
      <c r="O324" s="3">
        <f>O326+O327</f>
        <v>0</v>
      </c>
      <c r="P324" s="4">
        <f>N324+O324</f>
        <v>300000</v>
      </c>
      <c r="Q324" s="3">
        <f>Q326+Q327</f>
        <v>0</v>
      </c>
      <c r="R324" s="3">
        <f t="shared" si="1447"/>
        <v>300000</v>
      </c>
      <c r="S324" s="35">
        <f>S326+S327</f>
        <v>0</v>
      </c>
      <c r="T324" s="3">
        <f t="shared" si="1574"/>
        <v>300000</v>
      </c>
      <c r="U324" s="35">
        <f>U326+U327</f>
        <v>-300000</v>
      </c>
      <c r="V324" s="3">
        <f t="shared" si="1575"/>
        <v>0</v>
      </c>
      <c r="W324" s="3">
        <f>W326+W327</f>
        <v>0</v>
      </c>
      <c r="X324" s="3">
        <f t="shared" si="1576"/>
        <v>0</v>
      </c>
      <c r="Y324" s="30">
        <f>Y326+Y327</f>
        <v>0</v>
      </c>
      <c r="Z324" s="3">
        <f t="shared" si="1577"/>
        <v>0</v>
      </c>
      <c r="AA324" s="3"/>
      <c r="AB324" s="3"/>
      <c r="AC324" s="4"/>
      <c r="AD324" s="3"/>
      <c r="AE324" s="4"/>
      <c r="AF324" s="3"/>
      <c r="AG324" s="4">
        <f t="shared" si="1566"/>
        <v>0</v>
      </c>
      <c r="AH324" s="3"/>
      <c r="AI324" s="4">
        <f t="shared" si="1578"/>
        <v>0</v>
      </c>
      <c r="AJ324" s="3"/>
      <c r="AK324" s="4">
        <f t="shared" si="1579"/>
        <v>0</v>
      </c>
      <c r="AL324" s="3"/>
      <c r="AM324" s="3">
        <f t="shared" si="1454"/>
        <v>0</v>
      </c>
      <c r="AN324" s="35"/>
      <c r="AO324" s="3">
        <f t="shared" si="1580"/>
        <v>0</v>
      </c>
      <c r="AP324" s="35">
        <f>AP326+AP327</f>
        <v>0</v>
      </c>
      <c r="AQ324" s="3">
        <f t="shared" si="1581"/>
        <v>0</v>
      </c>
      <c r="AR324" s="3">
        <f>AR326+AR327</f>
        <v>0</v>
      </c>
      <c r="AS324" s="3">
        <f t="shared" si="1582"/>
        <v>0</v>
      </c>
      <c r="AT324" s="30">
        <f>AT326+AT327</f>
        <v>0</v>
      </c>
      <c r="AU324" s="3">
        <f t="shared" si="1583"/>
        <v>0</v>
      </c>
      <c r="AV324" s="3"/>
      <c r="AW324" s="3"/>
      <c r="AX324" s="3"/>
      <c r="AY324" s="3"/>
      <c r="AZ324" s="3"/>
      <c r="BA324" s="3"/>
      <c r="BB324" s="3">
        <f t="shared" si="1569"/>
        <v>0</v>
      </c>
      <c r="BC324" s="3"/>
      <c r="BD324" s="3">
        <f t="shared" si="1584"/>
        <v>0</v>
      </c>
      <c r="BE324" s="3"/>
      <c r="BF324" s="3">
        <f t="shared" si="1585"/>
        <v>0</v>
      </c>
      <c r="BG324" s="3"/>
      <c r="BH324" s="3">
        <f t="shared" si="1461"/>
        <v>0</v>
      </c>
      <c r="BI324" s="3"/>
      <c r="BJ324" s="3">
        <f t="shared" si="1587"/>
        <v>0</v>
      </c>
      <c r="BK324" s="30"/>
      <c r="BL324" s="3">
        <f t="shared" si="1588"/>
        <v>0</v>
      </c>
      <c r="BM324" s="5"/>
      <c r="BN324" s="64">
        <v>0</v>
      </c>
      <c r="BO324" s="5"/>
    </row>
    <row r="325" spans="1:67" hidden="1" x14ac:dyDescent="0.35">
      <c r="A325" s="25"/>
      <c r="B325" s="38" t="s">
        <v>5</v>
      </c>
      <c r="C325" s="2"/>
      <c r="D325" s="3"/>
      <c r="E325" s="3"/>
      <c r="F325" s="4"/>
      <c r="G325" s="3"/>
      <c r="H325" s="4"/>
      <c r="I325" s="3"/>
      <c r="J325" s="4"/>
      <c r="K325" s="3"/>
      <c r="L325" s="4"/>
      <c r="M325" s="3"/>
      <c r="N325" s="4"/>
      <c r="O325" s="3"/>
      <c r="P325" s="4"/>
      <c r="Q325" s="3"/>
      <c r="R325" s="3"/>
      <c r="S325" s="35"/>
      <c r="T325" s="3"/>
      <c r="U325" s="35"/>
      <c r="V325" s="3"/>
      <c r="W325" s="3"/>
      <c r="X325" s="3"/>
      <c r="Y325" s="30"/>
      <c r="Z325" s="3"/>
      <c r="AA325" s="3"/>
      <c r="AB325" s="3"/>
      <c r="AC325" s="4"/>
      <c r="AD325" s="3"/>
      <c r="AE325" s="4"/>
      <c r="AF325" s="3"/>
      <c r="AG325" s="4"/>
      <c r="AH325" s="3"/>
      <c r="AI325" s="4"/>
      <c r="AJ325" s="3"/>
      <c r="AK325" s="4"/>
      <c r="AL325" s="3"/>
      <c r="AM325" s="3"/>
      <c r="AN325" s="35"/>
      <c r="AO325" s="3"/>
      <c r="AP325" s="35"/>
      <c r="AQ325" s="3"/>
      <c r="AR325" s="3"/>
      <c r="AS325" s="3"/>
      <c r="AT325" s="30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0"/>
      <c r="BL325" s="3"/>
      <c r="BM325" s="5"/>
      <c r="BN325" s="64">
        <v>0</v>
      </c>
      <c r="BO325" s="5"/>
    </row>
    <row r="326" spans="1:67" hidden="1" x14ac:dyDescent="0.35">
      <c r="A326" s="23"/>
      <c r="B326" s="1" t="s">
        <v>6</v>
      </c>
      <c r="C326" s="2"/>
      <c r="D326" s="3"/>
      <c r="E326" s="3"/>
      <c r="F326" s="4"/>
      <c r="G326" s="3"/>
      <c r="H326" s="4"/>
      <c r="I326" s="3"/>
      <c r="J326" s="4"/>
      <c r="K326" s="3">
        <v>15000</v>
      </c>
      <c r="L326" s="4">
        <f t="shared" si="1517"/>
        <v>15000</v>
      </c>
      <c r="M326" s="3"/>
      <c r="N326" s="4">
        <f>L326+M326</f>
        <v>15000</v>
      </c>
      <c r="O326" s="3"/>
      <c r="P326" s="4">
        <f>N326+O326</f>
        <v>15000</v>
      </c>
      <c r="Q326" s="3"/>
      <c r="R326" s="4">
        <f t="shared" si="1447"/>
        <v>15000</v>
      </c>
      <c r="S326" s="35"/>
      <c r="T326" s="4">
        <f t="shared" ref="T326:T332" si="1590">R326+S326</f>
        <v>15000</v>
      </c>
      <c r="U326" s="35">
        <v>-15000</v>
      </c>
      <c r="V326" s="4">
        <f t="shared" ref="V326:V332" si="1591">T326+U326</f>
        <v>0</v>
      </c>
      <c r="W326" s="3"/>
      <c r="X326" s="4">
        <f t="shared" ref="X326:X328" si="1592">V326+W326</f>
        <v>0</v>
      </c>
      <c r="Y326" s="30"/>
      <c r="Z326" s="4">
        <f t="shared" ref="Z326:Z328" si="1593">X326+Y326</f>
        <v>0</v>
      </c>
      <c r="AA326" s="3"/>
      <c r="AB326" s="3"/>
      <c r="AC326" s="4"/>
      <c r="AD326" s="3"/>
      <c r="AE326" s="4"/>
      <c r="AF326" s="3"/>
      <c r="AG326" s="4">
        <f t="shared" si="1566"/>
        <v>0</v>
      </c>
      <c r="AH326" s="3"/>
      <c r="AI326" s="4">
        <f t="shared" ref="AI326:AI332" si="1594">AG326+AH326</f>
        <v>0</v>
      </c>
      <c r="AJ326" s="3"/>
      <c r="AK326" s="4">
        <f t="shared" ref="AK326:AK332" si="1595">AI326+AJ326</f>
        <v>0</v>
      </c>
      <c r="AL326" s="3"/>
      <c r="AM326" s="4">
        <f t="shared" si="1454"/>
        <v>0</v>
      </c>
      <c r="AN326" s="35"/>
      <c r="AO326" s="4">
        <f t="shared" ref="AO326:AO332" si="1596">AM326+AN326</f>
        <v>0</v>
      </c>
      <c r="AP326" s="35"/>
      <c r="AQ326" s="4">
        <f t="shared" ref="AQ326:AQ332" si="1597">AO326+AP326</f>
        <v>0</v>
      </c>
      <c r="AR326" s="3"/>
      <c r="AS326" s="4">
        <f t="shared" ref="AS326:AS328" si="1598">AQ326+AR326</f>
        <v>0</v>
      </c>
      <c r="AT326" s="30"/>
      <c r="AU326" s="4">
        <f t="shared" ref="AU326:AU328" si="1599">AS326+AT326</f>
        <v>0</v>
      </c>
      <c r="AV326" s="3"/>
      <c r="AW326" s="3"/>
      <c r="AX326" s="3"/>
      <c r="AY326" s="3"/>
      <c r="AZ326" s="3"/>
      <c r="BA326" s="3"/>
      <c r="BB326" s="3">
        <f t="shared" si="1569"/>
        <v>0</v>
      </c>
      <c r="BC326" s="3"/>
      <c r="BD326" s="3">
        <f t="shared" ref="BD326:BD332" si="1600">BB326+BC326</f>
        <v>0</v>
      </c>
      <c r="BE326" s="3"/>
      <c r="BF326" s="3">
        <f t="shared" ref="BF326:BF332" si="1601">BD326+BE326</f>
        <v>0</v>
      </c>
      <c r="BG326" s="3"/>
      <c r="BH326" s="3">
        <f t="shared" si="1461"/>
        <v>0</v>
      </c>
      <c r="BI326" s="3"/>
      <c r="BJ326" s="3">
        <f t="shared" ref="BJ326:BJ332" si="1602">BH326+BI326</f>
        <v>0</v>
      </c>
      <c r="BK326" s="30"/>
      <c r="BL326" s="3">
        <f t="shared" ref="BL326:BL328" si="1603">BJ326+BK326</f>
        <v>0</v>
      </c>
      <c r="BM326" s="5" t="s">
        <v>371</v>
      </c>
      <c r="BN326" s="64">
        <v>0</v>
      </c>
      <c r="BO326" s="5"/>
    </row>
    <row r="327" spans="1:67" hidden="1" x14ac:dyDescent="0.35">
      <c r="A327" s="25"/>
      <c r="B327" s="13" t="s">
        <v>12</v>
      </c>
      <c r="C327" s="2"/>
      <c r="D327" s="3"/>
      <c r="E327" s="3"/>
      <c r="F327" s="4"/>
      <c r="G327" s="3"/>
      <c r="H327" s="4"/>
      <c r="I327" s="3"/>
      <c r="J327" s="4"/>
      <c r="K327" s="3">
        <v>285000</v>
      </c>
      <c r="L327" s="4">
        <f t="shared" si="1517"/>
        <v>285000</v>
      </c>
      <c r="M327" s="3"/>
      <c r="N327" s="4">
        <f>L327+M327</f>
        <v>285000</v>
      </c>
      <c r="O327" s="3"/>
      <c r="P327" s="4">
        <f>N327+O327</f>
        <v>285000</v>
      </c>
      <c r="Q327" s="3"/>
      <c r="R327" s="3">
        <f t="shared" si="1447"/>
        <v>285000</v>
      </c>
      <c r="S327" s="35"/>
      <c r="T327" s="3">
        <f t="shared" si="1590"/>
        <v>285000</v>
      </c>
      <c r="U327" s="35">
        <v>-285000</v>
      </c>
      <c r="V327" s="3">
        <f t="shared" si="1591"/>
        <v>0</v>
      </c>
      <c r="W327" s="3"/>
      <c r="X327" s="3">
        <f t="shared" si="1592"/>
        <v>0</v>
      </c>
      <c r="Y327" s="30"/>
      <c r="Z327" s="3">
        <f t="shared" si="1593"/>
        <v>0</v>
      </c>
      <c r="AA327" s="3"/>
      <c r="AB327" s="3"/>
      <c r="AC327" s="58"/>
      <c r="AD327" s="3"/>
      <c r="AE327" s="4"/>
      <c r="AF327" s="3"/>
      <c r="AG327" s="4">
        <f t="shared" si="1566"/>
        <v>0</v>
      </c>
      <c r="AH327" s="3"/>
      <c r="AI327" s="4">
        <f t="shared" si="1594"/>
        <v>0</v>
      </c>
      <c r="AJ327" s="3"/>
      <c r="AK327" s="4">
        <f t="shared" si="1595"/>
        <v>0</v>
      </c>
      <c r="AL327" s="3"/>
      <c r="AM327" s="3">
        <f t="shared" si="1454"/>
        <v>0</v>
      </c>
      <c r="AN327" s="35"/>
      <c r="AO327" s="3">
        <f t="shared" si="1596"/>
        <v>0</v>
      </c>
      <c r="AP327" s="35"/>
      <c r="AQ327" s="3">
        <f t="shared" si="1597"/>
        <v>0</v>
      </c>
      <c r="AR327" s="3"/>
      <c r="AS327" s="3">
        <f t="shared" si="1598"/>
        <v>0</v>
      </c>
      <c r="AT327" s="30"/>
      <c r="AU327" s="3">
        <f t="shared" si="1599"/>
        <v>0</v>
      </c>
      <c r="AV327" s="3"/>
      <c r="AW327" s="3"/>
      <c r="AX327" s="3"/>
      <c r="AY327" s="3"/>
      <c r="AZ327" s="3"/>
      <c r="BA327" s="3"/>
      <c r="BB327" s="3">
        <f t="shared" si="1569"/>
        <v>0</v>
      </c>
      <c r="BC327" s="3"/>
      <c r="BD327" s="3">
        <f t="shared" si="1600"/>
        <v>0</v>
      </c>
      <c r="BE327" s="3"/>
      <c r="BF327" s="3">
        <f t="shared" si="1601"/>
        <v>0</v>
      </c>
      <c r="BG327" s="3"/>
      <c r="BH327" s="3">
        <f t="shared" si="1461"/>
        <v>0</v>
      </c>
      <c r="BI327" s="3"/>
      <c r="BJ327" s="3">
        <f t="shared" si="1602"/>
        <v>0</v>
      </c>
      <c r="BK327" s="30"/>
      <c r="BL327" s="3">
        <f t="shared" si="1603"/>
        <v>0</v>
      </c>
      <c r="BM327" s="5" t="s">
        <v>371</v>
      </c>
      <c r="BN327" s="64">
        <v>0</v>
      </c>
      <c r="BO327" s="5"/>
    </row>
    <row r="328" spans="1:67" ht="54" x14ac:dyDescent="0.35">
      <c r="A328" s="24" t="s">
        <v>403</v>
      </c>
      <c r="B328" s="72" t="s">
        <v>401</v>
      </c>
      <c r="C328" s="2" t="s">
        <v>248</v>
      </c>
      <c r="D328" s="3"/>
      <c r="E328" s="3"/>
      <c r="F328" s="4"/>
      <c r="G328" s="3"/>
      <c r="H328" s="4"/>
      <c r="I328" s="3"/>
      <c r="J328" s="4"/>
      <c r="K328" s="3"/>
      <c r="L328" s="4"/>
      <c r="M328" s="3"/>
      <c r="N328" s="4"/>
      <c r="O328" s="3"/>
      <c r="P328" s="4"/>
      <c r="Q328" s="3"/>
      <c r="R328" s="3"/>
      <c r="S328" s="35"/>
      <c r="T328" s="3"/>
      <c r="U328" s="35">
        <f>U330+U331</f>
        <v>0</v>
      </c>
      <c r="V328" s="35">
        <f t="shared" si="1591"/>
        <v>0</v>
      </c>
      <c r="W328" s="3">
        <f>W330+W331</f>
        <v>0</v>
      </c>
      <c r="X328" s="35">
        <f t="shared" si="1592"/>
        <v>0</v>
      </c>
      <c r="Y328" s="30">
        <f>Y330+Y331</f>
        <v>0</v>
      </c>
      <c r="Z328" s="3">
        <f t="shared" si="1593"/>
        <v>0</v>
      </c>
      <c r="AA328" s="3"/>
      <c r="AB328" s="3"/>
      <c r="AC328" s="58"/>
      <c r="AD328" s="3"/>
      <c r="AE328" s="4"/>
      <c r="AF328" s="3"/>
      <c r="AG328" s="4"/>
      <c r="AH328" s="3"/>
      <c r="AI328" s="4"/>
      <c r="AJ328" s="3"/>
      <c r="AK328" s="4"/>
      <c r="AL328" s="3"/>
      <c r="AM328" s="3"/>
      <c r="AN328" s="35"/>
      <c r="AO328" s="3"/>
      <c r="AP328" s="35">
        <f>AP330+AP331</f>
        <v>285000</v>
      </c>
      <c r="AQ328" s="35">
        <f t="shared" si="1597"/>
        <v>285000</v>
      </c>
      <c r="AR328" s="3">
        <f>AR330+AR331</f>
        <v>0</v>
      </c>
      <c r="AS328" s="35">
        <f t="shared" si="1598"/>
        <v>285000</v>
      </c>
      <c r="AT328" s="30">
        <f>AT330+AT331</f>
        <v>0</v>
      </c>
      <c r="AU328" s="3">
        <f t="shared" si="1599"/>
        <v>285000</v>
      </c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>
        <f>BI330+BI331</f>
        <v>0</v>
      </c>
      <c r="BJ328" s="35">
        <f t="shared" si="1602"/>
        <v>0</v>
      </c>
      <c r="BK328" s="30">
        <f>BK330+BK331</f>
        <v>0</v>
      </c>
      <c r="BL328" s="3">
        <f t="shared" si="1603"/>
        <v>0</v>
      </c>
      <c r="BM328" s="64"/>
      <c r="BN328" s="64"/>
    </row>
    <row r="329" spans="1:67" x14ac:dyDescent="0.35">
      <c r="A329" s="61"/>
      <c r="B329" s="72" t="s">
        <v>5</v>
      </c>
      <c r="C329" s="2"/>
      <c r="D329" s="3"/>
      <c r="E329" s="3"/>
      <c r="F329" s="4"/>
      <c r="G329" s="3"/>
      <c r="H329" s="4"/>
      <c r="I329" s="3"/>
      <c r="J329" s="4"/>
      <c r="K329" s="3"/>
      <c r="L329" s="4"/>
      <c r="M329" s="3"/>
      <c r="N329" s="4"/>
      <c r="O329" s="3"/>
      <c r="P329" s="4"/>
      <c r="Q329" s="3"/>
      <c r="R329" s="3"/>
      <c r="S329" s="35"/>
      <c r="T329" s="3"/>
      <c r="U329" s="35"/>
      <c r="V329" s="35"/>
      <c r="W329" s="3"/>
      <c r="X329" s="35"/>
      <c r="Y329" s="30"/>
      <c r="Z329" s="3"/>
      <c r="AA329" s="3"/>
      <c r="AB329" s="3"/>
      <c r="AC329" s="58"/>
      <c r="AD329" s="3"/>
      <c r="AE329" s="4"/>
      <c r="AF329" s="3"/>
      <c r="AG329" s="4"/>
      <c r="AH329" s="3"/>
      <c r="AI329" s="4"/>
      <c r="AJ329" s="3"/>
      <c r="AK329" s="4"/>
      <c r="AL329" s="3"/>
      <c r="AM329" s="3"/>
      <c r="AN329" s="35"/>
      <c r="AO329" s="3"/>
      <c r="AP329" s="35"/>
      <c r="AQ329" s="35"/>
      <c r="AR329" s="3"/>
      <c r="AS329" s="35"/>
      <c r="AT329" s="30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5"/>
      <c r="BK329" s="30"/>
      <c r="BL329" s="3"/>
      <c r="BM329" s="64"/>
      <c r="BN329" s="64"/>
    </row>
    <row r="330" spans="1:67" hidden="1" x14ac:dyDescent="0.35">
      <c r="A330" s="61"/>
      <c r="B330" s="62" t="s">
        <v>6</v>
      </c>
      <c r="C330" s="2"/>
      <c r="D330" s="3"/>
      <c r="E330" s="3"/>
      <c r="F330" s="4"/>
      <c r="G330" s="3"/>
      <c r="H330" s="4"/>
      <c r="I330" s="3"/>
      <c r="J330" s="4"/>
      <c r="K330" s="3"/>
      <c r="L330" s="4"/>
      <c r="M330" s="3"/>
      <c r="N330" s="4"/>
      <c r="O330" s="3"/>
      <c r="P330" s="4"/>
      <c r="Q330" s="3"/>
      <c r="R330" s="3"/>
      <c r="S330" s="35"/>
      <c r="T330" s="3"/>
      <c r="U330" s="35"/>
      <c r="V330" s="3">
        <f t="shared" si="1591"/>
        <v>0</v>
      </c>
      <c r="W330" s="3"/>
      <c r="X330" s="3">
        <f t="shared" ref="X330:X332" si="1604">V330+W330</f>
        <v>0</v>
      </c>
      <c r="Y330" s="30"/>
      <c r="Z330" s="3">
        <f t="shared" ref="Z330:Z332" si="1605">X330+Y330</f>
        <v>0</v>
      </c>
      <c r="AA330" s="3"/>
      <c r="AB330" s="3"/>
      <c r="AC330" s="58"/>
      <c r="AD330" s="3"/>
      <c r="AE330" s="4"/>
      <c r="AF330" s="3"/>
      <c r="AG330" s="4"/>
      <c r="AH330" s="3"/>
      <c r="AI330" s="4"/>
      <c r="AJ330" s="3"/>
      <c r="AK330" s="4"/>
      <c r="AL330" s="3"/>
      <c r="AM330" s="3"/>
      <c r="AN330" s="35"/>
      <c r="AO330" s="3"/>
      <c r="AP330" s="35"/>
      <c r="AQ330" s="3">
        <f t="shared" si="1597"/>
        <v>0</v>
      </c>
      <c r="AR330" s="3"/>
      <c r="AS330" s="3">
        <f t="shared" ref="AS330:AS332" si="1606">AQ330+AR330</f>
        <v>0</v>
      </c>
      <c r="AT330" s="30"/>
      <c r="AU330" s="3">
        <f t="shared" ref="AU330:AU332" si="1607">AS330+AT330</f>
        <v>0</v>
      </c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>
        <f t="shared" si="1602"/>
        <v>0</v>
      </c>
      <c r="BK330" s="30"/>
      <c r="BL330" s="3">
        <f t="shared" ref="BL330:BL332" si="1608">BJ330+BK330</f>
        <v>0</v>
      </c>
      <c r="BM330" s="5"/>
      <c r="BN330" s="64">
        <v>0</v>
      </c>
      <c r="BO330" s="5"/>
    </row>
    <row r="331" spans="1:67" x14ac:dyDescent="0.35">
      <c r="A331" s="61"/>
      <c r="B331" s="13" t="s">
        <v>12</v>
      </c>
      <c r="C331" s="2"/>
      <c r="D331" s="3"/>
      <c r="E331" s="3"/>
      <c r="F331" s="4"/>
      <c r="G331" s="3"/>
      <c r="H331" s="4"/>
      <c r="I331" s="3"/>
      <c r="J331" s="4"/>
      <c r="K331" s="3"/>
      <c r="L331" s="4"/>
      <c r="M331" s="3"/>
      <c r="N331" s="4"/>
      <c r="O331" s="3"/>
      <c r="P331" s="4"/>
      <c r="Q331" s="3"/>
      <c r="R331" s="3"/>
      <c r="S331" s="35"/>
      <c r="T331" s="3"/>
      <c r="U331" s="35"/>
      <c r="V331" s="35">
        <f t="shared" si="1591"/>
        <v>0</v>
      </c>
      <c r="W331" s="3"/>
      <c r="X331" s="35">
        <f t="shared" si="1604"/>
        <v>0</v>
      </c>
      <c r="Y331" s="30"/>
      <c r="Z331" s="3">
        <f t="shared" si="1605"/>
        <v>0</v>
      </c>
      <c r="AA331" s="3"/>
      <c r="AB331" s="3"/>
      <c r="AC331" s="58"/>
      <c r="AD331" s="3"/>
      <c r="AE331" s="4"/>
      <c r="AF331" s="3"/>
      <c r="AG331" s="4"/>
      <c r="AH331" s="3"/>
      <c r="AI331" s="4"/>
      <c r="AJ331" s="3"/>
      <c r="AK331" s="4"/>
      <c r="AL331" s="3"/>
      <c r="AM331" s="3"/>
      <c r="AN331" s="35"/>
      <c r="AO331" s="3"/>
      <c r="AP331" s="35">
        <v>285000</v>
      </c>
      <c r="AQ331" s="35">
        <f t="shared" si="1597"/>
        <v>285000</v>
      </c>
      <c r="AR331" s="3"/>
      <c r="AS331" s="35">
        <f t="shared" si="1606"/>
        <v>285000</v>
      </c>
      <c r="AT331" s="30"/>
      <c r="AU331" s="3">
        <f t="shared" si="1607"/>
        <v>285000</v>
      </c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5">
        <f t="shared" si="1602"/>
        <v>0</v>
      </c>
      <c r="BK331" s="30"/>
      <c r="BL331" s="3">
        <f t="shared" si="1608"/>
        <v>0</v>
      </c>
      <c r="BM331" s="64" t="s">
        <v>402</v>
      </c>
      <c r="BN331" s="64"/>
    </row>
    <row r="332" spans="1:67" x14ac:dyDescent="0.35">
      <c r="A332" s="82"/>
      <c r="B332" s="101" t="s">
        <v>8</v>
      </c>
      <c r="C332" s="101"/>
      <c r="D332" s="41">
        <f>D18+D110+D152+D182+D283+D300+D303+D312+D317</f>
        <v>9327615.6000000015</v>
      </c>
      <c r="E332" s="41">
        <f>E18+E110+E152+E182+E283+E300+E303+E312+E317</f>
        <v>-109687.58099999999</v>
      </c>
      <c r="F332" s="41">
        <f t="shared" si="1253"/>
        <v>9217928.0190000013</v>
      </c>
      <c r="G332" s="41">
        <f>G18+G110+G152+G182+G283+G300+G303+G312+G317</f>
        <v>867731.41299999994</v>
      </c>
      <c r="H332" s="41">
        <f t="shared" si="1553"/>
        <v>10085659.432000002</v>
      </c>
      <c r="I332" s="41">
        <f>I18+I110+I152+I182+I283+I300+I303+I312+I317</f>
        <v>3673.8</v>
      </c>
      <c r="J332" s="41">
        <f t="shared" si="1516"/>
        <v>10089333.232000003</v>
      </c>
      <c r="K332" s="41">
        <f>K18+K110+K152+K182+K283+K300+K303+K312+K317+K320</f>
        <v>798176.74499999988</v>
      </c>
      <c r="L332" s="41">
        <f t="shared" si="1517"/>
        <v>10887509.977000002</v>
      </c>
      <c r="M332" s="41">
        <f>M18+M110+M152+M182+M283+M300+M303+M312+M317+M320</f>
        <v>5997.241</v>
      </c>
      <c r="N332" s="41">
        <f>L332+M332</f>
        <v>10893507.218000002</v>
      </c>
      <c r="O332" s="41">
        <f>O18+O110+O152+O182+O283+O300+O303+O312+O317+O320</f>
        <v>-13340.246000000052</v>
      </c>
      <c r="P332" s="41">
        <f>N332+O332</f>
        <v>10880166.972000003</v>
      </c>
      <c r="Q332" s="41">
        <f>Q18+Q110+Q152+Q182+Q283+Q300+Q303+Q312+Q317+Q320</f>
        <v>-544706.05099999998</v>
      </c>
      <c r="R332" s="41">
        <f t="shared" si="1447"/>
        <v>10335460.921000004</v>
      </c>
      <c r="S332" s="41">
        <f>S18+S110+S152+S182+S283+S300+S303+S312+S317+S320</f>
        <v>-7724.1070000000009</v>
      </c>
      <c r="T332" s="41">
        <f t="shared" si="1590"/>
        <v>10327736.814000003</v>
      </c>
      <c r="U332" s="35">
        <f>U18+U110+U152+U182+U283+U300+U303+U312+U317+U320</f>
        <v>-2535639.588</v>
      </c>
      <c r="V332" s="35">
        <f t="shared" si="1591"/>
        <v>7792097.2260000035</v>
      </c>
      <c r="W332" s="3">
        <f>W18+W110+W152+W182+W283+W300+W303+W312+W317+W320</f>
        <v>8000</v>
      </c>
      <c r="X332" s="35">
        <f t="shared" si="1604"/>
        <v>7800097.2260000035</v>
      </c>
      <c r="Y332" s="41">
        <f>Y18+Y110+Y152+Y182+Y283+Y300+Y303+Y312+Y317+Y320</f>
        <v>-63817.493000000002</v>
      </c>
      <c r="Z332" s="3">
        <f t="shared" si="1605"/>
        <v>7736279.7330000037</v>
      </c>
      <c r="AA332" s="41">
        <f>AA18+AA110+AA152+AA182+AA283+AA300+AA303+AA312+AA317</f>
        <v>8208529.2999999989</v>
      </c>
      <c r="AB332" s="41">
        <f>AB18+AB110+AB152+AB182+AB283+AB300+AB303+AB312+AB317</f>
        <v>0</v>
      </c>
      <c r="AC332" s="41">
        <f t="shared" si="1254"/>
        <v>8208529.2999999989</v>
      </c>
      <c r="AD332" s="41">
        <f>AD18+AD110+AD152+AD182+AD283+AD300+AD303+AD312+AD317</f>
        <v>81795.210000000021</v>
      </c>
      <c r="AE332" s="41">
        <f t="shared" si="1499"/>
        <v>8290324.5099999988</v>
      </c>
      <c r="AF332" s="41">
        <f>AF18+AF110+AF152+AF182+AF283+AF300+AF303+AF312+AF317+AF320</f>
        <v>373643.8</v>
      </c>
      <c r="AG332" s="41">
        <f t="shared" si="1522"/>
        <v>8663968.3099999987</v>
      </c>
      <c r="AH332" s="41">
        <f>AH18+AH110+AH152+AH182+AH283+AH300+AH303+AH312+AH317+AH320</f>
        <v>-500000</v>
      </c>
      <c r="AI332" s="41">
        <f t="shared" si="1594"/>
        <v>8163968.3099999987</v>
      </c>
      <c r="AJ332" s="41">
        <f>AJ18+AJ110+AJ152+AJ182+AJ283+AJ300+AJ303+AJ312+AJ317+AJ320</f>
        <v>-891.68799999999828</v>
      </c>
      <c r="AK332" s="41">
        <f t="shared" si="1595"/>
        <v>8163076.6219999986</v>
      </c>
      <c r="AL332" s="41">
        <f>AL18+AL110+AL152+AL182+AL283+AL300+AL303+AL312+AL317+AL320</f>
        <v>521809.46100000001</v>
      </c>
      <c r="AM332" s="41">
        <f t="shared" si="1454"/>
        <v>8684886.0829999987</v>
      </c>
      <c r="AN332" s="41">
        <f>AN18+AN110+AN152+AN182+AN283+AN300+AN303+AN312+AN317+AN320</f>
        <v>-1733.0619999999999</v>
      </c>
      <c r="AO332" s="41">
        <f t="shared" si="1596"/>
        <v>8683153.0209999979</v>
      </c>
      <c r="AP332" s="35">
        <f>AP18+AP110+AP152+AP182+AP283+AP300+AP303+AP312+AP317+AP320</f>
        <v>1686198</v>
      </c>
      <c r="AQ332" s="35">
        <f t="shared" si="1597"/>
        <v>10369351.020999998</v>
      </c>
      <c r="AR332" s="3"/>
      <c r="AS332" s="35">
        <f t="shared" si="1606"/>
        <v>10369351.020999998</v>
      </c>
      <c r="AT332" s="41">
        <f>AT18+AT110+AT152+AT182+AT283+AT300+AT303+AT312+AT317+AT320</f>
        <v>79625.538</v>
      </c>
      <c r="AU332" s="3">
        <f t="shared" si="1607"/>
        <v>10448976.558999998</v>
      </c>
      <c r="AV332" s="41">
        <f>AV18+AV110+AV152+AV182+AV283+AV300+AV303+AV312+AV317</f>
        <v>7858887.1999999993</v>
      </c>
      <c r="AW332" s="41">
        <f>AW18+AW110+AW152+AW182+AW283+AW300+AW303+AW312+AW317</f>
        <v>37871.701999999997</v>
      </c>
      <c r="AX332" s="41">
        <f t="shared" si="1255"/>
        <v>7896758.9019999988</v>
      </c>
      <c r="AY332" s="41">
        <f>AY18+AY110+AY152+AY182+AY283+AY300+AY303+AY312+AY317</f>
        <v>-94068.400000000009</v>
      </c>
      <c r="AZ332" s="41">
        <f t="shared" si="1507"/>
        <v>7802690.5019999985</v>
      </c>
      <c r="BA332" s="41">
        <f>BA18+BA110+BA152+BA182+BA283+BA300+BA303+BA312+BA317+BA320</f>
        <v>224191.67000000004</v>
      </c>
      <c r="BB332" s="41">
        <f t="shared" si="1529"/>
        <v>8026882.1719999984</v>
      </c>
      <c r="BC332" s="41">
        <f>BC18+BC110+BC152+BC182+BC283+BC300+BC303+BC312+BC317+BC320</f>
        <v>0</v>
      </c>
      <c r="BD332" s="41">
        <f t="shared" si="1600"/>
        <v>8026882.1719999984</v>
      </c>
      <c r="BE332" s="41">
        <f>BE18+BE110+BE152+BE182+BE283+BE300+BE303+BE312+BE317+BE320</f>
        <v>0</v>
      </c>
      <c r="BF332" s="41">
        <f t="shared" si="1601"/>
        <v>8026882.1719999984</v>
      </c>
      <c r="BG332" s="41">
        <f>BG18+BG110+BG152+BG182+BG283+BG300+BG303+BG312+BG317+BG320</f>
        <v>343110.43400000001</v>
      </c>
      <c r="BH332" s="41">
        <f t="shared" si="1461"/>
        <v>8369992.6059999987</v>
      </c>
      <c r="BI332" s="3">
        <f>BI18+BI110+BI152+BI182+BI283+BI300+BI303+BI312+BI317+BI320</f>
        <v>657990.79999999993</v>
      </c>
      <c r="BJ332" s="35">
        <f t="shared" si="1602"/>
        <v>9027983.4059999995</v>
      </c>
      <c r="BK332" s="41">
        <f>BK18+BK110+BK152+BK182+BK283+BK300+BK303+BK312+BK317+BK320</f>
        <v>0</v>
      </c>
      <c r="BL332" s="3">
        <f t="shared" si="1608"/>
        <v>9027983.4059999995</v>
      </c>
      <c r="BM332" s="37"/>
      <c r="BN332" s="37"/>
      <c r="BO332" s="37"/>
    </row>
    <row r="333" spans="1:67" x14ac:dyDescent="0.35">
      <c r="A333" s="82"/>
      <c r="B333" s="101" t="s">
        <v>9</v>
      </c>
      <c r="C333" s="106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5"/>
      <c r="T333" s="3"/>
      <c r="U333" s="35"/>
      <c r="V333" s="35"/>
      <c r="W333" s="3"/>
      <c r="X333" s="35"/>
      <c r="Y333" s="30"/>
      <c r="Z333" s="3"/>
      <c r="AA333" s="35">
        <f t="shared" ref="AA333:BK333" si="1609">AA23+AA28+AA33+AA38+AA43+AA44+AA49+AA59+AA64+AA68+AA73+AA74+AA78+AA82+AA86+AA90+AA91+AA92+AA93+AA94+AA95+AA96+AA97+AA98+AA99+AA100+AA101+AA102+AA103+AA104+AA108+AA109+AA116+AA117+AA118+AA119+AA120+AA121+AA122+AA123+AA126+AA131+AA132+AA133+AA134+AA135+AA136++AA138+AA139+AA140++++++AA145+++AA148+AA156+AA157+AA161+AA162+AA163+AA164+AA165+AA166+AA167+AA171+AA175+AA176+AA177+AA178+AA180+AA181+AA187+AA191+AA203+AA207+AA212+AA216+AA220+AA224+AA228+AA232+AA236+AA240+AA244+AA248+AA249+AA250+AA251+AA252+AA256+AA260+AA264+AA269+AA274+AA278+AA282+AA287+AA290+AA293+AA301+AA302+AA304+AA305+AA306+AA307+AA308+AA309+AA310+AA311+AA313+AA314+AA315+AA316+AA318+AA319+AA328+AA137</f>
        <v>8208529.2999999998</v>
      </c>
      <c r="AB333" s="35">
        <f t="shared" si="1609"/>
        <v>0</v>
      </c>
      <c r="AC333" s="35">
        <f t="shared" si="1609"/>
        <v>8208529.2999999998</v>
      </c>
      <c r="AD333" s="35">
        <f t="shared" si="1609"/>
        <v>81795.209999999992</v>
      </c>
      <c r="AE333" s="35">
        <f t="shared" si="1609"/>
        <v>8290324.5100000007</v>
      </c>
      <c r="AF333" s="35">
        <f t="shared" si="1609"/>
        <v>-126356.20000000003</v>
      </c>
      <c r="AG333" s="35">
        <f t="shared" si="1609"/>
        <v>8163968.3099999996</v>
      </c>
      <c r="AH333" s="35">
        <f t="shared" si="1609"/>
        <v>0</v>
      </c>
      <c r="AI333" s="35">
        <f t="shared" si="1609"/>
        <v>8163968.3099999996</v>
      </c>
      <c r="AJ333" s="35">
        <f t="shared" si="1609"/>
        <v>-891.68800000002375</v>
      </c>
      <c r="AK333" s="35">
        <f t="shared" si="1609"/>
        <v>8163076.6220000004</v>
      </c>
      <c r="AL333" s="35">
        <f t="shared" si="1609"/>
        <v>521809.46100000001</v>
      </c>
      <c r="AM333" s="35">
        <f t="shared" si="1609"/>
        <v>8684886.0830000006</v>
      </c>
      <c r="AN333" s="35">
        <f t="shared" si="1609"/>
        <v>-1733.0619999999999</v>
      </c>
      <c r="AO333" s="35">
        <f t="shared" si="1609"/>
        <v>8683153.0209999997</v>
      </c>
      <c r="AP333" s="35">
        <f t="shared" si="1609"/>
        <v>1686198</v>
      </c>
      <c r="AQ333" s="35">
        <f t="shared" si="1609"/>
        <v>10369351.020999998</v>
      </c>
      <c r="AR333" s="35">
        <f t="shared" si="1609"/>
        <v>0</v>
      </c>
      <c r="AS333" s="35">
        <f t="shared" si="1609"/>
        <v>10369351.020999998</v>
      </c>
      <c r="AT333" s="35">
        <f t="shared" si="1609"/>
        <v>79625.538</v>
      </c>
      <c r="AU333" s="3"/>
      <c r="AV333" s="35">
        <f t="shared" si="1609"/>
        <v>7858887.1999999993</v>
      </c>
      <c r="AW333" s="35">
        <f t="shared" si="1609"/>
        <v>37871.701999999997</v>
      </c>
      <c r="AX333" s="35">
        <f t="shared" si="1609"/>
        <v>7896758.9019999988</v>
      </c>
      <c r="AY333" s="35">
        <f t="shared" si="1609"/>
        <v>-94068.400000000009</v>
      </c>
      <c r="AZ333" s="35">
        <f t="shared" si="1609"/>
        <v>7802690.5019999994</v>
      </c>
      <c r="BA333" s="35">
        <f t="shared" si="1609"/>
        <v>224191.67000000004</v>
      </c>
      <c r="BB333" s="35">
        <f t="shared" si="1609"/>
        <v>8026882.1719999993</v>
      </c>
      <c r="BC333" s="35">
        <f t="shared" si="1609"/>
        <v>0</v>
      </c>
      <c r="BD333" s="35">
        <f t="shared" si="1609"/>
        <v>8026882.1719999993</v>
      </c>
      <c r="BE333" s="35">
        <f t="shared" si="1609"/>
        <v>0</v>
      </c>
      <c r="BF333" s="35">
        <f t="shared" si="1609"/>
        <v>8026882.1719999993</v>
      </c>
      <c r="BG333" s="35">
        <f t="shared" si="1609"/>
        <v>343110.43400000001</v>
      </c>
      <c r="BH333" s="35">
        <f t="shared" si="1609"/>
        <v>8369992.6059999997</v>
      </c>
      <c r="BI333" s="35">
        <f t="shared" si="1609"/>
        <v>657990.79999999993</v>
      </c>
      <c r="BJ333" s="35">
        <f t="shared" si="1609"/>
        <v>9027983.4059999958</v>
      </c>
      <c r="BK333" s="35">
        <f t="shared" si="1609"/>
        <v>0</v>
      </c>
      <c r="BL333" s="3"/>
      <c r="BM333" s="64"/>
      <c r="BN333" s="64"/>
    </row>
    <row r="334" spans="1:67" x14ac:dyDescent="0.35">
      <c r="A334" s="82"/>
      <c r="B334" s="101" t="s">
        <v>21</v>
      </c>
      <c r="C334" s="101"/>
      <c r="D334" s="3">
        <f>D185</f>
        <v>1644791.2999999998</v>
      </c>
      <c r="E334" s="3">
        <f>E185</f>
        <v>0</v>
      </c>
      <c r="F334" s="3">
        <f t="shared" si="1253"/>
        <v>1644791.2999999998</v>
      </c>
      <c r="G334" s="3">
        <f>G185</f>
        <v>-147505</v>
      </c>
      <c r="H334" s="3">
        <f t="shared" ref="H334:H337" si="1610">F334+G334</f>
        <v>1497286.2999999998</v>
      </c>
      <c r="I334" s="3">
        <f>I185</f>
        <v>0</v>
      </c>
      <c r="J334" s="3">
        <f t="shared" ref="J334:J337" si="1611">H334+I334</f>
        <v>1497286.2999999998</v>
      </c>
      <c r="K334" s="3">
        <f>K185</f>
        <v>18402.5</v>
      </c>
      <c r="L334" s="3">
        <f t="shared" ref="L334:L337" si="1612">J334+K334</f>
        <v>1515688.7999999998</v>
      </c>
      <c r="M334" s="3">
        <f>M185</f>
        <v>0</v>
      </c>
      <c r="N334" s="3">
        <f>L334+M334</f>
        <v>1515688.7999999998</v>
      </c>
      <c r="O334" s="3">
        <f>O185</f>
        <v>-4.3655745685100555E-11</v>
      </c>
      <c r="P334" s="3">
        <f>N334+O334</f>
        <v>1515688.7999999998</v>
      </c>
      <c r="Q334" s="3">
        <f>Q185</f>
        <v>0</v>
      </c>
      <c r="R334" s="3">
        <f t="shared" si="1447"/>
        <v>1515688.7999999998</v>
      </c>
      <c r="S334" s="35">
        <f>S185</f>
        <v>0</v>
      </c>
      <c r="T334" s="3">
        <f t="shared" ref="T334:T337" si="1613">R334+S334</f>
        <v>1515688.7999999998</v>
      </c>
      <c r="U334" s="35">
        <f>U185</f>
        <v>0</v>
      </c>
      <c r="V334" s="35">
        <f t="shared" ref="V334:V337" si="1614">T334+U334</f>
        <v>1515688.7999999998</v>
      </c>
      <c r="W334" s="3">
        <f>W185</f>
        <v>0</v>
      </c>
      <c r="X334" s="35">
        <f t="shared" ref="X334:X337" si="1615">V334+W334</f>
        <v>1515688.7999999998</v>
      </c>
      <c r="Y334" s="30">
        <f>Y185</f>
        <v>0</v>
      </c>
      <c r="Z334" s="3">
        <f t="shared" ref="Z334:Z337" si="1616">X334+Y334</f>
        <v>1515688.7999999998</v>
      </c>
      <c r="AA334" s="3">
        <f>AA185</f>
        <v>2102955</v>
      </c>
      <c r="AB334" s="3">
        <f>AB185</f>
        <v>0</v>
      </c>
      <c r="AC334" s="3">
        <f t="shared" si="1254"/>
        <v>2102955</v>
      </c>
      <c r="AD334" s="3">
        <f>AD185</f>
        <v>0</v>
      </c>
      <c r="AE334" s="3">
        <f t="shared" ref="AE334:AE337" si="1617">AC334+AD334</f>
        <v>2102955</v>
      </c>
      <c r="AF334" s="3">
        <f>AF185</f>
        <v>0</v>
      </c>
      <c r="AG334" s="3">
        <f t="shared" ref="AG334:AG337" si="1618">AE334+AF334</f>
        <v>2102955</v>
      </c>
      <c r="AH334" s="3">
        <f>AH185</f>
        <v>0</v>
      </c>
      <c r="AI334" s="3">
        <f t="shared" ref="AI334:AI337" si="1619">AG334+AH334</f>
        <v>2102955</v>
      </c>
      <c r="AJ334" s="3">
        <f>AJ185</f>
        <v>0</v>
      </c>
      <c r="AK334" s="3">
        <f t="shared" ref="AK334:AK337" si="1620">AI334+AJ334</f>
        <v>2102955</v>
      </c>
      <c r="AL334" s="3">
        <f>AL185</f>
        <v>0</v>
      </c>
      <c r="AM334" s="3">
        <f t="shared" si="1454"/>
        <v>2102955</v>
      </c>
      <c r="AN334" s="35">
        <f>AN185</f>
        <v>0</v>
      </c>
      <c r="AO334" s="3">
        <f t="shared" ref="AO334:AO337" si="1621">AM334+AN334</f>
        <v>2102955</v>
      </c>
      <c r="AP334" s="35">
        <f>AP185</f>
        <v>0</v>
      </c>
      <c r="AQ334" s="35">
        <f t="shared" ref="AQ334:AQ337" si="1622">AO334+AP334</f>
        <v>2102955</v>
      </c>
      <c r="AR334" s="3">
        <f>AR185</f>
        <v>0</v>
      </c>
      <c r="AS334" s="35">
        <f t="shared" ref="AS334:AS337" si="1623">AQ334+AR334</f>
        <v>2102955</v>
      </c>
      <c r="AT334" s="30">
        <f>AT185</f>
        <v>0</v>
      </c>
      <c r="AU334" s="3">
        <f t="shared" ref="AU334:AU337" si="1624">AS334+AT334</f>
        <v>2102955</v>
      </c>
      <c r="AV334" s="3">
        <f>AV185</f>
        <v>1860675</v>
      </c>
      <c r="AW334" s="3">
        <f>AW185</f>
        <v>0</v>
      </c>
      <c r="AX334" s="3">
        <f t="shared" si="1255"/>
        <v>1860675</v>
      </c>
      <c r="AY334" s="3">
        <f>AY185</f>
        <v>0</v>
      </c>
      <c r="AZ334" s="3">
        <f t="shared" ref="AZ334:AZ337" si="1625">AX334+AY334</f>
        <v>1860675</v>
      </c>
      <c r="BA334" s="3">
        <f>BA185</f>
        <v>0</v>
      </c>
      <c r="BB334" s="3">
        <f t="shared" ref="BB334:BB337" si="1626">AZ334+BA334</f>
        <v>1860675</v>
      </c>
      <c r="BC334" s="3">
        <f>BC185</f>
        <v>0</v>
      </c>
      <c r="BD334" s="3">
        <f t="shared" ref="BD334:BD337" si="1627">BB334+BC334</f>
        <v>1860675</v>
      </c>
      <c r="BE334" s="3">
        <f>BE185</f>
        <v>0</v>
      </c>
      <c r="BF334" s="3">
        <f t="shared" ref="BF334:BF337" si="1628">BD334+BE334</f>
        <v>1860675</v>
      </c>
      <c r="BG334" s="3">
        <f>BG185</f>
        <v>0</v>
      </c>
      <c r="BH334" s="3">
        <f t="shared" si="1461"/>
        <v>1860675</v>
      </c>
      <c r="BI334" s="3">
        <f>BI185</f>
        <v>0</v>
      </c>
      <c r="BJ334" s="35">
        <f t="shared" ref="BJ334:BJ337" si="1629">BH334+BI334</f>
        <v>1860675</v>
      </c>
      <c r="BK334" s="30">
        <f>BK185</f>
        <v>0</v>
      </c>
      <c r="BL334" s="3">
        <f t="shared" ref="BL334:BL337" si="1630">BJ334+BK334</f>
        <v>1860675</v>
      </c>
      <c r="BM334" s="64"/>
      <c r="BN334" s="64"/>
    </row>
    <row r="335" spans="1:67" x14ac:dyDescent="0.35">
      <c r="A335" s="82"/>
      <c r="B335" s="101" t="s">
        <v>12</v>
      </c>
      <c r="C335" s="101"/>
      <c r="D335" s="3">
        <f>D21+D113+D155+D286</f>
        <v>3434674.0999999996</v>
      </c>
      <c r="E335" s="3">
        <f>E21+E113+E155+E286</f>
        <v>0</v>
      </c>
      <c r="F335" s="3">
        <f t="shared" si="1253"/>
        <v>3434674.0999999996</v>
      </c>
      <c r="G335" s="3">
        <f>G21+G113+G155+G286</f>
        <v>144358.79999999999</v>
      </c>
      <c r="H335" s="3">
        <f t="shared" si="1610"/>
        <v>3579032.8999999994</v>
      </c>
      <c r="I335" s="3">
        <f>I21+I113+I155+I286</f>
        <v>0</v>
      </c>
      <c r="J335" s="3">
        <f t="shared" si="1611"/>
        <v>3579032.8999999994</v>
      </c>
      <c r="K335" s="3">
        <f>K21+K113+K155+K286+K323</f>
        <v>554174.89999999991</v>
      </c>
      <c r="L335" s="3">
        <f t="shared" si="1612"/>
        <v>4133207.7999999993</v>
      </c>
      <c r="M335" s="3">
        <f>M21+M113+M155+M286+M323</f>
        <v>0</v>
      </c>
      <c r="N335" s="3">
        <f>L335+M335</f>
        <v>4133207.7999999993</v>
      </c>
      <c r="O335" s="3">
        <f>O21+O113+O155+O286+O323</f>
        <v>0</v>
      </c>
      <c r="P335" s="3">
        <f>N335+O335</f>
        <v>4133207.7999999993</v>
      </c>
      <c r="Q335" s="3">
        <f>Q21+Q113+Q155+Q286+Q323</f>
        <v>0</v>
      </c>
      <c r="R335" s="3">
        <f t="shared" si="1447"/>
        <v>4133207.7999999993</v>
      </c>
      <c r="S335" s="35">
        <f>S21+S113+S155+S286+S323</f>
        <v>0</v>
      </c>
      <c r="T335" s="3">
        <f t="shared" si="1613"/>
        <v>4133207.7999999993</v>
      </c>
      <c r="U335" s="35">
        <f>U21+U113+U155+U286+U323</f>
        <v>-2530088.9</v>
      </c>
      <c r="V335" s="35">
        <f t="shared" si="1614"/>
        <v>1603118.8999999994</v>
      </c>
      <c r="W335" s="3">
        <f>W21+W113+W155+W286+W323</f>
        <v>0</v>
      </c>
      <c r="X335" s="35">
        <f t="shared" si="1615"/>
        <v>1603118.8999999994</v>
      </c>
      <c r="Y335" s="30">
        <f>Y21+Y113+Y155+Y286+Y323</f>
        <v>0</v>
      </c>
      <c r="Z335" s="3">
        <f t="shared" si="1616"/>
        <v>1603118.8999999994</v>
      </c>
      <c r="AA335" s="3">
        <f>AA21+AA113+AA155+AA286</f>
        <v>2209848.7000000002</v>
      </c>
      <c r="AB335" s="3">
        <f>AB21+AB113+AB155+AB286</f>
        <v>0</v>
      </c>
      <c r="AC335" s="3">
        <f t="shared" si="1254"/>
        <v>2209848.7000000002</v>
      </c>
      <c r="AD335" s="3">
        <f>AD21+AD113+AD155+AD286</f>
        <v>-6947.6</v>
      </c>
      <c r="AE335" s="3">
        <f t="shared" si="1617"/>
        <v>2202901.1</v>
      </c>
      <c r="AF335" s="3">
        <f>AF21+AF113+AF155+AF286+AF323</f>
        <v>660406.4</v>
      </c>
      <c r="AG335" s="3">
        <f t="shared" si="1618"/>
        <v>2863307.5</v>
      </c>
      <c r="AH335" s="3">
        <f>AH21+AH113+AH155+AH286+AH323</f>
        <v>-500000</v>
      </c>
      <c r="AI335" s="3">
        <f t="shared" si="1619"/>
        <v>2363307.5</v>
      </c>
      <c r="AJ335" s="3">
        <f>AJ21+AJ113+AJ155+AJ286+AJ323</f>
        <v>0</v>
      </c>
      <c r="AK335" s="3">
        <f t="shared" si="1620"/>
        <v>2363307.5</v>
      </c>
      <c r="AL335" s="3">
        <f>AL21+AL113+AL155+AL286+AL323</f>
        <v>0</v>
      </c>
      <c r="AM335" s="3">
        <f t="shared" si="1454"/>
        <v>2363307.5</v>
      </c>
      <c r="AN335" s="35">
        <f>AN21+AN113+AN155+AN286+AN323</f>
        <v>0</v>
      </c>
      <c r="AO335" s="3">
        <f t="shared" si="1621"/>
        <v>2363307.5</v>
      </c>
      <c r="AP335" s="35">
        <f>AP21+AP113+AP155+AP286+AP323</f>
        <v>1683501</v>
      </c>
      <c r="AQ335" s="35">
        <f t="shared" si="1622"/>
        <v>4046808.5</v>
      </c>
      <c r="AR335" s="3">
        <f>AR21+AR113+AR155+AR286+AR323</f>
        <v>0</v>
      </c>
      <c r="AS335" s="35">
        <f t="shared" si="1623"/>
        <v>4046808.5</v>
      </c>
      <c r="AT335" s="30">
        <f>AT21+AT113+AT155+AT286+AT323</f>
        <v>0</v>
      </c>
      <c r="AU335" s="3">
        <f t="shared" si="1624"/>
        <v>4046808.5</v>
      </c>
      <c r="AV335" s="3">
        <f>AV21+AV113+AV155+AV286</f>
        <v>940203.2</v>
      </c>
      <c r="AW335" s="3">
        <f>AW21+AW113+AW155+AW286</f>
        <v>0</v>
      </c>
      <c r="AX335" s="3">
        <f t="shared" si="1255"/>
        <v>940203.2</v>
      </c>
      <c r="AY335" s="3">
        <f>AY21+AY113+AY155+AY286</f>
        <v>-79460.600000000006</v>
      </c>
      <c r="AZ335" s="3">
        <f t="shared" si="1625"/>
        <v>860742.6</v>
      </c>
      <c r="BA335" s="3">
        <f>BA21+BA113+BA155+BA286+BA323</f>
        <v>282304.7</v>
      </c>
      <c r="BB335" s="3">
        <f t="shared" si="1626"/>
        <v>1143047.3</v>
      </c>
      <c r="BC335" s="3">
        <f>BC21+BC113+BC155+BC286+BC323</f>
        <v>0</v>
      </c>
      <c r="BD335" s="3">
        <f t="shared" si="1627"/>
        <v>1143047.3</v>
      </c>
      <c r="BE335" s="3">
        <f>BE21+BE113+BE155+BE286+BE323</f>
        <v>0</v>
      </c>
      <c r="BF335" s="3">
        <f t="shared" si="1628"/>
        <v>1143047.3</v>
      </c>
      <c r="BG335" s="3">
        <f>BG21+BG113+BG155+BG286+BG323</f>
        <v>0</v>
      </c>
      <c r="BH335" s="3">
        <f t="shared" si="1461"/>
        <v>1143047.3</v>
      </c>
      <c r="BI335" s="3">
        <f>BI21+BI113+BI155+BI286+BI323</f>
        <v>651697.80000000005</v>
      </c>
      <c r="BJ335" s="35">
        <f t="shared" si="1629"/>
        <v>1794745.1</v>
      </c>
      <c r="BK335" s="30">
        <f>BK21+BK113+BK155+BK286+BK323</f>
        <v>0</v>
      </c>
      <c r="BL335" s="3">
        <f t="shared" si="1630"/>
        <v>1794745.1</v>
      </c>
      <c r="BM335" s="64"/>
      <c r="BN335" s="64"/>
    </row>
    <row r="336" spans="1:67" x14ac:dyDescent="0.35">
      <c r="A336" s="82"/>
      <c r="B336" s="101" t="s">
        <v>20</v>
      </c>
      <c r="C336" s="101"/>
      <c r="D336" s="3">
        <f>D22+D114</f>
        <v>450505.8</v>
      </c>
      <c r="E336" s="3">
        <f>E22+E114</f>
        <v>0</v>
      </c>
      <c r="F336" s="3">
        <f t="shared" si="1253"/>
        <v>450505.8</v>
      </c>
      <c r="G336" s="3">
        <f>G22+G114+G186</f>
        <v>376513.89999999997</v>
      </c>
      <c r="H336" s="3">
        <f t="shared" si="1610"/>
        <v>827019.7</v>
      </c>
      <c r="I336" s="3">
        <f>I22+I114+I186</f>
        <v>0</v>
      </c>
      <c r="J336" s="3">
        <f t="shared" si="1611"/>
        <v>827019.7</v>
      </c>
      <c r="K336" s="3">
        <f>K22+K114+K186</f>
        <v>0</v>
      </c>
      <c r="L336" s="3">
        <f t="shared" si="1612"/>
        <v>827019.7</v>
      </c>
      <c r="M336" s="3">
        <f>M22+M114+M186</f>
        <v>0</v>
      </c>
      <c r="N336" s="3">
        <f>L336+M336</f>
        <v>827019.7</v>
      </c>
      <c r="O336" s="3">
        <f>O22+O114+O186</f>
        <v>0</v>
      </c>
      <c r="P336" s="3">
        <f>N336+O336</f>
        <v>827019.7</v>
      </c>
      <c r="Q336" s="3">
        <f>Q22+Q114+Q186</f>
        <v>0</v>
      </c>
      <c r="R336" s="3">
        <f t="shared" si="1447"/>
        <v>827019.7</v>
      </c>
      <c r="S336" s="35">
        <f>S22+S114+S186</f>
        <v>0</v>
      </c>
      <c r="T336" s="3">
        <f t="shared" si="1613"/>
        <v>827019.7</v>
      </c>
      <c r="U336" s="35">
        <f>U22+U114+U186</f>
        <v>0</v>
      </c>
      <c r="V336" s="35">
        <f t="shared" si="1614"/>
        <v>827019.7</v>
      </c>
      <c r="W336" s="3">
        <f>W22+W114+W186</f>
        <v>0</v>
      </c>
      <c r="X336" s="35">
        <f t="shared" si="1615"/>
        <v>827019.7</v>
      </c>
      <c r="Y336" s="30">
        <f>Y22+Y114+Y186</f>
        <v>0</v>
      </c>
      <c r="Z336" s="3">
        <f t="shared" si="1616"/>
        <v>827019.7</v>
      </c>
      <c r="AA336" s="3">
        <f>AA22+AA114</f>
        <v>435018.2</v>
      </c>
      <c r="AB336" s="3">
        <f>AB22+AB114</f>
        <v>0</v>
      </c>
      <c r="AC336" s="3">
        <f t="shared" si="1254"/>
        <v>435018.2</v>
      </c>
      <c r="AD336" s="3">
        <f>AD22+AD114+AD186</f>
        <v>-16630.899999999998</v>
      </c>
      <c r="AE336" s="3">
        <f t="shared" si="1617"/>
        <v>418387.3</v>
      </c>
      <c r="AF336" s="3">
        <f>AF22+AF114+AF186</f>
        <v>0</v>
      </c>
      <c r="AG336" s="3">
        <f t="shared" si="1618"/>
        <v>418387.3</v>
      </c>
      <c r="AH336" s="3">
        <f>AH22+AH114+AH186</f>
        <v>0</v>
      </c>
      <c r="AI336" s="3">
        <f t="shared" si="1619"/>
        <v>418387.3</v>
      </c>
      <c r="AJ336" s="3">
        <f>AJ22+AJ114+AJ186</f>
        <v>0</v>
      </c>
      <c r="AK336" s="3">
        <f t="shared" si="1620"/>
        <v>418387.3</v>
      </c>
      <c r="AL336" s="3">
        <f>AL22+AL114+AL186</f>
        <v>0</v>
      </c>
      <c r="AM336" s="3">
        <f t="shared" si="1454"/>
        <v>418387.3</v>
      </c>
      <c r="AN336" s="35">
        <f>AN22+AN114+AN186</f>
        <v>0</v>
      </c>
      <c r="AO336" s="3">
        <f t="shared" si="1621"/>
        <v>418387.3</v>
      </c>
      <c r="AP336" s="35">
        <f>AP22+AP114+AP186</f>
        <v>0</v>
      </c>
      <c r="AQ336" s="35">
        <f t="shared" si="1622"/>
        <v>418387.3</v>
      </c>
      <c r="AR336" s="3">
        <f>AR22+AR114+AR186</f>
        <v>0</v>
      </c>
      <c r="AS336" s="35">
        <f t="shared" si="1623"/>
        <v>418387.3</v>
      </c>
      <c r="AT336" s="30">
        <f>AT22+AT114+AT186</f>
        <v>0</v>
      </c>
      <c r="AU336" s="3">
        <f t="shared" si="1624"/>
        <v>418387.3</v>
      </c>
      <c r="AV336" s="3">
        <f>AV22+AV114</f>
        <v>439776.60000000003</v>
      </c>
      <c r="AW336" s="3">
        <f>AW22+AW114</f>
        <v>0</v>
      </c>
      <c r="AX336" s="3">
        <f t="shared" si="1255"/>
        <v>439776.60000000003</v>
      </c>
      <c r="AY336" s="3">
        <f>AY22+AY114+AY186</f>
        <v>-14607.800000000003</v>
      </c>
      <c r="AZ336" s="3">
        <f t="shared" si="1625"/>
        <v>425168.80000000005</v>
      </c>
      <c r="BA336" s="3">
        <f>BA22+BA114+BA186</f>
        <v>0</v>
      </c>
      <c r="BB336" s="3">
        <f t="shared" si="1626"/>
        <v>425168.80000000005</v>
      </c>
      <c r="BC336" s="3">
        <f>BC22+BC114+BC186</f>
        <v>0</v>
      </c>
      <c r="BD336" s="3">
        <f t="shared" si="1627"/>
        <v>425168.80000000005</v>
      </c>
      <c r="BE336" s="3">
        <f>BE22+BE114+BE186</f>
        <v>0</v>
      </c>
      <c r="BF336" s="3">
        <f t="shared" si="1628"/>
        <v>425168.80000000005</v>
      </c>
      <c r="BG336" s="3">
        <f>BG22+BG114+BG186</f>
        <v>0</v>
      </c>
      <c r="BH336" s="3">
        <f t="shared" si="1461"/>
        <v>425168.80000000005</v>
      </c>
      <c r="BI336" s="3">
        <f>BI22+BI114+BI186</f>
        <v>0</v>
      </c>
      <c r="BJ336" s="35">
        <f t="shared" si="1629"/>
        <v>425168.80000000005</v>
      </c>
      <c r="BK336" s="30">
        <f>BK22+BK114+BK186</f>
        <v>0</v>
      </c>
      <c r="BL336" s="3">
        <f t="shared" si="1630"/>
        <v>425168.80000000005</v>
      </c>
      <c r="BM336" s="64"/>
      <c r="BN336" s="64"/>
    </row>
    <row r="337" spans="1:67" x14ac:dyDescent="0.35">
      <c r="A337" s="82"/>
      <c r="B337" s="101" t="s">
        <v>115</v>
      </c>
      <c r="C337" s="103"/>
      <c r="D337" s="3">
        <f>D115</f>
        <v>518443.7</v>
      </c>
      <c r="E337" s="3">
        <f>E115</f>
        <v>0</v>
      </c>
      <c r="F337" s="3">
        <f t="shared" si="1253"/>
        <v>518443.7</v>
      </c>
      <c r="G337" s="3">
        <f>G115</f>
        <v>352757.7</v>
      </c>
      <c r="H337" s="3">
        <f t="shared" si="1610"/>
        <v>871201.4</v>
      </c>
      <c r="I337" s="3">
        <f>I115</f>
        <v>0</v>
      </c>
      <c r="J337" s="3">
        <f t="shared" si="1611"/>
        <v>871201.4</v>
      </c>
      <c r="K337" s="3">
        <f>K115</f>
        <v>0</v>
      </c>
      <c r="L337" s="3">
        <f t="shared" si="1612"/>
        <v>871201.4</v>
      </c>
      <c r="M337" s="3">
        <f>M115</f>
        <v>0</v>
      </c>
      <c r="N337" s="3">
        <f>L337+M337</f>
        <v>871201.4</v>
      </c>
      <c r="O337" s="3">
        <f>O115</f>
        <v>0</v>
      </c>
      <c r="P337" s="3">
        <f>N337+O337</f>
        <v>871201.4</v>
      </c>
      <c r="Q337" s="3">
        <f>Q115</f>
        <v>0</v>
      </c>
      <c r="R337" s="3">
        <f t="shared" si="1447"/>
        <v>871201.4</v>
      </c>
      <c r="S337" s="35">
        <f>S115</f>
        <v>0</v>
      </c>
      <c r="T337" s="3">
        <f t="shared" si="1613"/>
        <v>871201.4</v>
      </c>
      <c r="U337" s="35">
        <f>U115</f>
        <v>0</v>
      </c>
      <c r="V337" s="35">
        <f t="shared" si="1614"/>
        <v>871201.4</v>
      </c>
      <c r="W337" s="3">
        <f>W115</f>
        <v>0</v>
      </c>
      <c r="X337" s="35">
        <f t="shared" si="1615"/>
        <v>871201.4</v>
      </c>
      <c r="Y337" s="30">
        <f>Y115</f>
        <v>0</v>
      </c>
      <c r="Z337" s="3">
        <f t="shared" si="1616"/>
        <v>871201.4</v>
      </c>
      <c r="AA337" s="3">
        <f>AA115</f>
        <v>533322.9</v>
      </c>
      <c r="AB337" s="3">
        <f>AB115</f>
        <v>0</v>
      </c>
      <c r="AC337" s="3">
        <f t="shared" si="1254"/>
        <v>533322.9</v>
      </c>
      <c r="AD337" s="3">
        <f>AD115</f>
        <v>0</v>
      </c>
      <c r="AE337" s="3">
        <f t="shared" si="1617"/>
        <v>533322.9</v>
      </c>
      <c r="AF337" s="3">
        <f>AF115</f>
        <v>0</v>
      </c>
      <c r="AG337" s="3">
        <f t="shared" si="1618"/>
        <v>533322.9</v>
      </c>
      <c r="AH337" s="3">
        <f>AH115</f>
        <v>0</v>
      </c>
      <c r="AI337" s="3">
        <f t="shared" si="1619"/>
        <v>533322.9</v>
      </c>
      <c r="AJ337" s="3">
        <f>AJ115</f>
        <v>0</v>
      </c>
      <c r="AK337" s="3">
        <f t="shared" si="1620"/>
        <v>533322.9</v>
      </c>
      <c r="AL337" s="3">
        <f>AL115</f>
        <v>0</v>
      </c>
      <c r="AM337" s="3">
        <f t="shared" si="1454"/>
        <v>533322.9</v>
      </c>
      <c r="AN337" s="35">
        <f>AN115</f>
        <v>0</v>
      </c>
      <c r="AO337" s="3">
        <f t="shared" si="1621"/>
        <v>533322.9</v>
      </c>
      <c r="AP337" s="35">
        <f>AP115</f>
        <v>0</v>
      </c>
      <c r="AQ337" s="35">
        <f t="shared" si="1622"/>
        <v>533322.9</v>
      </c>
      <c r="AR337" s="3">
        <f>AR115</f>
        <v>0</v>
      </c>
      <c r="AS337" s="35">
        <f t="shared" si="1623"/>
        <v>533322.9</v>
      </c>
      <c r="AT337" s="30">
        <f>AT115</f>
        <v>0</v>
      </c>
      <c r="AU337" s="3">
        <f t="shared" si="1624"/>
        <v>533322.9</v>
      </c>
      <c r="AV337" s="3">
        <f>AV115</f>
        <v>2107564.9</v>
      </c>
      <c r="AW337" s="3">
        <f>AW115</f>
        <v>0</v>
      </c>
      <c r="AX337" s="3">
        <f t="shared" si="1255"/>
        <v>2107564.9</v>
      </c>
      <c r="AY337" s="3">
        <f>AY115</f>
        <v>0</v>
      </c>
      <c r="AZ337" s="3">
        <f t="shared" si="1625"/>
        <v>2107564.9</v>
      </c>
      <c r="BA337" s="3">
        <f>BA115</f>
        <v>0</v>
      </c>
      <c r="BB337" s="3">
        <f t="shared" si="1626"/>
        <v>2107564.9</v>
      </c>
      <c r="BC337" s="3">
        <f>BC115</f>
        <v>0</v>
      </c>
      <c r="BD337" s="3">
        <f t="shared" si="1627"/>
        <v>2107564.9</v>
      </c>
      <c r="BE337" s="3">
        <f>BE115</f>
        <v>0</v>
      </c>
      <c r="BF337" s="3">
        <f t="shared" si="1628"/>
        <v>2107564.9</v>
      </c>
      <c r="BG337" s="3">
        <f>BG115</f>
        <v>0</v>
      </c>
      <c r="BH337" s="3">
        <f t="shared" si="1461"/>
        <v>2107564.9</v>
      </c>
      <c r="BI337" s="3">
        <f>BI115</f>
        <v>0</v>
      </c>
      <c r="BJ337" s="35">
        <f t="shared" si="1629"/>
        <v>2107564.9</v>
      </c>
      <c r="BK337" s="30">
        <f>BK115</f>
        <v>0</v>
      </c>
      <c r="BL337" s="3">
        <f t="shared" si="1630"/>
        <v>2107564.9</v>
      </c>
      <c r="BM337" s="64"/>
      <c r="BN337" s="64"/>
    </row>
    <row r="338" spans="1:67" x14ac:dyDescent="0.35">
      <c r="A338" s="82"/>
      <c r="B338" s="101" t="s">
        <v>10</v>
      </c>
      <c r="C338" s="10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5"/>
      <c r="T338" s="3"/>
      <c r="U338" s="35"/>
      <c r="V338" s="35"/>
      <c r="W338" s="3"/>
      <c r="X338" s="35"/>
      <c r="Y338" s="30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5"/>
      <c r="AO338" s="3"/>
      <c r="AP338" s="35"/>
      <c r="AQ338" s="35"/>
      <c r="AR338" s="3"/>
      <c r="AS338" s="35"/>
      <c r="AT338" s="30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5"/>
      <c r="BK338" s="30"/>
      <c r="BL338" s="3"/>
      <c r="BM338" s="64"/>
      <c r="BN338" s="64"/>
    </row>
    <row r="339" spans="1:67" x14ac:dyDescent="0.35">
      <c r="A339" s="82"/>
      <c r="B339" s="104" t="s">
        <v>14</v>
      </c>
      <c r="C339" s="104"/>
      <c r="D339" s="3">
        <f>D318+D116+D117+D118+D120+D122+D123+D124+D125+D127+D129+D131+D132+D134+D136+D138+D139+D301+D304+D305+D306+D307+D308+D309+D310+D313+D314+D315+D23+D28+D33+D38+D43+D44+D49+D59+D68+D73+D74+D78+D82+D86+D90+D98+D99+D100</f>
        <v>2475715.6</v>
      </c>
      <c r="E339" s="3">
        <f>E318+E116+E117+E118+E120+E122+E123+E124+E125+E127+E129+E131+E132+E134+E136+E138+E139+E301+E304+E305+E306+E307+E308+E309+E310+E313+E314+E315+E23+E28+E33+E38+E43+E44+E49+E59+E68+E73+E74+E78+E82+E86+E90+E98+E99+E100+E316</f>
        <v>-110325.24399999999</v>
      </c>
      <c r="F339" s="3">
        <f t="shared" si="1253"/>
        <v>2365390.3560000001</v>
      </c>
      <c r="G339" s="3">
        <f>G318+G116+G117+G118+G120+G122+G123+G124+G125+G127+G129+G131+G132+G134+G136+G138+G139+G301+G304+G305+G306+G307+G308+G309+G310+G313+G314+G315+G23+G28+G33+G38+G43+G44+G49+G59+G68+G73+G74+G78+G82+G86+G90+G98+G99+G100+G316+G311+G101+G102</f>
        <v>204543.383</v>
      </c>
      <c r="H339" s="3">
        <f t="shared" ref="H339:H345" si="1631">F339+G339</f>
        <v>2569933.7390000001</v>
      </c>
      <c r="I339" s="3">
        <f>I318+I116+I117+I118+I120+I122+I123+I124+I125+I127+I129+I131+I132+I134+I136+I138+I139+I301+I304+I305+I306+I307+I308+I309+I310+I313+I314+I315+I23+I28+I33+I38+I43+I44+I49+I59+I68+I73+I74+I78+I82+I86+I90+I98+I99+I100+I316+I311+I101+I102</f>
        <v>0</v>
      </c>
      <c r="J339" s="3">
        <f t="shared" ref="J339:J345" si="1632">H339+I339</f>
        <v>2569933.7390000001</v>
      </c>
      <c r="K339" s="3">
        <f>K318+K116+K117+K118+K120+K122+K123+K124+K125+K127+K129+K131+K132+K134+K136+K138+K139+K301+K304+K305+K306+K307+K308+K309+K310+K313+K314+K315+K23+K28+K33+K38+K43+K44+K49+K59+K68+K73+K74+K78+K82+K86+K90+K98+K99+K100+K316+K311+K101+K102+K179+K104</f>
        <v>328677.56999999995</v>
      </c>
      <c r="L339" s="3">
        <f t="shared" ref="L339:L346" si="1633">J339+K339</f>
        <v>2898611.3089999999</v>
      </c>
      <c r="M339" s="3">
        <f>M318+M116+M117+M118+M120+M122+M123+M124+M125+M127+M129+M131+M132+M134+M136+M138+M139+M301+M304+M305+M306+M307+M308+M309+M310+M313+M314+M315+M23+M28+M33+M38+M43+M44+M49+M59+M68+M73+M74+M78+M82+M86+M90+M98+M99+M100+M316+M311+M101+M102+M179+M104</f>
        <v>5997.241</v>
      </c>
      <c r="N339" s="3">
        <f t="shared" ref="N339:N346" si="1634">L339+M339</f>
        <v>2904608.55</v>
      </c>
      <c r="O339" s="3">
        <f>O318+O116+O117+O118+O120+O122+O123+O124+O125+O127+O129+O131+O132+O134+O136+O138+O139+O301+O304+O305+O306+O307+O308+O309+O310+O313+O314+O315+O23+O28+O33+O38+O43+O44+O49+O59+O68+O73+O74+O78+O82+O86+O90+O98+O99+O100+O316+O311+O101+O102+O179+O104+O108</f>
        <v>-41303.769</v>
      </c>
      <c r="P339" s="3">
        <f t="shared" ref="P339:P346" si="1635">N339+O339</f>
        <v>2863304.781</v>
      </c>
      <c r="Q339" s="3">
        <f>Q318+Q116+Q117+Q118+Q120+Q122+Q123+Q124+Q125+Q127+Q129+Q131+Q132+Q134+Q136+Q138+Q139+Q301+Q304+Q305+Q306+Q307+Q308+Q309+Q310+Q313+Q314+Q315+Q23+Q28+Q33+Q38+Q43+Q44+Q49+Q59+Q68+Q73+Q74+Q78+Q82+Q86+Q90+Q98+Q99+Q100+Q316+Q311+Q101+Q102+Q179+Q104+Q108+Q302</f>
        <v>-524099.62100000004</v>
      </c>
      <c r="R339" s="3">
        <f t="shared" si="1447"/>
        <v>2339205.16</v>
      </c>
      <c r="S339" s="35">
        <f>S318+S116+S117+S118+S120+S122+S123+S124+S125+S127+S129+S131+S132+S134+S136+S138+S139+S301+S304+S305+S306+S307+S308+S309+S310+S313+S314+S315+S23+S28+S33+S38+S43+S44+S49+S59+S68+S73+S74+S78+S82+S86+S90+S98+S99+S100+S316+S311+S101+S102+S179+S104+S108+S302</f>
        <v>-10960.804</v>
      </c>
      <c r="T339" s="3">
        <f t="shared" ref="T339:T345" si="1636">R339+S339</f>
        <v>2328244.3560000001</v>
      </c>
      <c r="U339" s="35">
        <f>U318+U116+U117+U118+U120+U122+U123+U124+U125+U127+U129+U131+U132+U134+U136+U138+U139+U301+U304+U305+U306+U307+U308+U309+U310+U313+U314+U315+U23+U28+U33+U38+U43+U44+U49+U59+U68+U73+U74+U78+U82+U86+U90+U98+U99+U100+U316+U311+U101+U102+U179+U104+U108+U302</f>
        <v>-10863.506999999998</v>
      </c>
      <c r="V339" s="35">
        <f t="shared" ref="V339:V346" si="1637">T339+U339</f>
        <v>2317380.8489999999</v>
      </c>
      <c r="W339" s="3">
        <f>W318+W116+W117+W118+W120+W122+W123+W124+W125+W127+W129+W131+W132+W134+W136+W138+W139+W301+W304+W305+W306+W307+W308+W309+W310+W313+W314+W315+W23+W28+W33+W38+W43+W44+W49+W59+W68+W73+W74+W78+W82+W86+W90+W98+W99+W100+W316+W311+W101+W102+W179+W104+W108+W302</f>
        <v>0</v>
      </c>
      <c r="X339" s="30">
        <f t="shared" ref="X339:X346" si="1638">V339+W339</f>
        <v>2317380.8489999999</v>
      </c>
      <c r="Y339" s="30">
        <f>Y318+Y116+Y117+Y118+Y120+Y122+Y123+Y124+Y125+Y127+Y129+Y131+Y132+Y134+Y136+Y138+Y139+Y301+Y304+Y305+Y306+Y307+Y308+Y309+Y310+Y313+Y314+Y315+Y23+Y28+Y33+Y38+Y43+Y44+Y49+Y59+Y68+Y73+Y74+Y78+Y82+Y86+Y90+Y98+Y99+Y100+Y316+Y311+Y101+Y102+Y179+Y104+Y108+Y302</f>
        <v>-233514.34299999999</v>
      </c>
      <c r="Z339" s="3">
        <f t="shared" ref="Z339:Z346" si="1639">X339+Y339</f>
        <v>2083866.5060000001</v>
      </c>
      <c r="AA339" s="3">
        <f>AA318+AA116+AA117+AA118+AA120+AA122+AA123+AA124+AA125+AA127+AA129+AA131+AA132+AA134+AA136+AA138+AA139+AA301+AA304+AA305+AA306+AA307+AA308+AA309+AA310+AA313+AA314+AA315+AA23+AA28+AA33+AA38+AA43+AA44+AA49+AA59+AA68+AA73+AA74+AA78+AA82+AA86+AA90+AA98+AA99+AA100</f>
        <v>2081487.4000000001</v>
      </c>
      <c r="AB339" s="3">
        <f>AB318+AB116+AB117+AB118+AB120+AB122+AB123+AB124+AB125+AB127+AB129+AB131+AB132+AB134+AB136+AB138+AB139+AB301+AB304+AB305+AB306+AB307+AB308+AB309+AB310+AB313+AB314+AB315+AB23+AB28+AB33+AB38+AB43+AB44+AB49+AB59+AB68+AB73+AB74+AB78+AB82+AB86+AB90+AB98+AB99+AB100+AB316</f>
        <v>0</v>
      </c>
      <c r="AC339" s="3">
        <f t="shared" si="1254"/>
        <v>2081487.4000000001</v>
      </c>
      <c r="AD339" s="3">
        <f>AD318+AD116+AD117+AD118+AD120+AD122+AD123+AD124+AD125+AD127+AD129+AD131+AD132+AD134+AD136+AD138+AD139+AD301+AD304+AD305+AD306+AD307+AD308+AD309+AD310+AD313+AD314+AD315+AD23+AD28+AD33+AD38+AD43+AD44+AD49+AD59+AD68+AD73+AD74+AD78+AD82+AD86+AD90+AD98+AD99+AD100+AD316+AD311+AD101+AD102</f>
        <v>71104.11</v>
      </c>
      <c r="AE339" s="3">
        <f t="shared" ref="AE339:AE345" si="1640">AC339+AD339</f>
        <v>2152591.5100000002</v>
      </c>
      <c r="AF339" s="3">
        <f>AF318+AF116+AF117+AF118+AF120+AF122+AF123+AF124+AF125+AF127+AF129+AF131+AF132+AF134+AF136+AF138+AF139+AF301+AF304+AF305+AF306+AF307+AF308+AF309+AF310+AF313+AF314+AF315+AF23+AF28+AF33+AF38+AF43+AF44+AF49+AF59+AF68+AF73+AF74+AF78+AF82+AF86+AF90+AF98+AF99+AF100+AF316+AF311+AF101+AF102+AF179+AF104</f>
        <v>-74406.200000000026</v>
      </c>
      <c r="AG339" s="3">
        <f t="shared" ref="AG339:AG346" si="1641">AE339+AF339</f>
        <v>2078185.3100000003</v>
      </c>
      <c r="AH339" s="3">
        <f>AH318+AH116+AH117+AH118+AH120+AH122+AH123+AH124+AH125+AH127+AH129+AH131+AH132+AH134+AH136+AH138+AH139+AH301+AH304+AH305+AH306+AH307+AH308+AH309+AH310+AH313+AH314+AH315+AH23+AH28+AH33+AH38+AH43+AH44+AH49+AH59+AH68+AH73+AH74+AH78+AH82+AH86+AH90+AH98+AH99+AH100+AH316+AH311+AH101+AH102+AH179+AH104</f>
        <v>0</v>
      </c>
      <c r="AI339" s="3">
        <f t="shared" ref="AI339:AI346" si="1642">AG339+AH339</f>
        <v>2078185.3100000003</v>
      </c>
      <c r="AJ339" s="3">
        <f>AJ318+AJ116+AJ117+AJ118+AJ120+AJ122+AJ123+AJ124+AJ125+AJ127+AJ129+AJ131+AJ132+AJ134+AJ136+AJ138+AJ139+AJ301+AJ304+AJ305+AJ306+AJ307+AJ308+AJ309+AJ310+AJ313+AJ314+AJ315+AJ23+AJ28+AJ33+AJ38+AJ43+AJ44+AJ49+AJ59+AJ68+AJ73+AJ74+AJ78+AJ82+AJ86+AJ90+AJ98+AJ99+AJ100+AJ316+AJ311+AJ101+AJ102+AJ179+AJ104+AJ108</f>
        <v>33108.311999999998</v>
      </c>
      <c r="AK339" s="3">
        <f t="shared" ref="AK339:AK346" si="1643">AI339+AJ339</f>
        <v>2111293.6220000004</v>
      </c>
      <c r="AL339" s="3">
        <f>AL318+AL116+AL117+AL118+AL120+AL122+AL123+AL124+AL125+AL127+AL129+AL131+AL132+AL134+AL136+AL138+AL139+AL301+AL304+AL305+AL306+AL307+AL308+AL309+AL310+AL313+AL314+AL315+AL23+AL28+AL33+AL38+AL43+AL44+AL49+AL59+AL68+AL73+AL74+AL78+AL82+AL86+AL90+AL98+AL99+AL100+AL316+AL311+AL101+AL102+AL179+AL104+AL108+AL302</f>
        <v>409706.86800000002</v>
      </c>
      <c r="AM339" s="3">
        <f t="shared" si="1454"/>
        <v>2521000.4900000002</v>
      </c>
      <c r="AN339" s="35">
        <f>AN318+AN116+AN117+AN118+AN120+AN122+AN123+AN124+AN125+AN127+AN129+AN131+AN132+AN134+AN136+AN138+AN139+AN301+AN304+AN305+AN306+AN307+AN308+AN309+AN310+AN313+AN314+AN315+AN23+AN28+AN33+AN38+AN43+AN44+AN49+AN59+AN68+AN73+AN74+AN78+AN82+AN86+AN90+AN98+AN99+AN100+AN316+AN311+AN101+AN102+AN179+AN104+AN108+AN302</f>
        <v>-1575.8</v>
      </c>
      <c r="AO339" s="3">
        <f t="shared" ref="AO339:AO346" si="1644">AM339+AN339</f>
        <v>2519424.6900000004</v>
      </c>
      <c r="AP339" s="35">
        <f>AP318+AP116+AP117+AP118+AP120+AP122+AP123+AP124+AP125+AP127+AP129+AP131+AP132+AP134+AP136+AP138+AP139+AP301+AP304+AP305+AP306+AP307+AP308+AP309+AP310+AP313+AP314+AP315+AP23+AP28+AP33+AP38+AP43+AP44+AP49+AP59+AP68+AP73+AP74+AP78+AP82+AP86+AP90+AP98+AP99+AP100+AP316+AP311+AP101+AP102+AP179+AP104+AP108+AP302</f>
        <v>-27762.799999999988</v>
      </c>
      <c r="AQ339" s="35">
        <f t="shared" ref="AQ339:AQ346" si="1645">AO339+AP339</f>
        <v>2491661.8900000006</v>
      </c>
      <c r="AR339" s="3">
        <f>AR318+AR116+AR117+AR118+AR120+AR122+AR123+AR124+AR125+AR127+AR129+AR131+AR132+AR134+AR136+AR138+AR139+AR301+AR304+AR305+AR306+AR307+AR308+AR309+AR310+AR313+AR314+AR315+AR23+AR28+AR33+AR38+AR43+AR44+AR49+AR59+AR68+AR73+AR74+AR78+AR82+AR86+AR90+AR98+AR99+AR100+AR316+AR311+AR101+AR102+AR179+AR104+AR108+AR302</f>
        <v>0</v>
      </c>
      <c r="AS339" s="35">
        <f t="shared" ref="AS339:AS346" si="1646">AQ339+AR339</f>
        <v>2491661.8900000006</v>
      </c>
      <c r="AT339" s="30">
        <f>AT318+AT116+AT117+AT118+AT120+AT122+AT123+AT124+AT125+AT127+AT129+AT131+AT132+AT134+AT136+AT138+AT139+AT301+AT304+AT305+AT306+AT307+AT308+AT309+AT310+AT313+AT314+AT315+AT23+AT28+AT33+AT38+AT43+AT44+AT49+AT59+AT68+AT73+AT74+AT78+AT82+AT86+AT90+AT98+AT99+AT100+AT316+AT311+AT101+AT102+AT179+AT104+AT108+AT302</f>
        <v>-3.637978807091713E-12</v>
      </c>
      <c r="AU339" s="3">
        <f t="shared" ref="AU339:AU346" si="1647">AS339+AT339</f>
        <v>2491661.8900000006</v>
      </c>
      <c r="AV339" s="3">
        <f>AV318+AV116+AV117+AV118+AV120+AV122+AV123+AV124+AV125+AV127+AV129+AV131+AV132+AV134+AV136+AV138+AV139+AV301+AV304+AV305+AV306+AV307+AV308+AV309+AV310+AV313+AV314+AV315+AV23+AV28+AV33+AV38+AV43+AV44+AV49+AV59+AV68+AV73+AV74+AV78+AV82+AV86+AV90+AV98+AV99+AV100</f>
        <v>1977979.4</v>
      </c>
      <c r="AW339" s="3">
        <f>AW318+AW116+AW117+AW118+AW120+AW122+AW123+AW124+AW125+AW127+AW129+AW131+AW132+AW134+AW136+AW138+AW139+AW301+AW304+AW305+AW306+AW307+AW308+AW309+AW310+AW313+AW314+AW315+AW23+AW28+AW33+AW38+AW43+AW44+AW49+AW59+AW68+AW73+AW74+AW78+AW82+AW86+AW90+AW98+AW99+AW100+AW316</f>
        <v>37871.701999999997</v>
      </c>
      <c r="AX339" s="3">
        <f t="shared" si="1255"/>
        <v>2015851.102</v>
      </c>
      <c r="AY339" s="3">
        <f>AY318+AY116+AY117+AY118+AY120+AY122+AY123+AY124+AY125+AY127+AY129+AY131+AY132+AY134+AY136+AY138+AY139+AY301+AY304+AY305+AY306+AY307+AY308+AY309+AY310+AY313+AY314+AY315+AY23+AY28+AY33+AY38+AY43+AY44+AY49+AY59+AY68+AY73+AY74+AY78+AY82+AY86+AY90+AY98+AY99+AY100+AY316+AY311+AY101+AY102</f>
        <v>-104759.6</v>
      </c>
      <c r="AZ339" s="3">
        <f t="shared" ref="AZ339:AZ344" si="1648">AX339+AY339</f>
        <v>1911091.5019999999</v>
      </c>
      <c r="BA339" s="3">
        <f>BA318+BA116+BA117+BA118+BA120+BA122+BA123+BA124+BA125+BA127+BA129+BA131+BA132+BA134+BA136+BA138+BA139+BA301+BA304+BA305+BA306+BA307+BA308+BA309+BA310+BA313+BA314+BA315+BA23+BA28+BA33+BA38+BA43+BA44+BA49+BA59+BA68+BA73+BA74+BA78+BA82+BA86+BA90+BA98+BA99+BA100+BA316+BA311+BA101+BA102+BA179+BA104</f>
        <v>348821.67000000004</v>
      </c>
      <c r="BB339" s="3">
        <f t="shared" ref="BB339:BB346" si="1649">AZ339+BA339</f>
        <v>2259913.1719999998</v>
      </c>
      <c r="BC339" s="3">
        <f>BC318+BC116+BC117+BC118+BC120+BC122+BC123+BC124+BC125+BC127+BC129+BC131+BC132+BC134+BC136+BC138+BC139+BC301+BC304+BC305+BC306+BC307+BC308+BC309+BC310+BC313+BC314+BC315+BC23+BC28+BC33+BC38+BC43+BC44+BC49+BC59+BC68+BC73+BC74+BC78+BC82+BC86+BC90+BC98+BC99+BC100+BC316+BC311+BC101+BC102+BC179+BC104</f>
        <v>0</v>
      </c>
      <c r="BD339" s="3">
        <f t="shared" ref="BD339:BD346" si="1650">BB339+BC339</f>
        <v>2259913.1719999998</v>
      </c>
      <c r="BE339" s="3">
        <f>BE318+BE116+BE117+BE118+BE120+BE122+BE123+BE124+BE125+BE127+BE129+BE131+BE132+BE134+BE136+BE138+BE139+BE301+BE304+BE305+BE306+BE307+BE308+BE309+BE310+BE313+BE314+BE315+BE23+BE28+BE33+BE38+BE43+BE44+BE49+BE59+BE68+BE73+BE74+BE78+BE82+BE86+BE90+BE98+BE99+BE100+BE316+BE311+BE101+BE102+BE179+BE104+BE108</f>
        <v>0</v>
      </c>
      <c r="BF339" s="3">
        <f t="shared" ref="BF339:BF346" si="1651">BD339+BE339</f>
        <v>2259913.1719999998</v>
      </c>
      <c r="BG339" s="3">
        <f>BG318+BG116+BG117+BG118+BG120+BG122+BG123+BG124+BG125+BG127+BG129+BG131+BG132+BG134+BG136+BG138+BG139+BG301+BG304+BG305+BG306+BG307+BG308+BG309+BG310+BG313+BG314+BG315+BG23+BG28+BG33+BG38+BG43+BG44+BG49+BG59+BG68+BG73+BG74+BG78+BG82+BG86+BG90+BG98+BG99+BG100+BG316+BG311+BG101+BG102+BG179+BG104+BG108+BG302</f>
        <v>211939.13800000001</v>
      </c>
      <c r="BH339" s="3">
        <f t="shared" si="1461"/>
        <v>2471852.3099999996</v>
      </c>
      <c r="BI339" s="3">
        <f>BI318+BI116+BI117+BI118+BI120+BI122+BI123+BI124+BI125+BI127+BI129+BI131+BI132+BI134+BI136+BI138+BI139+BI301+BI304+BI305+BI306+BI307+BI308+BI309+BI310+BI313+BI314+BI315+BI23+BI28+BI33+BI38+BI43+BI44+BI49+BI59+BI68+BI73+BI74+BI78+BI82+BI86+BI90+BI98+BI99+BI100+BI316+BI311+BI101+BI102+BI179+BI104+BI108+BI302</f>
        <v>-148302.20000000001</v>
      </c>
      <c r="BJ339" s="35">
        <f t="shared" ref="BJ339:BJ346" si="1652">BH339+BI339</f>
        <v>2323550.1099999994</v>
      </c>
      <c r="BK339" s="30">
        <f>BK318+BK116+BK117+BK118+BK120+BK122+BK123+BK124+BK125+BK127+BK129+BK131+BK132+BK134+BK136+BK138+BK139+BK301+BK304+BK305+BK306+BK307+BK308+BK309+BK310+BK313+BK314+BK315+BK23+BK28+BK33+BK38+BK43+BK44+BK49+BK59+BK68+BK73+BK74+BK78+BK82+BK86+BK90+BK98+BK99+BK100+BK316+BK311+BK101+BK102+BK179+BK104+BK108+BK302</f>
        <v>0</v>
      </c>
      <c r="BL339" s="3">
        <f t="shared" ref="BL339:BL346" si="1653">BJ339+BK339</f>
        <v>2323550.1099999994</v>
      </c>
      <c r="BM339" s="64"/>
      <c r="BN339" s="64"/>
    </row>
    <row r="340" spans="1:67" x14ac:dyDescent="0.35">
      <c r="A340" s="82"/>
      <c r="B340" s="105" t="s">
        <v>3</v>
      </c>
      <c r="C340" s="103"/>
      <c r="D340" s="3">
        <f>D140+D145+D148</f>
        <v>1770073.9000000001</v>
      </c>
      <c r="E340" s="3">
        <f>E140+E145+E148</f>
        <v>0</v>
      </c>
      <c r="F340" s="3">
        <f t="shared" si="1253"/>
        <v>1770073.9000000001</v>
      </c>
      <c r="G340" s="3">
        <f>G140+G145+G148</f>
        <v>405538.97700000001</v>
      </c>
      <c r="H340" s="3">
        <f t="shared" si="1631"/>
        <v>2175612.8770000003</v>
      </c>
      <c r="I340" s="3">
        <f>I140+I145+I148</f>
        <v>3673.8</v>
      </c>
      <c r="J340" s="3">
        <f t="shared" si="1632"/>
        <v>2179286.6770000001</v>
      </c>
      <c r="K340" s="3">
        <f>K140+K145+K148</f>
        <v>33341.962999999996</v>
      </c>
      <c r="L340" s="3">
        <f t="shared" si="1633"/>
        <v>2212628.64</v>
      </c>
      <c r="M340" s="3">
        <f>M140+M145+M148</f>
        <v>0</v>
      </c>
      <c r="N340" s="3">
        <f t="shared" si="1634"/>
        <v>2212628.64</v>
      </c>
      <c r="O340" s="3">
        <f>O140+O145+O148</f>
        <v>35724.610999999997</v>
      </c>
      <c r="P340" s="3">
        <f t="shared" si="1635"/>
        <v>2248353.2510000002</v>
      </c>
      <c r="Q340" s="3">
        <f>Q140+Q145+Q148</f>
        <v>44874.815999999999</v>
      </c>
      <c r="R340" s="3">
        <f t="shared" si="1447"/>
        <v>2293228.0670000003</v>
      </c>
      <c r="S340" s="35">
        <f>S140+S145+S148</f>
        <v>3236.6970000000001</v>
      </c>
      <c r="T340" s="3">
        <f t="shared" si="1636"/>
        <v>2296464.7640000004</v>
      </c>
      <c r="U340" s="35">
        <f>U140+U145+U148</f>
        <v>24136.05</v>
      </c>
      <c r="V340" s="35">
        <f t="shared" si="1637"/>
        <v>2320600.8140000002</v>
      </c>
      <c r="W340" s="3">
        <f>W140+W145+W148</f>
        <v>0</v>
      </c>
      <c r="X340" s="35">
        <f t="shared" si="1638"/>
        <v>2320600.8140000002</v>
      </c>
      <c r="Y340" s="30">
        <f>Y140+Y145+Y148</f>
        <v>29789.221000000001</v>
      </c>
      <c r="Z340" s="3">
        <f t="shared" si="1639"/>
        <v>2350390.0350000001</v>
      </c>
      <c r="AA340" s="3">
        <f>AA140+AA145+AA148</f>
        <v>2154109.1999999997</v>
      </c>
      <c r="AB340" s="3">
        <f>AB140+AB145+AB148</f>
        <v>0</v>
      </c>
      <c r="AC340" s="3">
        <f t="shared" si="1254"/>
        <v>2154109.1999999997</v>
      </c>
      <c r="AD340" s="3">
        <f>AD140+AD145+AD148</f>
        <v>10691.099999999999</v>
      </c>
      <c r="AE340" s="3">
        <f t="shared" si="1640"/>
        <v>2164800.2999999998</v>
      </c>
      <c r="AF340" s="3">
        <f>AF140+AF145+AF148</f>
        <v>0</v>
      </c>
      <c r="AG340" s="3">
        <f t="shared" si="1641"/>
        <v>2164800.2999999998</v>
      </c>
      <c r="AH340" s="3">
        <f>AH140+AH145+AH148</f>
        <v>0</v>
      </c>
      <c r="AI340" s="3">
        <f t="shared" si="1642"/>
        <v>2164800.2999999998</v>
      </c>
      <c r="AJ340" s="3">
        <f>AJ140+AJ145+AJ148</f>
        <v>0</v>
      </c>
      <c r="AK340" s="3">
        <f t="shared" si="1643"/>
        <v>2164800.2999999998</v>
      </c>
      <c r="AL340" s="3">
        <f>AL140+AL145+AL148</f>
        <v>0</v>
      </c>
      <c r="AM340" s="3">
        <f t="shared" si="1454"/>
        <v>2164800.2999999998</v>
      </c>
      <c r="AN340" s="35">
        <f>AN140+AN145+AN148</f>
        <v>0</v>
      </c>
      <c r="AO340" s="3">
        <f t="shared" si="1644"/>
        <v>2164800.2999999998</v>
      </c>
      <c r="AP340" s="35">
        <f>AP140+AP145+AP148</f>
        <v>0</v>
      </c>
      <c r="AQ340" s="35">
        <f t="shared" si="1645"/>
        <v>2164800.2999999998</v>
      </c>
      <c r="AR340" s="3">
        <f>AR140+AR145+AR148</f>
        <v>0</v>
      </c>
      <c r="AS340" s="35">
        <f t="shared" si="1646"/>
        <v>2164800.2999999998</v>
      </c>
      <c r="AT340" s="30">
        <f>AT140+AT145+AT148</f>
        <v>0</v>
      </c>
      <c r="AU340" s="3">
        <f t="shared" si="1647"/>
        <v>2164800.2999999998</v>
      </c>
      <c r="AV340" s="3">
        <f>AV140+AV145+AV148</f>
        <v>2540924.4</v>
      </c>
      <c r="AW340" s="3">
        <f>AW140+AW145+AW148</f>
        <v>0</v>
      </c>
      <c r="AX340" s="3">
        <f t="shared" si="1255"/>
        <v>2540924.4</v>
      </c>
      <c r="AY340" s="3">
        <f>AY140+AY145+AY148</f>
        <v>10691.199999999997</v>
      </c>
      <c r="AZ340" s="3">
        <f t="shared" si="1648"/>
        <v>2551615.6</v>
      </c>
      <c r="BA340" s="3">
        <f>BA140+BA145+BA148</f>
        <v>0</v>
      </c>
      <c r="BB340" s="3">
        <f t="shared" si="1649"/>
        <v>2551615.6</v>
      </c>
      <c r="BC340" s="3">
        <f>BC140+BC145+BC148</f>
        <v>0</v>
      </c>
      <c r="BD340" s="3">
        <f t="shared" si="1650"/>
        <v>2551615.6</v>
      </c>
      <c r="BE340" s="3">
        <f>BE140+BE145+BE148</f>
        <v>0</v>
      </c>
      <c r="BF340" s="3">
        <f t="shared" si="1651"/>
        <v>2551615.6</v>
      </c>
      <c r="BG340" s="3">
        <f>BG140+BG145+BG148</f>
        <v>0</v>
      </c>
      <c r="BH340" s="3">
        <f t="shared" si="1461"/>
        <v>2551615.6</v>
      </c>
      <c r="BI340" s="3">
        <f>BI140+BI145+BI148</f>
        <v>0</v>
      </c>
      <c r="BJ340" s="35">
        <f t="shared" si="1652"/>
        <v>2551615.6</v>
      </c>
      <c r="BK340" s="30">
        <f>BK140+BK145+BK148</f>
        <v>0</v>
      </c>
      <c r="BL340" s="3">
        <f t="shared" si="1653"/>
        <v>2551615.6</v>
      </c>
      <c r="BM340" s="64"/>
      <c r="BN340" s="64"/>
    </row>
    <row r="341" spans="1:67" x14ac:dyDescent="0.35">
      <c r="A341" s="82"/>
      <c r="B341" s="101" t="s">
        <v>298</v>
      </c>
      <c r="C341" s="103"/>
      <c r="D341" s="3">
        <f>D175+D156+D157+D161+D162+D163+D164+D165+D166+D167+D171+D187+D191+D195+D199+D203+D207+D211+D212+D216+D220+D224+D228+D232+D236+D240+D248+D249+D250+D251+D252+D256+D260+D287+D290</f>
        <v>4750814.1999999993</v>
      </c>
      <c r="E341" s="3">
        <f>E175+E156+E157+E161+E162+E163+E164+E165+E166+E167+E171+E187+E191+E195+E199+E203+E207+E211+E212+E216+E220+E224+E228+E232+E236+E240+E248+E249+E250+E251+E252+E256+E260+E287+E290</f>
        <v>0</v>
      </c>
      <c r="F341" s="3">
        <f t="shared" si="1253"/>
        <v>4750814.1999999993</v>
      </c>
      <c r="G341" s="3">
        <f>G175+G156+G157+G161+G162+G163+G164+G165+G166+G167+G171+G187+G191+G195+G199+G203+G207+G211+G212+G216+G220+G224+G228+G232+G236+G240+G248+G249+G250+G251+G252+G256+G260+G287+G290+G293+G264+G269+G176+G177+G178</f>
        <v>221784.394</v>
      </c>
      <c r="H341" s="3">
        <f t="shared" si="1631"/>
        <v>4972598.5939999996</v>
      </c>
      <c r="I341" s="3">
        <f>I175+I156+I157+I161+I162+I163+I164+I165+I166+I167+I171+I187+I191+I195+I199+I203+I207+I211+I212+I216+I220+I224+I228+I232+I236+I240+I248+I249+I250+I251+I252+I256+I260+I287+I290+I293+I264+I269+I176+I177+I178</f>
        <v>0</v>
      </c>
      <c r="J341" s="3">
        <f t="shared" si="1632"/>
        <v>4972598.5939999996</v>
      </c>
      <c r="K341" s="3">
        <f>K175+K156+K157+K161+K162+K163+K164+K165+K166+K167+K171+K187+K191+K195+K199+K203+K207+K211+K212+K216+K220+K224+K228+K232+K236+K240+K248+K249+K250+K251+K252+K256+K260+K287+K290+K293+K264+K269+K176+K177+K178+K274+K297</f>
        <v>41233</v>
      </c>
      <c r="L341" s="3">
        <f t="shared" si="1633"/>
        <v>5013831.5939999996</v>
      </c>
      <c r="M341" s="3">
        <f>M175+M156+M157+M161+M162+M163+M164+M165+M166+M167+M171+M187+M191+M195+M199+M203+M207+M211+M212+M216+M220+M224+M228+M232+M236+M240+M248+M249+M250+M251+M252+M256+M260+M287+M290+M293+M264+M269+M176+M177+M178+M274+M297</f>
        <v>0</v>
      </c>
      <c r="N341" s="3">
        <f t="shared" si="1634"/>
        <v>5013831.5939999996</v>
      </c>
      <c r="O341" s="3">
        <f>O175+O156+O157+O161+O162+O163+O164+O165+O166+O167+O171+O187+O191+O195+O199+O203+O207+O211+O212+O216+O220+O224+O228+O232+O236+O240+O248+O249+O250+O251+O252+O256+O260+O287+O290+O293+O264+O269+O176+O177+O178+O274+O297+O278</f>
        <v>-368</v>
      </c>
      <c r="P341" s="3">
        <f t="shared" si="1635"/>
        <v>5013463.5939999996</v>
      </c>
      <c r="Q341" s="3">
        <f>Q175+Q156+Q157+Q161+Q162+Q163+Q164+Q165+Q166+Q167+Q171+Q187+Q191+Q195+Q199+Q203+Q207+Q211+Q212+Q216+Q220+Q224+Q228+Q232+Q236+Q240+Q248+Q249+Q250+Q251+Q252+Q256+Q260+Q287+Q290+Q293+Q264+Q269+Q176+Q177+Q178+Q274+Q297+Q278+Q282+Q180+Q181</f>
        <v>-36584.245999999999</v>
      </c>
      <c r="R341" s="3">
        <f t="shared" si="1447"/>
        <v>4976879.3479999993</v>
      </c>
      <c r="S341" s="35">
        <f>S175+S156+S157+S161+S162+S163+S164+S165+S166+S167+S171+S187+S191+S195+S199+S203+S207+S211+S212+S216+S220+S224+S228+S232+S236+S240+S248+S249+S250+S251+S252+S256+S260+S287+S290+S293+S264+S269+S176+S177+S178+S274+S297+S278+S282+S180+S181</f>
        <v>0</v>
      </c>
      <c r="T341" s="3">
        <f t="shared" si="1636"/>
        <v>4976879.3479999993</v>
      </c>
      <c r="U341" s="35">
        <f>U175+U156+U157+U161+U162+U163+U164+U165+U166+U167+U171+U187+U191+U195+U199+U203+U207+U211+U212+U216+U220+U224+U228+U232+U236+U240+U248+U249+U250+U251+U252+U256+U260+U287+U290+U293+U264+U269+U176+U177+U178+U274+U297+U278+U282+U180+U181</f>
        <v>-2269016.4709999999</v>
      </c>
      <c r="V341" s="35">
        <f t="shared" si="1637"/>
        <v>2707862.8769999994</v>
      </c>
      <c r="W341" s="3">
        <f>W175+W156+W157+W161+W162+W163+W164+W165+W166+W167+W171+W187+W191+W195+W199+W203+W207+W211+W212+W216+W220+W224+W228+W232+W236+W240+W248+W249+W250+W251+W252+W256+W260+W287+W290+W293+W264+W269+W176+W177+W178+W274+W297+W278+W282+W180+W181</f>
        <v>8000</v>
      </c>
      <c r="X341" s="35">
        <f t="shared" si="1638"/>
        <v>2715862.8769999994</v>
      </c>
      <c r="Y341" s="30">
        <f>Y175+Y156+Y157+Y161+Y162+Y163+Y164+Y165+Y166+Y167+Y171+Y187+Y191+Y195+Y199+Y203+Y207+Y211+Y212+Y216+Y220+Y224+Y228+Y232+Y236+Y240+Y248+Y249+Y250+Y251+Y252+Y256+Y260+Y287+Y290+Y293+Y264+Y269+Y176+Y177+Y178+Y274+Y297+Y278+Y282+Y180+Y181</f>
        <v>-64948.637999999999</v>
      </c>
      <c r="Z341" s="3">
        <f t="shared" si="1639"/>
        <v>2650914.2389999996</v>
      </c>
      <c r="AA341" s="3">
        <f>AA175+AA156+AA157+AA161+AA162+AA163+AA164+AA165+AA166+AA167+AA171+AA187+AA191+AA195+AA199+AA203+AA207+AA211+AA212+AA216+AA220+AA224+AA228+AA232+AA236+AA240+AA248+AA249+AA250+AA251+AA252+AA256+AA260+AA287+AA290</f>
        <v>3956932.7</v>
      </c>
      <c r="AB341" s="3">
        <f>AB175+AB156+AB157+AB161+AB162+AB163+AB164+AB165+AB166+AB167+AB171+AB187+AB191+AB195+AB199+AB203+AB207+AB211+AB212+AB216+AB220+AB224+AB228+AB232+AB236+AB240+AB248+AB249+AB250+AB251+AB252+AB256+AB260+AB287+AB290</f>
        <v>0</v>
      </c>
      <c r="AC341" s="3">
        <f t="shared" si="1254"/>
        <v>3956932.7</v>
      </c>
      <c r="AD341" s="3">
        <f>AD175+AD156+AD157+AD161+AD162+AD163+AD164+AD165+AD166+AD167+AD171+AD187+AD191+AD195+AD199+AD203+AD207+AD211+AD212+AD216+AD220+AD224+AD228+AD232+AD236+AD240+AD248+AD249+AD250+AD251+AD252+AD256+AD260+AD287+AD290+AD293+AD264+AD269+AD176+AD177+AD178</f>
        <v>0</v>
      </c>
      <c r="AE341" s="3">
        <f t="shared" si="1640"/>
        <v>3956932.7</v>
      </c>
      <c r="AF341" s="3">
        <f>AF175+AF156+AF157+AF161+AF162+AF163+AF164+AF165+AF166+AF167+AF171+AF187+AF191+AF195+AF199+AF203+AF207+AF211+AF212+AF216+AF220+AF224+AF228+AF232+AF236+AF240+AF248+AF249+AF250+AF251+AF252+AF256+AF260+AF287+AF290+AF293+AF264+AF269+AF176+AF177+AF178+AF274+AF297</f>
        <v>448050</v>
      </c>
      <c r="AG341" s="3">
        <f t="shared" si="1641"/>
        <v>4404982.7</v>
      </c>
      <c r="AH341" s="3">
        <f>AH175+AH156+AH157+AH161+AH162+AH163+AH164+AH165+AH166+AH167+AH171+AH187+AH191+AH195+AH199+AH203+AH207+AH211+AH212+AH216+AH220+AH224+AH228+AH232+AH236+AH240+AH248+AH249+AH250+AH251+AH252+AH256+AH260+AH287+AH290+AH293+AH264+AH269+AH176+AH177+AH178+AH274+AH297</f>
        <v>-500000</v>
      </c>
      <c r="AI341" s="3">
        <f t="shared" si="1642"/>
        <v>3904982.7</v>
      </c>
      <c r="AJ341" s="3">
        <f>AJ175+AJ156+AJ157+AJ161+AJ162+AJ163+AJ164+AJ165+AJ166+AJ167+AJ171+AJ187+AJ191+AJ195+AJ199+AJ203+AJ207+AJ211+AJ212+AJ216+AJ220+AJ224+AJ228+AJ232+AJ236+AJ240+AJ248+AJ249+AJ250+AJ251+AJ252+AJ256+AJ260+AJ287+AJ290+AJ293+AJ264+AJ269+AJ176+AJ177+AJ178+AJ274+AJ297+AJ278</f>
        <v>-50000</v>
      </c>
      <c r="AK341" s="3">
        <f t="shared" si="1643"/>
        <v>3854982.7</v>
      </c>
      <c r="AL341" s="3">
        <f>AL175+AL156+AL157+AL161+AL162+AL163+AL164+AL165+AL166+AL167+AL171+AL187+AL191+AL195+AL199+AL203+AL207+AL211+AL212+AL216+AL220+AL224+AL228+AL232+AL236+AL240+AL248+AL249+AL250+AL251+AL252+AL256+AL260+AL287+AL290+AL293+AL264+AL269+AL176+AL177+AL178+AL274+AL297+AL278+AL282+AL180+AL181</f>
        <v>114845.28</v>
      </c>
      <c r="AM341" s="3">
        <f t="shared" si="1454"/>
        <v>3969827.98</v>
      </c>
      <c r="AN341" s="35">
        <f>AN175+AN156+AN157+AN161+AN162+AN163+AN164+AN165+AN166+AN167+AN171+AN187+AN191+AN195+AN199+AN203+AN207+AN211+AN212+AN216+AN220+AN224+AN228+AN232+AN236+AN240+AN248+AN249+AN250+AN251+AN252+AN256+AN260+AN287+AN290+AN293+AN264+AN269+AN176+AN177+AN178+AN274+AN297+AN278+AN282+AN180+AN181</f>
        <v>-157.262</v>
      </c>
      <c r="AO341" s="3">
        <f t="shared" si="1644"/>
        <v>3969670.7179999999</v>
      </c>
      <c r="AP341" s="35">
        <f>AP175+AP156+AP157+AP161+AP162+AP163+AP164+AP165+AP166+AP167+AP171+AP187+AP191+AP195+AP199+AP203+AP207+AP211+AP212+AP216+AP220+AP224+AP228+AP232+AP236+AP240+AP248+AP249+AP250+AP251+AP252+AP256+AP260+AP287+AP290+AP293+AP264+AP269+AP176+AP177+AP178+AP274+AP297+AP278+AP282+AP180+AP181</f>
        <v>1426263.8</v>
      </c>
      <c r="AQ341" s="35">
        <f t="shared" si="1645"/>
        <v>5395934.5180000002</v>
      </c>
      <c r="AR341" s="3">
        <f>AR175+AR156+AR157+AR161+AR162+AR163+AR164+AR165+AR166+AR167+AR171+AR187+AR191+AR195+AR199+AR203+AR207+AR211+AR212+AR216+AR220+AR224+AR228+AR232+AR236+AR240+AR248+AR249+AR250+AR251+AR252+AR256+AR260+AR287+AR290+AR293+AR264+AR269+AR176+AR177+AR178+AR274+AR297+AR278+AR282+AR180+AR181</f>
        <v>0</v>
      </c>
      <c r="AS341" s="35">
        <f t="shared" si="1646"/>
        <v>5395934.5180000002</v>
      </c>
      <c r="AT341" s="30">
        <f>AT175+AT156+AT157+AT161+AT162+AT163+AT164+AT165+AT166+AT167+AT171+AT187+AT191+AT195+AT199+AT203+AT207+AT211+AT212+AT216+AT220+AT224+AT228+AT232+AT236+AT240+AT248+AT249+AT250+AT251+AT252+AT256+AT260+AT287+AT290+AT293+AT264+AT269+AT176+AT177+AT178+AT274+AT297+AT278+AT282+AT180+AT181</f>
        <v>79625.538</v>
      </c>
      <c r="AU341" s="3">
        <f>AS341+AT341</f>
        <v>5475560.0559999999</v>
      </c>
      <c r="AV341" s="3">
        <f>AV175+AV156+AV157+AV161+AV162+AV163+AV164+AV165+AV166+AV167+AV171+AV187+AV191+AV195+AV199+AV203+AV207+AV211+AV212+AV216+AV220+AV224+AV228+AV232+AV236+AV240+AV248+AV249+AV250+AV251+AV252+AV256+AV260+AV287+AV290</f>
        <v>3299114.8</v>
      </c>
      <c r="AW341" s="3">
        <f>AW175+AW156+AW157+AW161+AW162+AW163+AW164+AW165+AW166+AW167+AW171+AW187+AW191+AW195+AW199+AW203+AW207+AW211+AW212+AW216+AW220+AW224+AW228+AW232+AW236+AW240+AW248+AW249+AW250+AW251+AW252+AW256+AW260+AW287+AW290</f>
        <v>0</v>
      </c>
      <c r="AX341" s="3">
        <f t="shared" si="1255"/>
        <v>3299114.8</v>
      </c>
      <c r="AY341" s="3">
        <f>AY175+AY156+AY157+AY161+AY162+AY163+AY164+AY165+AY166+AY167+AY171+AY187+AY191+AY195+AY199+AY203+AY207+AY211+AY212+AY216+AY220+AY224+AY228+AY232+AY236+AY240+AY248+AY249+AY250+AY251+AY252+AY256+AY260+AY287+AY290+AY293+AY264+AY269+AY176+AY177+AY178</f>
        <v>0</v>
      </c>
      <c r="AZ341" s="3">
        <f t="shared" si="1648"/>
        <v>3299114.8</v>
      </c>
      <c r="BA341" s="3">
        <f>BA175+BA156+BA157+BA161+BA162+BA163+BA164+BA165+BA166+BA167+BA171+BA187+BA191+BA195+BA199+BA203+BA207+BA211+BA212+BA216+BA220+BA224+BA228+BA232+BA236+BA240+BA248+BA249+BA250+BA251+BA252+BA256+BA260+BA287+BA290+BA293+BA264+BA269+BA176+BA177+BA178+BA274+BA297</f>
        <v>-124630</v>
      </c>
      <c r="BB341" s="3">
        <f t="shared" si="1649"/>
        <v>3174484.8</v>
      </c>
      <c r="BC341" s="3">
        <f>BC175+BC156+BC157+BC161+BC162+BC163+BC164+BC165+BC166+BC167+BC171+BC187+BC191+BC195+BC199+BC203+BC207+BC211+BC212+BC216+BC220+BC224+BC228+BC232+BC236+BC240+BC248+BC249+BC250+BC251+BC252+BC256+BC260+BC287+BC290+BC293+BC264+BC269+BC176+BC177+BC178+BC274+BC297</f>
        <v>0</v>
      </c>
      <c r="BD341" s="3">
        <f t="shared" si="1650"/>
        <v>3174484.8</v>
      </c>
      <c r="BE341" s="3">
        <f>BE175+BE156+BE157+BE161+BE162+BE163+BE164+BE165+BE166+BE167+BE171+BE187+BE191+BE195+BE199+BE203+BE207+BE211+BE212+BE216+BE220+BE224+BE228+BE232+BE236+BE240+BE248+BE249+BE250+BE251+BE252+BE256+BE260+BE287+BE290+BE293+BE264+BE269+BE176+BE177+BE178+BE274+BE297+BE278</f>
        <v>0</v>
      </c>
      <c r="BF341" s="3">
        <f t="shared" si="1651"/>
        <v>3174484.8</v>
      </c>
      <c r="BG341" s="3">
        <f>BG175+BG156+BG157+BG161+BG162+BG163+BG164+BG165+BG166+BG167+BG171+BG187+BG191+BG195+BG199+BG203+BG207+BG211+BG212+BG216+BG220+BG224+BG228+BG232+BG236+BG240+BG248+BG249+BG250+BG251+BG252+BG256+BG260+BG287+BG290+BG293+BG264+BG269+BG176+BG177+BG178+BG274+BG297+BG278+BG282+BG180+BG181</f>
        <v>131171.29599999997</v>
      </c>
      <c r="BH341" s="3">
        <f t="shared" si="1461"/>
        <v>3305656.0959999999</v>
      </c>
      <c r="BI341" s="3">
        <f>BI175+BI156+BI157+BI161+BI162+BI163+BI164+BI165+BI166+BI167+BI171+BI187+BI191+BI195+BI199+BI203+BI207+BI211+BI212+BI216+BI220+BI224+BI228+BI232+BI236+BI240+BI248+BI249+BI250+BI251+BI252+BI256+BI260+BI287+BI290+BI293+BI264+BI269+BI176+BI177+BI178+BI274+BI297+BI278+BI282+BI180+BI181</f>
        <v>800000</v>
      </c>
      <c r="BJ341" s="35">
        <f t="shared" si="1652"/>
        <v>4105656.0959999999</v>
      </c>
      <c r="BK341" s="30">
        <f>BK175+BK156+BK157+BK161+BK162+BK163+BK164+BK165+BK166+BK167+BK171+BK187+BK191+BK195+BK199+BK203+BK207+BK211+BK212+BK216+BK220+BK224+BK228+BK232+BK236+BK240+BK248+BK249+BK250+BK251+BK252+BK256+BK260+BK287+BK290+BK293+BK264+BK269+BK176+BK177+BK178+BK274+BK297+BK278+BK282+BK180+BK181</f>
        <v>0</v>
      </c>
      <c r="BL341" s="3">
        <f t="shared" si="1653"/>
        <v>4105656.0959999999</v>
      </c>
      <c r="BM341" s="64"/>
      <c r="BN341" s="64"/>
    </row>
    <row r="342" spans="1:67" x14ac:dyDescent="0.35">
      <c r="A342" s="21"/>
      <c r="B342" s="101" t="s">
        <v>11</v>
      </c>
      <c r="C342" s="103"/>
      <c r="D342" s="3">
        <f>D48+D91+D92+D93+D94+D95+D96+D97</f>
        <v>37430.800000000003</v>
      </c>
      <c r="E342" s="3">
        <f>E48+E91+E92+E93+E94+E95+E96+E97</f>
        <v>0</v>
      </c>
      <c r="F342" s="3">
        <f t="shared" si="1253"/>
        <v>37430.800000000003</v>
      </c>
      <c r="G342" s="3">
        <f>G48+G91+G92+G93+G94+G95+G96+G97</f>
        <v>0</v>
      </c>
      <c r="H342" s="3">
        <f t="shared" si="1631"/>
        <v>37430.800000000003</v>
      </c>
      <c r="I342" s="3">
        <f>I48+I91+I92+I93+I94+I95+I96+I97</f>
        <v>0</v>
      </c>
      <c r="J342" s="3">
        <f t="shared" si="1632"/>
        <v>37430.800000000003</v>
      </c>
      <c r="K342" s="3">
        <f>K48+K91+K92+K93+K94+K95+K96+K97+K103</f>
        <v>69106.292000000001</v>
      </c>
      <c r="L342" s="3">
        <f t="shared" si="1633"/>
        <v>106537.092</v>
      </c>
      <c r="M342" s="3">
        <f>M48+M91+M92+M93+M94+M95+M96+M97+M103</f>
        <v>0</v>
      </c>
      <c r="N342" s="3">
        <f t="shared" si="1634"/>
        <v>106537.092</v>
      </c>
      <c r="O342" s="3">
        <f>O48+O91+O92+O93+O94+O95+O96+O97+O103+O109</f>
        <v>-16000</v>
      </c>
      <c r="P342" s="3">
        <f t="shared" si="1635"/>
        <v>90537.092000000004</v>
      </c>
      <c r="Q342" s="3">
        <f>Q48+Q91+Q92+Q93+Q94+Q95+Q96+Q97+Q103+Q109</f>
        <v>0</v>
      </c>
      <c r="R342" s="3">
        <f t="shared" si="1447"/>
        <v>90537.092000000004</v>
      </c>
      <c r="S342" s="35">
        <f>S48+S91+S92+S93+S94+S95+S96+S97+S103+S109</f>
        <v>0</v>
      </c>
      <c r="T342" s="3">
        <f t="shared" si="1636"/>
        <v>90537.092000000004</v>
      </c>
      <c r="U342" s="35">
        <f>U48+U91+U92+U93+U94+U95+U96+U97+U103+U109+U64</f>
        <v>29984.344000000005</v>
      </c>
      <c r="V342" s="35">
        <f t="shared" si="1637"/>
        <v>120521.43600000002</v>
      </c>
      <c r="W342" s="3">
        <f>W48+W91+W92+W93+W94+W95+W96+W97+W103+W109+W64</f>
        <v>0</v>
      </c>
      <c r="X342" s="30">
        <f t="shared" si="1638"/>
        <v>120521.43600000002</v>
      </c>
      <c r="Y342" s="30">
        <f>Y48+Y91+Y92+Y93+Y94+Y95+Y96+Y97+Y103+Y109+Y64+Y54</f>
        <v>204856.26699999999</v>
      </c>
      <c r="Z342" s="3">
        <f t="shared" si="1639"/>
        <v>325377.70299999998</v>
      </c>
      <c r="AA342" s="3">
        <f>AA48+AA91+AA92+AA93+AA94+AA95+AA96+AA97+AA98+AA99+AA100</f>
        <v>16000</v>
      </c>
      <c r="AB342" s="3">
        <f>AB48+AB91+AB92+AB93+AB94+AB95+AB96+AB97+AB98+AB99+AB100</f>
        <v>0</v>
      </c>
      <c r="AC342" s="3">
        <f t="shared" si="1254"/>
        <v>16000</v>
      </c>
      <c r="AD342" s="3">
        <f>AD48+AD91+AD92+AD93+AD94+AD95+AD96+AD97+AD98+AD99+AD100</f>
        <v>0</v>
      </c>
      <c r="AE342" s="3">
        <f t="shared" si="1640"/>
        <v>16000</v>
      </c>
      <c r="AF342" s="3">
        <f>AF48+AF91+AF92+AF93+AF94+AF95+AF96+AF97+AF103</f>
        <v>0</v>
      </c>
      <c r="AG342" s="3">
        <f t="shared" si="1641"/>
        <v>16000</v>
      </c>
      <c r="AH342" s="3">
        <f>AH48+AH91+AH92+AH93+AH94+AH95+AH96+AH97+AH103</f>
        <v>0</v>
      </c>
      <c r="AI342" s="3">
        <f t="shared" si="1642"/>
        <v>16000</v>
      </c>
      <c r="AJ342" s="3">
        <f>AJ48+AJ91+AJ92+AJ93+AJ94+AJ95+AJ96+AJ97+AJ103+AJ109</f>
        <v>16000.000000000002</v>
      </c>
      <c r="AK342" s="3">
        <f t="shared" si="1643"/>
        <v>32000</v>
      </c>
      <c r="AL342" s="3">
        <f>AL48+AL91+AL92+AL93+AL94+AL95+AL96+AL97+AL103+AL109</f>
        <v>-2742.6869999999999</v>
      </c>
      <c r="AM342" s="3">
        <f t="shared" si="1454"/>
        <v>29257.313000000002</v>
      </c>
      <c r="AN342" s="35">
        <f>AN48+AN91+AN92+AN93+AN94+AN95+AN96+AN97+AN103+AN109</f>
        <v>0</v>
      </c>
      <c r="AO342" s="3">
        <f t="shared" si="1644"/>
        <v>29257.313000000002</v>
      </c>
      <c r="AP342" s="35">
        <f>AP48+AP91+AP92+AP93+AP94+AP95+AP96+AP97+AP103+AP109+AP64</f>
        <v>0</v>
      </c>
      <c r="AQ342" s="35">
        <f t="shared" si="1645"/>
        <v>29257.313000000002</v>
      </c>
      <c r="AR342" s="3">
        <f>AR48+AR91+AR92+AR93+AR94+AR95+AR96+AR97+AR103+AR109+AR64</f>
        <v>0</v>
      </c>
      <c r="AS342" s="35">
        <f t="shared" si="1646"/>
        <v>29257.313000000002</v>
      </c>
      <c r="AT342" s="30">
        <f>AT48+AT91+AT92+AT93+AT94+AT95+AT96+AT97+AT103+AT109+AT64</f>
        <v>0</v>
      </c>
      <c r="AU342" s="3">
        <f t="shared" si="1647"/>
        <v>29257.313000000002</v>
      </c>
      <c r="AV342" s="3">
        <f>AV48+AV91+AV92+AV93+AV94+AV95+AV96+AV97+AV98+AV99+AV100</f>
        <v>40868.6</v>
      </c>
      <c r="AW342" s="3">
        <f>AW48+AW91+AW92+AW93+AW94+AW95+AW96+AW97+AW98+AW99+AW100</f>
        <v>0</v>
      </c>
      <c r="AX342" s="3">
        <f t="shared" si="1255"/>
        <v>40868.6</v>
      </c>
      <c r="AY342" s="3">
        <f>AY48+AY91+AY92+AY93+AY94+AY95+AY96+AY97+AY98+AY99+AY100</f>
        <v>0</v>
      </c>
      <c r="AZ342" s="3">
        <f t="shared" si="1648"/>
        <v>40868.6</v>
      </c>
      <c r="BA342" s="3">
        <f>BA48+BA91+BA92+BA93+BA94+BA95+BA96+BA97+BA103</f>
        <v>0</v>
      </c>
      <c r="BB342" s="3">
        <f t="shared" si="1649"/>
        <v>40868.6</v>
      </c>
      <c r="BC342" s="3">
        <f>BC48+BC91+BC92+BC93+BC94+BC95+BC96+BC97+BC103</f>
        <v>0</v>
      </c>
      <c r="BD342" s="3">
        <f t="shared" si="1650"/>
        <v>40868.6</v>
      </c>
      <c r="BE342" s="3">
        <f>BE48+BE91+BE92+BE93+BE94+BE95+BE96+BE97+BE103+BE109</f>
        <v>0</v>
      </c>
      <c r="BF342" s="3">
        <f t="shared" si="1651"/>
        <v>40868.6</v>
      </c>
      <c r="BG342" s="3">
        <f>BG48+BG91+BG92+BG93+BG94+BG95+BG96+BG97+BG103+BG109</f>
        <v>0</v>
      </c>
      <c r="BH342" s="3">
        <f t="shared" si="1461"/>
        <v>40868.6</v>
      </c>
      <c r="BI342" s="3">
        <f>BI48+BI91+BI92+BI93+BI94+BI95+BI96+BI97+BI103+BI109+BI64</f>
        <v>0</v>
      </c>
      <c r="BJ342" s="35">
        <f t="shared" si="1652"/>
        <v>40868.6</v>
      </c>
      <c r="BK342" s="30">
        <f>BK48+BK91+BK92+BK93+BK94+BK95+BK96+BK97+BK103+BK109+BK64</f>
        <v>0</v>
      </c>
      <c r="BL342" s="3">
        <f t="shared" si="1653"/>
        <v>40868.6</v>
      </c>
      <c r="BM342" s="64"/>
      <c r="BN342" s="64"/>
    </row>
    <row r="343" spans="1:67" x14ac:dyDescent="0.35">
      <c r="A343" s="21"/>
      <c r="B343" s="101" t="s">
        <v>248</v>
      </c>
      <c r="C343" s="103"/>
      <c r="D343" s="3">
        <f>D244</f>
        <v>283733.40000000002</v>
      </c>
      <c r="E343" s="3">
        <f>E244</f>
        <v>0</v>
      </c>
      <c r="F343" s="3">
        <f t="shared" si="1253"/>
        <v>283733.40000000002</v>
      </c>
      <c r="G343" s="3">
        <f>G244</f>
        <v>0</v>
      </c>
      <c r="H343" s="3">
        <f t="shared" si="1631"/>
        <v>283733.40000000002</v>
      </c>
      <c r="I343" s="3">
        <f>I244</f>
        <v>0</v>
      </c>
      <c r="J343" s="3">
        <f t="shared" si="1632"/>
        <v>283733.40000000002</v>
      </c>
      <c r="K343" s="3">
        <f>K244</f>
        <v>25817.919999999998</v>
      </c>
      <c r="L343" s="3">
        <f t="shared" si="1633"/>
        <v>309551.32</v>
      </c>
      <c r="M343" s="3">
        <f>M244</f>
        <v>0</v>
      </c>
      <c r="N343" s="3">
        <f t="shared" si="1634"/>
        <v>309551.32</v>
      </c>
      <c r="O343" s="3">
        <f>O244</f>
        <v>0</v>
      </c>
      <c r="P343" s="3">
        <f t="shared" si="1635"/>
        <v>309551.32</v>
      </c>
      <c r="Q343" s="3">
        <f>Q244</f>
        <v>0</v>
      </c>
      <c r="R343" s="3">
        <f t="shared" si="1447"/>
        <v>309551.32</v>
      </c>
      <c r="S343" s="35">
        <f>S244</f>
        <v>0</v>
      </c>
      <c r="T343" s="3">
        <f t="shared" si="1636"/>
        <v>309551.32</v>
      </c>
      <c r="U343" s="35">
        <f>U244+U328</f>
        <v>0</v>
      </c>
      <c r="V343" s="35">
        <f t="shared" si="1637"/>
        <v>309551.32</v>
      </c>
      <c r="W343" s="3">
        <f>W244+W328</f>
        <v>0</v>
      </c>
      <c r="X343" s="35">
        <f t="shared" si="1638"/>
        <v>309551.32</v>
      </c>
      <c r="Y343" s="30">
        <f>Y244+Y328</f>
        <v>0</v>
      </c>
      <c r="Z343" s="3">
        <f t="shared" si="1639"/>
        <v>309551.32</v>
      </c>
      <c r="AA343" s="3">
        <f>AA244</f>
        <v>0</v>
      </c>
      <c r="AB343" s="3">
        <f>AB244</f>
        <v>0</v>
      </c>
      <c r="AC343" s="3">
        <f t="shared" si="1254"/>
        <v>0</v>
      </c>
      <c r="AD343" s="3">
        <f>AD244</f>
        <v>0</v>
      </c>
      <c r="AE343" s="3">
        <f t="shared" si="1640"/>
        <v>0</v>
      </c>
      <c r="AF343" s="3">
        <f>AF244</f>
        <v>0</v>
      </c>
      <c r="AG343" s="3">
        <f t="shared" si="1641"/>
        <v>0</v>
      </c>
      <c r="AH343" s="3">
        <f>AH244</f>
        <v>0</v>
      </c>
      <c r="AI343" s="3">
        <f t="shared" si="1642"/>
        <v>0</v>
      </c>
      <c r="AJ343" s="3">
        <f>AJ244</f>
        <v>0</v>
      </c>
      <c r="AK343" s="3">
        <f t="shared" si="1643"/>
        <v>0</v>
      </c>
      <c r="AL343" s="3">
        <f>AL244</f>
        <v>0</v>
      </c>
      <c r="AM343" s="3">
        <f t="shared" si="1454"/>
        <v>0</v>
      </c>
      <c r="AN343" s="35">
        <f>AN244</f>
        <v>0</v>
      </c>
      <c r="AO343" s="3">
        <f t="shared" si="1644"/>
        <v>0</v>
      </c>
      <c r="AP343" s="35">
        <f>AP244+AP328</f>
        <v>285000</v>
      </c>
      <c r="AQ343" s="35">
        <f t="shared" si="1645"/>
        <v>285000</v>
      </c>
      <c r="AR343" s="3">
        <f>AR244+AR328</f>
        <v>0</v>
      </c>
      <c r="AS343" s="35">
        <f t="shared" si="1646"/>
        <v>285000</v>
      </c>
      <c r="AT343" s="30">
        <f>AT244+AT328</f>
        <v>0</v>
      </c>
      <c r="AU343" s="3">
        <f t="shared" si="1647"/>
        <v>285000</v>
      </c>
      <c r="AV343" s="3">
        <f>AV244</f>
        <v>0</v>
      </c>
      <c r="AW343" s="3">
        <f>AW244</f>
        <v>0</v>
      </c>
      <c r="AX343" s="3">
        <f t="shared" si="1255"/>
        <v>0</v>
      </c>
      <c r="AY343" s="3">
        <f>AY244</f>
        <v>0</v>
      </c>
      <c r="AZ343" s="3">
        <f t="shared" si="1648"/>
        <v>0</v>
      </c>
      <c r="BA343" s="3">
        <f>BA244</f>
        <v>0</v>
      </c>
      <c r="BB343" s="3">
        <f t="shared" si="1649"/>
        <v>0</v>
      </c>
      <c r="BC343" s="3">
        <f>BC244</f>
        <v>0</v>
      </c>
      <c r="BD343" s="3">
        <f t="shared" si="1650"/>
        <v>0</v>
      </c>
      <c r="BE343" s="3">
        <f>BE244</f>
        <v>0</v>
      </c>
      <c r="BF343" s="3">
        <f t="shared" si="1651"/>
        <v>0</v>
      </c>
      <c r="BG343" s="3">
        <f>BG244</f>
        <v>0</v>
      </c>
      <c r="BH343" s="3">
        <f t="shared" si="1461"/>
        <v>0</v>
      </c>
      <c r="BI343" s="3">
        <f>BI244+BI328</f>
        <v>0</v>
      </c>
      <c r="BJ343" s="35">
        <f t="shared" si="1652"/>
        <v>0</v>
      </c>
      <c r="BK343" s="30">
        <f>BK244+BK328</f>
        <v>0</v>
      </c>
      <c r="BL343" s="3">
        <f t="shared" si="1653"/>
        <v>0</v>
      </c>
      <c r="BM343" s="64"/>
      <c r="BN343" s="64"/>
    </row>
    <row r="344" spans="1:67" x14ac:dyDescent="0.35">
      <c r="A344" s="21"/>
      <c r="B344" s="101" t="s">
        <v>299</v>
      </c>
      <c r="C344" s="103"/>
      <c r="D344" s="3">
        <f>D121</f>
        <v>9847.7000000000007</v>
      </c>
      <c r="E344" s="3">
        <f>E121</f>
        <v>0</v>
      </c>
      <c r="F344" s="3">
        <f t="shared" si="1253"/>
        <v>9847.7000000000007</v>
      </c>
      <c r="G344" s="3">
        <f>G121+G119+G133+G135+G137+G126+G128+G130</f>
        <v>35864.659</v>
      </c>
      <c r="H344" s="3">
        <f t="shared" si="1631"/>
        <v>45712.358999999997</v>
      </c>
      <c r="I344" s="3">
        <f>I121+I119+I133+I135+I137+I126+I128+I130</f>
        <v>0</v>
      </c>
      <c r="J344" s="3">
        <f t="shared" si="1632"/>
        <v>45712.358999999997</v>
      </c>
      <c r="K344" s="3">
        <f>K121+K119+K133+K135+K137+K126+K128+K130</f>
        <v>0</v>
      </c>
      <c r="L344" s="3">
        <f t="shared" si="1633"/>
        <v>45712.358999999997</v>
      </c>
      <c r="M344" s="3">
        <f>M121+M119+M133+M135+M137+M126+M128+M130</f>
        <v>0</v>
      </c>
      <c r="N344" s="3">
        <f t="shared" si="1634"/>
        <v>45712.358999999997</v>
      </c>
      <c r="O344" s="3">
        <f>O121+O119+O133+O135+O137+O126+O128+O130</f>
        <v>8606.9120000000003</v>
      </c>
      <c r="P344" s="3">
        <f t="shared" si="1635"/>
        <v>54319.270999999993</v>
      </c>
      <c r="Q344" s="3">
        <f>Q121+Q119+Q133+Q135+Q137+Q126+Q128+Q130</f>
        <v>-28897</v>
      </c>
      <c r="R344" s="3">
        <f t="shared" si="1447"/>
        <v>25422.270999999993</v>
      </c>
      <c r="S344" s="35">
        <f>S121+S119+S133+S135+S137+S126+S128+S130</f>
        <v>0</v>
      </c>
      <c r="T344" s="3">
        <f t="shared" si="1636"/>
        <v>25422.270999999993</v>
      </c>
      <c r="U344" s="35">
        <f>U121+U119+U133+U135+U137+U126+U128+U130</f>
        <v>-9847.7000000000007</v>
      </c>
      <c r="V344" s="35">
        <f t="shared" si="1637"/>
        <v>15574.570999999993</v>
      </c>
      <c r="W344" s="3">
        <f>W121+W119+W133+W135+W137+W126+W128+W130</f>
        <v>0</v>
      </c>
      <c r="X344" s="35">
        <f t="shared" si="1638"/>
        <v>15574.570999999993</v>
      </c>
      <c r="Y344" s="30">
        <f>Y121+Y119+Y133+Y135+Y137+Y126+Y128+Y130</f>
        <v>0</v>
      </c>
      <c r="Z344" s="3">
        <f t="shared" si="1639"/>
        <v>15574.570999999993</v>
      </c>
      <c r="AA344" s="3">
        <f>AA121</f>
        <v>0</v>
      </c>
      <c r="AB344" s="3">
        <f>AB121</f>
        <v>0</v>
      </c>
      <c r="AC344" s="3">
        <f t="shared" si="1254"/>
        <v>0</v>
      </c>
      <c r="AD344" s="3">
        <f>AD121+AD119+AD133+AD135+AD137+AD126+AD128+AD130</f>
        <v>0</v>
      </c>
      <c r="AE344" s="3">
        <f t="shared" si="1640"/>
        <v>0</v>
      </c>
      <c r="AF344" s="3">
        <f>AF121+AF119+AF133+AF135+AF137+AF126+AF128+AF130</f>
        <v>0</v>
      </c>
      <c r="AG344" s="3">
        <f t="shared" si="1641"/>
        <v>0</v>
      </c>
      <c r="AH344" s="3">
        <f>AH121+AH119+AH133+AH135+AH137+AH126+AH128+AH130</f>
        <v>0</v>
      </c>
      <c r="AI344" s="3">
        <f t="shared" si="1642"/>
        <v>0</v>
      </c>
      <c r="AJ344" s="3">
        <f>AJ121+AJ119+AJ133+AJ135+AJ137+AJ126+AJ128+AJ130</f>
        <v>0</v>
      </c>
      <c r="AK344" s="3">
        <f t="shared" si="1643"/>
        <v>0</v>
      </c>
      <c r="AL344" s="3">
        <f>AL121+AL119+AL133+AL135+AL137+AL126+AL128+AL130</f>
        <v>0</v>
      </c>
      <c r="AM344" s="3">
        <f t="shared" si="1454"/>
        <v>0</v>
      </c>
      <c r="AN344" s="35">
        <f>AN121+AN119+AN133+AN135+AN137+AN126+AN128+AN130</f>
        <v>0</v>
      </c>
      <c r="AO344" s="3">
        <f t="shared" si="1644"/>
        <v>0</v>
      </c>
      <c r="AP344" s="35">
        <f>AP121+AP119+AP133+AP135+AP137+AP126+AP128+AP130</f>
        <v>2697</v>
      </c>
      <c r="AQ344" s="35">
        <f t="shared" si="1645"/>
        <v>2697</v>
      </c>
      <c r="AR344" s="3">
        <f>AR121+AR119+AR133+AR135+AR137+AR126+AR128+AR130</f>
        <v>0</v>
      </c>
      <c r="AS344" s="35">
        <f t="shared" si="1646"/>
        <v>2697</v>
      </c>
      <c r="AT344" s="30">
        <f>AT121+AT119+AT133+AT135+AT137+AT126+AT128+AT130</f>
        <v>0</v>
      </c>
      <c r="AU344" s="3">
        <f t="shared" si="1647"/>
        <v>2697</v>
      </c>
      <c r="AV344" s="3">
        <f>AV121</f>
        <v>0</v>
      </c>
      <c r="AW344" s="3">
        <f>AW121</f>
        <v>0</v>
      </c>
      <c r="AX344" s="3">
        <f t="shared" si="1255"/>
        <v>0</v>
      </c>
      <c r="AY344" s="3">
        <f>AY121+AY119+AY133+AY135+AY137+AY126+AY128+AY130</f>
        <v>0</v>
      </c>
      <c r="AZ344" s="3">
        <f t="shared" si="1648"/>
        <v>0</v>
      </c>
      <c r="BA344" s="3">
        <f>BA121+BA119+BA133+BA135+BA137+BA126+BA128+BA130</f>
        <v>0</v>
      </c>
      <c r="BB344" s="3">
        <f t="shared" si="1649"/>
        <v>0</v>
      </c>
      <c r="BC344" s="3">
        <f>BC121+BC119+BC133+BC135+BC137+BC126+BC128+BC130</f>
        <v>0</v>
      </c>
      <c r="BD344" s="3">
        <f t="shared" si="1650"/>
        <v>0</v>
      </c>
      <c r="BE344" s="3">
        <f>BE121+BE119+BE133+BE135+BE137+BE126+BE128+BE130</f>
        <v>0</v>
      </c>
      <c r="BF344" s="3">
        <f t="shared" si="1651"/>
        <v>0</v>
      </c>
      <c r="BG344" s="3">
        <f>BG121+BG119+BG133+BG135+BG137+BG126+BG128+BG130</f>
        <v>0</v>
      </c>
      <c r="BH344" s="3">
        <f t="shared" si="1461"/>
        <v>0</v>
      </c>
      <c r="BI344" s="3">
        <f>BI121+BI119+BI133+BI135+BI137+BI126+BI128+BI130</f>
        <v>6293</v>
      </c>
      <c r="BJ344" s="35">
        <f t="shared" si="1652"/>
        <v>6293</v>
      </c>
      <c r="BK344" s="30">
        <f>BK121+BK119+BK133+BK135+BK137+BK126+BK128+BK130</f>
        <v>0</v>
      </c>
      <c r="BL344" s="3">
        <f t="shared" si="1653"/>
        <v>6293</v>
      </c>
      <c r="BM344" s="64"/>
      <c r="BN344" s="64"/>
    </row>
    <row r="345" spans="1:67" x14ac:dyDescent="0.35">
      <c r="A345" s="21"/>
      <c r="B345" s="101" t="s">
        <v>309</v>
      </c>
      <c r="C345" s="103"/>
      <c r="D345" s="3"/>
      <c r="E345" s="3">
        <f>E319</f>
        <v>637.66300000000001</v>
      </c>
      <c r="F345" s="3">
        <f t="shared" si="1253"/>
        <v>637.66300000000001</v>
      </c>
      <c r="G345" s="3">
        <f>G319</f>
        <v>0</v>
      </c>
      <c r="H345" s="3">
        <f t="shared" si="1631"/>
        <v>637.66300000000001</v>
      </c>
      <c r="I345" s="3">
        <f>I319</f>
        <v>0</v>
      </c>
      <c r="J345" s="3">
        <f t="shared" si="1632"/>
        <v>637.66300000000001</v>
      </c>
      <c r="K345" s="3">
        <f>K319</f>
        <v>0</v>
      </c>
      <c r="L345" s="3">
        <f t="shared" si="1633"/>
        <v>637.66300000000001</v>
      </c>
      <c r="M345" s="3">
        <f>M319</f>
        <v>0</v>
      </c>
      <c r="N345" s="3">
        <f t="shared" si="1634"/>
        <v>637.66300000000001</v>
      </c>
      <c r="O345" s="3">
        <f>O319</f>
        <v>0</v>
      </c>
      <c r="P345" s="3">
        <f t="shared" si="1635"/>
        <v>637.66300000000001</v>
      </c>
      <c r="Q345" s="3">
        <f>Q319</f>
        <v>0</v>
      </c>
      <c r="R345" s="3">
        <f t="shared" si="1447"/>
        <v>637.66300000000001</v>
      </c>
      <c r="S345" s="35">
        <f>S319</f>
        <v>0</v>
      </c>
      <c r="T345" s="3">
        <f t="shared" si="1636"/>
        <v>637.66300000000001</v>
      </c>
      <c r="U345" s="35">
        <f>U319</f>
        <v>-32.304000000000002</v>
      </c>
      <c r="V345" s="35">
        <f t="shared" si="1637"/>
        <v>605.35900000000004</v>
      </c>
      <c r="W345" s="3">
        <f>W319</f>
        <v>0</v>
      </c>
      <c r="X345" s="35">
        <f t="shared" si="1638"/>
        <v>605.35900000000004</v>
      </c>
      <c r="Y345" s="30">
        <f>Y319</f>
        <v>0</v>
      </c>
      <c r="Z345" s="3">
        <f t="shared" si="1639"/>
        <v>605.35900000000004</v>
      </c>
      <c r="AA345" s="3"/>
      <c r="AB345" s="3">
        <f>AB319</f>
        <v>0</v>
      </c>
      <c r="AC345" s="3">
        <f t="shared" si="1254"/>
        <v>0</v>
      </c>
      <c r="AD345" s="3">
        <f>AD319</f>
        <v>0</v>
      </c>
      <c r="AE345" s="3">
        <f t="shared" si="1640"/>
        <v>0</v>
      </c>
      <c r="AF345" s="3">
        <f>AF319</f>
        <v>0</v>
      </c>
      <c r="AG345" s="3">
        <f t="shared" si="1641"/>
        <v>0</v>
      </c>
      <c r="AH345" s="3">
        <f>AH319</f>
        <v>0</v>
      </c>
      <c r="AI345" s="3">
        <f t="shared" si="1642"/>
        <v>0</v>
      </c>
      <c r="AJ345" s="3">
        <f>AJ319</f>
        <v>0</v>
      </c>
      <c r="AK345" s="3">
        <f t="shared" si="1643"/>
        <v>0</v>
      </c>
      <c r="AL345" s="3">
        <f>AL319</f>
        <v>0</v>
      </c>
      <c r="AM345" s="3">
        <f t="shared" si="1454"/>
        <v>0</v>
      </c>
      <c r="AN345" s="35">
        <f>AN319</f>
        <v>0</v>
      </c>
      <c r="AO345" s="3">
        <f t="shared" si="1644"/>
        <v>0</v>
      </c>
      <c r="AP345" s="35">
        <f>AP319</f>
        <v>0</v>
      </c>
      <c r="AQ345" s="35">
        <f t="shared" si="1645"/>
        <v>0</v>
      </c>
      <c r="AR345" s="3">
        <f>AR319</f>
        <v>0</v>
      </c>
      <c r="AS345" s="35">
        <f t="shared" si="1646"/>
        <v>0</v>
      </c>
      <c r="AT345" s="30">
        <f>AT319</f>
        <v>0</v>
      </c>
      <c r="AU345" s="3">
        <f t="shared" si="1647"/>
        <v>0</v>
      </c>
      <c r="AV345" s="3"/>
      <c r="AW345" s="3">
        <f>AW319</f>
        <v>0</v>
      </c>
      <c r="AX345" s="3">
        <f t="shared" si="1255"/>
        <v>0</v>
      </c>
      <c r="AY345" s="3">
        <f>AY319</f>
        <v>0</v>
      </c>
      <c r="AZ345" s="3">
        <f>AX345+AY345</f>
        <v>0</v>
      </c>
      <c r="BA345" s="3">
        <f>BA319</f>
        <v>0</v>
      </c>
      <c r="BB345" s="3">
        <f t="shared" si="1649"/>
        <v>0</v>
      </c>
      <c r="BC345" s="3">
        <f>BC319</f>
        <v>0</v>
      </c>
      <c r="BD345" s="3">
        <f t="shared" si="1650"/>
        <v>0</v>
      </c>
      <c r="BE345" s="3">
        <f>BE319</f>
        <v>0</v>
      </c>
      <c r="BF345" s="3">
        <f t="shared" si="1651"/>
        <v>0</v>
      </c>
      <c r="BG345" s="3">
        <f t="shared" ref="BG345:BI345" si="1654">BG319</f>
        <v>0</v>
      </c>
      <c r="BH345" s="3">
        <f t="shared" si="1461"/>
        <v>0</v>
      </c>
      <c r="BI345" s="3">
        <f t="shared" si="1654"/>
        <v>0</v>
      </c>
      <c r="BJ345" s="35">
        <f t="shared" si="1652"/>
        <v>0</v>
      </c>
      <c r="BK345" s="30">
        <f t="shared" ref="BK345" si="1655">BK319</f>
        <v>0</v>
      </c>
      <c r="BL345" s="3">
        <f t="shared" si="1653"/>
        <v>0</v>
      </c>
      <c r="BM345" s="64"/>
      <c r="BN345" s="64"/>
    </row>
    <row r="346" spans="1:67" hidden="1" x14ac:dyDescent="0.35">
      <c r="A346" s="21"/>
      <c r="B346" s="101" t="s">
        <v>355</v>
      </c>
      <c r="C346" s="103"/>
      <c r="D346" s="22"/>
      <c r="E346" s="22"/>
      <c r="F346" s="22"/>
      <c r="G346" s="22"/>
      <c r="H346" s="22"/>
      <c r="I346" s="22"/>
      <c r="J346" s="22"/>
      <c r="K346" s="3">
        <f>K324</f>
        <v>300000</v>
      </c>
      <c r="L346" s="3">
        <f t="shared" si="1633"/>
        <v>300000</v>
      </c>
      <c r="M346" s="3">
        <f>M324</f>
        <v>0</v>
      </c>
      <c r="N346" s="3">
        <f t="shared" si="1634"/>
        <v>300000</v>
      </c>
      <c r="O346" s="3">
        <f>O324</f>
        <v>0</v>
      </c>
      <c r="P346" s="3">
        <f t="shared" si="1635"/>
        <v>300000</v>
      </c>
      <c r="Q346" s="3">
        <f>Q324</f>
        <v>0</v>
      </c>
      <c r="R346" s="3">
        <f t="shared" si="1447"/>
        <v>300000</v>
      </c>
      <c r="S346" s="35">
        <f>S324</f>
        <v>0</v>
      </c>
      <c r="T346" s="3">
        <f>R346+S346</f>
        <v>300000</v>
      </c>
      <c r="U346" s="35">
        <f>U324</f>
        <v>-300000</v>
      </c>
      <c r="V346" s="3">
        <f t="shared" si="1637"/>
        <v>0</v>
      </c>
      <c r="W346" s="3">
        <f>W324</f>
        <v>0</v>
      </c>
      <c r="X346" s="3">
        <f t="shared" si="1638"/>
        <v>0</v>
      </c>
      <c r="Y346" s="30">
        <f>Y324</f>
        <v>0</v>
      </c>
      <c r="Z346" s="3">
        <f t="shared" si="1639"/>
        <v>0</v>
      </c>
      <c r="AA346" s="22"/>
      <c r="AB346" s="22"/>
      <c r="AC346" s="22"/>
      <c r="AD346" s="22"/>
      <c r="AE346" s="22"/>
      <c r="AF346" s="3">
        <f>AF324</f>
        <v>0</v>
      </c>
      <c r="AG346" s="3">
        <f t="shared" si="1641"/>
        <v>0</v>
      </c>
      <c r="AH346" s="3">
        <f>AH324</f>
        <v>0</v>
      </c>
      <c r="AI346" s="3">
        <f t="shared" si="1642"/>
        <v>0</v>
      </c>
      <c r="AJ346" s="3">
        <f>AJ324</f>
        <v>0</v>
      </c>
      <c r="AK346" s="3">
        <f t="shared" si="1643"/>
        <v>0</v>
      </c>
      <c r="AL346" s="3">
        <f>AL324</f>
        <v>0</v>
      </c>
      <c r="AM346" s="3">
        <f t="shared" si="1454"/>
        <v>0</v>
      </c>
      <c r="AN346" s="35">
        <f>AN324</f>
        <v>0</v>
      </c>
      <c r="AO346" s="3">
        <f t="shared" si="1644"/>
        <v>0</v>
      </c>
      <c r="AP346" s="35">
        <f>AP324</f>
        <v>0</v>
      </c>
      <c r="AQ346" s="3">
        <f t="shared" si="1645"/>
        <v>0</v>
      </c>
      <c r="AR346" s="3">
        <f>AR324</f>
        <v>0</v>
      </c>
      <c r="AS346" s="3">
        <f t="shared" si="1646"/>
        <v>0</v>
      </c>
      <c r="AT346" s="30">
        <f>AT324</f>
        <v>0</v>
      </c>
      <c r="AU346" s="3">
        <f t="shared" si="1647"/>
        <v>0</v>
      </c>
      <c r="AV346" s="22"/>
      <c r="AW346" s="22"/>
      <c r="AX346" s="22"/>
      <c r="AY346" s="22"/>
      <c r="AZ346" s="3">
        <f>AX346+AY346</f>
        <v>0</v>
      </c>
      <c r="BA346" s="3">
        <f>BA324</f>
        <v>0</v>
      </c>
      <c r="BB346" s="3">
        <f t="shared" si="1649"/>
        <v>0</v>
      </c>
      <c r="BC346" s="3">
        <f>BC324</f>
        <v>0</v>
      </c>
      <c r="BD346" s="3">
        <f t="shared" si="1650"/>
        <v>0</v>
      </c>
      <c r="BE346" s="3">
        <f>BE324</f>
        <v>0</v>
      </c>
      <c r="BF346" s="3">
        <f t="shared" si="1651"/>
        <v>0</v>
      </c>
      <c r="BG346" s="3">
        <f t="shared" ref="BG346:BI346" si="1656">BG324</f>
        <v>0</v>
      </c>
      <c r="BH346" s="3">
        <f t="shared" si="1461"/>
        <v>0</v>
      </c>
      <c r="BI346" s="3">
        <f t="shared" si="1656"/>
        <v>0</v>
      </c>
      <c r="BJ346" s="3">
        <f t="shared" si="1652"/>
        <v>0</v>
      </c>
      <c r="BK346" s="30">
        <f t="shared" ref="BK346" si="1657">BK324</f>
        <v>0</v>
      </c>
      <c r="BL346" s="3">
        <f t="shared" si="1653"/>
        <v>0</v>
      </c>
      <c r="BM346" s="5"/>
      <c r="BN346" s="5">
        <v>0</v>
      </c>
      <c r="BO346" s="5"/>
    </row>
    <row r="347" spans="1:67" x14ac:dyDescent="0.35">
      <c r="P347" s="9"/>
      <c r="R347" s="9"/>
      <c r="T347" s="9">
        <f>T332-T339-T340-T341-T342-T343-T344-T345-T346</f>
        <v>2.7357600629329681E-9</v>
      </c>
      <c r="U347" s="36">
        <f t="shared" ref="U347" si="1658">U332-U339-U340-U341-U342-U343-U344-U345-U346</f>
        <v>0</v>
      </c>
      <c r="V347" s="36"/>
      <c r="W347" s="9">
        <f t="shared" ref="W347:BK347" si="1659">W332-W339-W340-W341-W342-W343-W344-W345-W346</f>
        <v>0</v>
      </c>
      <c r="X347" s="36"/>
      <c r="Y347" s="9">
        <f t="shared" si="1659"/>
        <v>0</v>
      </c>
      <c r="Z347" s="9"/>
      <c r="AA347" s="9">
        <f t="shared" si="1659"/>
        <v>-1.3969838619232178E-9</v>
      </c>
      <c r="AB347" s="9">
        <f t="shared" si="1659"/>
        <v>0</v>
      </c>
      <c r="AC347" s="9">
        <f t="shared" si="1659"/>
        <v>-1.3969838619232178E-9</v>
      </c>
      <c r="AD347" s="9">
        <f t="shared" si="1659"/>
        <v>2.1827872842550278E-11</v>
      </c>
      <c r="AE347" s="9">
        <f t="shared" si="1659"/>
        <v>-1.862645149230957E-9</v>
      </c>
      <c r="AF347" s="9">
        <f t="shared" si="1659"/>
        <v>0</v>
      </c>
      <c r="AG347" s="9">
        <f t="shared" si="1659"/>
        <v>-1.862645149230957E-9</v>
      </c>
      <c r="AH347" s="9">
        <f t="shared" si="1659"/>
        <v>0</v>
      </c>
      <c r="AI347" s="9">
        <f t="shared" si="1659"/>
        <v>-1.862645149230957E-9</v>
      </c>
      <c r="AJ347" s="9">
        <f t="shared" si="1659"/>
        <v>-1.8189894035458565E-12</v>
      </c>
      <c r="AK347" s="9">
        <f t="shared" si="1659"/>
        <v>-1.862645149230957E-9</v>
      </c>
      <c r="AL347" s="9">
        <f t="shared" si="1659"/>
        <v>-5.4569682106375694E-12</v>
      </c>
      <c r="AM347" s="9">
        <f t="shared" si="1659"/>
        <v>-1.3169483281672001E-9</v>
      </c>
      <c r="AN347" s="9">
        <f t="shared" si="1659"/>
        <v>5.6843418860808015E-14</v>
      </c>
      <c r="AO347" s="9">
        <f t="shared" si="1659"/>
        <v>-2.2482709027826786E-9</v>
      </c>
      <c r="AP347" s="9">
        <f t="shared" si="1659"/>
        <v>0</v>
      </c>
      <c r="AQ347" s="9">
        <f t="shared" si="1659"/>
        <v>-2.7357600629329681E-9</v>
      </c>
      <c r="AR347" s="9">
        <f t="shared" si="1659"/>
        <v>0</v>
      </c>
      <c r="AS347" s="9">
        <f t="shared" si="1659"/>
        <v>-2.7357600629329681E-9</v>
      </c>
      <c r="AT347" s="9">
        <f t="shared" si="1659"/>
        <v>0</v>
      </c>
      <c r="AU347" s="9"/>
      <c r="AV347" s="9">
        <f t="shared" si="1659"/>
        <v>-8.3673512563109398E-10</v>
      </c>
      <c r="AW347" s="9">
        <f t="shared" si="1659"/>
        <v>0</v>
      </c>
      <c r="AX347" s="9">
        <f t="shared" si="1659"/>
        <v>-8.3673512563109398E-10</v>
      </c>
      <c r="AY347" s="9">
        <f t="shared" si="1659"/>
        <v>0</v>
      </c>
      <c r="AZ347" s="9">
        <f t="shared" si="1659"/>
        <v>-1.7680577002465725E-9</v>
      </c>
      <c r="BA347" s="9">
        <f t="shared" si="1659"/>
        <v>0</v>
      </c>
      <c r="BB347" s="9">
        <f t="shared" si="1659"/>
        <v>-1.7680577002465725E-9</v>
      </c>
      <c r="BC347" s="9">
        <f t="shared" si="1659"/>
        <v>0</v>
      </c>
      <c r="BD347" s="9">
        <f t="shared" si="1659"/>
        <v>-1.7680577002465725E-9</v>
      </c>
      <c r="BE347" s="9">
        <f t="shared" si="1659"/>
        <v>0</v>
      </c>
      <c r="BF347" s="9">
        <f t="shared" si="1659"/>
        <v>-1.7680577002465725E-9</v>
      </c>
      <c r="BG347" s="9">
        <f t="shared" si="1659"/>
        <v>2.9103830456733704E-11</v>
      </c>
      <c r="BH347" s="9">
        <f t="shared" si="1659"/>
        <v>-8.3673512563109398E-10</v>
      </c>
      <c r="BI347" s="9">
        <f t="shared" si="1659"/>
        <v>0</v>
      </c>
      <c r="BJ347" s="9">
        <f t="shared" si="1659"/>
        <v>9.4587448984384537E-11</v>
      </c>
      <c r="BK347" s="9">
        <f t="shared" si="1659"/>
        <v>0</v>
      </c>
      <c r="BL347" s="9"/>
      <c r="BN347" s="64"/>
    </row>
    <row r="348" spans="1:67" x14ac:dyDescent="0.35">
      <c r="D348" s="9">
        <f t="shared" ref="D348:S348" si="1660">D25+D30+D35+D40+D43+D46+D48+D51+D61+D70+D73+D76+D80+D84+D88+D90+D91+D92+D93+D94+D95+D96+D97+D98+D99+D100+D101+D102+D103+D106+D108+D109+D116+D117+D118+D119+D120+D121+D122+D123+D124+D125+D126+D127+D128+D129+D130+D131+D132+D133+D134+D135+D136+D137+D138+D139+D142+D156+D159+D161+D162+D163+D164+D165+D166+D169+D173+D175+D176+D177+D178+D179+D180+D181+D189+D193+D197+D201+D205+D209+D214+D218+D222+D226+D230+D234+D238+D242+D246+D248+D249+D250+D251+D254+D258+D262+D266+D271+D276+D280+D282+D295+D301+D302+D304+D305+D306+D307+D308+D309+D310+D311+D313+D314+D315+D316+D318+D319+D326+D211</f>
        <v>3279200.7</v>
      </c>
      <c r="E348" s="9">
        <f t="shared" si="1660"/>
        <v>-109687.58099999999</v>
      </c>
      <c r="F348" s="9">
        <f t="shared" si="1660"/>
        <v>3169513.1190000009</v>
      </c>
      <c r="G348" s="9">
        <f t="shared" si="1660"/>
        <v>141606.01299999998</v>
      </c>
      <c r="H348" s="9">
        <f t="shared" si="1660"/>
        <v>3311119.1319999998</v>
      </c>
      <c r="I348" s="9">
        <f t="shared" si="1660"/>
        <v>3673.8</v>
      </c>
      <c r="J348" s="9">
        <f t="shared" si="1660"/>
        <v>3314792.9319999996</v>
      </c>
      <c r="K348" s="9">
        <f t="shared" si="1660"/>
        <v>225599.345</v>
      </c>
      <c r="L348" s="9">
        <f t="shared" si="1660"/>
        <v>3540392.2770000002</v>
      </c>
      <c r="M348" s="9">
        <f t="shared" si="1660"/>
        <v>5997.241</v>
      </c>
      <c r="N348" s="9">
        <f t="shared" si="1660"/>
        <v>3546389.5179999997</v>
      </c>
      <c r="O348" s="9">
        <f t="shared" si="1660"/>
        <v>-13340.245999999996</v>
      </c>
      <c r="P348" s="9">
        <f t="shared" si="1660"/>
        <v>3533049.2719999999</v>
      </c>
      <c r="Q348" s="9">
        <f t="shared" si="1660"/>
        <v>-544706.05100000009</v>
      </c>
      <c r="R348" s="9">
        <f t="shared" si="1660"/>
        <v>2988343.2209999999</v>
      </c>
      <c r="S348" s="9">
        <f t="shared" si="1660"/>
        <v>-7724.1070000000009</v>
      </c>
      <c r="T348" s="9">
        <f>T25+T30+T35+T40+T43+T46+T48+T51+T61+T70+T73+T76+T80+T84+T88+T90+T91+T92+T93+T94+T95+T96+T97+T98+T99+T100+T101+T102+T103+T106+T108+T109+T116+T117+T118+T119+T120+T121+T122+T123+T124+T125+T126+T127+T128+T129+T130+T131+T132+T133+T134+T135+T136+T137+T138+T139+T142+T156+T159+T161+T162+T163+T164+T165+T166+T169+T173+T175+T176+T177+T178+T179+T180+T181+T189+T193+T197+T201+T205+T209+T214+T218+T222+T226+T230+T234+T238+T242+T246+T248+T249+T250+T251+T254+T258+T262+T266+T271+T276+T280+T282+T295+T301+T302+T304+T305+T306+T307+T308+T309+T310+T311+T313+T314+T315+T316+T318+T319+T326+T211+T66</f>
        <v>2980619.1140000001</v>
      </c>
      <c r="U348" s="36">
        <f t="shared" ref="U348" si="1661">U25+U30+U35+U40+U43+U46+U48+U51+U61+U70+U73+U76+U80+U84+U88+U90+U91+U92+U93+U94+U95+U96+U97+U98+U99+U100+U101+U102+U103+U106+U108+U109+U116+U117+U118+U119+U120+U121+U122+U123+U124+U125+U126+U127+U128+U129+U130+U131+U132+U133+U134+U135+U136+U137+U138+U139+U142+U156+U159+U161+U162+U163+U164+U165+U166+U169+U173+U175+U176+U177+U178+U179+U180+U181+U189+U193+U197+U201+U205+U209+U214+U218+U222+U226+U230+U234+U238+U242+U246+U248+U249+U250+U251+U254+U258+U262+U266+U271+U276+U280+U282+U295+U301+U302+U304+U305+U306+U307+U308+U309+U310+U311+U313+U314+U315+U316+U318+U319+U326+U211+U66</f>
        <v>-5550.6879999999956</v>
      </c>
      <c r="V348" s="36"/>
      <c r="W348" s="9">
        <f t="shared" ref="W348:Y348" si="1662">W25+W30+W35+W40+W43+W46+W48+W51+W61+W70+W73+W76+W80+W84+W88+W90+W91+W92+W93+W94+W95+W96+W97+W98+W99+W100+W101+W102+W103+W106+W108+W109+W116+W117+W118+W119+W120+W121+W122+W123+W124+W125+W126+W127+W128+W129+W130+W131+W132+W133+W134+W135+W136+W137+W138+W139+W142+W156+W159+W161+W162+W163+W164+W165+W166+W169+W173+W175+W176+W177+W178+W179+W180+W181+W189+W193+W197+W201+W205+W209+W214+W218+W222+W226+W230+W234+W238+W242+W246+W248+W249+W250+W251+W254+W258+W262+W266+W271+W276+W280+W282+W295+W301+W302+W304+W305+W306+W307+W308+W309+W310+W311+W313+W314+W315+W316+W318+W319+W326+W211+W66</f>
        <v>8000</v>
      </c>
      <c r="X348" s="36"/>
      <c r="Y348" s="9">
        <f t="shared" si="1662"/>
        <v>-83772.187000000005</v>
      </c>
      <c r="Z348" s="9"/>
      <c r="AA348" s="9">
        <f t="shared" ref="AA348:BK348" si="1663">AA25+AA30+AA35+AA40+AA43+AA46+AA48+AA51+AA61+AA70+AA73+AA76+AA80+AA84+AA88+AA90+AA91+AA92+AA93+AA94+AA95+AA96+AA97+AA98+AA99+AA100+AA101+AA102+AA103+AA106+AA108+AA109+AA116+AA117+AA118+AA119+AA120+AA121+AA122+AA123+AA124+AA125+AA126+AA127+AA128+AA129+AA130+AA131+AA132+AA133+AA134+AA135+AA136+AA137+AA138+AA139+AA142+AA156+AA159+AA161+AA162+AA163+AA164+AA165+AA166+AA169+AA173+AA175+AA176+AA177+AA178+AA179+AA180+AA181+AA189+AA193+AA197+AA201+AA205+AA209+AA214+AA218+AA222+AA226+AA230+AA234+AA238+AA242+AA246+AA248+AA249+AA250+AA251+AA254+AA258+AA262+AA266+AA271+AA276+AA280+AA282+AA295+AA301+AA302+AA304+AA305+AA306+AA307+AA308+AA309+AA310+AA311+AA313+AA314+AA315+AA316+AA318+AA319+AA326+AA211+AA66</f>
        <v>2927384.5000000005</v>
      </c>
      <c r="AB348" s="9">
        <f t="shared" si="1663"/>
        <v>0</v>
      </c>
      <c r="AC348" s="9">
        <f t="shared" si="1663"/>
        <v>2927384.5000000005</v>
      </c>
      <c r="AD348" s="9">
        <f t="shared" si="1663"/>
        <v>105373.71</v>
      </c>
      <c r="AE348" s="9">
        <f t="shared" si="1663"/>
        <v>3032758.2100000004</v>
      </c>
      <c r="AF348" s="9">
        <f t="shared" si="1663"/>
        <v>-286762.59999999998</v>
      </c>
      <c r="AG348" s="9">
        <f t="shared" si="1663"/>
        <v>2745995.6100000003</v>
      </c>
      <c r="AH348" s="9">
        <f t="shared" si="1663"/>
        <v>0</v>
      </c>
      <c r="AI348" s="9">
        <f t="shared" si="1663"/>
        <v>2745995.6100000003</v>
      </c>
      <c r="AJ348" s="9">
        <f t="shared" si="1663"/>
        <v>-891.68799999999464</v>
      </c>
      <c r="AK348" s="9">
        <f t="shared" si="1663"/>
        <v>2745103.9220000007</v>
      </c>
      <c r="AL348" s="9">
        <f t="shared" si="1663"/>
        <v>521809.46100000001</v>
      </c>
      <c r="AM348" s="9">
        <f t="shared" si="1663"/>
        <v>3266913.3829999999</v>
      </c>
      <c r="AN348" s="9">
        <f t="shared" si="1663"/>
        <v>-1733.0619999999999</v>
      </c>
      <c r="AO348" s="9">
        <f t="shared" si="1663"/>
        <v>3265180.3210000005</v>
      </c>
      <c r="AP348" s="9">
        <f t="shared" si="1663"/>
        <v>2697</v>
      </c>
      <c r="AQ348" s="9">
        <f t="shared" si="1663"/>
        <v>3267877.3210000005</v>
      </c>
      <c r="AR348" s="9">
        <f t="shared" si="1663"/>
        <v>0</v>
      </c>
      <c r="AS348" s="9">
        <f t="shared" si="1663"/>
        <v>3267877.3210000005</v>
      </c>
      <c r="AT348" s="9">
        <f t="shared" si="1663"/>
        <v>79625.538</v>
      </c>
      <c r="AU348" s="9"/>
      <c r="AV348" s="9">
        <f t="shared" si="1663"/>
        <v>2510667.5</v>
      </c>
      <c r="AW348" s="9">
        <f t="shared" si="1663"/>
        <v>37871.701999999997</v>
      </c>
      <c r="AX348" s="9">
        <f t="shared" si="1663"/>
        <v>2548539.202</v>
      </c>
      <c r="AY348" s="9">
        <f t="shared" si="1663"/>
        <v>0</v>
      </c>
      <c r="AZ348" s="9">
        <f t="shared" si="1663"/>
        <v>2548539.202</v>
      </c>
      <c r="BA348" s="9">
        <f t="shared" si="1663"/>
        <v>-58113.03</v>
      </c>
      <c r="BB348" s="9">
        <f t="shared" si="1663"/>
        <v>2490426.1720000003</v>
      </c>
      <c r="BC348" s="9">
        <f t="shared" si="1663"/>
        <v>0</v>
      </c>
      <c r="BD348" s="9">
        <f t="shared" si="1663"/>
        <v>2490426.1720000003</v>
      </c>
      <c r="BE348" s="9">
        <f t="shared" si="1663"/>
        <v>0</v>
      </c>
      <c r="BF348" s="9">
        <f t="shared" si="1663"/>
        <v>2490426.1720000003</v>
      </c>
      <c r="BG348" s="9">
        <f t="shared" si="1663"/>
        <v>343110.43400000001</v>
      </c>
      <c r="BH348" s="9">
        <f t="shared" si="1663"/>
        <v>2833536.6060000001</v>
      </c>
      <c r="BI348" s="9">
        <f t="shared" si="1663"/>
        <v>6293</v>
      </c>
      <c r="BJ348" s="9">
        <f t="shared" si="1663"/>
        <v>2839829.6060000001</v>
      </c>
      <c r="BK348" s="9">
        <f t="shared" si="1663"/>
        <v>0</v>
      </c>
      <c r="BL348" s="9"/>
    </row>
    <row r="349" spans="1:67" x14ac:dyDescent="0.35">
      <c r="D349" s="9">
        <f>D332-D334-D335-D336-D337</f>
        <v>3279200.700000002</v>
      </c>
      <c r="E349" s="6">
        <f t="shared" ref="E349:S349" si="1664">E332-E334-E335-E336-E337</f>
        <v>-109687.58099999999</v>
      </c>
      <c r="F349" s="9">
        <f>F332-F334-F335-F336-F337</f>
        <v>3169513.1190000018</v>
      </c>
      <c r="G349" s="9">
        <f t="shared" si="1664"/>
        <v>141606.01299999992</v>
      </c>
      <c r="H349" s="9">
        <f t="shared" si="1664"/>
        <v>3311119.1320000035</v>
      </c>
      <c r="I349" s="9">
        <f t="shared" si="1664"/>
        <v>3673.8</v>
      </c>
      <c r="J349" s="9">
        <f t="shared" si="1664"/>
        <v>3314792.9320000042</v>
      </c>
      <c r="K349" s="9">
        <f>K332-K334-K335-K336-K337</f>
        <v>225599.34499999997</v>
      </c>
      <c r="L349" s="9">
        <f t="shared" si="1664"/>
        <v>3540392.2770000021</v>
      </c>
      <c r="M349" s="9">
        <f t="shared" si="1664"/>
        <v>5997.241</v>
      </c>
      <c r="N349" s="9">
        <f t="shared" si="1664"/>
        <v>3546389.5180000025</v>
      </c>
      <c r="O349" s="9">
        <f t="shared" si="1664"/>
        <v>-13340.246000000008</v>
      </c>
      <c r="P349" s="9">
        <f t="shared" si="1664"/>
        <v>3533049.2720000031</v>
      </c>
      <c r="Q349" s="9">
        <f t="shared" si="1664"/>
        <v>-544706.05099999998</v>
      </c>
      <c r="R349" s="9">
        <f t="shared" si="1664"/>
        <v>2988343.2210000041</v>
      </c>
      <c r="S349" s="36">
        <f t="shared" si="1664"/>
        <v>-7724.1070000000009</v>
      </c>
      <c r="T349" s="9">
        <f>T332-T334-T335-T336-T337</f>
        <v>2980619.1140000033</v>
      </c>
      <c r="U349" s="36">
        <f>U332-U334-U335-U336-U337</f>
        <v>-5550.688000000082</v>
      </c>
      <c r="V349" s="36"/>
      <c r="W349" s="9">
        <f>W332-W334-W335-W336-W337</f>
        <v>8000</v>
      </c>
      <c r="X349" s="36"/>
      <c r="Y349" s="9">
        <f>Y332-Y334-Y335-Y336-Y337</f>
        <v>-63817.493000000002</v>
      </c>
      <c r="Z349" s="9"/>
      <c r="AA349" s="9">
        <f t="shared" ref="AA349:BK349" si="1665">AA332-AA334-AA335-AA336-AA337</f>
        <v>2927384.4999999986</v>
      </c>
      <c r="AB349" s="9">
        <f t="shared" si="1665"/>
        <v>0</v>
      </c>
      <c r="AC349" s="9">
        <f t="shared" si="1665"/>
        <v>2927384.4999999986</v>
      </c>
      <c r="AD349" s="9">
        <f t="shared" si="1665"/>
        <v>105373.71000000002</v>
      </c>
      <c r="AE349" s="9">
        <f t="shared" si="1665"/>
        <v>3032758.209999999</v>
      </c>
      <c r="AF349" s="9">
        <f t="shared" si="1665"/>
        <v>-286762.60000000003</v>
      </c>
      <c r="AG349" s="9">
        <f t="shared" si="1665"/>
        <v>2745995.6099999989</v>
      </c>
      <c r="AH349" s="9">
        <f t="shared" si="1665"/>
        <v>0</v>
      </c>
      <c r="AI349" s="9">
        <f t="shared" si="1665"/>
        <v>2745995.6099999989</v>
      </c>
      <c r="AJ349" s="9">
        <f t="shared" si="1665"/>
        <v>-891.68799999999828</v>
      </c>
      <c r="AK349" s="9">
        <f t="shared" si="1665"/>
        <v>2745103.9219999989</v>
      </c>
      <c r="AL349" s="9">
        <f t="shared" si="1665"/>
        <v>521809.46100000001</v>
      </c>
      <c r="AM349" s="9">
        <f t="shared" si="1665"/>
        <v>3266913.382999999</v>
      </c>
      <c r="AN349" s="9">
        <f t="shared" si="1665"/>
        <v>-1733.0619999999999</v>
      </c>
      <c r="AO349" s="9">
        <f t="shared" si="1665"/>
        <v>3265180.3209999981</v>
      </c>
      <c r="AP349" s="9">
        <f t="shared" si="1665"/>
        <v>2697</v>
      </c>
      <c r="AQ349" s="9">
        <f t="shared" si="1665"/>
        <v>3267877.3209999981</v>
      </c>
      <c r="AR349" s="9">
        <f t="shared" si="1665"/>
        <v>0</v>
      </c>
      <c r="AS349" s="9">
        <f t="shared" si="1665"/>
        <v>3267877.3209999981</v>
      </c>
      <c r="AT349" s="9">
        <f t="shared" si="1665"/>
        <v>79625.538</v>
      </c>
      <c r="AU349" s="9"/>
      <c r="AV349" s="9">
        <f t="shared" si="1665"/>
        <v>2510667.4999999995</v>
      </c>
      <c r="AW349" s="9">
        <f t="shared" si="1665"/>
        <v>37871.701999999997</v>
      </c>
      <c r="AX349" s="9">
        <f t="shared" si="1665"/>
        <v>2548539.2019999991</v>
      </c>
      <c r="AY349" s="9">
        <f t="shared" si="1665"/>
        <v>0</v>
      </c>
      <c r="AZ349" s="9">
        <f t="shared" si="1665"/>
        <v>2548539.2019999991</v>
      </c>
      <c r="BA349" s="9">
        <f t="shared" si="1665"/>
        <v>-58113.02999999997</v>
      </c>
      <c r="BB349" s="9">
        <f t="shared" si="1665"/>
        <v>2490426.1719999989</v>
      </c>
      <c r="BC349" s="9">
        <f t="shared" si="1665"/>
        <v>0</v>
      </c>
      <c r="BD349" s="9">
        <f t="shared" si="1665"/>
        <v>2490426.1719999989</v>
      </c>
      <c r="BE349" s="9">
        <f t="shared" si="1665"/>
        <v>0</v>
      </c>
      <c r="BF349" s="9">
        <f t="shared" si="1665"/>
        <v>2490426.1719999989</v>
      </c>
      <c r="BG349" s="9">
        <f t="shared" si="1665"/>
        <v>343110.43400000001</v>
      </c>
      <c r="BH349" s="9">
        <f t="shared" si="1665"/>
        <v>2833536.6059999992</v>
      </c>
      <c r="BI349" s="9">
        <f t="shared" si="1665"/>
        <v>6292.9999999998836</v>
      </c>
      <c r="BJ349" s="9">
        <f t="shared" si="1665"/>
        <v>2839829.6060000001</v>
      </c>
      <c r="BK349" s="9">
        <f t="shared" si="1665"/>
        <v>0</v>
      </c>
      <c r="BL349" s="9"/>
    </row>
    <row r="350" spans="1:67" x14ac:dyDescent="0.35">
      <c r="D350" s="9">
        <f>D348-D349</f>
        <v>0</v>
      </c>
      <c r="E350" s="6">
        <f t="shared" ref="E350:S350" si="1666">E348-E349</f>
        <v>0</v>
      </c>
      <c r="F350" s="9">
        <f t="shared" si="1666"/>
        <v>0</v>
      </c>
      <c r="G350" s="9">
        <f t="shared" si="1666"/>
        <v>0</v>
      </c>
      <c r="H350" s="9">
        <f t="shared" si="1666"/>
        <v>-3.7252902984619141E-9</v>
      </c>
      <c r="I350" s="9">
        <f t="shared" si="1666"/>
        <v>0</v>
      </c>
      <c r="J350" s="9">
        <f t="shared" si="1666"/>
        <v>-4.6566128730773926E-9</v>
      </c>
      <c r="K350" s="9">
        <f t="shared" si="1666"/>
        <v>0</v>
      </c>
      <c r="L350" s="9">
        <f t="shared" si="1666"/>
        <v>0</v>
      </c>
      <c r="M350" s="9">
        <f t="shared" si="1666"/>
        <v>0</v>
      </c>
      <c r="N350" s="9">
        <f t="shared" si="1666"/>
        <v>0</v>
      </c>
      <c r="O350" s="9">
        <f t="shared" si="1666"/>
        <v>0</v>
      </c>
      <c r="P350" s="9">
        <f t="shared" si="1666"/>
        <v>0</v>
      </c>
      <c r="Q350" s="9">
        <f t="shared" si="1666"/>
        <v>0</v>
      </c>
      <c r="R350" s="9">
        <f t="shared" si="1666"/>
        <v>-4.1909515857696533E-9</v>
      </c>
      <c r="S350" s="36">
        <f t="shared" si="1666"/>
        <v>0</v>
      </c>
      <c r="T350" s="9">
        <f>T348-T349</f>
        <v>0</v>
      </c>
      <c r="U350" s="36">
        <f>U348-U349</f>
        <v>8.6401996668428183E-11</v>
      </c>
      <c r="V350" s="36"/>
      <c r="W350" s="9">
        <f>W348-W349</f>
        <v>0</v>
      </c>
      <c r="X350" s="36"/>
      <c r="Y350" s="9">
        <f>Y348-Y349</f>
        <v>-19954.694000000003</v>
      </c>
      <c r="Z350" s="9"/>
      <c r="AA350" s="9">
        <f t="shared" ref="AA350:BK350" si="1667">AA348-AA349</f>
        <v>0</v>
      </c>
      <c r="AB350" s="9">
        <f t="shared" si="1667"/>
        <v>0</v>
      </c>
      <c r="AC350" s="9">
        <f t="shared" si="1667"/>
        <v>0</v>
      </c>
      <c r="AD350" s="9">
        <f t="shared" si="1667"/>
        <v>0</v>
      </c>
      <c r="AE350" s="9">
        <f t="shared" si="1667"/>
        <v>0</v>
      </c>
      <c r="AF350" s="9">
        <f t="shared" si="1667"/>
        <v>0</v>
      </c>
      <c r="AG350" s="9">
        <f t="shared" si="1667"/>
        <v>0</v>
      </c>
      <c r="AH350" s="9">
        <f t="shared" si="1667"/>
        <v>0</v>
      </c>
      <c r="AI350" s="9">
        <f t="shared" si="1667"/>
        <v>0</v>
      </c>
      <c r="AJ350" s="9">
        <f t="shared" si="1667"/>
        <v>3.637978807091713E-12</v>
      </c>
      <c r="AK350" s="9">
        <f t="shared" si="1667"/>
        <v>0</v>
      </c>
      <c r="AL350" s="9">
        <f t="shared" si="1667"/>
        <v>0</v>
      </c>
      <c r="AM350" s="9">
        <f t="shared" si="1667"/>
        <v>0</v>
      </c>
      <c r="AN350" s="9">
        <f t="shared" si="1667"/>
        <v>0</v>
      </c>
      <c r="AO350" s="9">
        <f t="shared" si="1667"/>
        <v>0</v>
      </c>
      <c r="AP350" s="9">
        <f t="shared" si="1667"/>
        <v>0</v>
      </c>
      <c r="AQ350" s="9">
        <f t="shared" si="1667"/>
        <v>0</v>
      </c>
      <c r="AR350" s="9">
        <f t="shared" si="1667"/>
        <v>0</v>
      </c>
      <c r="AS350" s="9">
        <f t="shared" si="1667"/>
        <v>0</v>
      </c>
      <c r="AT350" s="9">
        <f t="shared" si="1667"/>
        <v>0</v>
      </c>
      <c r="AU350" s="9"/>
      <c r="AV350" s="9">
        <f t="shared" si="1667"/>
        <v>0</v>
      </c>
      <c r="AW350" s="9">
        <f t="shared" si="1667"/>
        <v>0</v>
      </c>
      <c r="AX350" s="9">
        <f t="shared" si="1667"/>
        <v>0</v>
      </c>
      <c r="AY350" s="9">
        <f t="shared" si="1667"/>
        <v>0</v>
      </c>
      <c r="AZ350" s="9">
        <f t="shared" si="1667"/>
        <v>0</v>
      </c>
      <c r="BA350" s="9">
        <f t="shared" si="1667"/>
        <v>0</v>
      </c>
      <c r="BB350" s="9">
        <f t="shared" si="1667"/>
        <v>0</v>
      </c>
      <c r="BC350" s="9">
        <f t="shared" si="1667"/>
        <v>0</v>
      </c>
      <c r="BD350" s="9">
        <f t="shared" si="1667"/>
        <v>0</v>
      </c>
      <c r="BE350" s="9">
        <f t="shared" si="1667"/>
        <v>0</v>
      </c>
      <c r="BF350" s="9">
        <f t="shared" si="1667"/>
        <v>0</v>
      </c>
      <c r="BG350" s="9">
        <f t="shared" si="1667"/>
        <v>0</v>
      </c>
      <c r="BH350" s="9">
        <f t="shared" si="1667"/>
        <v>0</v>
      </c>
      <c r="BI350" s="9">
        <f t="shared" si="1667"/>
        <v>1.1641532182693481E-10</v>
      </c>
      <c r="BJ350" s="9">
        <f t="shared" si="1667"/>
        <v>0</v>
      </c>
      <c r="BK350" s="9">
        <f t="shared" si="1667"/>
        <v>0</v>
      </c>
      <c r="BL350" s="9"/>
    </row>
    <row r="353" spans="4:6" x14ac:dyDescent="0.35">
      <c r="D353" s="57"/>
      <c r="E353" s="57"/>
      <c r="F353" s="57"/>
    </row>
  </sheetData>
  <sheetProtection password="CF5C" sheet="1" objects="1" scenarios="1"/>
  <autoFilter ref="A17:BP350">
    <filterColumn colId="65">
      <filters blank="1"/>
    </filterColumn>
  </autoFilter>
  <mergeCells count="95">
    <mergeCell ref="AU4:BL4"/>
    <mergeCell ref="BK16:BK17"/>
    <mergeCell ref="BL16:BL17"/>
    <mergeCell ref="A11:BL11"/>
    <mergeCell ref="A12:BL13"/>
    <mergeCell ref="V16:V17"/>
    <mergeCell ref="AP16:AP17"/>
    <mergeCell ref="AQ16:AQ17"/>
    <mergeCell ref="BI16:BI17"/>
    <mergeCell ref="BJ16:BJ17"/>
    <mergeCell ref="BE16:BE17"/>
    <mergeCell ref="BF16:BF17"/>
    <mergeCell ref="N16:N17"/>
    <mergeCell ref="AE16:AE17"/>
    <mergeCell ref="Q16:Q17"/>
    <mergeCell ref="R16:R17"/>
    <mergeCell ref="BG16:BG17"/>
    <mergeCell ref="Y16:Y17"/>
    <mergeCell ref="Z16:Z17"/>
    <mergeCell ref="BH16:BH17"/>
    <mergeCell ref="AO16:AO17"/>
    <mergeCell ref="AR16:AR17"/>
    <mergeCell ref="AS16:AS17"/>
    <mergeCell ref="AT16:AT17"/>
    <mergeCell ref="AU16:AU17"/>
    <mergeCell ref="AM16:AM17"/>
    <mergeCell ref="AZ16:AZ17"/>
    <mergeCell ref="AY16:AY17"/>
    <mergeCell ref="AJ16:AJ17"/>
    <mergeCell ref="AH16:AH17"/>
    <mergeCell ref="AI16:AI17"/>
    <mergeCell ref="AW16:AW17"/>
    <mergeCell ref="B346:C346"/>
    <mergeCell ref="B338:C338"/>
    <mergeCell ref="B335:C335"/>
    <mergeCell ref="AC16:AC17"/>
    <mergeCell ref="B134:B135"/>
    <mergeCell ref="B48:B49"/>
    <mergeCell ref="W16:W17"/>
    <mergeCell ref="X16:X17"/>
    <mergeCell ref="P16:P17"/>
    <mergeCell ref="A136:A137"/>
    <mergeCell ref="B136:B137"/>
    <mergeCell ref="A318:A319"/>
    <mergeCell ref="B345:C345"/>
    <mergeCell ref="B342:C342"/>
    <mergeCell ref="B337:C337"/>
    <mergeCell ref="B344:C344"/>
    <mergeCell ref="B343:C343"/>
    <mergeCell ref="B339:C339"/>
    <mergeCell ref="B341:C341"/>
    <mergeCell ref="B340:C340"/>
    <mergeCell ref="B334:C334"/>
    <mergeCell ref="B336:C336"/>
    <mergeCell ref="B333:C333"/>
    <mergeCell ref="B318:B319"/>
    <mergeCell ref="B332:C332"/>
    <mergeCell ref="A134:A135"/>
    <mergeCell ref="BC16:BC17"/>
    <mergeCell ref="B132:B133"/>
    <mergeCell ref="G16:G17"/>
    <mergeCell ref="H16:H17"/>
    <mergeCell ref="AV16:AV17"/>
    <mergeCell ref="D16:D17"/>
    <mergeCell ref="I16:I17"/>
    <mergeCell ref="J16:J17"/>
    <mergeCell ref="B118:B119"/>
    <mergeCell ref="AG16:AG17"/>
    <mergeCell ref="AB16:AB17"/>
    <mergeCell ref="AF16:AF17"/>
    <mergeCell ref="F16:F17"/>
    <mergeCell ref="AL16:AL17"/>
    <mergeCell ref="BB16:BB17"/>
    <mergeCell ref="A132:A133"/>
    <mergeCell ref="AA16:AA17"/>
    <mergeCell ref="B16:B17"/>
    <mergeCell ref="C16:C17"/>
    <mergeCell ref="E16:E17"/>
    <mergeCell ref="K16:K17"/>
    <mergeCell ref="L16:L17"/>
    <mergeCell ref="A118:A119"/>
    <mergeCell ref="M16:M17"/>
    <mergeCell ref="S16:S17"/>
    <mergeCell ref="T16:T17"/>
    <mergeCell ref="U16:U17"/>
    <mergeCell ref="A59:A64"/>
    <mergeCell ref="A16:A17"/>
    <mergeCell ref="O16:O17"/>
    <mergeCell ref="A48:A58"/>
    <mergeCell ref="AX16:AX17"/>
    <mergeCell ref="AD16:AD17"/>
    <mergeCell ref="BD16:BD17"/>
    <mergeCell ref="BA16:BA17"/>
    <mergeCell ref="AK16:AK17"/>
    <mergeCell ref="AN16:AN17"/>
  </mergeCells>
  <pageMargins left="0.59055118110236227" right="0.31496062992125984" top="0.39370078740157483" bottom="0.59055118110236227" header="0.6692913385826772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2020-12-14T11:48:08Z</cp:lastPrinted>
  <dcterms:created xsi:type="dcterms:W3CDTF">2014-02-04T08:37:28Z</dcterms:created>
  <dcterms:modified xsi:type="dcterms:W3CDTF">2020-12-15T09:50:23Z</dcterms:modified>
</cp:coreProperties>
</file>