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_МЕСЯЦ_!\Уточнение февраль 2021\Пакет на Думу февраль 2021\"/>
    </mc:Choice>
  </mc:AlternateContent>
  <bookViews>
    <workbookView xWindow="0" yWindow="0" windowWidth="28800" windowHeight="11835"/>
  </bookViews>
  <sheets>
    <sheet name="2021-2023" sheetId="1" r:id="rId1"/>
  </sheets>
  <definedNames>
    <definedName name="_xlnm._FilterDatabase" localSheetId="0" hidden="1">'2021-2023'!$A$14:$T$283</definedName>
    <definedName name="_xlnm.Print_Titles" localSheetId="0">'2021-2023'!$13:$14</definedName>
    <definedName name="_xlnm.Print_Area" localSheetId="0">'2021-2023'!$A$1:$R$279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Q17" i="1" l="1"/>
  <c r="L17" i="1"/>
  <c r="R80" i="1"/>
  <c r="M80" i="1"/>
  <c r="R84" i="1"/>
  <c r="M84" i="1"/>
  <c r="H84" i="1"/>
  <c r="G83" i="1"/>
  <c r="G81" i="1"/>
  <c r="H80" i="1"/>
  <c r="G147" i="1" l="1"/>
  <c r="G235" i="1"/>
  <c r="G222" i="1"/>
  <c r="Q147" i="1"/>
  <c r="L147" i="1"/>
  <c r="Q122" i="1"/>
  <c r="L122" i="1"/>
  <c r="G122" i="1"/>
  <c r="G88" i="1"/>
  <c r="Q18" i="1"/>
  <c r="L18" i="1"/>
  <c r="G18" i="1"/>
  <c r="G278" i="1" l="1"/>
  <c r="E235" i="1"/>
  <c r="O18" i="1"/>
  <c r="O17" i="1"/>
  <c r="N18" i="1"/>
  <c r="N17" i="1"/>
  <c r="J18" i="1"/>
  <c r="J17" i="1"/>
  <c r="I18" i="1"/>
  <c r="I17" i="1"/>
  <c r="E18" i="1"/>
  <c r="E17" i="1"/>
  <c r="D17" i="1"/>
  <c r="D18" i="1"/>
  <c r="R35" i="1"/>
  <c r="R36" i="1"/>
  <c r="R37" i="1"/>
  <c r="R38" i="1"/>
  <c r="M35" i="1"/>
  <c r="M36" i="1"/>
  <c r="M37" i="1"/>
  <c r="M38" i="1"/>
  <c r="F38" i="1"/>
  <c r="H38" i="1" s="1"/>
  <c r="G37" i="1"/>
  <c r="G35" i="1" s="1"/>
  <c r="F37" i="1"/>
  <c r="H37" i="1" s="1"/>
  <c r="E35" i="1"/>
  <c r="D35" i="1"/>
  <c r="Q39" i="1"/>
  <c r="L39" i="1"/>
  <c r="R41" i="1"/>
  <c r="R42" i="1"/>
  <c r="M41" i="1"/>
  <c r="M42" i="1"/>
  <c r="H42" i="1"/>
  <c r="G39" i="1"/>
  <c r="F41" i="1"/>
  <c r="H41" i="1" s="1"/>
  <c r="G104" i="1"/>
  <c r="F35" i="1" l="1"/>
  <c r="H35" i="1" s="1"/>
  <c r="Q257" i="1"/>
  <c r="L257" i="1"/>
  <c r="G257" i="1"/>
  <c r="R143" i="1"/>
  <c r="R144" i="1"/>
  <c r="M143" i="1"/>
  <c r="M144" i="1"/>
  <c r="H143" i="1"/>
  <c r="H144" i="1"/>
  <c r="G200" i="1"/>
  <c r="R203" i="1"/>
  <c r="M203" i="1"/>
  <c r="H203" i="1"/>
  <c r="R202" i="1"/>
  <c r="M202" i="1"/>
  <c r="H202" i="1"/>
  <c r="G151" i="1"/>
  <c r="G94" i="1"/>
  <c r="Q278" i="1"/>
  <c r="L89" i="1"/>
  <c r="Q89" i="1"/>
  <c r="G89" i="1"/>
  <c r="R119" i="1"/>
  <c r="L117" i="1"/>
  <c r="M117" i="1" s="1"/>
  <c r="M119" i="1"/>
  <c r="H119" i="1"/>
  <c r="R117" i="1"/>
  <c r="H117" i="1"/>
  <c r="Q235" i="1"/>
  <c r="L235" i="1"/>
  <c r="Q222" i="1"/>
  <c r="L222" i="1"/>
  <c r="Q88" i="1"/>
  <c r="L88" i="1"/>
  <c r="R263" i="1"/>
  <c r="M263" i="1"/>
  <c r="H263" i="1"/>
  <c r="G214" i="1"/>
  <c r="R234" i="1"/>
  <c r="M234" i="1"/>
  <c r="H234" i="1"/>
  <c r="R85" i="1"/>
  <c r="M85" i="1"/>
  <c r="H85" i="1"/>
  <c r="L278" i="1" l="1"/>
  <c r="R83" i="1"/>
  <c r="M83" i="1"/>
  <c r="H83" i="1"/>
  <c r="R82" i="1" l="1"/>
  <c r="M82" i="1"/>
  <c r="H82" i="1"/>
  <c r="R81" i="1"/>
  <c r="M81" i="1"/>
  <c r="H81" i="1"/>
  <c r="R116" i="1"/>
  <c r="M116" i="1"/>
  <c r="H116" i="1"/>
  <c r="R115" i="1"/>
  <c r="M115" i="1"/>
  <c r="H115" i="1"/>
  <c r="R114" i="1"/>
  <c r="M114" i="1"/>
  <c r="H114" i="1"/>
  <c r="R253" i="1"/>
  <c r="M253" i="1"/>
  <c r="H253" i="1"/>
  <c r="R252" i="1"/>
  <c r="M252" i="1"/>
  <c r="H252" i="1"/>
  <c r="R254" i="1"/>
  <c r="M254" i="1"/>
  <c r="H254" i="1"/>
  <c r="R201" i="1" l="1"/>
  <c r="M201" i="1"/>
  <c r="H201" i="1"/>
  <c r="R200" i="1"/>
  <c r="M200" i="1"/>
  <c r="H200" i="1"/>
  <c r="Q279" i="1" l="1"/>
  <c r="Q277" i="1"/>
  <c r="Q276" i="1"/>
  <c r="Q259" i="1"/>
  <c r="Q275" i="1" s="1"/>
  <c r="Q258" i="1"/>
  <c r="Q229" i="1"/>
  <c r="Q223" i="1"/>
  <c r="Q216" i="1"/>
  <c r="Q213" i="1"/>
  <c r="Q212" i="1"/>
  <c r="Q207" i="1"/>
  <c r="Q206" i="1"/>
  <c r="Q204" i="1" s="1"/>
  <c r="Q195" i="1"/>
  <c r="Q191" i="1"/>
  <c r="Q187" i="1"/>
  <c r="Q181" i="1"/>
  <c r="Q177" i="1"/>
  <c r="Q173" i="1"/>
  <c r="Q169" i="1"/>
  <c r="Q165" i="1"/>
  <c r="Q161" i="1"/>
  <c r="Q157" i="1"/>
  <c r="Q153" i="1"/>
  <c r="Q149" i="1"/>
  <c r="Q148" i="1"/>
  <c r="Q266" i="1" s="1"/>
  <c r="Q136" i="1"/>
  <c r="Q281" i="1" s="1"/>
  <c r="Q129" i="1"/>
  <c r="Q124" i="1"/>
  <c r="Q123" i="1"/>
  <c r="Q110" i="1"/>
  <c r="Q107" i="1"/>
  <c r="Q102" i="1"/>
  <c r="Q91" i="1"/>
  <c r="Q269" i="1" s="1"/>
  <c r="Q90" i="1"/>
  <c r="Q68" i="1"/>
  <c r="Q64" i="1"/>
  <c r="Q59" i="1"/>
  <c r="Q54" i="1"/>
  <c r="Q49" i="1"/>
  <c r="Q44" i="1"/>
  <c r="Q30" i="1"/>
  <c r="Q25" i="1"/>
  <c r="Q19" i="1"/>
  <c r="L279" i="1"/>
  <c r="L277" i="1"/>
  <c r="L276" i="1"/>
  <c r="L259" i="1"/>
  <c r="L275" i="1" s="1"/>
  <c r="L258" i="1"/>
  <c r="L229" i="1"/>
  <c r="L223" i="1"/>
  <c r="L216" i="1"/>
  <c r="L213" i="1"/>
  <c r="L212" i="1"/>
  <c r="L207" i="1"/>
  <c r="L206" i="1"/>
  <c r="L204" i="1" s="1"/>
  <c r="L195" i="1"/>
  <c r="L191" i="1"/>
  <c r="L187" i="1"/>
  <c r="L181" i="1"/>
  <c r="L177" i="1"/>
  <c r="L173" i="1"/>
  <c r="L169" i="1"/>
  <c r="L165" i="1"/>
  <c r="L161" i="1"/>
  <c r="L157" i="1"/>
  <c r="L153" i="1"/>
  <c r="L149" i="1"/>
  <c r="L148" i="1"/>
  <c r="L266" i="1" s="1"/>
  <c r="L136" i="1"/>
  <c r="L281" i="1" s="1"/>
  <c r="L129" i="1"/>
  <c r="L124" i="1"/>
  <c r="L123" i="1"/>
  <c r="L110" i="1"/>
  <c r="L107" i="1"/>
  <c r="L102" i="1"/>
  <c r="L91" i="1"/>
  <c r="L269" i="1" s="1"/>
  <c r="L90" i="1"/>
  <c r="L68" i="1"/>
  <c r="L64" i="1"/>
  <c r="L59" i="1"/>
  <c r="L54" i="1"/>
  <c r="L49" i="1"/>
  <c r="L44" i="1"/>
  <c r="L30" i="1"/>
  <c r="L25" i="1"/>
  <c r="L19" i="1"/>
  <c r="G25" i="1"/>
  <c r="G279" i="1"/>
  <c r="G277" i="1"/>
  <c r="G276" i="1"/>
  <c r="G259" i="1"/>
  <c r="G275" i="1" s="1"/>
  <c r="G258" i="1"/>
  <c r="G229" i="1"/>
  <c r="G223" i="1"/>
  <c r="G216" i="1"/>
  <c r="G213" i="1"/>
  <c r="G212" i="1"/>
  <c r="G207" i="1"/>
  <c r="G206" i="1"/>
  <c r="G204" i="1" s="1"/>
  <c r="G195" i="1"/>
  <c r="G191" i="1"/>
  <c r="G187" i="1"/>
  <c r="G181" i="1"/>
  <c r="G177" i="1"/>
  <c r="G173" i="1"/>
  <c r="G169" i="1"/>
  <c r="G165" i="1"/>
  <c r="G161" i="1"/>
  <c r="G157" i="1"/>
  <c r="G153" i="1"/>
  <c r="G149" i="1"/>
  <c r="G148" i="1"/>
  <c r="G136" i="1"/>
  <c r="G129" i="1"/>
  <c r="G124" i="1"/>
  <c r="G123" i="1"/>
  <c r="G110" i="1"/>
  <c r="G107" i="1"/>
  <c r="G102" i="1"/>
  <c r="G91" i="1"/>
  <c r="G269" i="1" s="1"/>
  <c r="G90" i="1"/>
  <c r="G68" i="1"/>
  <c r="G64" i="1"/>
  <c r="G59" i="1"/>
  <c r="G54" i="1"/>
  <c r="G49" i="1"/>
  <c r="G44" i="1"/>
  <c r="G30" i="1"/>
  <c r="G19" i="1"/>
  <c r="G15" i="1" s="1"/>
  <c r="G271" i="1" l="1"/>
  <c r="Q271" i="1"/>
  <c r="L271" i="1"/>
  <c r="G274" i="1"/>
  <c r="L274" i="1"/>
  <c r="Q274" i="1"/>
  <c r="Q273" i="1"/>
  <c r="L273" i="1"/>
  <c r="G273" i="1"/>
  <c r="L210" i="1"/>
  <c r="G255" i="1"/>
  <c r="Q268" i="1"/>
  <c r="Q15" i="1"/>
  <c r="L272" i="1"/>
  <c r="L145" i="1"/>
  <c r="L255" i="1"/>
  <c r="Q255" i="1"/>
  <c r="L15" i="1"/>
  <c r="G120" i="1"/>
  <c r="Q272" i="1"/>
  <c r="Q267" i="1"/>
  <c r="Q120" i="1"/>
  <c r="Q86" i="1"/>
  <c r="L268" i="1"/>
  <c r="L267" i="1"/>
  <c r="G268" i="1"/>
  <c r="G272" i="1"/>
  <c r="G267" i="1"/>
  <c r="G86" i="1"/>
  <c r="Q145" i="1"/>
  <c r="Q210" i="1"/>
  <c r="Q220" i="1"/>
  <c r="L220" i="1"/>
  <c r="L86" i="1"/>
  <c r="L120" i="1"/>
  <c r="G220" i="1"/>
  <c r="G210" i="1"/>
  <c r="G145" i="1"/>
  <c r="G266" i="1"/>
  <c r="D19" i="1"/>
  <c r="G264" i="1" l="1"/>
  <c r="G280" i="1" s="1"/>
  <c r="Q264" i="1"/>
  <c r="Q282" i="1" s="1"/>
  <c r="Q283" i="1" s="1"/>
  <c r="L264" i="1"/>
  <c r="L282" i="1" s="1"/>
  <c r="L283" i="1" s="1"/>
  <c r="Q280" i="1" l="1"/>
  <c r="L280" i="1"/>
  <c r="O235" i="1"/>
  <c r="J235" i="1"/>
  <c r="P240" i="1"/>
  <c r="R240" i="1" s="1"/>
  <c r="P241" i="1"/>
  <c r="R241" i="1" s="1"/>
  <c r="P242" i="1"/>
  <c r="R242" i="1" s="1"/>
  <c r="P243" i="1"/>
  <c r="R243" i="1" s="1"/>
  <c r="P244" i="1"/>
  <c r="R244" i="1" s="1"/>
  <c r="P245" i="1"/>
  <c r="R245" i="1" s="1"/>
  <c r="P246" i="1"/>
  <c r="R246" i="1" s="1"/>
  <c r="P247" i="1"/>
  <c r="R247" i="1" s="1"/>
  <c r="P248" i="1"/>
  <c r="R248" i="1" s="1"/>
  <c r="P249" i="1"/>
  <c r="R249" i="1" s="1"/>
  <c r="P250" i="1"/>
  <c r="R250" i="1" s="1"/>
  <c r="P251" i="1"/>
  <c r="R251" i="1" s="1"/>
  <c r="K240" i="1"/>
  <c r="M240" i="1" s="1"/>
  <c r="K241" i="1"/>
  <c r="M241" i="1" s="1"/>
  <c r="K242" i="1"/>
  <c r="M242" i="1" s="1"/>
  <c r="K243" i="1"/>
  <c r="M243" i="1" s="1"/>
  <c r="K244" i="1"/>
  <c r="M244" i="1" s="1"/>
  <c r="K245" i="1"/>
  <c r="M245" i="1" s="1"/>
  <c r="K246" i="1"/>
  <c r="M246" i="1" s="1"/>
  <c r="K247" i="1"/>
  <c r="M247" i="1" s="1"/>
  <c r="K248" i="1"/>
  <c r="M248" i="1" s="1"/>
  <c r="K249" i="1"/>
  <c r="M249" i="1" s="1"/>
  <c r="K250" i="1"/>
  <c r="M250" i="1" s="1"/>
  <c r="K251" i="1"/>
  <c r="M251" i="1" s="1"/>
  <c r="F240" i="1"/>
  <c r="H240" i="1" s="1"/>
  <c r="F241" i="1"/>
  <c r="H241" i="1" s="1"/>
  <c r="F242" i="1"/>
  <c r="H242" i="1" s="1"/>
  <c r="F243" i="1"/>
  <c r="H243" i="1" s="1"/>
  <c r="F244" i="1"/>
  <c r="H244" i="1" s="1"/>
  <c r="F245" i="1"/>
  <c r="H245" i="1" s="1"/>
  <c r="F246" i="1"/>
  <c r="H246" i="1" s="1"/>
  <c r="F247" i="1"/>
  <c r="H247" i="1" s="1"/>
  <c r="F248" i="1"/>
  <c r="H248" i="1" s="1"/>
  <c r="F249" i="1"/>
  <c r="H249" i="1" s="1"/>
  <c r="F250" i="1"/>
  <c r="H250" i="1" s="1"/>
  <c r="F251" i="1"/>
  <c r="H251" i="1" s="1"/>
  <c r="O279" i="1"/>
  <c r="P279" i="1" s="1"/>
  <c r="R279" i="1" s="1"/>
  <c r="J279" i="1"/>
  <c r="K279" i="1" s="1"/>
  <c r="M279" i="1" s="1"/>
  <c r="J88" i="1"/>
  <c r="E88" i="1"/>
  <c r="E279" i="1"/>
  <c r="F279" i="1" s="1"/>
  <c r="H279" i="1" s="1"/>
  <c r="P238" i="1"/>
  <c r="R238" i="1" s="1"/>
  <c r="K238" i="1"/>
  <c r="M238" i="1" s="1"/>
  <c r="F238" i="1"/>
  <c r="H238" i="1" s="1"/>
  <c r="E237" i="1"/>
  <c r="O278" i="1"/>
  <c r="P278" i="1" s="1"/>
  <c r="R278" i="1" s="1"/>
  <c r="J278" i="1"/>
  <c r="K278" i="1" s="1"/>
  <c r="M278" i="1" s="1"/>
  <c r="E278" i="1"/>
  <c r="F278" i="1" s="1"/>
  <c r="H278" i="1" s="1"/>
  <c r="O88" i="1"/>
  <c r="P97" i="1"/>
  <c r="R97" i="1" s="1"/>
  <c r="K97" i="1"/>
  <c r="M97" i="1" s="1"/>
  <c r="F97" i="1"/>
  <c r="H97" i="1" s="1"/>
  <c r="O147" i="1"/>
  <c r="J147" i="1"/>
  <c r="E147" i="1"/>
  <c r="P199" i="1"/>
  <c r="R199" i="1" s="1"/>
  <c r="K199" i="1"/>
  <c r="M199" i="1" s="1"/>
  <c r="F199" i="1"/>
  <c r="H199" i="1" s="1"/>
  <c r="O122" i="1"/>
  <c r="J122" i="1"/>
  <c r="E122" i="1"/>
  <c r="P142" i="1"/>
  <c r="R142" i="1" s="1"/>
  <c r="K142" i="1"/>
  <c r="M142" i="1" s="1"/>
  <c r="F142" i="1"/>
  <c r="H142" i="1" s="1"/>
  <c r="J46" i="1"/>
  <c r="E24" i="1"/>
  <c r="F63" i="1"/>
  <c r="H63" i="1" s="1"/>
  <c r="P20" i="1" l="1"/>
  <c r="P21" i="1"/>
  <c r="R21" i="1" s="1"/>
  <c r="P22" i="1"/>
  <c r="R22" i="1" s="1"/>
  <c r="P23" i="1"/>
  <c r="R23" i="1" s="1"/>
  <c r="P24" i="1"/>
  <c r="R24" i="1" s="1"/>
  <c r="P27" i="1"/>
  <c r="R27" i="1" s="1"/>
  <c r="P28" i="1"/>
  <c r="R28" i="1" s="1"/>
  <c r="P29" i="1"/>
  <c r="R29" i="1" s="1"/>
  <c r="P32" i="1"/>
  <c r="R32" i="1" s="1"/>
  <c r="P33" i="1"/>
  <c r="R33" i="1" s="1"/>
  <c r="P34" i="1"/>
  <c r="R34" i="1" s="1"/>
  <c r="P39" i="1"/>
  <c r="R39" i="1" s="1"/>
  <c r="P43" i="1"/>
  <c r="R43" i="1" s="1"/>
  <c r="P46" i="1"/>
  <c r="R46" i="1" s="1"/>
  <c r="P47" i="1"/>
  <c r="R47" i="1" s="1"/>
  <c r="P48" i="1"/>
  <c r="R48" i="1" s="1"/>
  <c r="P51" i="1"/>
  <c r="R51" i="1" s="1"/>
  <c r="P52" i="1"/>
  <c r="R52" i="1" s="1"/>
  <c r="P53" i="1"/>
  <c r="R53" i="1" s="1"/>
  <c r="P56" i="1"/>
  <c r="R56" i="1" s="1"/>
  <c r="P57" i="1"/>
  <c r="R57" i="1" s="1"/>
  <c r="P58" i="1"/>
  <c r="R58" i="1" s="1"/>
  <c r="P61" i="1"/>
  <c r="R61" i="1" s="1"/>
  <c r="P63" i="1"/>
  <c r="R63" i="1" s="1"/>
  <c r="P66" i="1"/>
  <c r="R66" i="1" s="1"/>
  <c r="P67" i="1"/>
  <c r="R67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92" i="1"/>
  <c r="R92" i="1" s="1"/>
  <c r="P93" i="1"/>
  <c r="R93" i="1" s="1"/>
  <c r="P94" i="1"/>
  <c r="R94" i="1" s="1"/>
  <c r="P95" i="1"/>
  <c r="R95" i="1" s="1"/>
  <c r="P96" i="1"/>
  <c r="R96" i="1" s="1"/>
  <c r="P98" i="1"/>
  <c r="R98" i="1" s="1"/>
  <c r="P99" i="1"/>
  <c r="R99" i="1" s="1"/>
  <c r="P100" i="1"/>
  <c r="R100" i="1" s="1"/>
  <c r="P101" i="1"/>
  <c r="R101" i="1" s="1"/>
  <c r="P104" i="1"/>
  <c r="R104" i="1" s="1"/>
  <c r="P105" i="1"/>
  <c r="R105" i="1" s="1"/>
  <c r="P106" i="1"/>
  <c r="R106" i="1" s="1"/>
  <c r="P109" i="1"/>
  <c r="R109" i="1" s="1"/>
  <c r="P112" i="1"/>
  <c r="R112" i="1" s="1"/>
  <c r="P113" i="1"/>
  <c r="R113" i="1" s="1"/>
  <c r="P126" i="1"/>
  <c r="R126" i="1" s="1"/>
  <c r="P127" i="1"/>
  <c r="R127" i="1" s="1"/>
  <c r="P128" i="1"/>
  <c r="R128" i="1" s="1"/>
  <c r="P131" i="1"/>
  <c r="R131" i="1" s="1"/>
  <c r="P132" i="1"/>
  <c r="R132" i="1" s="1"/>
  <c r="P133" i="1"/>
  <c r="R133" i="1" s="1"/>
  <c r="P134" i="1"/>
  <c r="R134" i="1" s="1"/>
  <c r="P135" i="1"/>
  <c r="R135" i="1" s="1"/>
  <c r="P138" i="1"/>
  <c r="R138" i="1" s="1"/>
  <c r="P139" i="1"/>
  <c r="R139" i="1" s="1"/>
  <c r="P140" i="1"/>
  <c r="R140" i="1" s="1"/>
  <c r="P141" i="1"/>
  <c r="R141" i="1" s="1"/>
  <c r="P151" i="1"/>
  <c r="R151" i="1" s="1"/>
  <c r="P152" i="1"/>
  <c r="R152" i="1" s="1"/>
  <c r="P155" i="1"/>
  <c r="R155" i="1" s="1"/>
  <c r="P156" i="1"/>
  <c r="R156" i="1" s="1"/>
  <c r="P159" i="1"/>
  <c r="R159" i="1" s="1"/>
  <c r="P160" i="1"/>
  <c r="R160" i="1" s="1"/>
  <c r="P163" i="1"/>
  <c r="R163" i="1" s="1"/>
  <c r="P164" i="1"/>
  <c r="R164" i="1" s="1"/>
  <c r="P167" i="1"/>
  <c r="R167" i="1" s="1"/>
  <c r="P168" i="1"/>
  <c r="R168" i="1" s="1"/>
  <c r="P171" i="1"/>
  <c r="R171" i="1" s="1"/>
  <c r="P172" i="1"/>
  <c r="R172" i="1" s="1"/>
  <c r="P175" i="1"/>
  <c r="R175" i="1" s="1"/>
  <c r="P176" i="1"/>
  <c r="R176" i="1" s="1"/>
  <c r="P179" i="1"/>
  <c r="R179" i="1" s="1"/>
  <c r="P180" i="1"/>
  <c r="R180" i="1" s="1"/>
  <c r="P183" i="1"/>
  <c r="R183" i="1" s="1"/>
  <c r="P184" i="1"/>
  <c r="R184" i="1" s="1"/>
  <c r="P185" i="1"/>
  <c r="R185" i="1" s="1"/>
  <c r="P186" i="1"/>
  <c r="R186" i="1" s="1"/>
  <c r="P189" i="1"/>
  <c r="R189" i="1" s="1"/>
  <c r="P190" i="1"/>
  <c r="R190" i="1" s="1"/>
  <c r="P193" i="1"/>
  <c r="R193" i="1" s="1"/>
  <c r="P194" i="1"/>
  <c r="R194" i="1" s="1"/>
  <c r="P197" i="1"/>
  <c r="R197" i="1" s="1"/>
  <c r="P198" i="1"/>
  <c r="R198" i="1" s="1"/>
  <c r="P209" i="1"/>
  <c r="R209" i="1" s="1"/>
  <c r="P214" i="1"/>
  <c r="R214" i="1" s="1"/>
  <c r="P215" i="1"/>
  <c r="R215" i="1" s="1"/>
  <c r="P218" i="1"/>
  <c r="R218" i="1" s="1"/>
  <c r="P219" i="1"/>
  <c r="R219" i="1" s="1"/>
  <c r="P224" i="1"/>
  <c r="R224" i="1" s="1"/>
  <c r="P225" i="1"/>
  <c r="R225" i="1" s="1"/>
  <c r="P226" i="1"/>
  <c r="R226" i="1" s="1"/>
  <c r="P227" i="1"/>
  <c r="R227" i="1" s="1"/>
  <c r="P228" i="1"/>
  <c r="R228" i="1" s="1"/>
  <c r="P231" i="1"/>
  <c r="R231" i="1" s="1"/>
  <c r="P232" i="1"/>
  <c r="R232" i="1" s="1"/>
  <c r="P233" i="1"/>
  <c r="R233" i="1" s="1"/>
  <c r="P236" i="1"/>
  <c r="R236" i="1" s="1"/>
  <c r="P237" i="1"/>
  <c r="R237" i="1" s="1"/>
  <c r="P239" i="1"/>
  <c r="R239" i="1" s="1"/>
  <c r="P261" i="1"/>
  <c r="R261" i="1" s="1"/>
  <c r="P262" i="1"/>
  <c r="R262" i="1" s="1"/>
  <c r="K20" i="1"/>
  <c r="K21" i="1"/>
  <c r="M21" i="1" s="1"/>
  <c r="K22" i="1"/>
  <c r="M22" i="1" s="1"/>
  <c r="K23" i="1"/>
  <c r="M23" i="1" s="1"/>
  <c r="K24" i="1"/>
  <c r="M24" i="1" s="1"/>
  <c r="K27" i="1"/>
  <c r="M27" i="1" s="1"/>
  <c r="K28" i="1"/>
  <c r="M28" i="1" s="1"/>
  <c r="K29" i="1"/>
  <c r="M29" i="1" s="1"/>
  <c r="K32" i="1"/>
  <c r="M32" i="1" s="1"/>
  <c r="K33" i="1"/>
  <c r="M33" i="1" s="1"/>
  <c r="K34" i="1"/>
  <c r="M34" i="1" s="1"/>
  <c r="K39" i="1"/>
  <c r="M39" i="1" s="1"/>
  <c r="K43" i="1"/>
  <c r="M43" i="1" s="1"/>
  <c r="K46" i="1"/>
  <c r="M46" i="1" s="1"/>
  <c r="K47" i="1"/>
  <c r="M47" i="1" s="1"/>
  <c r="K48" i="1"/>
  <c r="M48" i="1" s="1"/>
  <c r="K51" i="1"/>
  <c r="M51" i="1" s="1"/>
  <c r="K52" i="1"/>
  <c r="M52" i="1" s="1"/>
  <c r="K53" i="1"/>
  <c r="M53" i="1" s="1"/>
  <c r="K56" i="1"/>
  <c r="M56" i="1" s="1"/>
  <c r="K58" i="1"/>
  <c r="M58" i="1" s="1"/>
  <c r="K61" i="1"/>
  <c r="M61" i="1" s="1"/>
  <c r="K62" i="1"/>
  <c r="M62" i="1" s="1"/>
  <c r="K63" i="1"/>
  <c r="M63" i="1" s="1"/>
  <c r="K66" i="1"/>
  <c r="M66" i="1" s="1"/>
  <c r="K67" i="1"/>
  <c r="M67" i="1" s="1"/>
  <c r="K70" i="1"/>
  <c r="M70" i="1" s="1"/>
  <c r="K71" i="1"/>
  <c r="M71" i="1" s="1"/>
  <c r="K72" i="1"/>
  <c r="M72" i="1" s="1"/>
  <c r="K73" i="1"/>
  <c r="M73" i="1" s="1"/>
  <c r="K74" i="1"/>
  <c r="M74" i="1" s="1"/>
  <c r="K75" i="1"/>
  <c r="M75" i="1" s="1"/>
  <c r="K76" i="1"/>
  <c r="M76" i="1" s="1"/>
  <c r="K77" i="1"/>
  <c r="M77" i="1" s="1"/>
  <c r="K78" i="1"/>
  <c r="M78" i="1" s="1"/>
  <c r="K79" i="1"/>
  <c r="M79" i="1" s="1"/>
  <c r="K92" i="1"/>
  <c r="M92" i="1" s="1"/>
  <c r="K93" i="1"/>
  <c r="M93" i="1" s="1"/>
  <c r="K94" i="1"/>
  <c r="M94" i="1" s="1"/>
  <c r="K95" i="1"/>
  <c r="M95" i="1" s="1"/>
  <c r="K96" i="1"/>
  <c r="M96" i="1" s="1"/>
  <c r="K98" i="1"/>
  <c r="M98" i="1" s="1"/>
  <c r="K99" i="1"/>
  <c r="M99" i="1" s="1"/>
  <c r="K100" i="1"/>
  <c r="M100" i="1" s="1"/>
  <c r="K101" i="1"/>
  <c r="M101" i="1" s="1"/>
  <c r="K104" i="1"/>
  <c r="M104" i="1" s="1"/>
  <c r="K105" i="1"/>
  <c r="M105" i="1" s="1"/>
  <c r="K106" i="1"/>
  <c r="M106" i="1" s="1"/>
  <c r="K109" i="1"/>
  <c r="M109" i="1" s="1"/>
  <c r="K112" i="1"/>
  <c r="M112" i="1" s="1"/>
  <c r="K113" i="1"/>
  <c r="M113" i="1" s="1"/>
  <c r="K126" i="1"/>
  <c r="M126" i="1" s="1"/>
  <c r="K127" i="1"/>
  <c r="M127" i="1" s="1"/>
  <c r="K128" i="1"/>
  <c r="M128" i="1" s="1"/>
  <c r="K131" i="1"/>
  <c r="M131" i="1" s="1"/>
  <c r="K132" i="1"/>
  <c r="M132" i="1" s="1"/>
  <c r="K133" i="1"/>
  <c r="M133" i="1" s="1"/>
  <c r="K134" i="1"/>
  <c r="M134" i="1" s="1"/>
  <c r="K135" i="1"/>
  <c r="M135" i="1" s="1"/>
  <c r="K138" i="1"/>
  <c r="M138" i="1" s="1"/>
  <c r="K139" i="1"/>
  <c r="M139" i="1" s="1"/>
  <c r="K140" i="1"/>
  <c r="M140" i="1" s="1"/>
  <c r="K141" i="1"/>
  <c r="M141" i="1" s="1"/>
  <c r="K151" i="1"/>
  <c r="M151" i="1" s="1"/>
  <c r="K152" i="1"/>
  <c r="M152" i="1" s="1"/>
  <c r="K155" i="1"/>
  <c r="M155" i="1" s="1"/>
  <c r="K156" i="1"/>
  <c r="M156" i="1" s="1"/>
  <c r="K159" i="1"/>
  <c r="M159" i="1" s="1"/>
  <c r="K160" i="1"/>
  <c r="M160" i="1" s="1"/>
  <c r="K163" i="1"/>
  <c r="M163" i="1" s="1"/>
  <c r="K164" i="1"/>
  <c r="M164" i="1" s="1"/>
  <c r="K167" i="1"/>
  <c r="M167" i="1" s="1"/>
  <c r="K168" i="1"/>
  <c r="M168" i="1" s="1"/>
  <c r="K171" i="1"/>
  <c r="M171" i="1" s="1"/>
  <c r="K172" i="1"/>
  <c r="M172" i="1" s="1"/>
  <c r="K175" i="1"/>
  <c r="M175" i="1" s="1"/>
  <c r="K176" i="1"/>
  <c r="M176" i="1" s="1"/>
  <c r="K179" i="1"/>
  <c r="M179" i="1" s="1"/>
  <c r="K180" i="1"/>
  <c r="M180" i="1" s="1"/>
  <c r="K183" i="1"/>
  <c r="M183" i="1" s="1"/>
  <c r="K184" i="1"/>
  <c r="M184" i="1" s="1"/>
  <c r="K185" i="1"/>
  <c r="M185" i="1" s="1"/>
  <c r="K186" i="1"/>
  <c r="M186" i="1" s="1"/>
  <c r="K189" i="1"/>
  <c r="M189" i="1" s="1"/>
  <c r="K190" i="1"/>
  <c r="M190" i="1" s="1"/>
  <c r="K193" i="1"/>
  <c r="M193" i="1" s="1"/>
  <c r="K194" i="1"/>
  <c r="M194" i="1" s="1"/>
  <c r="K197" i="1"/>
  <c r="M197" i="1" s="1"/>
  <c r="K198" i="1"/>
  <c r="M198" i="1" s="1"/>
  <c r="K209" i="1"/>
  <c r="M209" i="1" s="1"/>
  <c r="K214" i="1"/>
  <c r="M214" i="1" s="1"/>
  <c r="K215" i="1"/>
  <c r="M215" i="1" s="1"/>
  <c r="K218" i="1"/>
  <c r="M218" i="1" s="1"/>
  <c r="K219" i="1"/>
  <c r="M219" i="1" s="1"/>
  <c r="K224" i="1"/>
  <c r="M224" i="1" s="1"/>
  <c r="K225" i="1"/>
  <c r="M225" i="1" s="1"/>
  <c r="K226" i="1"/>
  <c r="M226" i="1" s="1"/>
  <c r="K227" i="1"/>
  <c r="M227" i="1" s="1"/>
  <c r="K228" i="1"/>
  <c r="M228" i="1" s="1"/>
  <c r="K231" i="1"/>
  <c r="M231" i="1" s="1"/>
  <c r="K232" i="1"/>
  <c r="M232" i="1" s="1"/>
  <c r="K233" i="1"/>
  <c r="M233" i="1" s="1"/>
  <c r="K236" i="1"/>
  <c r="M236" i="1" s="1"/>
  <c r="K237" i="1"/>
  <c r="M237" i="1" s="1"/>
  <c r="K239" i="1"/>
  <c r="M239" i="1" s="1"/>
  <c r="K261" i="1"/>
  <c r="M261" i="1" s="1"/>
  <c r="K262" i="1"/>
  <c r="M262" i="1" s="1"/>
  <c r="F20" i="1"/>
  <c r="H20" i="1" s="1"/>
  <c r="F21" i="1"/>
  <c r="H21" i="1" s="1"/>
  <c r="F22" i="1"/>
  <c r="H22" i="1" s="1"/>
  <c r="F23" i="1"/>
  <c r="H23" i="1" s="1"/>
  <c r="F24" i="1"/>
  <c r="H24" i="1" s="1"/>
  <c r="F27" i="1"/>
  <c r="H27" i="1" s="1"/>
  <c r="F29" i="1"/>
  <c r="H29" i="1" s="1"/>
  <c r="F32" i="1"/>
  <c r="H32" i="1" s="1"/>
  <c r="F33" i="1"/>
  <c r="H33" i="1" s="1"/>
  <c r="F34" i="1"/>
  <c r="H34" i="1" s="1"/>
  <c r="F39" i="1"/>
  <c r="H39" i="1" s="1"/>
  <c r="F43" i="1"/>
  <c r="H43" i="1" s="1"/>
  <c r="F46" i="1"/>
  <c r="H46" i="1" s="1"/>
  <c r="F47" i="1"/>
  <c r="H47" i="1" s="1"/>
  <c r="F48" i="1"/>
  <c r="H48" i="1" s="1"/>
  <c r="F51" i="1"/>
  <c r="H51" i="1" s="1"/>
  <c r="F52" i="1"/>
  <c r="H52" i="1" s="1"/>
  <c r="F53" i="1"/>
  <c r="H53" i="1" s="1"/>
  <c r="F56" i="1"/>
  <c r="H56" i="1" s="1"/>
  <c r="F57" i="1"/>
  <c r="H57" i="1" s="1"/>
  <c r="F58" i="1"/>
  <c r="H58" i="1" s="1"/>
  <c r="F61" i="1"/>
  <c r="H61" i="1" s="1"/>
  <c r="F62" i="1"/>
  <c r="H62" i="1" s="1"/>
  <c r="F66" i="1"/>
  <c r="H66" i="1" s="1"/>
  <c r="F67" i="1"/>
  <c r="H67" i="1" s="1"/>
  <c r="F70" i="1"/>
  <c r="H70" i="1" s="1"/>
  <c r="F71" i="1"/>
  <c r="H71" i="1" s="1"/>
  <c r="F72" i="1"/>
  <c r="H72" i="1" s="1"/>
  <c r="F73" i="1"/>
  <c r="H73" i="1" s="1"/>
  <c r="F74" i="1"/>
  <c r="H74" i="1" s="1"/>
  <c r="F75" i="1"/>
  <c r="H75" i="1" s="1"/>
  <c r="F76" i="1"/>
  <c r="H76" i="1" s="1"/>
  <c r="F77" i="1"/>
  <c r="H77" i="1" s="1"/>
  <c r="F78" i="1"/>
  <c r="H78" i="1" s="1"/>
  <c r="F79" i="1"/>
  <c r="H79" i="1" s="1"/>
  <c r="F92" i="1"/>
  <c r="H92" i="1" s="1"/>
  <c r="F93" i="1"/>
  <c r="H93" i="1" s="1"/>
  <c r="F94" i="1"/>
  <c r="H94" i="1" s="1"/>
  <c r="F95" i="1"/>
  <c r="H95" i="1" s="1"/>
  <c r="F96" i="1"/>
  <c r="H96" i="1" s="1"/>
  <c r="F98" i="1"/>
  <c r="H98" i="1" s="1"/>
  <c r="F99" i="1"/>
  <c r="H99" i="1" s="1"/>
  <c r="F100" i="1"/>
  <c r="H100" i="1" s="1"/>
  <c r="F101" i="1"/>
  <c r="H101" i="1" s="1"/>
  <c r="F104" i="1"/>
  <c r="H104" i="1" s="1"/>
  <c r="F105" i="1"/>
  <c r="H105" i="1" s="1"/>
  <c r="F106" i="1"/>
  <c r="H106" i="1" s="1"/>
  <c r="F109" i="1"/>
  <c r="H109" i="1" s="1"/>
  <c r="F112" i="1"/>
  <c r="H112" i="1" s="1"/>
  <c r="F113" i="1"/>
  <c r="H113" i="1" s="1"/>
  <c r="F126" i="1"/>
  <c r="H126" i="1" s="1"/>
  <c r="F127" i="1"/>
  <c r="H127" i="1" s="1"/>
  <c r="F128" i="1"/>
  <c r="H128" i="1" s="1"/>
  <c r="F131" i="1"/>
  <c r="H131" i="1" s="1"/>
  <c r="F132" i="1"/>
  <c r="H132" i="1" s="1"/>
  <c r="F133" i="1"/>
  <c r="H133" i="1" s="1"/>
  <c r="F134" i="1"/>
  <c r="H134" i="1" s="1"/>
  <c r="F135" i="1"/>
  <c r="H135" i="1" s="1"/>
  <c r="F138" i="1"/>
  <c r="H138" i="1" s="1"/>
  <c r="F139" i="1"/>
  <c r="H139" i="1" s="1"/>
  <c r="F140" i="1"/>
  <c r="H140" i="1" s="1"/>
  <c r="F141" i="1"/>
  <c r="H141" i="1" s="1"/>
  <c r="F151" i="1"/>
  <c r="H151" i="1" s="1"/>
  <c r="F152" i="1"/>
  <c r="H152" i="1" s="1"/>
  <c r="F155" i="1"/>
  <c r="H155" i="1" s="1"/>
  <c r="F156" i="1"/>
  <c r="H156" i="1" s="1"/>
  <c r="F159" i="1"/>
  <c r="H159" i="1" s="1"/>
  <c r="F160" i="1"/>
  <c r="H160" i="1" s="1"/>
  <c r="F163" i="1"/>
  <c r="H163" i="1" s="1"/>
  <c r="F164" i="1"/>
  <c r="H164" i="1" s="1"/>
  <c r="F167" i="1"/>
  <c r="H167" i="1" s="1"/>
  <c r="F168" i="1"/>
  <c r="H168" i="1" s="1"/>
  <c r="F171" i="1"/>
  <c r="H171" i="1" s="1"/>
  <c r="F172" i="1"/>
  <c r="H172" i="1" s="1"/>
  <c r="F175" i="1"/>
  <c r="H175" i="1" s="1"/>
  <c r="F176" i="1"/>
  <c r="H176" i="1" s="1"/>
  <c r="F179" i="1"/>
  <c r="H179" i="1" s="1"/>
  <c r="F180" i="1"/>
  <c r="H180" i="1" s="1"/>
  <c r="F183" i="1"/>
  <c r="H183" i="1" s="1"/>
  <c r="F184" i="1"/>
  <c r="H184" i="1" s="1"/>
  <c r="F185" i="1"/>
  <c r="H185" i="1" s="1"/>
  <c r="F186" i="1"/>
  <c r="H186" i="1" s="1"/>
  <c r="F189" i="1"/>
  <c r="H189" i="1" s="1"/>
  <c r="F190" i="1"/>
  <c r="H190" i="1" s="1"/>
  <c r="F193" i="1"/>
  <c r="H193" i="1" s="1"/>
  <c r="F194" i="1"/>
  <c r="H194" i="1" s="1"/>
  <c r="F197" i="1"/>
  <c r="H197" i="1" s="1"/>
  <c r="F198" i="1"/>
  <c r="H198" i="1" s="1"/>
  <c r="F209" i="1"/>
  <c r="H209" i="1" s="1"/>
  <c r="F214" i="1"/>
  <c r="H214" i="1" s="1"/>
  <c r="F215" i="1"/>
  <c r="H215" i="1" s="1"/>
  <c r="F218" i="1"/>
  <c r="H218" i="1" s="1"/>
  <c r="F219" i="1"/>
  <c r="H219" i="1" s="1"/>
  <c r="F224" i="1"/>
  <c r="H224" i="1" s="1"/>
  <c r="F225" i="1"/>
  <c r="H225" i="1" s="1"/>
  <c r="F226" i="1"/>
  <c r="H226" i="1" s="1"/>
  <c r="F227" i="1"/>
  <c r="H227" i="1" s="1"/>
  <c r="F228" i="1"/>
  <c r="H228" i="1" s="1"/>
  <c r="F231" i="1"/>
  <c r="H231" i="1" s="1"/>
  <c r="F232" i="1"/>
  <c r="H232" i="1" s="1"/>
  <c r="F233" i="1"/>
  <c r="H233" i="1" s="1"/>
  <c r="F236" i="1"/>
  <c r="H236" i="1" s="1"/>
  <c r="F237" i="1"/>
  <c r="H237" i="1" s="1"/>
  <c r="F239" i="1"/>
  <c r="H239" i="1" s="1"/>
  <c r="F261" i="1"/>
  <c r="H261" i="1" s="1"/>
  <c r="F262" i="1"/>
  <c r="H262" i="1" s="1"/>
  <c r="O277" i="1"/>
  <c r="O276" i="1"/>
  <c r="O259" i="1"/>
  <c r="O275" i="1" s="1"/>
  <c r="O258" i="1"/>
  <c r="O257" i="1"/>
  <c r="O229" i="1"/>
  <c r="O223" i="1"/>
  <c r="O222" i="1"/>
  <c r="O216" i="1"/>
  <c r="O213" i="1"/>
  <c r="O212" i="1"/>
  <c r="O207" i="1"/>
  <c r="O206" i="1"/>
  <c r="O204" i="1" s="1"/>
  <c r="O195" i="1"/>
  <c r="O191" i="1"/>
  <c r="O187" i="1"/>
  <c r="O181" i="1"/>
  <c r="O177" i="1"/>
  <c r="O173" i="1"/>
  <c r="O169" i="1"/>
  <c r="O165" i="1"/>
  <c r="O161" i="1"/>
  <c r="O157" i="1"/>
  <c r="O153" i="1"/>
  <c r="O149" i="1"/>
  <c r="O148" i="1"/>
  <c r="O266" i="1" s="1"/>
  <c r="O136" i="1"/>
  <c r="O281" i="1" s="1"/>
  <c r="O129" i="1"/>
  <c r="O124" i="1"/>
  <c r="O123" i="1"/>
  <c r="O110" i="1"/>
  <c r="O107" i="1"/>
  <c r="O102" i="1"/>
  <c r="O91" i="1"/>
  <c r="O269" i="1" s="1"/>
  <c r="O90" i="1"/>
  <c r="O89" i="1"/>
  <c r="O68" i="1"/>
  <c r="O64" i="1"/>
  <c r="O59" i="1"/>
  <c r="O54" i="1"/>
  <c r="O49" i="1"/>
  <c r="O44" i="1"/>
  <c r="O30" i="1"/>
  <c r="O25" i="1"/>
  <c r="O19" i="1"/>
  <c r="J277" i="1"/>
  <c r="J276" i="1"/>
  <c r="J259" i="1"/>
  <c r="J275" i="1" s="1"/>
  <c r="J258" i="1"/>
  <c r="J257" i="1"/>
  <c r="J229" i="1"/>
  <c r="J223" i="1"/>
  <c r="J222" i="1"/>
  <c r="J216" i="1"/>
  <c r="J213" i="1"/>
  <c r="J212" i="1"/>
  <c r="J207" i="1"/>
  <c r="J206" i="1"/>
  <c r="J204" i="1" s="1"/>
  <c r="J195" i="1"/>
  <c r="J191" i="1"/>
  <c r="J187" i="1"/>
  <c r="J181" i="1"/>
  <c r="J177" i="1"/>
  <c r="J173" i="1"/>
  <c r="J169" i="1"/>
  <c r="J165" i="1"/>
  <c r="J161" i="1"/>
  <c r="J157" i="1"/>
  <c r="J153" i="1"/>
  <c r="J149" i="1"/>
  <c r="J148" i="1"/>
  <c r="J266" i="1" s="1"/>
  <c r="J136" i="1"/>
  <c r="J281" i="1" s="1"/>
  <c r="J129" i="1"/>
  <c r="J124" i="1"/>
  <c r="J123" i="1"/>
  <c r="J110" i="1"/>
  <c r="J107" i="1"/>
  <c r="J102" i="1"/>
  <c r="J91" i="1"/>
  <c r="J269" i="1" s="1"/>
  <c r="J90" i="1"/>
  <c r="J89" i="1"/>
  <c r="J68" i="1"/>
  <c r="J64" i="1"/>
  <c r="J59" i="1"/>
  <c r="J54" i="1"/>
  <c r="J49" i="1"/>
  <c r="J44" i="1"/>
  <c r="J30" i="1"/>
  <c r="J25" i="1"/>
  <c r="J19" i="1"/>
  <c r="E187" i="1"/>
  <c r="E277" i="1"/>
  <c r="E276" i="1"/>
  <c r="E259" i="1"/>
  <c r="E275" i="1" s="1"/>
  <c r="E258" i="1"/>
  <c r="E257" i="1"/>
  <c r="E229" i="1"/>
  <c r="E223" i="1"/>
  <c r="E222" i="1"/>
  <c r="E216" i="1"/>
  <c r="E213" i="1"/>
  <c r="E212" i="1"/>
  <c r="E207" i="1"/>
  <c r="E206" i="1"/>
  <c r="E204" i="1" s="1"/>
  <c r="E195" i="1"/>
  <c r="E191" i="1"/>
  <c r="E181" i="1"/>
  <c r="E177" i="1"/>
  <c r="E173" i="1"/>
  <c r="E169" i="1"/>
  <c r="E165" i="1"/>
  <c r="E161" i="1"/>
  <c r="E157" i="1"/>
  <c r="E153" i="1"/>
  <c r="E149" i="1"/>
  <c r="E148" i="1"/>
  <c r="E266" i="1" s="1"/>
  <c r="E136" i="1"/>
  <c r="E129" i="1"/>
  <c r="E124" i="1"/>
  <c r="E123" i="1"/>
  <c r="E110" i="1"/>
  <c r="E107" i="1"/>
  <c r="E102" i="1"/>
  <c r="E91" i="1"/>
  <c r="E269" i="1" s="1"/>
  <c r="E90" i="1"/>
  <c r="E89" i="1"/>
  <c r="E68" i="1"/>
  <c r="E64" i="1"/>
  <c r="E59" i="1"/>
  <c r="E54" i="1"/>
  <c r="E49" i="1"/>
  <c r="E44" i="1"/>
  <c r="E30" i="1"/>
  <c r="E25" i="1"/>
  <c r="E19" i="1"/>
  <c r="M20" i="1" l="1"/>
  <c r="R20" i="1"/>
  <c r="J271" i="1"/>
  <c r="O271" i="1"/>
  <c r="E271" i="1"/>
  <c r="E86" i="1"/>
  <c r="J274" i="1"/>
  <c r="J273" i="1"/>
  <c r="E274" i="1"/>
  <c r="O274" i="1"/>
  <c r="E273" i="1"/>
  <c r="O273" i="1"/>
  <c r="O15" i="1"/>
  <c r="O268" i="1"/>
  <c r="O120" i="1"/>
  <c r="O255" i="1"/>
  <c r="J255" i="1"/>
  <c r="E210" i="1"/>
  <c r="J86" i="1"/>
  <c r="J272" i="1"/>
  <c r="J145" i="1"/>
  <c r="J220" i="1"/>
  <c r="O210" i="1"/>
  <c r="J267" i="1"/>
  <c r="E272" i="1"/>
  <c r="E145" i="1"/>
  <c r="E255" i="1"/>
  <c r="J15" i="1"/>
  <c r="J268" i="1"/>
  <c r="J120" i="1"/>
  <c r="J210" i="1"/>
  <c r="O86" i="1"/>
  <c r="O272" i="1"/>
  <c r="O145" i="1"/>
  <c r="O220" i="1"/>
  <c r="O267" i="1"/>
  <c r="E220" i="1"/>
  <c r="E120" i="1"/>
  <c r="E268" i="1"/>
  <c r="E267" i="1"/>
  <c r="E15" i="1"/>
  <c r="I277" i="1"/>
  <c r="K277" i="1" s="1"/>
  <c r="M277" i="1" s="1"/>
  <c r="N277" i="1"/>
  <c r="P277" i="1" s="1"/>
  <c r="R277" i="1" s="1"/>
  <c r="D277" i="1"/>
  <c r="F277" i="1" s="1"/>
  <c r="H277" i="1" s="1"/>
  <c r="E264" i="1" l="1"/>
  <c r="E280" i="1" s="1"/>
  <c r="J264" i="1"/>
  <c r="J282" i="1" s="1"/>
  <c r="O264" i="1"/>
  <c r="I206" i="1"/>
  <c r="K206" i="1" s="1"/>
  <c r="M206" i="1" s="1"/>
  <c r="N206" i="1"/>
  <c r="P206" i="1" s="1"/>
  <c r="R206" i="1" s="1"/>
  <c r="D206" i="1"/>
  <c r="F206" i="1" s="1"/>
  <c r="H206" i="1" s="1"/>
  <c r="J280" i="1" l="1"/>
  <c r="J283" i="1"/>
  <c r="O280" i="1"/>
  <c r="O282" i="1"/>
  <c r="O283" i="1" s="1"/>
  <c r="I122" i="1"/>
  <c r="K122" i="1" s="1"/>
  <c r="M122" i="1" s="1"/>
  <c r="N122" i="1"/>
  <c r="P122" i="1" s="1"/>
  <c r="R122" i="1" s="1"/>
  <c r="I123" i="1"/>
  <c r="K123" i="1" s="1"/>
  <c r="M123" i="1" s="1"/>
  <c r="N123" i="1"/>
  <c r="P123" i="1" s="1"/>
  <c r="R123" i="1" s="1"/>
  <c r="D123" i="1"/>
  <c r="F123" i="1" s="1"/>
  <c r="H123" i="1" s="1"/>
  <c r="D122" i="1"/>
  <c r="F122" i="1" s="1"/>
  <c r="H122" i="1" s="1"/>
  <c r="I129" i="1"/>
  <c r="K129" i="1" s="1"/>
  <c r="M129" i="1" s="1"/>
  <c r="N129" i="1"/>
  <c r="P129" i="1" s="1"/>
  <c r="R129" i="1" s="1"/>
  <c r="D129" i="1"/>
  <c r="F129" i="1" s="1"/>
  <c r="H129" i="1" s="1"/>
  <c r="I136" i="1"/>
  <c r="I281" i="1" s="1"/>
  <c r="N136" i="1"/>
  <c r="N281" i="1" s="1"/>
  <c r="D136" i="1"/>
  <c r="F136" i="1" s="1"/>
  <c r="H136" i="1" s="1"/>
  <c r="P136" i="1" l="1"/>
  <c r="P281" i="1" s="1"/>
  <c r="K136" i="1"/>
  <c r="K281" i="1" s="1"/>
  <c r="K17" i="1"/>
  <c r="M17" i="1" s="1"/>
  <c r="I19" i="1"/>
  <c r="K19" i="1" s="1"/>
  <c r="M19" i="1" s="1"/>
  <c r="N19" i="1"/>
  <c r="P19" i="1" s="1"/>
  <c r="R19" i="1" s="1"/>
  <c r="F19" i="1"/>
  <c r="H19" i="1" s="1"/>
  <c r="P17" i="1"/>
  <c r="R17" i="1" s="1"/>
  <c r="F17" i="1"/>
  <c r="H17" i="1" s="1"/>
  <c r="I30" i="1"/>
  <c r="N30" i="1"/>
  <c r="D30" i="1"/>
  <c r="M136" i="1" l="1"/>
  <c r="R136" i="1"/>
  <c r="P30" i="1"/>
  <c r="R30" i="1" s="1"/>
  <c r="F30" i="1"/>
  <c r="H30" i="1" s="1"/>
  <c r="K30" i="1"/>
  <c r="M30" i="1" s="1"/>
  <c r="I222" i="1"/>
  <c r="K222" i="1" s="1"/>
  <c r="M222" i="1" s="1"/>
  <c r="N222" i="1"/>
  <c r="P222" i="1" s="1"/>
  <c r="R222" i="1" s="1"/>
  <c r="D222" i="1"/>
  <c r="F222" i="1" s="1"/>
  <c r="H222" i="1" s="1"/>
  <c r="I212" i="1" l="1"/>
  <c r="K212" i="1" s="1"/>
  <c r="M212" i="1" s="1"/>
  <c r="N212" i="1"/>
  <c r="P212" i="1" s="1"/>
  <c r="R212" i="1" s="1"/>
  <c r="I213" i="1"/>
  <c r="K213" i="1" s="1"/>
  <c r="M213" i="1" s="1"/>
  <c r="N213" i="1"/>
  <c r="P213" i="1" s="1"/>
  <c r="R213" i="1" s="1"/>
  <c r="D213" i="1"/>
  <c r="F213" i="1" s="1"/>
  <c r="H213" i="1" s="1"/>
  <c r="D212" i="1"/>
  <c r="F212" i="1" s="1"/>
  <c r="H212" i="1" s="1"/>
  <c r="I223" i="1"/>
  <c r="N223" i="1"/>
  <c r="D223" i="1"/>
  <c r="I276" i="1"/>
  <c r="K276" i="1" s="1"/>
  <c r="M276" i="1" s="1"/>
  <c r="N276" i="1"/>
  <c r="P276" i="1" s="1"/>
  <c r="R276" i="1" s="1"/>
  <c r="D276" i="1"/>
  <c r="F276" i="1" s="1"/>
  <c r="H276" i="1" s="1"/>
  <c r="N220" i="1" l="1"/>
  <c r="P220" i="1" s="1"/>
  <c r="R220" i="1" s="1"/>
  <c r="P223" i="1"/>
  <c r="R223" i="1" s="1"/>
  <c r="D220" i="1"/>
  <c r="F220" i="1" s="1"/>
  <c r="H220" i="1" s="1"/>
  <c r="F223" i="1"/>
  <c r="H223" i="1" s="1"/>
  <c r="I220" i="1"/>
  <c r="K220" i="1" s="1"/>
  <c r="M220" i="1" s="1"/>
  <c r="K223" i="1"/>
  <c r="M223" i="1" s="1"/>
  <c r="D210" i="1"/>
  <c r="F210" i="1" s="1"/>
  <c r="H210" i="1" s="1"/>
  <c r="I210" i="1"/>
  <c r="K210" i="1" s="1"/>
  <c r="M210" i="1" s="1"/>
  <c r="N210" i="1"/>
  <c r="P210" i="1" s="1"/>
  <c r="R210" i="1" s="1"/>
  <c r="I147" i="1"/>
  <c r="K147" i="1" s="1"/>
  <c r="M147" i="1" s="1"/>
  <c r="N147" i="1"/>
  <c r="P147" i="1" s="1"/>
  <c r="R147" i="1" s="1"/>
  <c r="D147" i="1"/>
  <c r="F147" i="1" s="1"/>
  <c r="H147" i="1" s="1"/>
  <c r="I257" i="1"/>
  <c r="K257" i="1" s="1"/>
  <c r="M257" i="1" s="1"/>
  <c r="N257" i="1"/>
  <c r="P257" i="1" s="1"/>
  <c r="R257" i="1" s="1"/>
  <c r="I258" i="1"/>
  <c r="K258" i="1" s="1"/>
  <c r="M258" i="1" s="1"/>
  <c r="N258" i="1"/>
  <c r="P258" i="1" s="1"/>
  <c r="R258" i="1" s="1"/>
  <c r="D258" i="1"/>
  <c r="F258" i="1" s="1"/>
  <c r="H258" i="1" s="1"/>
  <c r="D257" i="1"/>
  <c r="F257" i="1" s="1"/>
  <c r="H257" i="1" s="1"/>
  <c r="I259" i="1"/>
  <c r="N259" i="1"/>
  <c r="D259" i="1"/>
  <c r="N275" i="1" l="1"/>
  <c r="P275" i="1" s="1"/>
  <c r="R275" i="1" s="1"/>
  <c r="P259" i="1"/>
  <c r="R259" i="1" s="1"/>
  <c r="D275" i="1"/>
  <c r="F275" i="1" s="1"/>
  <c r="H275" i="1" s="1"/>
  <c r="F259" i="1"/>
  <c r="H259" i="1" s="1"/>
  <c r="I275" i="1"/>
  <c r="K275" i="1" s="1"/>
  <c r="M275" i="1" s="1"/>
  <c r="K259" i="1"/>
  <c r="M259" i="1" s="1"/>
  <c r="D255" i="1"/>
  <c r="F255" i="1" s="1"/>
  <c r="H255" i="1" s="1"/>
  <c r="N255" i="1"/>
  <c r="P255" i="1" s="1"/>
  <c r="R255" i="1" s="1"/>
  <c r="I255" i="1"/>
  <c r="K255" i="1" s="1"/>
  <c r="M255" i="1" s="1"/>
  <c r="I88" i="1" l="1"/>
  <c r="K88" i="1" s="1"/>
  <c r="M88" i="1" s="1"/>
  <c r="N88" i="1"/>
  <c r="P88" i="1" s="1"/>
  <c r="R88" i="1" s="1"/>
  <c r="I89" i="1"/>
  <c r="K89" i="1" s="1"/>
  <c r="M89" i="1" s="1"/>
  <c r="N89" i="1"/>
  <c r="P89" i="1" s="1"/>
  <c r="R89" i="1" s="1"/>
  <c r="I90" i="1"/>
  <c r="N90" i="1"/>
  <c r="P90" i="1" s="1"/>
  <c r="R90" i="1" s="1"/>
  <c r="I91" i="1"/>
  <c r="N91" i="1"/>
  <c r="D91" i="1"/>
  <c r="D90" i="1"/>
  <c r="D89" i="1"/>
  <c r="F89" i="1" s="1"/>
  <c r="H89" i="1" s="1"/>
  <c r="D88" i="1"/>
  <c r="F88" i="1" s="1"/>
  <c r="H88" i="1" s="1"/>
  <c r="I110" i="1"/>
  <c r="K110" i="1" s="1"/>
  <c r="M110" i="1" s="1"/>
  <c r="N110" i="1"/>
  <c r="P110" i="1" s="1"/>
  <c r="R110" i="1" s="1"/>
  <c r="D110" i="1"/>
  <c r="F110" i="1" s="1"/>
  <c r="H110" i="1" s="1"/>
  <c r="I107" i="1"/>
  <c r="K107" i="1" s="1"/>
  <c r="M107" i="1" s="1"/>
  <c r="N107" i="1"/>
  <c r="P107" i="1" s="1"/>
  <c r="R107" i="1" s="1"/>
  <c r="D107" i="1"/>
  <c r="F107" i="1" s="1"/>
  <c r="H107" i="1" s="1"/>
  <c r="I102" i="1"/>
  <c r="K102" i="1" s="1"/>
  <c r="M102" i="1" s="1"/>
  <c r="N102" i="1"/>
  <c r="P102" i="1" s="1"/>
  <c r="R102" i="1" s="1"/>
  <c r="D102" i="1"/>
  <c r="F102" i="1" s="1"/>
  <c r="H102" i="1" s="1"/>
  <c r="N268" i="1"/>
  <c r="P268" i="1" s="1"/>
  <c r="R268" i="1" s="1"/>
  <c r="D268" i="1" l="1"/>
  <c r="F268" i="1" s="1"/>
  <c r="H268" i="1" s="1"/>
  <c r="F90" i="1"/>
  <c r="H90" i="1" s="1"/>
  <c r="N269" i="1"/>
  <c r="P269" i="1" s="1"/>
  <c r="R269" i="1" s="1"/>
  <c r="P91" i="1"/>
  <c r="R91" i="1" s="1"/>
  <c r="D269" i="1"/>
  <c r="F269" i="1" s="1"/>
  <c r="H269" i="1" s="1"/>
  <c r="F91" i="1"/>
  <c r="H91" i="1" s="1"/>
  <c r="I269" i="1"/>
  <c r="K269" i="1" s="1"/>
  <c r="M269" i="1" s="1"/>
  <c r="K91" i="1"/>
  <c r="M91" i="1" s="1"/>
  <c r="I268" i="1"/>
  <c r="K268" i="1" s="1"/>
  <c r="M268" i="1" s="1"/>
  <c r="K90" i="1"/>
  <c r="M90" i="1" s="1"/>
  <c r="N272" i="1"/>
  <c r="P272" i="1" s="1"/>
  <c r="R272" i="1" s="1"/>
  <c r="D272" i="1"/>
  <c r="F272" i="1" s="1"/>
  <c r="H272" i="1" s="1"/>
  <c r="I272" i="1"/>
  <c r="K272" i="1" s="1"/>
  <c r="M272" i="1" s="1"/>
  <c r="I68" i="1"/>
  <c r="K68" i="1" s="1"/>
  <c r="M68" i="1" s="1"/>
  <c r="N68" i="1"/>
  <c r="P68" i="1" s="1"/>
  <c r="R68" i="1" s="1"/>
  <c r="D68" i="1"/>
  <c r="F68" i="1" s="1"/>
  <c r="H68" i="1" s="1"/>
  <c r="I64" i="1"/>
  <c r="N64" i="1"/>
  <c r="D64" i="1"/>
  <c r="I59" i="1"/>
  <c r="K59" i="1" s="1"/>
  <c r="M59" i="1" s="1"/>
  <c r="D59" i="1"/>
  <c r="F59" i="1" s="1"/>
  <c r="H59" i="1" s="1"/>
  <c r="N62" i="1"/>
  <c r="N54" i="1"/>
  <c r="P54" i="1" s="1"/>
  <c r="R54" i="1" s="1"/>
  <c r="D54" i="1"/>
  <c r="F54" i="1" s="1"/>
  <c r="H54" i="1" s="1"/>
  <c r="I57" i="1"/>
  <c r="I49" i="1"/>
  <c r="K49" i="1" s="1"/>
  <c r="M49" i="1" s="1"/>
  <c r="N49" i="1"/>
  <c r="P49" i="1" s="1"/>
  <c r="R49" i="1" s="1"/>
  <c r="D49" i="1"/>
  <c r="F49" i="1" s="1"/>
  <c r="H49" i="1" s="1"/>
  <c r="I44" i="1"/>
  <c r="K44" i="1" s="1"/>
  <c r="M44" i="1" s="1"/>
  <c r="N44" i="1"/>
  <c r="P44" i="1" s="1"/>
  <c r="R44" i="1" s="1"/>
  <c r="D44" i="1"/>
  <c r="F44" i="1" s="1"/>
  <c r="H44" i="1" s="1"/>
  <c r="I25" i="1"/>
  <c r="K25" i="1" s="1"/>
  <c r="M25" i="1" s="1"/>
  <c r="N25" i="1"/>
  <c r="P25" i="1" s="1"/>
  <c r="R25" i="1" s="1"/>
  <c r="D28" i="1"/>
  <c r="I204" i="1"/>
  <c r="K204" i="1" s="1"/>
  <c r="M204" i="1" s="1"/>
  <c r="N204" i="1"/>
  <c r="P204" i="1" s="1"/>
  <c r="R204" i="1" s="1"/>
  <c r="D204" i="1"/>
  <c r="F204" i="1" s="1"/>
  <c r="H204" i="1" s="1"/>
  <c r="I148" i="1"/>
  <c r="K148" i="1" s="1"/>
  <c r="M148" i="1" s="1"/>
  <c r="N148" i="1"/>
  <c r="P148" i="1" s="1"/>
  <c r="R148" i="1" s="1"/>
  <c r="D148" i="1"/>
  <c r="F148" i="1" s="1"/>
  <c r="H148" i="1" s="1"/>
  <c r="D153" i="1"/>
  <c r="F153" i="1" s="1"/>
  <c r="H153" i="1" s="1"/>
  <c r="N149" i="1"/>
  <c r="P149" i="1" s="1"/>
  <c r="R149" i="1" s="1"/>
  <c r="I149" i="1"/>
  <c r="K149" i="1" s="1"/>
  <c r="M149" i="1" s="1"/>
  <c r="D149" i="1"/>
  <c r="F149" i="1" s="1"/>
  <c r="H149" i="1" s="1"/>
  <c r="F18" i="1" l="1"/>
  <c r="H18" i="1" s="1"/>
  <c r="F28" i="1"/>
  <c r="H28" i="1" s="1"/>
  <c r="P18" i="1"/>
  <c r="R18" i="1" s="1"/>
  <c r="P62" i="1"/>
  <c r="R62" i="1" s="1"/>
  <c r="K57" i="1"/>
  <c r="M57" i="1" s="1"/>
  <c r="D274" i="1"/>
  <c r="P64" i="1"/>
  <c r="R64" i="1" s="1"/>
  <c r="N274" i="1"/>
  <c r="P274" i="1" s="1"/>
  <c r="R274" i="1" s="1"/>
  <c r="F64" i="1"/>
  <c r="H64" i="1" s="1"/>
  <c r="F274" i="1"/>
  <c r="H274" i="1" s="1"/>
  <c r="K64" i="1"/>
  <c r="M64" i="1" s="1"/>
  <c r="I274" i="1"/>
  <c r="K274" i="1" s="1"/>
  <c r="M274" i="1" s="1"/>
  <c r="N59" i="1"/>
  <c r="P59" i="1" s="1"/>
  <c r="R59" i="1" s="1"/>
  <c r="I54" i="1"/>
  <c r="K54" i="1" s="1"/>
  <c r="M54" i="1" s="1"/>
  <c r="N266" i="1"/>
  <c r="P266" i="1" s="1"/>
  <c r="R266" i="1" s="1"/>
  <c r="N145" i="1"/>
  <c r="P145" i="1" s="1"/>
  <c r="R145" i="1" s="1"/>
  <c r="I266" i="1"/>
  <c r="K266" i="1" s="1"/>
  <c r="M266" i="1" s="1"/>
  <c r="I145" i="1"/>
  <c r="K145" i="1" s="1"/>
  <c r="M145" i="1" s="1"/>
  <c r="D266" i="1"/>
  <c r="F266" i="1" s="1"/>
  <c r="H266" i="1" s="1"/>
  <c r="D145" i="1"/>
  <c r="F145" i="1" s="1"/>
  <c r="H145" i="1" s="1"/>
  <c r="D267" i="1"/>
  <c r="F267" i="1" s="1"/>
  <c r="H267" i="1" s="1"/>
  <c r="N267" i="1"/>
  <c r="P267" i="1" s="1"/>
  <c r="R267" i="1" s="1"/>
  <c r="D25" i="1"/>
  <c r="F25" i="1" s="1"/>
  <c r="H25" i="1" s="1"/>
  <c r="D235" i="1"/>
  <c r="F235" i="1" s="1"/>
  <c r="H235" i="1" s="1"/>
  <c r="I216" i="1"/>
  <c r="N216" i="1"/>
  <c r="D216" i="1"/>
  <c r="I229" i="1"/>
  <c r="K229" i="1" s="1"/>
  <c r="M229" i="1" s="1"/>
  <c r="N229" i="1"/>
  <c r="P229" i="1" s="1"/>
  <c r="R229" i="1" s="1"/>
  <c r="D229" i="1"/>
  <c r="F229" i="1" s="1"/>
  <c r="H229" i="1" s="1"/>
  <c r="I207" i="1"/>
  <c r="K207" i="1" s="1"/>
  <c r="M207" i="1" s="1"/>
  <c r="N207" i="1"/>
  <c r="P207" i="1" s="1"/>
  <c r="R207" i="1" s="1"/>
  <c r="D207" i="1"/>
  <c r="F207" i="1" s="1"/>
  <c r="H207" i="1" s="1"/>
  <c r="I124" i="1"/>
  <c r="K124" i="1" s="1"/>
  <c r="M124" i="1" s="1"/>
  <c r="N124" i="1"/>
  <c r="P124" i="1" s="1"/>
  <c r="R124" i="1" s="1"/>
  <c r="D124" i="1"/>
  <c r="F124" i="1" s="1"/>
  <c r="H124" i="1" s="1"/>
  <c r="I195" i="1"/>
  <c r="K195" i="1" s="1"/>
  <c r="M195" i="1" s="1"/>
  <c r="N195" i="1"/>
  <c r="P195" i="1" s="1"/>
  <c r="R195" i="1" s="1"/>
  <c r="D195" i="1"/>
  <c r="F195" i="1" s="1"/>
  <c r="H195" i="1" s="1"/>
  <c r="I191" i="1"/>
  <c r="K191" i="1" s="1"/>
  <c r="M191" i="1" s="1"/>
  <c r="N191" i="1"/>
  <c r="P191" i="1" s="1"/>
  <c r="R191" i="1" s="1"/>
  <c r="D191" i="1"/>
  <c r="F191" i="1" s="1"/>
  <c r="H191" i="1" s="1"/>
  <c r="I187" i="1"/>
  <c r="K187" i="1" s="1"/>
  <c r="M187" i="1" s="1"/>
  <c r="N187" i="1"/>
  <c r="P187" i="1" s="1"/>
  <c r="R187" i="1" s="1"/>
  <c r="D187" i="1"/>
  <c r="F187" i="1" s="1"/>
  <c r="H187" i="1" s="1"/>
  <c r="I181" i="1"/>
  <c r="K181" i="1" s="1"/>
  <c r="M181" i="1" s="1"/>
  <c r="N181" i="1"/>
  <c r="P181" i="1" s="1"/>
  <c r="R181" i="1" s="1"/>
  <c r="D181" i="1"/>
  <c r="F181" i="1" s="1"/>
  <c r="H181" i="1" s="1"/>
  <c r="I177" i="1"/>
  <c r="K177" i="1" s="1"/>
  <c r="M177" i="1" s="1"/>
  <c r="N177" i="1"/>
  <c r="P177" i="1" s="1"/>
  <c r="R177" i="1" s="1"/>
  <c r="D177" i="1"/>
  <c r="F177" i="1" s="1"/>
  <c r="H177" i="1" s="1"/>
  <c r="I173" i="1"/>
  <c r="K173" i="1" s="1"/>
  <c r="M173" i="1" s="1"/>
  <c r="N173" i="1"/>
  <c r="P173" i="1" s="1"/>
  <c r="R173" i="1" s="1"/>
  <c r="D173" i="1"/>
  <c r="F173" i="1" s="1"/>
  <c r="H173" i="1" s="1"/>
  <c r="I169" i="1"/>
  <c r="K169" i="1" s="1"/>
  <c r="M169" i="1" s="1"/>
  <c r="N169" i="1"/>
  <c r="P169" i="1" s="1"/>
  <c r="R169" i="1" s="1"/>
  <c r="D169" i="1"/>
  <c r="F169" i="1" s="1"/>
  <c r="H169" i="1" s="1"/>
  <c r="I165" i="1"/>
  <c r="K165" i="1" s="1"/>
  <c r="M165" i="1" s="1"/>
  <c r="N165" i="1"/>
  <c r="P165" i="1" s="1"/>
  <c r="R165" i="1" s="1"/>
  <c r="D165" i="1"/>
  <c r="F165" i="1" s="1"/>
  <c r="H165" i="1" s="1"/>
  <c r="I161" i="1"/>
  <c r="K161" i="1" s="1"/>
  <c r="M161" i="1" s="1"/>
  <c r="N161" i="1"/>
  <c r="P161" i="1" s="1"/>
  <c r="R161" i="1" s="1"/>
  <c r="D161" i="1"/>
  <c r="F161" i="1" s="1"/>
  <c r="H161" i="1" s="1"/>
  <c r="I157" i="1"/>
  <c r="K157" i="1" s="1"/>
  <c r="M157" i="1" s="1"/>
  <c r="N157" i="1"/>
  <c r="P157" i="1" s="1"/>
  <c r="R157" i="1" s="1"/>
  <c r="D157" i="1"/>
  <c r="F157" i="1" s="1"/>
  <c r="H157" i="1" s="1"/>
  <c r="I153" i="1"/>
  <c r="K153" i="1" s="1"/>
  <c r="M153" i="1" s="1"/>
  <c r="N153" i="1"/>
  <c r="P153" i="1" s="1"/>
  <c r="R153" i="1" s="1"/>
  <c r="D271" i="1" l="1"/>
  <c r="F271" i="1" s="1"/>
  <c r="H271" i="1" s="1"/>
  <c r="N271" i="1"/>
  <c r="P271" i="1" s="1"/>
  <c r="R271" i="1" s="1"/>
  <c r="I271" i="1"/>
  <c r="K271" i="1" s="1"/>
  <c r="M271" i="1" s="1"/>
  <c r="P216" i="1"/>
  <c r="R216" i="1" s="1"/>
  <c r="F216" i="1"/>
  <c r="H216" i="1" s="1"/>
  <c r="K216" i="1"/>
  <c r="M216" i="1" s="1"/>
  <c r="I267" i="1"/>
  <c r="K267" i="1" s="1"/>
  <c r="M267" i="1" s="1"/>
  <c r="K18" i="1"/>
  <c r="M18" i="1" s="1"/>
  <c r="N273" i="1"/>
  <c r="P273" i="1" s="1"/>
  <c r="R273" i="1" s="1"/>
  <c r="I273" i="1"/>
  <c r="K273" i="1" s="1"/>
  <c r="M273" i="1" s="1"/>
  <c r="D273" i="1"/>
  <c r="F273" i="1" s="1"/>
  <c r="H273" i="1" s="1"/>
  <c r="D15" i="1"/>
  <c r="F15" i="1" s="1"/>
  <c r="H15" i="1" s="1"/>
  <c r="I15" i="1" l="1"/>
  <c r="K15" i="1" s="1"/>
  <c r="M15" i="1" s="1"/>
  <c r="N15" i="1"/>
  <c r="P15" i="1" s="1"/>
  <c r="R15" i="1" s="1"/>
  <c r="I235" i="1" l="1"/>
  <c r="K235" i="1" s="1"/>
  <c r="M235" i="1" s="1"/>
  <c r="N235" i="1"/>
  <c r="P235" i="1" s="1"/>
  <c r="R235" i="1" s="1"/>
  <c r="N86" i="1" l="1"/>
  <c r="P86" i="1" s="1"/>
  <c r="R86" i="1" s="1"/>
  <c r="D86" i="1"/>
  <c r="F86" i="1" s="1"/>
  <c r="H86" i="1" s="1"/>
  <c r="I86" i="1"/>
  <c r="K86" i="1" s="1"/>
  <c r="M86" i="1" s="1"/>
  <c r="D120" i="1" l="1"/>
  <c r="I120" i="1"/>
  <c r="N120" i="1"/>
  <c r="I264" i="1" l="1"/>
  <c r="K120" i="1"/>
  <c r="M120" i="1" s="1"/>
  <c r="N264" i="1"/>
  <c r="P120" i="1"/>
  <c r="R120" i="1" s="1"/>
  <c r="D264" i="1"/>
  <c r="F120" i="1"/>
  <c r="H120" i="1" s="1"/>
  <c r="N280" i="1" l="1"/>
  <c r="N282" i="1"/>
  <c r="N283" i="1" s="1"/>
  <c r="I280" i="1"/>
  <c r="I282" i="1"/>
  <c r="I283" i="1" s="1"/>
  <c r="F264" i="1"/>
  <c r="H264" i="1" s="1"/>
  <c r="D280" i="1"/>
  <c r="P264" i="1"/>
  <c r="P282" i="1" s="1"/>
  <c r="P283" i="1" s="1"/>
  <c r="K264" i="1"/>
  <c r="K282" i="1" s="1"/>
  <c r="K283" i="1" s="1"/>
  <c r="K280" i="1" l="1"/>
  <c r="M264" i="1"/>
  <c r="P280" i="1"/>
  <c r="R264" i="1"/>
</calcChain>
</file>

<file path=xl/sharedStrings.xml><?xml version="1.0" encoding="utf-8"?>
<sst xmlns="http://schemas.openxmlformats.org/spreadsheetml/2006/main" count="653" uniqueCount="367">
  <si>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</si>
  <si>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</si>
  <si>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</si>
  <si>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</si>
  <si>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</si>
  <si>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</si>
  <si>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</si>
  <si>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</si>
  <si>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</si>
  <si>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</si>
  <si>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</si>
  <si>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</si>
  <si>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</si>
  <si>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</si>
  <si>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</si>
  <si>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</si>
  <si>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</si>
  <si>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</si>
  <si>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</si>
  <si>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</si>
  <si>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</si>
  <si>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</si>
  <si>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</si>
  <si>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</si>
  <si>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</si>
  <si>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</si>
  <si>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Жилищно-коммунальное хозяйство</t>
  </si>
  <si>
    <t>Транспорт</t>
  </si>
  <si>
    <t>средства Фонда содействия реформированию жилищно-коммунального хозяйства</t>
  </si>
  <si>
    <t xml:space="preserve">федеральный бюджет </t>
  </si>
  <si>
    <t>1.</t>
  </si>
  <si>
    <t>Департамент земельных отношений</t>
  </si>
  <si>
    <t xml:space="preserve">Департамент дорог и благоустройства </t>
  </si>
  <si>
    <t>ПРИЛОЖЕНИЕ 5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</si>
  <si>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2021 год и на плановый период 2022 и 2023 годов</t>
  </si>
  <si>
    <t>2023 год</t>
  </si>
  <si>
    <t>Реконструкция ул. Карпинского от ул. Архитектора Свиязева до ул. Советской Армии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</si>
  <si>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</si>
  <si>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</si>
  <si>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</si>
  <si>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Реконструкция площади Восстания. 2 этап</t>
  </si>
  <si>
    <t>Строительство автомобильной дороги по Ивинскому проспекту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</si>
  <si>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</si>
  <si>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Реконструкция ул. Куфонина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</si>
  <si>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</si>
  <si>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сквера по ул. Калгановской, 62</t>
  </si>
  <si>
    <t>Строительство сквера по ул. Екатерининской, 171</t>
  </si>
  <si>
    <t>Строительство сквера по ул. Генерала Черняховского</t>
  </si>
  <si>
    <t>Строительство сквера по ул. Корсуньской, 31</t>
  </si>
  <si>
    <t>Строительство сквера по ул. Яблочкова</t>
  </si>
  <si>
    <t>Строительство здания для размещения дошкольного образовательного учреждения по ул. Цимлянская, 4</t>
  </si>
  <si>
    <t xml:space="preserve">Строительство здания для размещения дошкольного образовательного учреждения по ул. Овчинникова/Ползунова </t>
  </si>
  <si>
    <t>Строительство здания для размещения дошкольного образовательного учреждения по ул. Ветлужской, 89в</t>
  </si>
  <si>
    <t>Реконструкция ледовой арены МАУ ДО "ДЮЦ "Здоровье"</t>
  </si>
  <si>
    <t>Реконструкция здания под размещение общеобразовательной организации по ул. Целинной, 15</t>
  </si>
  <si>
    <t xml:space="preserve">Строительство здания общеобразовательного учреждения по ул. Юнг Прикамья, 3
</t>
  </si>
  <si>
    <t>Реконструкция  здания  МБОУ "Гимназия № 17" г. Перми (пристройка нового корпуса)</t>
  </si>
  <si>
    <t>Строительство здания для размещения общеобразовательного учреждения в районе ДКЖ</t>
  </si>
  <si>
    <t xml:space="preserve">Строительство здания общеобразовательного учреждения по ул. Карпинского, 77а </t>
  </si>
  <si>
    <t>Строительство нового корпуса МАОУ "Техно-школа имени лётчика-космонавта СССР, дважды Героя Советского Союза В. П. Савиных" г. Перми</t>
  </si>
  <si>
    <t xml:space="preserve">краевой бюджет </t>
  </si>
  <si>
    <t>Реконструкция физкультурно-оздоровительного комплекса по адресу: ул. Рабочая, 9</t>
  </si>
  <si>
    <t>Строительство спортивного комплекса с плавательным бассейном в микрорайоне Парковый по ул. Шпальная, 2</t>
  </si>
  <si>
    <t>Реконструкция здания МАУ "Дворец молодежи" г.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</si>
  <si>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</si>
  <si>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Д)</t>
  </si>
  <si>
    <t>Строительство источников противопожарного водоснабжения</t>
  </si>
  <si>
    <t xml:space="preserve">Реконструкция системы очистки сточных вод в микрорайоне "Крым" Кировского района города Перми </t>
  </si>
  <si>
    <t xml:space="preserve">Расширение и реконструкция (3 очередь) канализации города Перми </t>
  </si>
  <si>
    <t xml:space="preserve">Строительство блокировочной сети водопровода по ул. Макаренко Мотовилихинского района города Перми </t>
  </si>
  <si>
    <t xml:space="preserve">Строительство второго напорного коллектора от канализационной насосной станции "Речник" Дзержинского района города Перми </t>
  </si>
  <si>
    <t xml:space="preserve">Строительство скважин для обеспечения населения города Перми резервным водоснабжением, при возникновении чрезвычайных ситуаций </t>
  </si>
  <si>
    <t>Строительство газопроводов в микрорайонах индивидуальной застройки города Перми</t>
  </si>
  <si>
    <t xml:space="preserve">Строительство сетей водоснабжения в микрорайонах города Перми 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</si>
  <si>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</si>
  <si>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объектов благоустройства на территории индивидуальной жилой застройки в городе Перми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</si>
  <si>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</si>
  <si>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</si>
  <si>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</si>
  <si>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Строительство спортивной площадки МАОУ "СОШ № 55" г. Перми</t>
  </si>
  <si>
    <t>Реконструкция сквера им. П. Морозова</t>
  </si>
  <si>
    <t>Строительство места отвала снега "Голый мыс"</t>
  </si>
  <si>
    <t xml:space="preserve">Строительство кладбища "Восточное" с крематорием </t>
  </si>
  <si>
    <t>Реконструкция проспекта Парковый</t>
  </si>
  <si>
    <t xml:space="preserve">Изъятие земельного участка в коридоре проектируемых дорог по ул. Барамзиной, ул. Углеуральской и ул. Гатчинской и объектов недвижимости, расположенных на земельном участке 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</si>
  <si>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</si>
  <si>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</si>
  <si>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Строительство плавательного бассейна по адресу: ул. Гайвинская, 50</t>
  </si>
  <si>
    <t>0810141050</t>
  </si>
  <si>
    <t>0810141060</t>
  </si>
  <si>
    <t>0810141940</t>
  </si>
  <si>
    <t>0820141300</t>
  </si>
  <si>
    <t>0820141160</t>
  </si>
  <si>
    <t>0820142630</t>
  </si>
  <si>
    <t>0820241760</t>
  </si>
  <si>
    <t>0820241960</t>
  </si>
  <si>
    <t>0820242190</t>
  </si>
  <si>
    <t>0820242220</t>
  </si>
  <si>
    <t>0820242210</t>
  </si>
  <si>
    <t>0820242230</t>
  </si>
  <si>
    <t>0820242620</t>
  </si>
  <si>
    <t>0820243240</t>
  </si>
  <si>
    <t>0820242240</t>
  </si>
  <si>
    <t>1710141090</t>
  </si>
  <si>
    <t>1710141130</t>
  </si>
  <si>
    <t>1710142370</t>
  </si>
  <si>
    <t>1710141320</t>
  </si>
  <si>
    <t>1710241100</t>
  </si>
  <si>
    <t>1760142410</t>
  </si>
  <si>
    <t>1760342760</t>
  </si>
  <si>
    <t>1760342750</t>
  </si>
  <si>
    <t>153022С080</t>
  </si>
  <si>
    <t>15302R0820</t>
  </si>
  <si>
    <t>2010142390</t>
  </si>
  <si>
    <t>1110541810</t>
  </si>
  <si>
    <t>1110541840</t>
  </si>
  <si>
    <t>1110541830</t>
  </si>
  <si>
    <t>1110542270</t>
  </si>
  <si>
    <t>1110542560</t>
  </si>
  <si>
    <t>1120441120</t>
  </si>
  <si>
    <t>2010142580</t>
  </si>
  <si>
    <t>2010142600</t>
  </si>
  <si>
    <t>19101SЦ550</t>
  </si>
  <si>
    <t>0410241910</t>
  </si>
  <si>
    <t>0510141470</t>
  </si>
  <si>
    <t>0510141490</t>
  </si>
  <si>
    <t>0510141880</t>
  </si>
  <si>
    <t>0510143660</t>
  </si>
  <si>
    <t>0220241030</t>
  </si>
  <si>
    <t>0220443720</t>
  </si>
  <si>
    <t>0230241020</t>
  </si>
  <si>
    <t>Прочие объекты</t>
  </si>
  <si>
    <t>Управление капитального строительства</t>
  </si>
  <si>
    <t>Департамент культуры и молодежной политики</t>
  </si>
  <si>
    <t>Разработка научно-проектной документации на проведение капитального ремонта и приспособление для современного использования объектов культурного наследия, находящихся в г. Перми</t>
  </si>
  <si>
    <t>03301SК180</t>
  </si>
  <si>
    <t xml:space="preserve">Комитет по физической культуре и спорту </t>
  </si>
  <si>
    <t>Строительство (реконструкция) сетей наружного освещения</t>
  </si>
  <si>
    <t>Реконструкция ул. Героев Хасана от ул. Хлебозаводская до ул. Василия Васильева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</si>
  <si>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</si>
  <si>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</si>
  <si>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</si>
  <si>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</si>
  <si>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</si>
  <si>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</si>
  <si>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</si>
  <si>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</si>
  <si>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</si>
  <si>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</si>
  <si>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</si>
  <si>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</si>
  <si>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</si>
  <si>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</si>
  <si>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</si>
  <si>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</si>
  <si>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</si>
  <si>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</si>
  <si>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</si>
  <si>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</si>
  <si>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</si>
  <si>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</si>
  <si>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</si>
  <si>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</si>
  <si>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</si>
  <si>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</si>
  <si>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</si>
  <si>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</si>
  <si>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</si>
  <si>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</si>
  <si>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</si>
  <si>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</si>
  <si>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</si>
  <si>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</si>
  <si>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</si>
  <si>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</si>
  <si>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</si>
  <si>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</si>
  <si>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</si>
  <si>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</si>
  <si>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</si>
  <si>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</si>
  <si>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</si>
  <si>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</si>
  <si>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</si>
  <si>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</si>
  <si>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</si>
  <si>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</si>
  <si>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</si>
  <si>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</si>
  <si>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</si>
  <si>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</si>
  <si>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</si>
  <si>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</si>
  <si>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</si>
  <si>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</si>
  <si>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</si>
  <si>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</si>
  <si>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</si>
  <si>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</si>
  <si>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</si>
  <si>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</si>
  <si>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</si>
  <si>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</si>
  <si>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</si>
  <si>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</si>
  <si>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</si>
  <si>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</si>
  <si>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</si>
  <si>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Строительство нового корпуса здания МАОУ "СОШ № 82" г. Перми</t>
  </si>
  <si>
    <t xml:space="preserve">Реконструкция здания МАОУ "СОШ № 93" г. Перми (пристройка нового корпуса)
</t>
  </si>
  <si>
    <t>Строительство спортивной площадки МАОУ "СОШ № 131" г. Перми</t>
  </si>
  <si>
    <t xml:space="preserve">Строительство спортивной площадки МАОУ "Школа бизнеса и предпринимательства" г. Перми </t>
  </si>
  <si>
    <t>Строительство спортивного зала МАОУ Гимназия № 10 г. Перми</t>
  </si>
  <si>
    <t>0820243540</t>
  </si>
  <si>
    <t>1110541850</t>
  </si>
  <si>
    <t>Строительство ул. Углеуральской</t>
  </si>
  <si>
    <t>08201SН071</t>
  </si>
  <si>
    <t>082022Ф230</t>
  </si>
  <si>
    <t>08201SН074</t>
  </si>
  <si>
    <t>08201SН076</t>
  </si>
  <si>
    <t>08201SН077</t>
  </si>
  <si>
    <t>08201SН070</t>
  </si>
  <si>
    <t>082E155200</t>
  </si>
  <si>
    <t>082E155200, 08201SН070</t>
  </si>
  <si>
    <t>08201SН079</t>
  </si>
  <si>
    <t>051012Ф280</t>
  </si>
  <si>
    <t>2010243670</t>
  </si>
  <si>
    <t>20102SЖ410</t>
  </si>
  <si>
    <t>11105SЖ410</t>
  </si>
  <si>
    <t>20101ST04W</t>
  </si>
  <si>
    <t>20101ST04Q</t>
  </si>
  <si>
    <t>20101ST04B</t>
  </si>
  <si>
    <t>20101ST04L</t>
  </si>
  <si>
    <t>20101ST04N</t>
  </si>
  <si>
    <t>20101ST04G</t>
  </si>
  <si>
    <t>20101ST04F</t>
  </si>
  <si>
    <t>20101ST04A, 201R1ST04A</t>
  </si>
  <si>
    <t>20101ST040</t>
  </si>
  <si>
    <t>20101ST04P</t>
  </si>
  <si>
    <t>20101ST04E</t>
  </si>
  <si>
    <t>20101ST04U</t>
  </si>
  <si>
    <t>20101ST04V</t>
  </si>
  <si>
    <t>151F367483</t>
  </si>
  <si>
    <t>15101SЖ160, 151F367484</t>
  </si>
  <si>
    <t>Реконструкция ул. Плеханова от шоссе Космонавтов до ул. Грузинская</t>
  </si>
  <si>
    <t>08201SН072</t>
  </si>
  <si>
    <t>Реконструкция ул. Карпинского от ул. Мира до шоссе Космонавтов</t>
  </si>
  <si>
    <t>Строительство трамвайных путей между станциями Пермь II и Пермь I, приобретение и (или) изъятие земельных участков, объектов движимого и недвижимого имущества, включая принадлежащее ОАО "Российские железные дороги", расположенных в границах участка от станции Пермь I до станции Пермь II, в том числе для развития прилегающей территории</t>
  </si>
  <si>
    <t>201012T260</t>
  </si>
  <si>
    <t>Сохранение объекта культурного наследия "Здание, где Е.П. Серебренниковой (Солониной) было основано училище для слепых детей" с пристроями по ул.Сибирской,80 в г.Перми при проведении реставрации и его приспособления для современного использования (размещения МАОУ "СОШ № 22" г.Перми)</t>
  </si>
  <si>
    <t>Поправки</t>
  </si>
  <si>
    <t>Строительство сквера по ул. Гашкова, 20</t>
  </si>
  <si>
    <t>1110541780</t>
  </si>
  <si>
    <t>Реконструкция ул. Грибоедова от ул. Уинской до ул. Лесной</t>
  </si>
  <si>
    <t>2010142590</t>
  </si>
  <si>
    <t>Департамент жилищно-коммунального хозяйства</t>
  </si>
  <si>
    <t>Департамент общественной безопасности</t>
  </si>
  <si>
    <t>Строительство пожарного водоема в микрорайоне Верхняя Курья по ул. 10-й Линии, 50 Мотовилихинского района города Перми</t>
  </si>
  <si>
    <t>0230243110</t>
  </si>
  <si>
    <t>Строительство пожарного водоема в микрорайоне Кировский по ул. Мореходной Кировского района города Перми</t>
  </si>
  <si>
    <t>0230243120</t>
  </si>
  <si>
    <t>71.</t>
  </si>
  <si>
    <t>72.</t>
  </si>
  <si>
    <t>Строительство пожарного водоема в микрорайоне Вышка-2 по ул. Телефонной, 12 Мотовилихинского района города Перми</t>
  </si>
  <si>
    <t>0230243130</t>
  </si>
  <si>
    <t>73.</t>
  </si>
  <si>
    <t>Строительство пожарного водоема в микрорайоне Средняя Курья по ул. Торфяной Ленинского района города Перми</t>
  </si>
  <si>
    <t>0230243140</t>
  </si>
  <si>
    <t>74.</t>
  </si>
  <si>
    <t>Строительство пожарного водоема в микрорайоне Малые реки Орджоникидзевского района города Перми</t>
  </si>
  <si>
    <t>0230243150</t>
  </si>
  <si>
    <t>75.</t>
  </si>
  <si>
    <t>Строительство пожарного водоема в микрорайоне Вышка-2 по ул. Омской Мотовилихинского района города Перми</t>
  </si>
  <si>
    <t>0230243160</t>
  </si>
  <si>
    <t>76.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</si>
  <si>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</si>
  <si>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0230243170</t>
  </si>
  <si>
    <t>77.</t>
  </si>
  <si>
    <t>Строительство пожарного водоема в микрорайоне Нижняя Курья по ул. Борцов Революции Ленинского района города Перми</t>
  </si>
  <si>
    <t>0230243180</t>
  </si>
  <si>
    <t>78.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</si>
  <si>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</si>
  <si>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0230243190</t>
  </si>
  <si>
    <t>79.</t>
  </si>
  <si>
    <t>Строительство пожарного водоема в д. Ласьвинские хутора Кировского района города Перми</t>
  </si>
  <si>
    <t>0230243210</t>
  </si>
  <si>
    <t>80.</t>
  </si>
  <si>
    <t>Строительство пожарного водоема в микрорайоне Липовая Гора по ул. 4-й Липогорской Свердловского района города Перми</t>
  </si>
  <si>
    <t>0230243220</t>
  </si>
  <si>
    <t>81.</t>
  </si>
  <si>
    <t>Строительство пожарного водоема в микрорайоне Химики Орджоникидзевского района города Перми</t>
  </si>
  <si>
    <t>0230243230</t>
  </si>
  <si>
    <t xml:space="preserve"> </t>
  </si>
  <si>
    <t>82.</t>
  </si>
  <si>
    <t>Уточнение февраль</t>
  </si>
  <si>
    <t>15101SЖ160, 1530143260</t>
  </si>
  <si>
    <t>Реконструкция ул. Революции: 2 очередь моста через реку Егошиху</t>
  </si>
  <si>
    <t>20101ST04T</t>
  </si>
  <si>
    <t>Изъятие земельных участков и объектов недвижимости, имущества, проектирование в целях строительства (реконструкции) дорожных объектов Пермского городского округа</t>
  </si>
  <si>
    <t>20101ST200</t>
  </si>
  <si>
    <t>Реконструкция здания по ул. Ижевской, 25 (литер А, А1)</t>
  </si>
  <si>
    <t>Строительство пожарного водоема в микрорайоне Верхняя Курья по ул.9-й Линии, 70 Мотовилихинского района города Перми</t>
  </si>
  <si>
    <t>0230243270</t>
  </si>
  <si>
    <t>Строительство пожарного водоема в микрорайоне Верхнемуллинский (Субботино) Индустриального района города Перми</t>
  </si>
  <si>
    <t>0230243280</t>
  </si>
  <si>
    <t>1710441240</t>
  </si>
  <si>
    <t>Санация и строительство 2-й нитки водовода Гайва-Заозерье</t>
  </si>
  <si>
    <t>1710142260</t>
  </si>
  <si>
    <t>Строительство водопроводных сетей в микрорайоне "Вышка-1" Мотовилихинского района города Перми</t>
  </si>
  <si>
    <t>1710141220</t>
  </si>
  <si>
    <t>Строительство здания для размещения дошкольного образовательного учреждения по ул. Евгения Пермяка, 8а</t>
  </si>
  <si>
    <t>0810141600, 081P252320</t>
  </si>
  <si>
    <t>Строительство здания для размещения дошкольного образовательного учреждения по ул. Плеханова, 63</t>
  </si>
  <si>
    <t>0810141640</t>
  </si>
  <si>
    <t>Строительство здания для размещения дошкольного образовательного учреждения по ул. Желябова, 16б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</si>
  <si>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</si>
  <si>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</si>
  <si>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</si>
  <si>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08201SН075, 0820142550</t>
  </si>
  <si>
    <t>08201SН074, 0820142110</t>
  </si>
  <si>
    <t>Строительство приюта для содержания безнадзорных животных по ул. Верхне-Муллинской, 106а г. Перми</t>
  </si>
  <si>
    <t>9190041010</t>
  </si>
  <si>
    <t xml:space="preserve">Разработка и подготовка проектно-сметной документации по строительству и реконструкции (модернизации) очистных сооружений </t>
  </si>
  <si>
    <t>17101SЖ840</t>
  </si>
  <si>
    <t>Реконструкция ул. Революции от ЦКР до ул. Сибирской с обустройством трамвайной линии. 1 этап</t>
  </si>
  <si>
    <t>Строительство автомобильной дороги по ул. Лесная в Мотовилихинском районе г. Перми</t>
  </si>
  <si>
    <t>Реконструкция сквера в 68 квартале, эспланада</t>
  </si>
  <si>
    <t>Реконструкция сквера на нижней части набережной реки Кама</t>
  </si>
  <si>
    <t>1320242020</t>
  </si>
  <si>
    <t>1320243710</t>
  </si>
  <si>
    <t>2010141500</t>
  </si>
  <si>
    <t>2010143650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</si>
  <si>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</si>
  <si>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</si>
  <si>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</si>
  <si>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</si>
  <si>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</si>
  <si>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</si>
  <si>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</si>
  <si>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</si>
  <si>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</si>
  <si>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</si>
  <si>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</si>
  <si>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</si>
  <si>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</si>
  <si>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</si>
  <si>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</si>
  <si>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</si>
  <si>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</si>
  <si>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</si>
  <si>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</si>
  <si>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</si>
  <si>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08101SН072, 081З252320, 0810141610</t>
  </si>
  <si>
    <t>Строительство здания для размещения дошкольного образовательного учреждения по ул. Байкальской, 26а</t>
  </si>
  <si>
    <t>Строительство блочной модульной котельной в микрорайоне "Южный"</t>
  </si>
  <si>
    <t>Строительство спортивной площадки МАОУ "Многопрофильная школа "Приоритет" г. Перми по ул.Мильчакова, 22</t>
  </si>
  <si>
    <t>Строительство спортивной площадки МАОУ "Многопрофильная школа "Приоритет" г. Перми по ул.Голева, 8</t>
  </si>
  <si>
    <t>0220243730</t>
  </si>
  <si>
    <t>1710142180, 171G552430</t>
  </si>
  <si>
    <t>Строительство спортивной площадки МАУ ДО ДЮЦ "Фаворит"</t>
  </si>
  <si>
    <t>Строительство спортивной площадки МАОУ "СОШ № 83" г. Перми</t>
  </si>
  <si>
    <t>Строительство спортивной площадки МАОУ "СОШ № 76" г. Перми</t>
  </si>
  <si>
    <t>Строительство спортивной площадки МАОУ "СОШ № 63" г. Перми</t>
  </si>
  <si>
    <t>Департамент дорог и благоустройства</t>
  </si>
  <si>
    <t>от 15.12.2020 № 261</t>
  </si>
  <si>
    <t>08101SН072, 081З252320</t>
  </si>
  <si>
    <t>Реконструкция здания МБОУ "Гимназия № 17" г. Перми (пристройка нового корпуса)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</si>
</sst>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"/>
    <numFmt numFmtId="166" formatCode="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49" fontId="3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/>
    </xf>
    <xf numFmtId="165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 vertical="top"/>
    </xf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49" fontId="1" fillId="4" borderId="0" xfId="0" applyNumberFormat="1" applyFont="1" applyFill="1" applyAlignment="1">
      <alignment horizontal="left" vertical="center"/>
    </xf>
    <xf numFmtId="0" fontId="1" fillId="4" borderId="0" xfId="0" applyFont="1" applyFill="1"/>
    <xf numFmtId="1" fontId="1" fillId="4" borderId="0" xfId="0" applyNumberFormat="1" applyFont="1" applyFill="1" applyAlignment="1">
      <alignment horizontal="left" vertical="center"/>
    </xf>
    <xf numFmtId="164" fontId="1" fillId="5" borderId="1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vertical="top"/>
    </xf>
    <xf numFmtId="164" fontId="1" fillId="4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Alignment="1">
      <alignment horizontal="right" vertical="center"/>
    </xf>
    <xf numFmtId="164" fontId="1" fillId="4" borderId="1" xfId="0" applyNumberFormat="1" applyFont="1" applyFill="1" applyBorder="1" applyAlignment="1">
      <alignment horizontal="left" vertical="top" wrapText="1"/>
    </xf>
    <xf numFmtId="164" fontId="1" fillId="5" borderId="5" xfId="0" applyNumberFormat="1" applyFont="1" applyFill="1" applyBorder="1" applyAlignment="1">
      <alignment horizontal="right" vertical="center"/>
    </xf>
    <xf numFmtId="49" fontId="1" fillId="5" borderId="0" xfId="0" applyNumberFormat="1" applyFont="1" applyFill="1" applyAlignment="1">
      <alignment horizontal="left" vertical="center"/>
    </xf>
    <xf numFmtId="1" fontId="1" fillId="5" borderId="0" xfId="0" applyNumberFormat="1" applyFont="1" applyFill="1" applyAlignment="1">
      <alignment horizontal="left" vertical="center"/>
    </xf>
    <xf numFmtId="0" fontId="1" fillId="5" borderId="0" xfId="0" applyFont="1" applyFill="1"/>
    <xf numFmtId="164" fontId="1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 vertical="top"/>
    </xf>
    <xf numFmtId="0" fontId="1" fillId="4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166" fontId="1" fillId="2" borderId="4" xfId="0" applyNumberFormat="1" applyFont="1" applyFill="1" applyBorder="1" applyAlignment="1">
      <alignment horizontal="center" vertical="top"/>
    </xf>
    <xf numFmtId="166" fontId="1" fillId="2" borderId="1" xfId="0" applyNumberFormat="1" applyFont="1" applyFill="1" applyBorder="1" applyAlignment="1">
      <alignment horizontal="center" vertical="top"/>
    </xf>
    <xf numFmtId="166" fontId="0" fillId="0" borderId="7" xfId="0" applyNumberFormat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166" fontId="1" fillId="2" borderId="4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166" fontId="0" fillId="2" borderId="1" xfId="0" applyNumberForma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top"/>
    </xf>
    <xf numFmtId="2" fontId="1" fillId="2" borderId="7" xfId="0" applyNumberFormat="1" applyFont="1" applyFill="1" applyBorder="1" applyAlignment="1">
      <alignment horizontal="center" vertical="top"/>
    </xf>
    <xf numFmtId="2" fontId="1" fillId="2" borderId="6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6" fontId="1" fillId="2" borderId="4" xfId="0" applyNumberFormat="1" applyFont="1" applyFill="1" applyBorder="1" applyAlignment="1">
      <alignment horizontal="left" vertical="top" wrapText="1"/>
    </xf>
    <xf numFmtId="166" fontId="1" fillId="2" borderId="7" xfId="0" applyNumberFormat="1" applyFont="1" applyFill="1" applyBorder="1" applyAlignment="1">
      <alignment horizontal="left" vertical="top" wrapText="1"/>
    </xf>
    <xf numFmtId="166" fontId="1" fillId="2" borderId="6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166" fontId="1" fillId="2" borderId="4" xfId="0" applyNumberFormat="1" applyFont="1" applyFill="1" applyBorder="1" applyAlignment="1">
      <alignment horizontal="center" vertical="top"/>
    </xf>
    <xf numFmtId="166" fontId="0" fillId="2" borderId="7" xfId="0" applyNumberFormat="1" applyFill="1" applyBorder="1" applyAlignment="1">
      <alignment horizontal="center" vertical="top"/>
    </xf>
    <xf numFmtId="166" fontId="0" fillId="0" borderId="7" xfId="0" applyNumberFormat="1" applyBorder="1" applyAlignment="1">
      <alignment horizontal="center" vertical="top"/>
    </xf>
    <xf numFmtId="166" fontId="0" fillId="2" borderId="6" xfId="0" applyNumberForma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U283"/>
  <sheetViews>
    <sheetView tabSelected="1" zoomScale="65" zoomScaleNormal="65" workbookViewId="0">
      <selection activeCell="B45" sqref="B45"/>
    </sheetView>
  </sheetViews>
  <sheetFormatPr defaultColWidth="9.140625" defaultRowHeight="18.75" x14ac:dyDescent="0.3"/>
  <cols>
    <col min="1" max="1" width="5.5703125" style="3" customWidth="1"/>
    <col min="2" max="2" width="82.7109375" style="10" customWidth="1"/>
    <col min="3" max="3" width="21.28515625" style="10" customWidth="1"/>
    <col min="4" max="4" width="17.5703125" style="12" hidden="1" customWidth="1"/>
    <col min="5" max="5" width="17.5703125" style="45" hidden="1" customWidth="1"/>
    <col min="6" max="6" width="17.5703125" style="12" hidden="1" customWidth="1"/>
    <col min="7" max="7" width="17.5703125" style="23" hidden="1" customWidth="1"/>
    <col min="8" max="8" width="17.5703125" style="12" customWidth="1"/>
    <col min="9" max="9" width="17.5703125" style="12" hidden="1" customWidth="1"/>
    <col min="10" max="10" width="17.5703125" style="45" hidden="1" customWidth="1"/>
    <col min="11" max="11" width="17.5703125" style="12" hidden="1" customWidth="1"/>
    <col min="12" max="12" width="17.5703125" style="23" hidden="1" customWidth="1"/>
    <col min="13" max="13" width="17.5703125" style="12" customWidth="1"/>
    <col min="14" max="16" width="17.5703125" style="12" hidden="1" customWidth="1"/>
    <col min="17" max="17" width="17.5703125" style="23" hidden="1" customWidth="1"/>
    <col min="18" max="18" width="17.5703125" style="12" customWidth="1"/>
    <col min="19" max="19" width="15" style="9" hidden="1" customWidth="1"/>
    <col min="20" max="20" width="9.42578125" style="3" hidden="1" customWidth="1"/>
    <col min="21" max="21" width="9.140625" style="3" hidden="1" customWidth="1"/>
    <col min="22" max="22" width="9.140625" style="3" customWidth="1"/>
    <col min="23" max="16384" width="9.140625" style="3"/>
  </cols>
  <sheetData>
    <row r="1" spans="1:21" x14ac:dyDescent="0.3">
      <c r="R1" s="12" t="s">
        <v>33</v>
      </c>
    </row>
    <row r="2" spans="1:21" x14ac:dyDescent="0.3">
      <c r="R2" s="12" t="s">
        <v>17</v>
      </c>
    </row>
    <row r="3" spans="1:21" x14ac:dyDescent="0.3">
      <c r="R3" s="12" t="s">
        <v>18</v>
      </c>
    </row>
    <row r="5" spans="1:21" x14ac:dyDescent="0.3">
      <c r="R5" s="74" t="s">
        <v>33</v>
      </c>
    </row>
    <row r="6" spans="1:21" x14ac:dyDescent="0.3">
      <c r="R6" s="74" t="s">
        <v>17</v>
      </c>
    </row>
    <row r="7" spans="1:21" x14ac:dyDescent="0.3">
      <c r="R7" s="74" t="s">
        <v>18</v>
      </c>
    </row>
    <row r="8" spans="1:21" x14ac:dyDescent="0.3">
      <c r="R8" s="12" t="s">
        <v>364</v>
      </c>
    </row>
    <row r="9" spans="1:21" ht="15.75" customHeight="1" x14ac:dyDescent="0.3">
      <c r="A9" s="83" t="s">
        <v>22</v>
      </c>
      <c r="B9" s="84"/>
      <c r="C9" s="84"/>
      <c r="D9" s="85"/>
      <c r="E9" s="85"/>
      <c r="F9" s="85"/>
      <c r="G9" s="85"/>
      <c r="H9" s="85"/>
      <c r="I9" s="85"/>
      <c r="J9" s="85"/>
      <c r="K9" s="85"/>
      <c r="L9" s="85"/>
      <c r="M9" s="85"/>
      <c r="N9" s="86"/>
      <c r="O9" s="87"/>
      <c r="P9" s="86"/>
      <c r="Q9" s="87"/>
      <c r="R9" s="86"/>
    </row>
    <row r="10" spans="1:21" ht="19.5" customHeight="1" x14ac:dyDescent="0.3">
      <c r="A10" s="83" t="s">
        <v>34</v>
      </c>
      <c r="B10" s="84"/>
      <c r="C10" s="84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6"/>
      <c r="O10" s="87"/>
      <c r="P10" s="86"/>
      <c r="Q10" s="87"/>
      <c r="R10" s="86"/>
    </row>
    <row r="11" spans="1:21" x14ac:dyDescent="0.3">
      <c r="A11" s="88"/>
      <c r="B11" s="84"/>
      <c r="C11" s="84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6"/>
      <c r="O11" s="87"/>
      <c r="P11" s="86"/>
      <c r="Q11" s="87"/>
      <c r="R11" s="86"/>
    </row>
    <row r="12" spans="1:21" x14ac:dyDescent="0.3">
      <c r="A12" s="4"/>
      <c r="B12" s="11"/>
      <c r="C12" s="11"/>
      <c r="R12" s="12" t="s">
        <v>16</v>
      </c>
    </row>
    <row r="13" spans="1:21" ht="18.75" customHeight="1" x14ac:dyDescent="0.3">
      <c r="A13" s="98" t="s">
        <v>0</v>
      </c>
      <c r="B13" s="98" t="s">
        <v>13</v>
      </c>
      <c r="C13" s="98" t="s">
        <v>1</v>
      </c>
      <c r="D13" s="96" t="s">
        <v>23</v>
      </c>
      <c r="E13" s="106" t="s">
        <v>250</v>
      </c>
      <c r="F13" s="96" t="s">
        <v>23</v>
      </c>
      <c r="G13" s="94" t="s">
        <v>294</v>
      </c>
      <c r="H13" s="96" t="s">
        <v>23</v>
      </c>
      <c r="I13" s="92" t="s">
        <v>24</v>
      </c>
      <c r="J13" s="106" t="s">
        <v>250</v>
      </c>
      <c r="K13" s="92" t="s">
        <v>24</v>
      </c>
      <c r="L13" s="94" t="s">
        <v>294</v>
      </c>
      <c r="M13" s="92" t="s">
        <v>24</v>
      </c>
      <c r="N13" s="92" t="s">
        <v>35</v>
      </c>
      <c r="O13" s="101" t="s">
        <v>250</v>
      </c>
      <c r="P13" s="92" t="s">
        <v>35</v>
      </c>
      <c r="Q13" s="94" t="s">
        <v>294</v>
      </c>
      <c r="R13" s="92" t="s">
        <v>35</v>
      </c>
    </row>
    <row r="14" spans="1:21" x14ac:dyDescent="0.3">
      <c r="A14" s="100"/>
      <c r="B14" s="99"/>
      <c r="C14" s="100"/>
      <c r="D14" s="97"/>
      <c r="E14" s="107"/>
      <c r="F14" s="97"/>
      <c r="G14" s="95"/>
      <c r="H14" s="97"/>
      <c r="I14" s="93"/>
      <c r="J14" s="107"/>
      <c r="K14" s="93"/>
      <c r="L14" s="95"/>
      <c r="M14" s="93"/>
      <c r="N14" s="93"/>
      <c r="O14" s="102"/>
      <c r="P14" s="93"/>
      <c r="Q14" s="95"/>
      <c r="R14" s="93"/>
    </row>
    <row r="15" spans="1:21" x14ac:dyDescent="0.3">
      <c r="A15" s="64"/>
      <c r="B15" s="7" t="s">
        <v>2</v>
      </c>
      <c r="C15" s="7"/>
      <c r="D15" s="30">
        <f>D17+D18+D19</f>
        <v>1392505.5</v>
      </c>
      <c r="E15" s="30">
        <f>E17+E18+E19</f>
        <v>-160420.6</v>
      </c>
      <c r="F15" s="30">
        <f>D15+E15</f>
        <v>1232084.8999999999</v>
      </c>
      <c r="G15" s="30">
        <f>G17+G18+G19</f>
        <v>180275.78900000002</v>
      </c>
      <c r="H15" s="15">
        <f>F15+G15</f>
        <v>1412360.689</v>
      </c>
      <c r="I15" s="30">
        <f t="shared" ref="I15:N15" si="0">I17+I18+I19</f>
        <v>1411436.5</v>
      </c>
      <c r="J15" s="30">
        <f>J17+J18+J19</f>
        <v>144990.90000000002</v>
      </c>
      <c r="K15" s="30">
        <f>I15+J15</f>
        <v>1556427.4</v>
      </c>
      <c r="L15" s="30">
        <f>L17+L18+L19</f>
        <v>0</v>
      </c>
      <c r="M15" s="15">
        <f>K15+L15</f>
        <v>1556427.4</v>
      </c>
      <c r="N15" s="30">
        <f t="shared" si="0"/>
        <v>1015988</v>
      </c>
      <c r="O15" s="31">
        <f>O17+O18+O19</f>
        <v>-106010.1</v>
      </c>
      <c r="P15" s="31">
        <f>N15+O15</f>
        <v>909977.9</v>
      </c>
      <c r="Q15" s="31">
        <f>Q17+Q18+Q19</f>
        <v>0</v>
      </c>
      <c r="R15" s="16">
        <f>P15+Q15</f>
        <v>909977.9</v>
      </c>
      <c r="S15" s="32"/>
      <c r="T15" s="33"/>
      <c r="U15" s="33"/>
    </row>
    <row r="16" spans="1:21" x14ac:dyDescent="0.3">
      <c r="A16" s="64"/>
      <c r="B16" s="7" t="s">
        <v>5</v>
      </c>
      <c r="C16" s="7"/>
      <c r="D16" s="30"/>
      <c r="E16" s="30"/>
      <c r="F16" s="30"/>
      <c r="G16" s="30"/>
      <c r="H16" s="15"/>
      <c r="I16" s="30"/>
      <c r="J16" s="30"/>
      <c r="K16" s="30"/>
      <c r="L16" s="30"/>
      <c r="M16" s="15"/>
      <c r="N16" s="31"/>
      <c r="O16" s="31"/>
      <c r="P16" s="31"/>
      <c r="Q16" s="31"/>
      <c r="R16" s="16"/>
      <c r="S16" s="32"/>
      <c r="T16" s="33"/>
      <c r="U16" s="33"/>
    </row>
    <row r="17" spans="1:21" s="33" customFormat="1" hidden="1" x14ac:dyDescent="0.3">
      <c r="A17" s="29"/>
      <c r="B17" s="39" t="s">
        <v>6</v>
      </c>
      <c r="C17" s="40"/>
      <c r="D17" s="41">
        <f>D20+D21+D22+D23+D27+D39+D46+D51+D56+D61+D63+D66+D70+D73+D74+D75+D76+D77+D78+D79+D24+D48+D72+D32+D43+D53+D58+D37</f>
        <v>611119.5</v>
      </c>
      <c r="E17" s="41">
        <f>E20+E21+E22+E23+E27+E39+E46+E51+E56+E61+E63+E66+E70+E73+E74+E75+E76+E77+E78+E79+E24+E48+E72+E32+E43+E53+E58+E37</f>
        <v>-160420.6</v>
      </c>
      <c r="F17" s="30">
        <f t="shared" ref="F17:F91" si="1">D17+E17</f>
        <v>450698.9</v>
      </c>
      <c r="G17" s="41">
        <f>G20+G21+G22+G23+G27+G46+G51+G56+G61+G63+G66+G70+G73+G74+G75+G76+G77+G78+G79+G24+G48+G72+G32+G43+G53+G58+G37+G41+G81+G82+G83+G85+G80+G84</f>
        <v>180275.78900000002</v>
      </c>
      <c r="H17" s="30">
        <f t="shared" ref="H17:H25" si="2">F17+G17</f>
        <v>630974.68900000001</v>
      </c>
      <c r="I17" s="41">
        <f>I20+I21+I22+I23+I27+I39+I46+I51+I56+I61+I63+I66+I70+I73+I74+I75+I76+I77+I78+I79+I24+I48+I72+I32+I43+I53+I58+I37</f>
        <v>524618.50000000012</v>
      </c>
      <c r="J17" s="41">
        <f>J20+J21+J22+J23+J27+J39+J46+J51+J56+J61+J63+J66+J70+J73+J74+J75+J76+J77+J78+J79+J24+J48+J72+J32+J43+J53+J58+J37</f>
        <v>144990.90000000002</v>
      </c>
      <c r="K17" s="30">
        <f t="shared" ref="K17:K91" si="3">I17+J17</f>
        <v>669609.40000000014</v>
      </c>
      <c r="L17" s="41">
        <f>L20+L21+L22+L23+L27+L46+L51+L56+L61+L63+L66+L70+L73+L74+L75+L76+L77+L78+L79+L24+L48+L72+L32+L43+L53+L58+L37+L41+L81+L82+L83+L85+L80+L84</f>
        <v>0</v>
      </c>
      <c r="M17" s="30">
        <f t="shared" ref="M17:M25" si="4">K17+L17</f>
        <v>669609.40000000014</v>
      </c>
      <c r="N17" s="41">
        <f>N20+N21+N22+N23+N27+N39+N46+N51+N56+N61+N63+N66+N70+N73+N74+N75+N76+N77+N78+N79+N24+N48+N72+N32+N43+N53+N58+N37</f>
        <v>618176.1</v>
      </c>
      <c r="O17" s="42">
        <f>O20+O21+O22+O23+O27+O39+O46+O51+O56+O61+O63+O66+O70+O73+O74+O75+O76+O77+O78+O79+O24+O48+O72+O32+O43+O53+O58+O37</f>
        <v>-106010.1</v>
      </c>
      <c r="P17" s="31">
        <f t="shared" ref="P17:P91" si="5">N17+O17</f>
        <v>512166</v>
      </c>
      <c r="Q17" s="42">
        <f>Q20+Q21+Q22+Q23+Q27+Q46+Q51+Q56+Q61+Q63+Q66+Q70+Q73+Q74+Q75+Q76+Q77+Q78+Q79+Q24+Q48+Q72+Q32+Q43+Q53+Q58+Q37+Q41+Q81+Q82+Q83+Q85+Q80+Q84</f>
        <v>0</v>
      </c>
      <c r="R17" s="31">
        <f t="shared" ref="R17:R25" si="6">P17+Q17</f>
        <v>512166</v>
      </c>
      <c r="S17" s="32"/>
      <c r="T17" s="34">
        <v>0</v>
      </c>
    </row>
    <row r="18" spans="1:21" x14ac:dyDescent="0.3">
      <c r="A18" s="64"/>
      <c r="B18" s="69" t="s">
        <v>12</v>
      </c>
      <c r="C18" s="7"/>
      <c r="D18" s="30">
        <f>D28+D47+D57+D62+D67+D71+D52+D33+D38</f>
        <v>523839.19999999995</v>
      </c>
      <c r="E18" s="30">
        <f>E28+E47+E57+E62+E67+E71+E52+E33+E38</f>
        <v>0</v>
      </c>
      <c r="F18" s="30">
        <f t="shared" si="1"/>
        <v>523839.19999999995</v>
      </c>
      <c r="G18" s="30">
        <f>G28+G47+G57+G62+G67+G71+G52+G33+G38+G42</f>
        <v>0</v>
      </c>
      <c r="H18" s="15">
        <f t="shared" si="2"/>
        <v>523839.19999999995</v>
      </c>
      <c r="I18" s="30">
        <f>I28+I47+I57+I62+I67+I71+I52+I33+I38</f>
        <v>629271.1</v>
      </c>
      <c r="J18" s="30">
        <f>J28+J47+J57+J62+J67+J71+J52+J33+J38</f>
        <v>0</v>
      </c>
      <c r="K18" s="30">
        <f t="shared" si="3"/>
        <v>629271.1</v>
      </c>
      <c r="L18" s="30">
        <f>L28+L47+L57+L62+L67+L71+L52+L33+L38+L42</f>
        <v>0</v>
      </c>
      <c r="M18" s="15">
        <f t="shared" si="4"/>
        <v>629271.1</v>
      </c>
      <c r="N18" s="30">
        <f>N28+N47+N57+N62+N67+N71+N52+N33+N38</f>
        <v>397811.89999999997</v>
      </c>
      <c r="O18" s="31">
        <f>O28+O47+O57+O62+O67+O71+O52+O33+O38</f>
        <v>0</v>
      </c>
      <c r="P18" s="31">
        <f t="shared" si="5"/>
        <v>397811.89999999997</v>
      </c>
      <c r="Q18" s="31">
        <f>Q28+Q47+Q57+Q62+Q67+Q71+Q52+Q33+Q38+Q42</f>
        <v>0</v>
      </c>
      <c r="R18" s="16">
        <f t="shared" si="6"/>
        <v>397811.89999999997</v>
      </c>
      <c r="S18" s="32"/>
      <c r="T18" s="34"/>
      <c r="U18" s="33"/>
    </row>
    <row r="19" spans="1:21" x14ac:dyDescent="0.3">
      <c r="A19" s="64"/>
      <c r="B19" s="70" t="s">
        <v>29</v>
      </c>
      <c r="C19" s="7"/>
      <c r="D19" s="30">
        <f>D29+D34</f>
        <v>257546.8</v>
      </c>
      <c r="E19" s="30">
        <f>E29+E34</f>
        <v>0</v>
      </c>
      <c r="F19" s="30">
        <f t="shared" si="1"/>
        <v>257546.8</v>
      </c>
      <c r="G19" s="30">
        <f>G29+G34</f>
        <v>0</v>
      </c>
      <c r="H19" s="15">
        <f t="shared" si="2"/>
        <v>257546.8</v>
      </c>
      <c r="I19" s="30">
        <f t="shared" ref="I19:N19" si="7">I29+I34</f>
        <v>257546.9</v>
      </c>
      <c r="J19" s="30">
        <f>J29+J34</f>
        <v>0</v>
      </c>
      <c r="K19" s="30">
        <f t="shared" si="3"/>
        <v>257546.9</v>
      </c>
      <c r="L19" s="30">
        <f>L29+L34</f>
        <v>0</v>
      </c>
      <c r="M19" s="15">
        <f t="shared" si="4"/>
        <v>257546.9</v>
      </c>
      <c r="N19" s="30">
        <f t="shared" si="7"/>
        <v>0</v>
      </c>
      <c r="O19" s="31">
        <f>O29+O34</f>
        <v>0</v>
      </c>
      <c r="P19" s="31">
        <f t="shared" si="5"/>
        <v>0</v>
      </c>
      <c r="Q19" s="31">
        <f>Q29+Q34</f>
        <v>0</v>
      </c>
      <c r="R19" s="16">
        <f t="shared" si="6"/>
        <v>0</v>
      </c>
      <c r="S19" s="32"/>
      <c r="T19" s="34"/>
      <c r="U19" s="33"/>
    </row>
    <row r="20" spans="1:21" ht="56.25" x14ac:dyDescent="0.3">
      <c r="A20" s="66" t="s">
        <v>30</v>
      </c>
      <c r="B20" s="69" t="s">
        <v>50</v>
      </c>
      <c r="C20" s="69" t="s">
        <v>132</v>
      </c>
      <c r="D20" s="15">
        <v>0</v>
      </c>
      <c r="E20" s="46">
        <v>0</v>
      </c>
      <c r="F20" s="15">
        <f t="shared" si="1"/>
        <v>0</v>
      </c>
      <c r="G20" s="24">
        <v>0</v>
      </c>
      <c r="H20" s="15">
        <f t="shared" si="2"/>
        <v>0</v>
      </c>
      <c r="I20" s="15">
        <v>0</v>
      </c>
      <c r="J20" s="46">
        <v>0</v>
      </c>
      <c r="K20" s="15">
        <f t="shared" si="3"/>
        <v>0</v>
      </c>
      <c r="L20" s="24">
        <v>0</v>
      </c>
      <c r="M20" s="15">
        <f t="shared" si="4"/>
        <v>0</v>
      </c>
      <c r="N20" s="16">
        <v>5984</v>
      </c>
      <c r="O20" s="16">
        <v>0</v>
      </c>
      <c r="P20" s="16">
        <f t="shared" si="5"/>
        <v>5984</v>
      </c>
      <c r="Q20" s="26">
        <v>0</v>
      </c>
      <c r="R20" s="16">
        <f t="shared" si="6"/>
        <v>5984</v>
      </c>
      <c r="S20" s="9" t="s">
        <v>88</v>
      </c>
      <c r="T20" s="13"/>
    </row>
    <row r="21" spans="1:21" ht="56.25" x14ac:dyDescent="0.3">
      <c r="A21" s="66" t="s">
        <v>139</v>
      </c>
      <c r="B21" s="69" t="s">
        <v>51</v>
      </c>
      <c r="C21" s="69" t="s">
        <v>132</v>
      </c>
      <c r="D21" s="15">
        <v>0</v>
      </c>
      <c r="E21" s="46">
        <v>0</v>
      </c>
      <c r="F21" s="15">
        <f t="shared" si="1"/>
        <v>0</v>
      </c>
      <c r="G21" s="24">
        <v>0</v>
      </c>
      <c r="H21" s="15">
        <f t="shared" si="2"/>
        <v>0</v>
      </c>
      <c r="I21" s="15">
        <v>0</v>
      </c>
      <c r="J21" s="46">
        <v>0</v>
      </c>
      <c r="K21" s="15">
        <f t="shared" si="3"/>
        <v>0</v>
      </c>
      <c r="L21" s="24">
        <v>0</v>
      </c>
      <c r="M21" s="15">
        <f t="shared" si="4"/>
        <v>0</v>
      </c>
      <c r="N21" s="16">
        <v>6874.9</v>
      </c>
      <c r="O21" s="16">
        <v>0</v>
      </c>
      <c r="P21" s="16">
        <f t="shared" si="5"/>
        <v>6874.9</v>
      </c>
      <c r="Q21" s="26">
        <v>0</v>
      </c>
      <c r="R21" s="16">
        <f t="shared" si="6"/>
        <v>6874.9</v>
      </c>
      <c r="S21" s="9" t="s">
        <v>89</v>
      </c>
      <c r="T21" s="13"/>
    </row>
    <row r="22" spans="1:21" ht="56.25" x14ac:dyDescent="0.3">
      <c r="A22" s="66" t="s">
        <v>140</v>
      </c>
      <c r="B22" s="70" t="s">
        <v>52</v>
      </c>
      <c r="C22" s="69" t="s">
        <v>132</v>
      </c>
      <c r="D22" s="18">
        <v>0</v>
      </c>
      <c r="E22" s="46">
        <v>0</v>
      </c>
      <c r="F22" s="15">
        <f t="shared" si="1"/>
        <v>0</v>
      </c>
      <c r="G22" s="24">
        <v>0</v>
      </c>
      <c r="H22" s="15">
        <f t="shared" si="2"/>
        <v>0</v>
      </c>
      <c r="I22" s="18">
        <v>5817.9</v>
      </c>
      <c r="J22" s="46">
        <v>0</v>
      </c>
      <c r="K22" s="15">
        <f t="shared" si="3"/>
        <v>5817.9</v>
      </c>
      <c r="L22" s="24">
        <v>0</v>
      </c>
      <c r="M22" s="15">
        <f t="shared" si="4"/>
        <v>5817.9</v>
      </c>
      <c r="N22" s="17">
        <v>137141.1</v>
      </c>
      <c r="O22" s="15">
        <v>0</v>
      </c>
      <c r="P22" s="16">
        <f t="shared" si="5"/>
        <v>137141.1</v>
      </c>
      <c r="Q22" s="24">
        <v>0</v>
      </c>
      <c r="R22" s="16">
        <f t="shared" si="6"/>
        <v>137141.1</v>
      </c>
      <c r="S22" s="9" t="s">
        <v>90</v>
      </c>
      <c r="T22" s="13"/>
    </row>
    <row r="23" spans="1:21" ht="56.25" x14ac:dyDescent="0.3">
      <c r="A23" s="66" t="s">
        <v>141</v>
      </c>
      <c r="B23" s="70" t="s">
        <v>53</v>
      </c>
      <c r="C23" s="69" t="s">
        <v>132</v>
      </c>
      <c r="D23" s="15">
        <v>0</v>
      </c>
      <c r="E23" s="46">
        <v>137239.1</v>
      </c>
      <c r="F23" s="15">
        <f t="shared" si="1"/>
        <v>137239.1</v>
      </c>
      <c r="G23" s="24"/>
      <c r="H23" s="15">
        <f t="shared" si="2"/>
        <v>137239.1</v>
      </c>
      <c r="I23" s="15">
        <v>0</v>
      </c>
      <c r="J23" s="46">
        <v>108101.7</v>
      </c>
      <c r="K23" s="15">
        <f t="shared" si="3"/>
        <v>108101.7</v>
      </c>
      <c r="L23" s="24"/>
      <c r="M23" s="15">
        <f t="shared" si="4"/>
        <v>108101.7</v>
      </c>
      <c r="N23" s="16">
        <v>6601.1</v>
      </c>
      <c r="O23" s="16">
        <v>-924.5</v>
      </c>
      <c r="P23" s="16">
        <f t="shared" si="5"/>
        <v>5676.6</v>
      </c>
      <c r="Q23" s="26"/>
      <c r="R23" s="16">
        <f t="shared" si="6"/>
        <v>5676.6</v>
      </c>
      <c r="S23" s="9" t="s">
        <v>91</v>
      </c>
      <c r="T23" s="13"/>
    </row>
    <row r="24" spans="1:21" ht="56.25" x14ac:dyDescent="0.3">
      <c r="A24" s="66" t="s">
        <v>142</v>
      </c>
      <c r="B24" s="70" t="s">
        <v>54</v>
      </c>
      <c r="C24" s="69" t="s">
        <v>132</v>
      </c>
      <c r="D24" s="15">
        <v>218006.30000000002</v>
      </c>
      <c r="E24" s="46">
        <f>-114032.7-1.4</f>
        <v>-114034.09999999999</v>
      </c>
      <c r="F24" s="15">
        <f t="shared" si="1"/>
        <v>103972.20000000003</v>
      </c>
      <c r="G24" s="24">
        <v>117652.06</v>
      </c>
      <c r="H24" s="15">
        <f t="shared" si="2"/>
        <v>221624.26</v>
      </c>
      <c r="I24" s="15">
        <v>0</v>
      </c>
      <c r="J24" s="46">
        <v>114032.7</v>
      </c>
      <c r="K24" s="15">
        <f t="shared" si="3"/>
        <v>114032.7</v>
      </c>
      <c r="L24" s="24"/>
      <c r="M24" s="15">
        <f t="shared" si="4"/>
        <v>114032.7</v>
      </c>
      <c r="N24" s="15">
        <v>0</v>
      </c>
      <c r="O24" s="16"/>
      <c r="P24" s="16">
        <f t="shared" si="5"/>
        <v>0</v>
      </c>
      <c r="Q24" s="26"/>
      <c r="R24" s="16">
        <f t="shared" si="6"/>
        <v>0</v>
      </c>
      <c r="S24" s="9" t="s">
        <v>92</v>
      </c>
      <c r="T24" s="13"/>
    </row>
    <row r="25" spans="1:21" ht="56.25" x14ac:dyDescent="0.3">
      <c r="A25" s="111" t="s">
        <v>143</v>
      </c>
      <c r="B25" s="70" t="s">
        <v>55</v>
      </c>
      <c r="C25" s="69" t="s">
        <v>132</v>
      </c>
      <c r="D25" s="15">
        <f>D27+D28+D29</f>
        <v>390645</v>
      </c>
      <c r="E25" s="46">
        <f>E27+E28+E29</f>
        <v>-13775.400000000001</v>
      </c>
      <c r="F25" s="15">
        <f t="shared" si="1"/>
        <v>376869.6</v>
      </c>
      <c r="G25" s="24">
        <f>G27+G28+G29</f>
        <v>7.0000000000000001E-3</v>
      </c>
      <c r="H25" s="15">
        <f t="shared" si="2"/>
        <v>376869.60699999996</v>
      </c>
      <c r="I25" s="15">
        <f t="shared" ref="I25:N25" si="8">I27+I28+I29</f>
        <v>293033.8</v>
      </c>
      <c r="J25" s="46">
        <f>J27+J28+J29</f>
        <v>0</v>
      </c>
      <c r="K25" s="15">
        <f t="shared" si="3"/>
        <v>293033.8</v>
      </c>
      <c r="L25" s="24">
        <f>L27+L28+L29</f>
        <v>0</v>
      </c>
      <c r="M25" s="15">
        <f t="shared" si="4"/>
        <v>293033.8</v>
      </c>
      <c r="N25" s="15">
        <f t="shared" si="8"/>
        <v>0</v>
      </c>
      <c r="O25" s="16">
        <f>O27+O28+O29</f>
        <v>0</v>
      </c>
      <c r="P25" s="16">
        <f t="shared" si="5"/>
        <v>0</v>
      </c>
      <c r="Q25" s="26">
        <f>Q27+Q28+Q29</f>
        <v>0</v>
      </c>
      <c r="R25" s="16">
        <f t="shared" si="6"/>
        <v>0</v>
      </c>
      <c r="T25" s="13"/>
    </row>
    <row r="26" spans="1:21" x14ac:dyDescent="0.3">
      <c r="A26" s="112"/>
      <c r="B26" s="70" t="s">
        <v>5</v>
      </c>
      <c r="C26" s="69"/>
      <c r="D26" s="15"/>
      <c r="E26" s="46"/>
      <c r="F26" s="15"/>
      <c r="G26" s="24"/>
      <c r="H26" s="15"/>
      <c r="I26" s="15"/>
      <c r="J26" s="46"/>
      <c r="K26" s="15"/>
      <c r="L26" s="24"/>
      <c r="M26" s="15"/>
      <c r="N26" s="15"/>
      <c r="O26" s="16"/>
      <c r="P26" s="16"/>
      <c r="Q26" s="26"/>
      <c r="R26" s="16"/>
      <c r="T26" s="13"/>
    </row>
    <row r="27" spans="1:21" hidden="1" x14ac:dyDescent="0.3">
      <c r="A27" s="113"/>
      <c r="B27" s="20" t="s">
        <v>6</v>
      </c>
      <c r="C27" s="6"/>
      <c r="D27" s="15">
        <v>22843.7</v>
      </c>
      <c r="E27" s="46">
        <v>-10.199999999999999</v>
      </c>
      <c r="F27" s="15">
        <f t="shared" si="1"/>
        <v>22833.5</v>
      </c>
      <c r="G27" s="24">
        <v>7.0000000000000001E-3</v>
      </c>
      <c r="H27" s="15">
        <f t="shared" ref="H27:H30" si="9">F27+G27</f>
        <v>22833.507000000001</v>
      </c>
      <c r="I27" s="15">
        <v>4627.2</v>
      </c>
      <c r="J27" s="46"/>
      <c r="K27" s="15">
        <f t="shared" si="3"/>
        <v>4627.2</v>
      </c>
      <c r="L27" s="24"/>
      <c r="M27" s="15">
        <f t="shared" ref="M27:M30" si="10">K27+L27</f>
        <v>4627.2</v>
      </c>
      <c r="N27" s="15">
        <v>0</v>
      </c>
      <c r="O27" s="16"/>
      <c r="P27" s="16">
        <f t="shared" si="5"/>
        <v>0</v>
      </c>
      <c r="Q27" s="26"/>
      <c r="R27" s="16">
        <f t="shared" ref="R27:R30" si="11">P27+Q27</f>
        <v>0</v>
      </c>
      <c r="S27" s="9" t="s">
        <v>245</v>
      </c>
      <c r="T27" s="13">
        <v>0</v>
      </c>
    </row>
    <row r="28" spans="1:21" x14ac:dyDescent="0.3">
      <c r="A28" s="112"/>
      <c r="B28" s="70" t="s">
        <v>12</v>
      </c>
      <c r="C28" s="69"/>
      <c r="D28" s="15">
        <f>13765.2+96489.3</f>
        <v>110254.5</v>
      </c>
      <c r="E28" s="46">
        <v>-13765.2</v>
      </c>
      <c r="F28" s="15">
        <f t="shared" si="1"/>
        <v>96489.3</v>
      </c>
      <c r="G28" s="24"/>
      <c r="H28" s="15">
        <f t="shared" si="9"/>
        <v>96489.3</v>
      </c>
      <c r="I28" s="15">
        <v>66424.3</v>
      </c>
      <c r="J28" s="46"/>
      <c r="K28" s="15">
        <f t="shared" si="3"/>
        <v>66424.3</v>
      </c>
      <c r="L28" s="24"/>
      <c r="M28" s="15">
        <f t="shared" si="10"/>
        <v>66424.3</v>
      </c>
      <c r="N28" s="15">
        <v>0</v>
      </c>
      <c r="O28" s="16"/>
      <c r="P28" s="16">
        <f t="shared" si="5"/>
        <v>0</v>
      </c>
      <c r="Q28" s="26"/>
      <c r="R28" s="16">
        <f t="shared" si="11"/>
        <v>0</v>
      </c>
      <c r="S28" s="9" t="s">
        <v>223</v>
      </c>
      <c r="T28" s="13"/>
    </row>
    <row r="29" spans="1:21" x14ac:dyDescent="0.3">
      <c r="A29" s="112"/>
      <c r="B29" s="70" t="s">
        <v>29</v>
      </c>
      <c r="C29" s="69"/>
      <c r="D29" s="15">
        <v>257546.8</v>
      </c>
      <c r="E29" s="46"/>
      <c r="F29" s="15">
        <f t="shared" si="1"/>
        <v>257546.8</v>
      </c>
      <c r="G29" s="24"/>
      <c r="H29" s="15">
        <f t="shared" si="9"/>
        <v>257546.8</v>
      </c>
      <c r="I29" s="15">
        <v>221982.3</v>
      </c>
      <c r="J29" s="46"/>
      <c r="K29" s="15">
        <f t="shared" si="3"/>
        <v>221982.3</v>
      </c>
      <c r="L29" s="24"/>
      <c r="M29" s="15">
        <f t="shared" si="10"/>
        <v>221982.3</v>
      </c>
      <c r="N29" s="15">
        <v>0</v>
      </c>
      <c r="O29" s="16"/>
      <c r="P29" s="16">
        <f t="shared" si="5"/>
        <v>0</v>
      </c>
      <c r="Q29" s="26"/>
      <c r="R29" s="16">
        <f t="shared" si="11"/>
        <v>0</v>
      </c>
      <c r="S29" s="9" t="s">
        <v>222</v>
      </c>
      <c r="T29" s="13"/>
    </row>
    <row r="30" spans="1:21" ht="56.25" x14ac:dyDescent="0.3">
      <c r="A30" s="114"/>
      <c r="B30" s="70" t="s">
        <v>55</v>
      </c>
      <c r="C30" s="69" t="s">
        <v>11</v>
      </c>
      <c r="D30" s="15">
        <f>D32+D33+D34</f>
        <v>0</v>
      </c>
      <c r="E30" s="46">
        <f>E32+E33+E34</f>
        <v>0</v>
      </c>
      <c r="F30" s="15">
        <f t="shared" si="1"/>
        <v>0</v>
      </c>
      <c r="G30" s="24">
        <f>G32+G33+G34</f>
        <v>0</v>
      </c>
      <c r="H30" s="15">
        <f t="shared" si="9"/>
        <v>0</v>
      </c>
      <c r="I30" s="15">
        <f t="shared" ref="I30:N30" si="12">I32+I33+I34</f>
        <v>54989.3</v>
      </c>
      <c r="J30" s="46">
        <f>J32+J33+J34</f>
        <v>0</v>
      </c>
      <c r="K30" s="15">
        <f t="shared" si="3"/>
        <v>54989.3</v>
      </c>
      <c r="L30" s="24">
        <f>L32+L33+L34</f>
        <v>0</v>
      </c>
      <c r="M30" s="15">
        <f t="shared" si="10"/>
        <v>54989.3</v>
      </c>
      <c r="N30" s="15">
        <f t="shared" si="12"/>
        <v>0</v>
      </c>
      <c r="O30" s="16">
        <f>O32+O33+O34</f>
        <v>0</v>
      </c>
      <c r="P30" s="16">
        <f t="shared" si="5"/>
        <v>0</v>
      </c>
      <c r="Q30" s="26">
        <f>Q32+Q33+Q34</f>
        <v>0</v>
      </c>
      <c r="R30" s="16">
        <f t="shared" si="11"/>
        <v>0</v>
      </c>
      <c r="T30" s="13"/>
    </row>
    <row r="31" spans="1:21" x14ac:dyDescent="0.3">
      <c r="A31" s="71"/>
      <c r="B31" s="70" t="s">
        <v>5</v>
      </c>
      <c r="C31" s="69"/>
      <c r="D31" s="15"/>
      <c r="E31" s="46"/>
      <c r="F31" s="15"/>
      <c r="G31" s="24"/>
      <c r="H31" s="15"/>
      <c r="I31" s="15"/>
      <c r="J31" s="46"/>
      <c r="K31" s="15"/>
      <c r="L31" s="24"/>
      <c r="M31" s="15"/>
      <c r="N31" s="15"/>
      <c r="O31" s="16"/>
      <c r="P31" s="16"/>
      <c r="Q31" s="26"/>
      <c r="R31" s="16"/>
      <c r="T31" s="13"/>
    </row>
    <row r="32" spans="1:21" hidden="1" x14ac:dyDescent="0.3">
      <c r="A32" s="65"/>
      <c r="B32" s="20" t="s">
        <v>6</v>
      </c>
      <c r="C32" s="21"/>
      <c r="D32" s="15"/>
      <c r="E32" s="46"/>
      <c r="F32" s="15">
        <f t="shared" si="1"/>
        <v>0</v>
      </c>
      <c r="G32" s="24"/>
      <c r="H32" s="15">
        <f t="shared" ref="H32:H42" si="13">F32+G32</f>
        <v>0</v>
      </c>
      <c r="I32" s="15"/>
      <c r="J32" s="46"/>
      <c r="K32" s="15">
        <f t="shared" si="3"/>
        <v>0</v>
      </c>
      <c r="L32" s="24"/>
      <c r="M32" s="15">
        <f t="shared" ref="M32:M42" si="14">K32+L32</f>
        <v>0</v>
      </c>
      <c r="N32" s="15"/>
      <c r="O32" s="16"/>
      <c r="P32" s="16">
        <f t="shared" si="5"/>
        <v>0</v>
      </c>
      <c r="Q32" s="26"/>
      <c r="R32" s="16">
        <f t="shared" ref="R32:R42" si="15">P32+Q32</f>
        <v>0</v>
      </c>
      <c r="T32" s="13">
        <v>0</v>
      </c>
    </row>
    <row r="33" spans="1:20" x14ac:dyDescent="0.3">
      <c r="A33" s="71"/>
      <c r="B33" s="70" t="s">
        <v>12</v>
      </c>
      <c r="C33" s="69"/>
      <c r="D33" s="15">
        <v>0</v>
      </c>
      <c r="E33" s="46">
        <v>0</v>
      </c>
      <c r="F33" s="15">
        <f t="shared" si="1"/>
        <v>0</v>
      </c>
      <c r="G33" s="24">
        <v>0</v>
      </c>
      <c r="H33" s="15">
        <f t="shared" si="13"/>
        <v>0</v>
      </c>
      <c r="I33" s="15">
        <v>19424.7</v>
      </c>
      <c r="J33" s="46">
        <v>0</v>
      </c>
      <c r="K33" s="15">
        <f t="shared" si="3"/>
        <v>19424.7</v>
      </c>
      <c r="L33" s="24">
        <v>0</v>
      </c>
      <c r="M33" s="15">
        <f t="shared" si="14"/>
        <v>19424.7</v>
      </c>
      <c r="N33" s="15">
        <v>0</v>
      </c>
      <c r="O33" s="16">
        <v>0</v>
      </c>
      <c r="P33" s="16">
        <f t="shared" si="5"/>
        <v>0</v>
      </c>
      <c r="Q33" s="26">
        <v>0</v>
      </c>
      <c r="R33" s="16">
        <f t="shared" si="15"/>
        <v>0</v>
      </c>
      <c r="S33" s="9" t="s">
        <v>222</v>
      </c>
      <c r="T33" s="13"/>
    </row>
    <row r="34" spans="1:20" x14ac:dyDescent="0.3">
      <c r="A34" s="71"/>
      <c r="B34" s="70" t="s">
        <v>29</v>
      </c>
      <c r="C34" s="69"/>
      <c r="D34" s="15">
        <v>0</v>
      </c>
      <c r="E34" s="46">
        <v>0</v>
      </c>
      <c r="F34" s="15">
        <f t="shared" si="1"/>
        <v>0</v>
      </c>
      <c r="G34" s="24">
        <v>0</v>
      </c>
      <c r="H34" s="15">
        <f t="shared" si="13"/>
        <v>0</v>
      </c>
      <c r="I34" s="15">
        <v>35564.6</v>
      </c>
      <c r="J34" s="46">
        <v>0</v>
      </c>
      <c r="K34" s="15">
        <f t="shared" si="3"/>
        <v>35564.6</v>
      </c>
      <c r="L34" s="24">
        <v>0</v>
      </c>
      <c r="M34" s="15">
        <f t="shared" si="14"/>
        <v>35564.6</v>
      </c>
      <c r="N34" s="15">
        <v>0</v>
      </c>
      <c r="O34" s="16">
        <v>0</v>
      </c>
      <c r="P34" s="16">
        <f t="shared" si="5"/>
        <v>0</v>
      </c>
      <c r="Q34" s="26">
        <v>0</v>
      </c>
      <c r="R34" s="16">
        <f t="shared" si="15"/>
        <v>0</v>
      </c>
      <c r="S34" s="9" t="s">
        <v>222</v>
      </c>
      <c r="T34" s="13"/>
    </row>
    <row r="35" spans="1:20" ht="56.25" x14ac:dyDescent="0.3">
      <c r="A35" s="89" t="s">
        <v>144</v>
      </c>
      <c r="B35" s="103" t="s">
        <v>209</v>
      </c>
      <c r="C35" s="69" t="s">
        <v>132</v>
      </c>
      <c r="D35" s="15">
        <f>D37+D38</f>
        <v>15981.7</v>
      </c>
      <c r="E35" s="46">
        <f>E37+E38</f>
        <v>13765.2</v>
      </c>
      <c r="F35" s="15">
        <f t="shared" ref="F35" si="16">D35+E35</f>
        <v>29746.9</v>
      </c>
      <c r="G35" s="24">
        <f>G37+G38</f>
        <v>-27317.764000000003</v>
      </c>
      <c r="H35" s="15">
        <f>F35+G35</f>
        <v>2429.1359999999986</v>
      </c>
      <c r="I35" s="15"/>
      <c r="J35" s="46"/>
      <c r="K35" s="15"/>
      <c r="L35" s="24"/>
      <c r="M35" s="15">
        <f t="shared" si="14"/>
        <v>0</v>
      </c>
      <c r="N35" s="15"/>
      <c r="O35" s="16"/>
      <c r="P35" s="16"/>
      <c r="Q35" s="26"/>
      <c r="R35" s="16">
        <f t="shared" si="15"/>
        <v>0</v>
      </c>
      <c r="T35" s="13"/>
    </row>
    <row r="36" spans="1:20" hidden="1" x14ac:dyDescent="0.3">
      <c r="A36" s="90"/>
      <c r="B36" s="104"/>
      <c r="C36" s="61"/>
      <c r="D36" s="15"/>
      <c r="E36" s="46"/>
      <c r="F36" s="15"/>
      <c r="G36" s="24"/>
      <c r="H36" s="15"/>
      <c r="I36" s="15"/>
      <c r="J36" s="46"/>
      <c r="K36" s="15"/>
      <c r="L36" s="24"/>
      <c r="M36" s="15">
        <f t="shared" si="14"/>
        <v>0</v>
      </c>
      <c r="N36" s="15"/>
      <c r="O36" s="16"/>
      <c r="P36" s="16"/>
      <c r="Q36" s="26"/>
      <c r="R36" s="16">
        <f t="shared" si="15"/>
        <v>0</v>
      </c>
      <c r="T36" s="13">
        <v>0</v>
      </c>
    </row>
    <row r="37" spans="1:20" hidden="1" x14ac:dyDescent="0.3">
      <c r="A37" s="90"/>
      <c r="B37" s="104"/>
      <c r="C37" s="61"/>
      <c r="D37" s="15">
        <v>15981.7</v>
      </c>
      <c r="E37" s="46"/>
      <c r="F37" s="15">
        <f t="shared" ref="F37:F38" si="17">D37+E37</f>
        <v>15981.7</v>
      </c>
      <c r="G37" s="24">
        <f>2429.136-15981.7</f>
        <v>-13552.564</v>
      </c>
      <c r="H37" s="15">
        <f t="shared" ref="H37:H38" si="18">F37+G37</f>
        <v>2429.1360000000004</v>
      </c>
      <c r="I37" s="15"/>
      <c r="J37" s="46"/>
      <c r="K37" s="15"/>
      <c r="L37" s="24"/>
      <c r="M37" s="15">
        <f t="shared" si="14"/>
        <v>0</v>
      </c>
      <c r="N37" s="15"/>
      <c r="O37" s="16"/>
      <c r="P37" s="16"/>
      <c r="Q37" s="26"/>
      <c r="R37" s="16">
        <f t="shared" si="15"/>
        <v>0</v>
      </c>
      <c r="S37" s="9" t="s">
        <v>216</v>
      </c>
      <c r="T37" s="13">
        <v>0</v>
      </c>
    </row>
    <row r="38" spans="1:20" hidden="1" x14ac:dyDescent="0.3">
      <c r="A38" s="90"/>
      <c r="B38" s="104"/>
      <c r="C38" s="61"/>
      <c r="D38" s="15"/>
      <c r="E38" s="46">
        <v>13765.2</v>
      </c>
      <c r="F38" s="15">
        <f t="shared" si="17"/>
        <v>13765.2</v>
      </c>
      <c r="G38" s="24">
        <v>-13765.2</v>
      </c>
      <c r="H38" s="15">
        <f t="shared" si="18"/>
        <v>0</v>
      </c>
      <c r="I38" s="15"/>
      <c r="J38" s="46"/>
      <c r="K38" s="15"/>
      <c r="L38" s="24"/>
      <c r="M38" s="15">
        <f t="shared" si="14"/>
        <v>0</v>
      </c>
      <c r="N38" s="15"/>
      <c r="O38" s="16"/>
      <c r="P38" s="16"/>
      <c r="Q38" s="26"/>
      <c r="R38" s="16">
        <f t="shared" si="15"/>
        <v>0</v>
      </c>
      <c r="S38" s="9" t="s">
        <v>221</v>
      </c>
      <c r="T38" s="13">
        <v>0</v>
      </c>
    </row>
    <row r="39" spans="1:20" ht="37.5" x14ac:dyDescent="0.3">
      <c r="A39" s="91"/>
      <c r="B39" s="105"/>
      <c r="C39" s="69" t="s">
        <v>11</v>
      </c>
      <c r="D39" s="15">
        <v>20807.900000000001</v>
      </c>
      <c r="E39" s="46"/>
      <c r="F39" s="15">
        <f t="shared" si="1"/>
        <v>20807.900000000001</v>
      </c>
      <c r="G39" s="24">
        <f>G41+G42</f>
        <v>29746.9</v>
      </c>
      <c r="H39" s="15">
        <f t="shared" si="13"/>
        <v>50554.8</v>
      </c>
      <c r="I39" s="15">
        <v>0</v>
      </c>
      <c r="J39" s="46"/>
      <c r="K39" s="15">
        <f t="shared" si="3"/>
        <v>0</v>
      </c>
      <c r="L39" s="24">
        <f>L41+L42</f>
        <v>0</v>
      </c>
      <c r="M39" s="15">
        <f t="shared" si="14"/>
        <v>0</v>
      </c>
      <c r="N39" s="15">
        <v>0</v>
      </c>
      <c r="O39" s="16"/>
      <c r="P39" s="16">
        <f t="shared" si="5"/>
        <v>0</v>
      </c>
      <c r="Q39" s="26">
        <f>Q41+Q42</f>
        <v>0</v>
      </c>
      <c r="R39" s="16">
        <f t="shared" si="15"/>
        <v>0</v>
      </c>
      <c r="T39" s="13"/>
    </row>
    <row r="40" spans="1:20" x14ac:dyDescent="0.3">
      <c r="A40" s="75"/>
      <c r="B40" s="69" t="s">
        <v>5</v>
      </c>
      <c r="C40" s="69"/>
      <c r="D40" s="15"/>
      <c r="E40" s="46"/>
      <c r="F40" s="15"/>
      <c r="G40" s="24"/>
      <c r="H40" s="15"/>
      <c r="I40" s="15"/>
      <c r="J40" s="46"/>
      <c r="K40" s="15"/>
      <c r="L40" s="24"/>
      <c r="M40" s="15"/>
      <c r="N40" s="15"/>
      <c r="O40" s="16"/>
      <c r="P40" s="16"/>
      <c r="Q40" s="26"/>
      <c r="R40" s="16"/>
      <c r="T40" s="13"/>
    </row>
    <row r="41" spans="1:20" hidden="1" x14ac:dyDescent="0.3">
      <c r="A41" s="67"/>
      <c r="B41" s="61" t="s">
        <v>6</v>
      </c>
      <c r="C41" s="61"/>
      <c r="D41" s="15">
        <v>20807.900000000001</v>
      </c>
      <c r="E41" s="46"/>
      <c r="F41" s="15">
        <f t="shared" si="1"/>
        <v>20807.900000000001</v>
      </c>
      <c r="G41" s="24">
        <v>15981.7</v>
      </c>
      <c r="H41" s="15">
        <f t="shared" si="13"/>
        <v>36789.600000000006</v>
      </c>
      <c r="I41" s="15"/>
      <c r="J41" s="46"/>
      <c r="K41" s="15"/>
      <c r="L41" s="24"/>
      <c r="M41" s="15">
        <f t="shared" si="14"/>
        <v>0</v>
      </c>
      <c r="N41" s="15"/>
      <c r="O41" s="16"/>
      <c r="P41" s="16"/>
      <c r="Q41" s="26"/>
      <c r="R41" s="16">
        <f t="shared" si="15"/>
        <v>0</v>
      </c>
      <c r="S41" s="9" t="s">
        <v>216</v>
      </c>
      <c r="T41" s="13">
        <v>0</v>
      </c>
    </row>
    <row r="42" spans="1:20" x14ac:dyDescent="0.3">
      <c r="A42" s="75"/>
      <c r="B42" s="69" t="s">
        <v>12</v>
      </c>
      <c r="C42" s="69"/>
      <c r="D42" s="15"/>
      <c r="E42" s="46"/>
      <c r="F42" s="15"/>
      <c r="G42" s="24">
        <v>13765.2</v>
      </c>
      <c r="H42" s="15">
        <f t="shared" si="13"/>
        <v>13765.2</v>
      </c>
      <c r="I42" s="15"/>
      <c r="J42" s="46"/>
      <c r="K42" s="15"/>
      <c r="L42" s="24"/>
      <c r="M42" s="15">
        <f t="shared" si="14"/>
        <v>0</v>
      </c>
      <c r="N42" s="15"/>
      <c r="O42" s="16"/>
      <c r="P42" s="16"/>
      <c r="Q42" s="26"/>
      <c r="R42" s="16">
        <f t="shared" si="15"/>
        <v>0</v>
      </c>
      <c r="S42" s="9" t="s">
        <v>221</v>
      </c>
      <c r="T42" s="13"/>
    </row>
    <row r="43" spans="1:20" ht="37.5" hidden="1" x14ac:dyDescent="0.3">
      <c r="A43" s="62" t="s">
        <v>145</v>
      </c>
      <c r="B43" s="44" t="s">
        <v>56</v>
      </c>
      <c r="C43" s="21" t="s">
        <v>11</v>
      </c>
      <c r="D43" s="15">
        <v>0</v>
      </c>
      <c r="E43" s="46">
        <v>0</v>
      </c>
      <c r="F43" s="15">
        <f t="shared" si="1"/>
        <v>0</v>
      </c>
      <c r="G43" s="24">
        <v>0</v>
      </c>
      <c r="H43" s="15">
        <f t="shared" ref="H43:H44" si="19">F43+G43</f>
        <v>0</v>
      </c>
      <c r="I43" s="15">
        <v>31027.3</v>
      </c>
      <c r="J43" s="46">
        <v>-31027.3</v>
      </c>
      <c r="K43" s="15">
        <f t="shared" si="3"/>
        <v>0</v>
      </c>
      <c r="L43" s="24"/>
      <c r="M43" s="15">
        <f t="shared" ref="M43:M44" si="20">K43+L43</f>
        <v>0</v>
      </c>
      <c r="N43" s="15">
        <v>0</v>
      </c>
      <c r="O43" s="16">
        <v>0</v>
      </c>
      <c r="P43" s="16">
        <f t="shared" si="5"/>
        <v>0</v>
      </c>
      <c r="Q43" s="26">
        <v>0</v>
      </c>
      <c r="R43" s="16">
        <f t="shared" ref="R43:R44" si="21">P43+Q43</f>
        <v>0</v>
      </c>
      <c r="S43" s="9" t="s">
        <v>218</v>
      </c>
      <c r="T43" s="13">
        <v>0</v>
      </c>
    </row>
    <row r="44" spans="1:20" ht="56.25" x14ac:dyDescent="0.3">
      <c r="A44" s="64" t="s">
        <v>145</v>
      </c>
      <c r="B44" s="69" t="s">
        <v>366</v>
      </c>
      <c r="C44" s="69" t="s">
        <v>132</v>
      </c>
      <c r="D44" s="15">
        <f>D46+D47</f>
        <v>462978.1</v>
      </c>
      <c r="E44" s="46">
        <f>E46+E47</f>
        <v>-105423.3</v>
      </c>
      <c r="F44" s="15">
        <f t="shared" si="1"/>
        <v>357554.8</v>
      </c>
      <c r="G44" s="24">
        <f>G46+G47</f>
        <v>28472.53</v>
      </c>
      <c r="H44" s="15">
        <f t="shared" si="19"/>
        <v>386027.32999999996</v>
      </c>
      <c r="I44" s="15">
        <f t="shared" ref="I44:N44" si="22">I46+I47</f>
        <v>51483</v>
      </c>
      <c r="J44" s="46">
        <f>J46+J47</f>
        <v>129483.6</v>
      </c>
      <c r="K44" s="15">
        <f t="shared" si="3"/>
        <v>180966.6</v>
      </c>
      <c r="L44" s="24">
        <f>L46+L47</f>
        <v>0</v>
      </c>
      <c r="M44" s="15">
        <f t="shared" si="20"/>
        <v>180966.6</v>
      </c>
      <c r="N44" s="15">
        <f t="shared" si="22"/>
        <v>0</v>
      </c>
      <c r="O44" s="16">
        <f>O46+O47</f>
        <v>0</v>
      </c>
      <c r="P44" s="16">
        <f t="shared" si="5"/>
        <v>0</v>
      </c>
      <c r="Q44" s="26">
        <f>Q46+Q47</f>
        <v>0</v>
      </c>
      <c r="R44" s="16">
        <f t="shared" si="21"/>
        <v>0</v>
      </c>
      <c r="T44" s="13"/>
    </row>
    <row r="45" spans="1:20" x14ac:dyDescent="0.3">
      <c r="A45" s="64"/>
      <c r="B45" s="70" t="s">
        <v>5</v>
      </c>
      <c r="C45" s="69"/>
      <c r="D45" s="15"/>
      <c r="E45" s="46"/>
      <c r="F45" s="15"/>
      <c r="G45" s="24"/>
      <c r="H45" s="15"/>
      <c r="I45" s="15"/>
      <c r="J45" s="46"/>
      <c r="K45" s="15"/>
      <c r="L45" s="24"/>
      <c r="M45" s="15"/>
      <c r="N45" s="15"/>
      <c r="O45" s="16"/>
      <c r="P45" s="16"/>
      <c r="Q45" s="26"/>
      <c r="R45" s="16"/>
      <c r="T45" s="13"/>
    </row>
    <row r="46" spans="1:20" hidden="1" x14ac:dyDescent="0.3">
      <c r="A46" s="1"/>
      <c r="B46" s="20" t="s">
        <v>6</v>
      </c>
      <c r="C46" s="21"/>
      <c r="D46" s="15">
        <v>194812</v>
      </c>
      <c r="E46" s="46">
        <v>-105423.3</v>
      </c>
      <c r="F46" s="15">
        <f t="shared" si="1"/>
        <v>89388.7</v>
      </c>
      <c r="G46" s="24">
        <v>28472.53</v>
      </c>
      <c r="H46" s="15">
        <f t="shared" ref="H46:H49" si="23">F46+G46</f>
        <v>117861.23</v>
      </c>
      <c r="I46" s="15">
        <v>37288.300000000003</v>
      </c>
      <c r="J46" s="46">
        <f>31027.3+105423.3-6967</f>
        <v>129483.6</v>
      </c>
      <c r="K46" s="15">
        <f t="shared" si="3"/>
        <v>166771.90000000002</v>
      </c>
      <c r="L46" s="24"/>
      <c r="M46" s="15">
        <f t="shared" ref="M46:M49" si="24">K46+L46</f>
        <v>166771.90000000002</v>
      </c>
      <c r="N46" s="15">
        <v>0</v>
      </c>
      <c r="O46" s="16"/>
      <c r="P46" s="16">
        <f t="shared" si="5"/>
        <v>0</v>
      </c>
      <c r="Q46" s="26"/>
      <c r="R46" s="16">
        <f t="shared" ref="R46:R49" si="25">P46+Q46</f>
        <v>0</v>
      </c>
      <c r="S46" s="9" t="s">
        <v>319</v>
      </c>
      <c r="T46" s="13">
        <v>0</v>
      </c>
    </row>
    <row r="47" spans="1:20" x14ac:dyDescent="0.3">
      <c r="A47" s="64"/>
      <c r="B47" s="70" t="s">
        <v>12</v>
      </c>
      <c r="C47" s="6"/>
      <c r="D47" s="15">
        <v>268166.09999999998</v>
      </c>
      <c r="E47" s="46"/>
      <c r="F47" s="15">
        <f t="shared" si="1"/>
        <v>268166.09999999998</v>
      </c>
      <c r="G47" s="24"/>
      <c r="H47" s="15">
        <f t="shared" si="23"/>
        <v>268166.09999999998</v>
      </c>
      <c r="I47" s="15">
        <v>14194.7</v>
      </c>
      <c r="J47" s="46"/>
      <c r="K47" s="15">
        <f t="shared" si="3"/>
        <v>14194.7</v>
      </c>
      <c r="L47" s="24"/>
      <c r="M47" s="15">
        <f t="shared" si="24"/>
        <v>14194.7</v>
      </c>
      <c r="N47" s="15">
        <v>0</v>
      </c>
      <c r="O47" s="16"/>
      <c r="P47" s="16">
        <f t="shared" si="5"/>
        <v>0</v>
      </c>
      <c r="Q47" s="26"/>
      <c r="R47" s="16">
        <f t="shared" si="25"/>
        <v>0</v>
      </c>
      <c r="S47" s="9" t="s">
        <v>221</v>
      </c>
      <c r="T47" s="13"/>
    </row>
    <row r="48" spans="1:20" ht="56.25" x14ac:dyDescent="0.3">
      <c r="A48" s="64" t="s">
        <v>146</v>
      </c>
      <c r="B48" s="70" t="s">
        <v>57</v>
      </c>
      <c r="C48" s="6" t="s">
        <v>132</v>
      </c>
      <c r="D48" s="15">
        <v>0</v>
      </c>
      <c r="E48" s="46">
        <v>0</v>
      </c>
      <c r="F48" s="15">
        <f t="shared" si="1"/>
        <v>0</v>
      </c>
      <c r="G48" s="24">
        <v>0</v>
      </c>
      <c r="H48" s="15">
        <f t="shared" si="23"/>
        <v>0</v>
      </c>
      <c r="I48" s="15">
        <v>9100.4</v>
      </c>
      <c r="J48" s="46">
        <v>0</v>
      </c>
      <c r="K48" s="15">
        <f t="shared" si="3"/>
        <v>9100.4</v>
      </c>
      <c r="L48" s="24">
        <v>0</v>
      </c>
      <c r="M48" s="15">
        <f t="shared" si="24"/>
        <v>9100.4</v>
      </c>
      <c r="N48" s="15">
        <v>0</v>
      </c>
      <c r="O48" s="16">
        <v>0</v>
      </c>
      <c r="P48" s="16">
        <f t="shared" si="5"/>
        <v>0</v>
      </c>
      <c r="Q48" s="26">
        <v>0</v>
      </c>
      <c r="R48" s="16">
        <f t="shared" si="25"/>
        <v>0</v>
      </c>
      <c r="S48" s="9" t="s">
        <v>224</v>
      </c>
      <c r="T48" s="13"/>
    </row>
    <row r="49" spans="1:20" ht="56.25" x14ac:dyDescent="0.3">
      <c r="A49" s="64" t="s">
        <v>147</v>
      </c>
      <c r="B49" s="70" t="s">
        <v>58</v>
      </c>
      <c r="C49" s="6" t="s">
        <v>132</v>
      </c>
      <c r="D49" s="15">
        <f>D51+D52</f>
        <v>0</v>
      </c>
      <c r="E49" s="46">
        <f>E51+E52</f>
        <v>0</v>
      </c>
      <c r="F49" s="15">
        <f t="shared" si="1"/>
        <v>0</v>
      </c>
      <c r="G49" s="24">
        <f>G51+G52</f>
        <v>15</v>
      </c>
      <c r="H49" s="15">
        <f t="shared" si="23"/>
        <v>15</v>
      </c>
      <c r="I49" s="15">
        <f t="shared" ref="I49:N49" si="26">I51+I52</f>
        <v>78505.7</v>
      </c>
      <c r="J49" s="46">
        <f>J51+J52</f>
        <v>-25599.8</v>
      </c>
      <c r="K49" s="15">
        <f t="shared" si="3"/>
        <v>52905.899999999994</v>
      </c>
      <c r="L49" s="24">
        <f>L51+L52</f>
        <v>0</v>
      </c>
      <c r="M49" s="15">
        <f t="shared" si="24"/>
        <v>52905.899999999994</v>
      </c>
      <c r="N49" s="15">
        <f t="shared" si="26"/>
        <v>126197.40000000001</v>
      </c>
      <c r="O49" s="16">
        <f>O51+O52</f>
        <v>-105085.6</v>
      </c>
      <c r="P49" s="16">
        <f t="shared" si="5"/>
        <v>21111.800000000003</v>
      </c>
      <c r="Q49" s="26">
        <f>Q51+Q52</f>
        <v>0</v>
      </c>
      <c r="R49" s="16">
        <f t="shared" si="25"/>
        <v>21111.800000000003</v>
      </c>
      <c r="T49" s="13"/>
    </row>
    <row r="50" spans="1:20" x14ac:dyDescent="0.3">
      <c r="A50" s="64"/>
      <c r="B50" s="70" t="s">
        <v>5</v>
      </c>
      <c r="C50" s="69"/>
      <c r="D50" s="15"/>
      <c r="E50" s="46"/>
      <c r="F50" s="15"/>
      <c r="G50" s="24"/>
      <c r="H50" s="15"/>
      <c r="I50" s="15"/>
      <c r="J50" s="46"/>
      <c r="K50" s="15"/>
      <c r="L50" s="24"/>
      <c r="M50" s="15"/>
      <c r="N50" s="15"/>
      <c r="O50" s="16"/>
      <c r="P50" s="16"/>
      <c r="Q50" s="26"/>
      <c r="R50" s="16"/>
      <c r="T50" s="13"/>
    </row>
    <row r="51" spans="1:20" hidden="1" x14ac:dyDescent="0.3">
      <c r="A51" s="1"/>
      <c r="B51" s="20" t="s">
        <v>6</v>
      </c>
      <c r="C51" s="21"/>
      <c r="D51" s="15">
        <v>0</v>
      </c>
      <c r="E51" s="46">
        <v>0</v>
      </c>
      <c r="F51" s="15">
        <f t="shared" si="1"/>
        <v>0</v>
      </c>
      <c r="G51" s="24">
        <v>15</v>
      </c>
      <c r="H51" s="15">
        <f t="shared" ref="H51:H54" si="27">F51+G51</f>
        <v>15</v>
      </c>
      <c r="I51" s="15">
        <v>25599.8</v>
      </c>
      <c r="J51" s="46">
        <v>-25599.8</v>
      </c>
      <c r="K51" s="15">
        <f t="shared" si="3"/>
        <v>0</v>
      </c>
      <c r="L51" s="24"/>
      <c r="M51" s="15">
        <f t="shared" ref="M51:M54" si="28">K51+L51</f>
        <v>0</v>
      </c>
      <c r="N51" s="15">
        <v>105085.6</v>
      </c>
      <c r="O51" s="16">
        <v>-105085.6</v>
      </c>
      <c r="P51" s="16">
        <f t="shared" si="5"/>
        <v>0</v>
      </c>
      <c r="Q51" s="26"/>
      <c r="R51" s="16">
        <f t="shared" ref="R51:R54" si="29">P51+Q51</f>
        <v>0</v>
      </c>
      <c r="S51" s="9" t="s">
        <v>318</v>
      </c>
      <c r="T51" s="13">
        <v>0</v>
      </c>
    </row>
    <row r="52" spans="1:20" x14ac:dyDescent="0.3">
      <c r="A52" s="64"/>
      <c r="B52" s="69" t="s">
        <v>12</v>
      </c>
      <c r="C52" s="69"/>
      <c r="D52" s="15">
        <v>0</v>
      </c>
      <c r="E52" s="46">
        <v>0</v>
      </c>
      <c r="F52" s="15">
        <f t="shared" si="1"/>
        <v>0</v>
      </c>
      <c r="G52" s="24">
        <v>0</v>
      </c>
      <c r="H52" s="15">
        <f t="shared" si="27"/>
        <v>0</v>
      </c>
      <c r="I52" s="15">
        <v>52905.9</v>
      </c>
      <c r="J52" s="46">
        <v>0</v>
      </c>
      <c r="K52" s="15">
        <f t="shared" si="3"/>
        <v>52905.9</v>
      </c>
      <c r="L52" s="24">
        <v>0</v>
      </c>
      <c r="M52" s="15">
        <f t="shared" si="28"/>
        <v>52905.9</v>
      </c>
      <c r="N52" s="15">
        <v>21111.8</v>
      </c>
      <c r="O52" s="16">
        <v>0</v>
      </c>
      <c r="P52" s="16">
        <f t="shared" si="5"/>
        <v>21111.8</v>
      </c>
      <c r="Q52" s="26">
        <v>0</v>
      </c>
      <c r="R52" s="16">
        <f t="shared" si="29"/>
        <v>21111.8</v>
      </c>
      <c r="S52" s="9" t="s">
        <v>221</v>
      </c>
      <c r="T52" s="13"/>
    </row>
    <row r="53" spans="1:20" ht="37.5" hidden="1" x14ac:dyDescent="0.3">
      <c r="A53" s="1" t="s">
        <v>148</v>
      </c>
      <c r="B53" s="44" t="s">
        <v>208</v>
      </c>
      <c r="C53" s="21" t="s">
        <v>11</v>
      </c>
      <c r="D53" s="15">
        <v>0</v>
      </c>
      <c r="E53" s="46">
        <v>0</v>
      </c>
      <c r="F53" s="15">
        <f t="shared" si="1"/>
        <v>0</v>
      </c>
      <c r="G53" s="24">
        <v>0</v>
      </c>
      <c r="H53" s="15">
        <f t="shared" si="27"/>
        <v>0</v>
      </c>
      <c r="I53" s="15">
        <v>59234</v>
      </c>
      <c r="J53" s="46">
        <v>-59234</v>
      </c>
      <c r="K53" s="15">
        <f t="shared" si="3"/>
        <v>0</v>
      </c>
      <c r="L53" s="24"/>
      <c r="M53" s="15">
        <f t="shared" si="28"/>
        <v>0</v>
      </c>
      <c r="N53" s="15">
        <v>0</v>
      </c>
      <c r="O53" s="16">
        <v>0</v>
      </c>
      <c r="P53" s="16">
        <f t="shared" si="5"/>
        <v>0</v>
      </c>
      <c r="Q53" s="26">
        <v>0</v>
      </c>
      <c r="R53" s="16">
        <f t="shared" si="29"/>
        <v>0</v>
      </c>
      <c r="S53" s="9" t="s">
        <v>219</v>
      </c>
      <c r="T53" s="13">
        <v>0</v>
      </c>
    </row>
    <row r="54" spans="1:20" ht="56.25" x14ac:dyDescent="0.3">
      <c r="A54" s="64" t="s">
        <v>148</v>
      </c>
      <c r="B54" s="69" t="s">
        <v>208</v>
      </c>
      <c r="C54" s="6" t="s">
        <v>132</v>
      </c>
      <c r="D54" s="15">
        <f>D56+D57</f>
        <v>119057.40000000001</v>
      </c>
      <c r="E54" s="46">
        <f>E56+E57</f>
        <v>0</v>
      </c>
      <c r="F54" s="15">
        <f t="shared" si="1"/>
        <v>119057.40000000001</v>
      </c>
      <c r="G54" s="24">
        <f>G56+G57</f>
        <v>0</v>
      </c>
      <c r="H54" s="15">
        <f t="shared" si="27"/>
        <v>119057.40000000001</v>
      </c>
      <c r="I54" s="15">
        <f t="shared" ref="I54:N54" si="30">I56+I57</f>
        <v>538326.69999999995</v>
      </c>
      <c r="J54" s="46">
        <f>J56+J57</f>
        <v>59234</v>
      </c>
      <c r="K54" s="15">
        <f t="shared" si="3"/>
        <v>597560.69999999995</v>
      </c>
      <c r="L54" s="24">
        <f>L56+L57</f>
        <v>0</v>
      </c>
      <c r="M54" s="15">
        <f t="shared" si="28"/>
        <v>597560.69999999995</v>
      </c>
      <c r="N54" s="15">
        <f t="shared" si="30"/>
        <v>0</v>
      </c>
      <c r="O54" s="16">
        <f>O56+O57</f>
        <v>0</v>
      </c>
      <c r="P54" s="16">
        <f t="shared" si="5"/>
        <v>0</v>
      </c>
      <c r="Q54" s="26">
        <f>Q56+Q57</f>
        <v>0</v>
      </c>
      <c r="R54" s="16">
        <f t="shared" si="29"/>
        <v>0</v>
      </c>
      <c r="T54" s="13"/>
    </row>
    <row r="55" spans="1:20" x14ac:dyDescent="0.3">
      <c r="A55" s="64"/>
      <c r="B55" s="70" t="s">
        <v>5</v>
      </c>
      <c r="C55" s="6"/>
      <c r="D55" s="15"/>
      <c r="E55" s="46"/>
      <c r="F55" s="15"/>
      <c r="G55" s="24"/>
      <c r="H55" s="15"/>
      <c r="I55" s="15"/>
      <c r="J55" s="46"/>
      <c r="K55" s="15"/>
      <c r="L55" s="24"/>
      <c r="M55" s="15"/>
      <c r="N55" s="15"/>
      <c r="O55" s="16"/>
      <c r="P55" s="16"/>
      <c r="Q55" s="26"/>
      <c r="R55" s="16"/>
      <c r="T55" s="13"/>
    </row>
    <row r="56" spans="1:20" hidden="1" x14ac:dyDescent="0.3">
      <c r="A56" s="1"/>
      <c r="B56" s="20" t="s">
        <v>6</v>
      </c>
      <c r="C56" s="21"/>
      <c r="D56" s="15">
        <v>22858.799999999999</v>
      </c>
      <c r="E56" s="46"/>
      <c r="F56" s="15">
        <f t="shared" si="1"/>
        <v>22858.799999999999</v>
      </c>
      <c r="G56" s="24"/>
      <c r="H56" s="15">
        <f t="shared" ref="H56:H59" si="31">F56+G56</f>
        <v>22858.799999999999</v>
      </c>
      <c r="I56" s="15">
        <v>104477.2</v>
      </c>
      <c r="J56" s="46">
        <v>59234</v>
      </c>
      <c r="K56" s="15">
        <f t="shared" si="3"/>
        <v>163711.20000000001</v>
      </c>
      <c r="L56" s="24"/>
      <c r="M56" s="15">
        <f t="shared" ref="M56:M59" si="32">K56+L56</f>
        <v>163711.20000000001</v>
      </c>
      <c r="N56" s="15">
        <v>0</v>
      </c>
      <c r="O56" s="16"/>
      <c r="P56" s="16">
        <f t="shared" si="5"/>
        <v>0</v>
      </c>
      <c r="Q56" s="26"/>
      <c r="R56" s="16">
        <f t="shared" ref="R56:R59" si="33">P56+Q56</f>
        <v>0</v>
      </c>
      <c r="S56" s="9" t="s">
        <v>219</v>
      </c>
      <c r="T56" s="13">
        <v>0</v>
      </c>
    </row>
    <row r="57" spans="1:20" x14ac:dyDescent="0.3">
      <c r="A57" s="64"/>
      <c r="B57" s="69" t="s">
        <v>60</v>
      </c>
      <c r="C57" s="69"/>
      <c r="D57" s="15">
        <v>96198.6</v>
      </c>
      <c r="E57" s="46"/>
      <c r="F57" s="15">
        <f t="shared" si="1"/>
        <v>96198.6</v>
      </c>
      <c r="G57" s="24"/>
      <c r="H57" s="15">
        <f t="shared" si="31"/>
        <v>96198.6</v>
      </c>
      <c r="I57" s="15">
        <f>216794.5+217055</f>
        <v>433849.5</v>
      </c>
      <c r="J57" s="46"/>
      <c r="K57" s="15">
        <f t="shared" si="3"/>
        <v>433849.5</v>
      </c>
      <c r="L57" s="24"/>
      <c r="M57" s="15">
        <f t="shared" si="32"/>
        <v>433849.5</v>
      </c>
      <c r="N57" s="15">
        <v>0</v>
      </c>
      <c r="O57" s="16"/>
      <c r="P57" s="16">
        <f t="shared" si="5"/>
        <v>0</v>
      </c>
      <c r="Q57" s="26"/>
      <c r="R57" s="16">
        <f t="shared" si="33"/>
        <v>0</v>
      </c>
      <c r="S57" s="9" t="s">
        <v>221</v>
      </c>
      <c r="T57" s="13"/>
    </row>
    <row r="58" spans="1:20" ht="37.5" hidden="1" customHeight="1" x14ac:dyDescent="0.3">
      <c r="A58" s="64" t="s">
        <v>149</v>
      </c>
      <c r="B58" s="63" t="s">
        <v>59</v>
      </c>
      <c r="C58" s="21" t="s">
        <v>11</v>
      </c>
      <c r="D58" s="15">
        <v>0</v>
      </c>
      <c r="E58" s="46">
        <v>0</v>
      </c>
      <c r="F58" s="15">
        <f t="shared" si="1"/>
        <v>0</v>
      </c>
      <c r="G58" s="24">
        <v>0</v>
      </c>
      <c r="H58" s="15">
        <f t="shared" si="31"/>
        <v>0</v>
      </c>
      <c r="I58" s="15">
        <v>0</v>
      </c>
      <c r="J58" s="46">
        <v>0</v>
      </c>
      <c r="K58" s="15">
        <f t="shared" si="3"/>
        <v>0</v>
      </c>
      <c r="L58" s="24">
        <v>0</v>
      </c>
      <c r="M58" s="15">
        <f t="shared" si="32"/>
        <v>0</v>
      </c>
      <c r="N58" s="15">
        <v>59234</v>
      </c>
      <c r="O58" s="16">
        <v>-59234</v>
      </c>
      <c r="P58" s="16">
        <f t="shared" si="5"/>
        <v>0</v>
      </c>
      <c r="Q58" s="26"/>
      <c r="R58" s="16">
        <f t="shared" si="33"/>
        <v>0</v>
      </c>
      <c r="S58" s="9" t="s">
        <v>220</v>
      </c>
      <c r="T58" s="13">
        <v>0</v>
      </c>
    </row>
    <row r="59" spans="1:20" ht="56.25" x14ac:dyDescent="0.3">
      <c r="A59" s="64" t="s">
        <v>149</v>
      </c>
      <c r="B59" s="69" t="s">
        <v>59</v>
      </c>
      <c r="C59" s="6" t="s">
        <v>132</v>
      </c>
      <c r="D59" s="15">
        <f>D61+D62</f>
        <v>40817</v>
      </c>
      <c r="E59" s="46">
        <f>E61+E62</f>
        <v>0</v>
      </c>
      <c r="F59" s="15">
        <f t="shared" si="1"/>
        <v>40817</v>
      </c>
      <c r="G59" s="24">
        <f>G61+G62</f>
        <v>0</v>
      </c>
      <c r="H59" s="15">
        <f t="shared" si="31"/>
        <v>40817</v>
      </c>
      <c r="I59" s="15">
        <f t="shared" ref="I59:N59" si="34">I61+I62</f>
        <v>81433.5</v>
      </c>
      <c r="J59" s="46">
        <f>J61+J62</f>
        <v>0</v>
      </c>
      <c r="K59" s="15">
        <f t="shared" si="3"/>
        <v>81433.5</v>
      </c>
      <c r="L59" s="24">
        <f>L61+L62</f>
        <v>0</v>
      </c>
      <c r="M59" s="15">
        <f t="shared" si="32"/>
        <v>81433.5</v>
      </c>
      <c r="N59" s="15">
        <f t="shared" si="34"/>
        <v>625332.6</v>
      </c>
      <c r="O59" s="16">
        <f>O61+O62</f>
        <v>59234</v>
      </c>
      <c r="P59" s="16">
        <f t="shared" si="5"/>
        <v>684566.6</v>
      </c>
      <c r="Q59" s="26">
        <f>Q61+Q62</f>
        <v>0</v>
      </c>
      <c r="R59" s="16">
        <f t="shared" si="33"/>
        <v>684566.6</v>
      </c>
      <c r="T59" s="13"/>
    </row>
    <row r="60" spans="1:20" x14ac:dyDescent="0.3">
      <c r="A60" s="64"/>
      <c r="B60" s="70" t="s">
        <v>5</v>
      </c>
      <c r="C60" s="69"/>
      <c r="D60" s="15"/>
      <c r="E60" s="46"/>
      <c r="F60" s="15"/>
      <c r="G60" s="24"/>
      <c r="H60" s="15"/>
      <c r="I60" s="15"/>
      <c r="J60" s="46"/>
      <c r="K60" s="15"/>
      <c r="L60" s="24"/>
      <c r="M60" s="15"/>
      <c r="N60" s="15"/>
      <c r="O60" s="16"/>
      <c r="P60" s="16"/>
      <c r="Q60" s="26"/>
      <c r="R60" s="16"/>
      <c r="T60" s="13"/>
    </row>
    <row r="61" spans="1:20" hidden="1" x14ac:dyDescent="0.3">
      <c r="A61" s="1"/>
      <c r="B61" s="20" t="s">
        <v>6</v>
      </c>
      <c r="C61" s="21"/>
      <c r="D61" s="15">
        <v>20817</v>
      </c>
      <c r="E61" s="46"/>
      <c r="F61" s="15">
        <f t="shared" si="1"/>
        <v>20817</v>
      </c>
      <c r="G61" s="24"/>
      <c r="H61" s="15">
        <f t="shared" ref="H61:H62" si="35">F61+G61</f>
        <v>20817</v>
      </c>
      <c r="I61" s="15">
        <v>38961.5</v>
      </c>
      <c r="J61" s="46"/>
      <c r="K61" s="15">
        <f t="shared" si="3"/>
        <v>38961.5</v>
      </c>
      <c r="L61" s="24"/>
      <c r="M61" s="15">
        <f t="shared" ref="M61:M64" si="36">K61+L61</f>
        <v>38961.5</v>
      </c>
      <c r="N61" s="15">
        <v>248632.5</v>
      </c>
      <c r="O61" s="16">
        <v>59234</v>
      </c>
      <c r="P61" s="16">
        <f t="shared" si="5"/>
        <v>307866.5</v>
      </c>
      <c r="Q61" s="26"/>
      <c r="R61" s="16">
        <f t="shared" ref="R61:R64" si="37">P61+Q61</f>
        <v>307866.5</v>
      </c>
      <c r="S61" s="9" t="s">
        <v>220</v>
      </c>
      <c r="T61" s="13">
        <v>0</v>
      </c>
    </row>
    <row r="62" spans="1:20" x14ac:dyDescent="0.3">
      <c r="A62" s="64"/>
      <c r="B62" s="70" t="s">
        <v>60</v>
      </c>
      <c r="C62" s="69"/>
      <c r="D62" s="15">
        <v>20000</v>
      </c>
      <c r="E62" s="46"/>
      <c r="F62" s="15">
        <f t="shared" si="1"/>
        <v>20000</v>
      </c>
      <c r="G62" s="24"/>
      <c r="H62" s="15">
        <f t="shared" si="35"/>
        <v>20000</v>
      </c>
      <c r="I62" s="15">
        <v>42472</v>
      </c>
      <c r="J62" s="46"/>
      <c r="K62" s="15">
        <f t="shared" si="3"/>
        <v>42472</v>
      </c>
      <c r="L62" s="24"/>
      <c r="M62" s="15">
        <f t="shared" si="36"/>
        <v>42472</v>
      </c>
      <c r="N62" s="15">
        <f>271274.3+105425.8</f>
        <v>376700.1</v>
      </c>
      <c r="O62" s="16"/>
      <c r="P62" s="16">
        <f t="shared" si="5"/>
        <v>376700.1</v>
      </c>
      <c r="Q62" s="26"/>
      <c r="R62" s="16">
        <f t="shared" si="37"/>
        <v>376700.1</v>
      </c>
      <c r="S62" s="9" t="s">
        <v>221</v>
      </c>
      <c r="T62" s="13"/>
    </row>
    <row r="63" spans="1:20" ht="100.5" customHeight="1" x14ac:dyDescent="0.3">
      <c r="A63" s="64" t="s">
        <v>150</v>
      </c>
      <c r="B63" s="70" t="s">
        <v>249</v>
      </c>
      <c r="C63" s="6" t="s">
        <v>132</v>
      </c>
      <c r="D63" s="15">
        <v>77977.3</v>
      </c>
      <c r="E63" s="46">
        <v>-77977.3</v>
      </c>
      <c r="F63" s="15">
        <f>D63+E63</f>
        <v>0</v>
      </c>
      <c r="G63" s="24">
        <v>8887.8259999999991</v>
      </c>
      <c r="H63" s="15">
        <f>F63+G63</f>
        <v>8887.8259999999991</v>
      </c>
      <c r="I63" s="15">
        <v>150000</v>
      </c>
      <c r="J63" s="46">
        <v>-150000</v>
      </c>
      <c r="K63" s="15">
        <f t="shared" si="3"/>
        <v>0</v>
      </c>
      <c r="L63" s="24"/>
      <c r="M63" s="15">
        <f t="shared" si="36"/>
        <v>0</v>
      </c>
      <c r="N63" s="15">
        <v>0</v>
      </c>
      <c r="O63" s="16"/>
      <c r="P63" s="16">
        <f t="shared" si="5"/>
        <v>0</v>
      </c>
      <c r="Q63" s="26"/>
      <c r="R63" s="16">
        <f t="shared" si="37"/>
        <v>0</v>
      </c>
      <c r="S63" s="9" t="s">
        <v>93</v>
      </c>
      <c r="T63" s="13"/>
    </row>
    <row r="64" spans="1:20" ht="37.5" x14ac:dyDescent="0.3">
      <c r="A64" s="64" t="s">
        <v>151</v>
      </c>
      <c r="B64" s="70" t="s">
        <v>356</v>
      </c>
      <c r="C64" s="69" t="s">
        <v>11</v>
      </c>
      <c r="D64" s="15">
        <f>D66+D67</f>
        <v>24104.7</v>
      </c>
      <c r="E64" s="46">
        <f>E66+E67</f>
        <v>0</v>
      </c>
      <c r="F64" s="15">
        <f t="shared" si="1"/>
        <v>24104.7</v>
      </c>
      <c r="G64" s="24">
        <f>G66+G67</f>
        <v>0</v>
      </c>
      <c r="H64" s="15">
        <f t="shared" ref="H64" si="38">F64+G64</f>
        <v>24104.7</v>
      </c>
      <c r="I64" s="15">
        <f t="shared" ref="I64:N64" si="39">I66+I67</f>
        <v>0</v>
      </c>
      <c r="J64" s="46">
        <f>J66+J67</f>
        <v>0</v>
      </c>
      <c r="K64" s="15">
        <f t="shared" si="3"/>
        <v>0</v>
      </c>
      <c r="L64" s="24">
        <f>L66+L67</f>
        <v>0</v>
      </c>
      <c r="M64" s="15">
        <f t="shared" si="36"/>
        <v>0</v>
      </c>
      <c r="N64" s="15">
        <f t="shared" si="39"/>
        <v>0</v>
      </c>
      <c r="O64" s="16">
        <f>O66+O67</f>
        <v>0</v>
      </c>
      <c r="P64" s="16">
        <f t="shared" si="5"/>
        <v>0</v>
      </c>
      <c r="Q64" s="26">
        <f>Q66+Q67</f>
        <v>0</v>
      </c>
      <c r="R64" s="16">
        <f t="shared" si="37"/>
        <v>0</v>
      </c>
      <c r="T64" s="13"/>
    </row>
    <row r="65" spans="1:20" x14ac:dyDescent="0.3">
      <c r="A65" s="64"/>
      <c r="B65" s="70" t="s">
        <v>5</v>
      </c>
      <c r="C65" s="69"/>
      <c r="D65" s="15"/>
      <c r="E65" s="46"/>
      <c r="F65" s="15"/>
      <c r="G65" s="24"/>
      <c r="H65" s="15"/>
      <c r="I65" s="15"/>
      <c r="J65" s="46"/>
      <c r="K65" s="15"/>
      <c r="L65" s="24"/>
      <c r="M65" s="15"/>
      <c r="N65" s="15"/>
      <c r="O65" s="16"/>
      <c r="P65" s="16"/>
      <c r="Q65" s="26"/>
      <c r="R65" s="16"/>
      <c r="T65" s="13"/>
    </row>
    <row r="66" spans="1:20" hidden="1" x14ac:dyDescent="0.3">
      <c r="A66" s="1"/>
      <c r="B66" s="20" t="s">
        <v>6</v>
      </c>
      <c r="C66" s="6"/>
      <c r="D66" s="15">
        <v>6604.7</v>
      </c>
      <c r="E66" s="46"/>
      <c r="F66" s="15">
        <f t="shared" si="1"/>
        <v>6604.7</v>
      </c>
      <c r="G66" s="24"/>
      <c r="H66" s="15">
        <f t="shared" ref="H66:H68" si="40">F66+G66</f>
        <v>6604.7</v>
      </c>
      <c r="I66" s="15">
        <v>0</v>
      </c>
      <c r="J66" s="46"/>
      <c r="K66" s="15">
        <f t="shared" si="3"/>
        <v>0</v>
      </c>
      <c r="L66" s="24"/>
      <c r="M66" s="15">
        <f t="shared" ref="M66:M68" si="41">K66+L66</f>
        <v>0</v>
      </c>
      <c r="N66" s="15">
        <v>0</v>
      </c>
      <c r="O66" s="16"/>
      <c r="P66" s="16">
        <f t="shared" si="5"/>
        <v>0</v>
      </c>
      <c r="Q66" s="26"/>
      <c r="R66" s="16">
        <f t="shared" ref="R66:R68" si="42">P66+Q66</f>
        <v>0</v>
      </c>
      <c r="S66" s="9" t="s">
        <v>94</v>
      </c>
      <c r="T66" s="13">
        <v>0</v>
      </c>
    </row>
    <row r="67" spans="1:20" x14ac:dyDescent="0.3">
      <c r="A67" s="64"/>
      <c r="B67" s="70" t="s">
        <v>12</v>
      </c>
      <c r="C67" s="6"/>
      <c r="D67" s="15">
        <v>17500</v>
      </c>
      <c r="E67" s="46"/>
      <c r="F67" s="15">
        <f t="shared" si="1"/>
        <v>17500</v>
      </c>
      <c r="G67" s="24"/>
      <c r="H67" s="15">
        <f t="shared" si="40"/>
        <v>17500</v>
      </c>
      <c r="I67" s="15">
        <v>0</v>
      </c>
      <c r="J67" s="46"/>
      <c r="K67" s="15">
        <f t="shared" si="3"/>
        <v>0</v>
      </c>
      <c r="L67" s="24"/>
      <c r="M67" s="15">
        <f t="shared" si="41"/>
        <v>0</v>
      </c>
      <c r="N67" s="15">
        <v>0</v>
      </c>
      <c r="O67" s="16"/>
      <c r="P67" s="16">
        <f t="shared" si="5"/>
        <v>0</v>
      </c>
      <c r="Q67" s="26"/>
      <c r="R67" s="16">
        <f t="shared" si="42"/>
        <v>0</v>
      </c>
      <c r="S67" s="9" t="s">
        <v>217</v>
      </c>
      <c r="T67" s="13"/>
    </row>
    <row r="68" spans="1:20" ht="37.5" x14ac:dyDescent="0.3">
      <c r="A68" s="64" t="s">
        <v>152</v>
      </c>
      <c r="B68" s="70" t="s">
        <v>210</v>
      </c>
      <c r="C68" s="69" t="s">
        <v>11</v>
      </c>
      <c r="D68" s="15">
        <f>D70+D71</f>
        <v>16756.400000000001</v>
      </c>
      <c r="E68" s="46">
        <f>E70+E71</f>
        <v>0</v>
      </c>
      <c r="F68" s="15">
        <f t="shared" si="1"/>
        <v>16756.400000000001</v>
      </c>
      <c r="G68" s="24">
        <f>G70+G71</f>
        <v>0</v>
      </c>
      <c r="H68" s="15">
        <f t="shared" si="40"/>
        <v>16756.400000000001</v>
      </c>
      <c r="I68" s="15">
        <f t="shared" ref="I68:N68" si="43">I70+I71</f>
        <v>0</v>
      </c>
      <c r="J68" s="46">
        <f>J70+J71</f>
        <v>0</v>
      </c>
      <c r="K68" s="15">
        <f t="shared" si="3"/>
        <v>0</v>
      </c>
      <c r="L68" s="24">
        <f>L70+L71</f>
        <v>0</v>
      </c>
      <c r="M68" s="15">
        <f t="shared" si="41"/>
        <v>0</v>
      </c>
      <c r="N68" s="15">
        <f t="shared" si="43"/>
        <v>0</v>
      </c>
      <c r="O68" s="16">
        <f>O70+O71</f>
        <v>0</v>
      </c>
      <c r="P68" s="16">
        <f t="shared" si="5"/>
        <v>0</v>
      </c>
      <c r="Q68" s="26">
        <f>Q70+Q71</f>
        <v>0</v>
      </c>
      <c r="R68" s="16">
        <f t="shared" si="42"/>
        <v>0</v>
      </c>
      <c r="T68" s="13"/>
    </row>
    <row r="69" spans="1:20" x14ac:dyDescent="0.3">
      <c r="A69" s="64"/>
      <c r="B69" s="70" t="s">
        <v>5</v>
      </c>
      <c r="C69" s="69"/>
      <c r="D69" s="15"/>
      <c r="E69" s="46"/>
      <c r="F69" s="15"/>
      <c r="G69" s="24"/>
      <c r="H69" s="15"/>
      <c r="I69" s="15"/>
      <c r="J69" s="46"/>
      <c r="K69" s="15"/>
      <c r="L69" s="24"/>
      <c r="M69" s="15"/>
      <c r="N69" s="15"/>
      <c r="O69" s="16"/>
      <c r="P69" s="16"/>
      <c r="Q69" s="26"/>
      <c r="R69" s="16"/>
      <c r="T69" s="13"/>
    </row>
    <row r="70" spans="1:20" hidden="1" x14ac:dyDescent="0.3">
      <c r="A70" s="1"/>
      <c r="B70" s="20" t="s">
        <v>6</v>
      </c>
      <c r="C70" s="21"/>
      <c r="D70" s="15">
        <v>5036.3999999999996</v>
      </c>
      <c r="E70" s="46"/>
      <c r="F70" s="15">
        <f t="shared" si="1"/>
        <v>5036.3999999999996</v>
      </c>
      <c r="G70" s="24"/>
      <c r="H70" s="15">
        <f t="shared" ref="H70:H86" si="44">F70+G70</f>
        <v>5036.3999999999996</v>
      </c>
      <c r="I70" s="15">
        <v>0</v>
      </c>
      <c r="J70" s="46"/>
      <c r="K70" s="15">
        <f t="shared" si="3"/>
        <v>0</v>
      </c>
      <c r="L70" s="24"/>
      <c r="M70" s="15">
        <f t="shared" ref="M70:M86" si="45">K70+L70</f>
        <v>0</v>
      </c>
      <c r="N70" s="15">
        <v>0</v>
      </c>
      <c r="O70" s="16"/>
      <c r="P70" s="16">
        <f t="shared" si="5"/>
        <v>0</v>
      </c>
      <c r="Q70" s="26"/>
      <c r="R70" s="16">
        <f t="shared" ref="R70:R86" si="46">P70+Q70</f>
        <v>0</v>
      </c>
      <c r="S70" s="9" t="s">
        <v>95</v>
      </c>
      <c r="T70" s="13">
        <v>0</v>
      </c>
    </row>
    <row r="71" spans="1:20" x14ac:dyDescent="0.3">
      <c r="A71" s="64"/>
      <c r="B71" s="70" t="s">
        <v>12</v>
      </c>
      <c r="C71" s="69"/>
      <c r="D71" s="15">
        <v>11720</v>
      </c>
      <c r="E71" s="46"/>
      <c r="F71" s="15">
        <f t="shared" si="1"/>
        <v>11720</v>
      </c>
      <c r="G71" s="24"/>
      <c r="H71" s="15">
        <f t="shared" si="44"/>
        <v>11720</v>
      </c>
      <c r="I71" s="15">
        <v>0</v>
      </c>
      <c r="J71" s="46"/>
      <c r="K71" s="15">
        <f t="shared" si="3"/>
        <v>0</v>
      </c>
      <c r="L71" s="24"/>
      <c r="M71" s="15">
        <f t="shared" si="45"/>
        <v>0</v>
      </c>
      <c r="N71" s="15">
        <v>0</v>
      </c>
      <c r="O71" s="16"/>
      <c r="P71" s="16">
        <f t="shared" si="5"/>
        <v>0</v>
      </c>
      <c r="Q71" s="26"/>
      <c r="R71" s="16">
        <f t="shared" si="46"/>
        <v>0</v>
      </c>
      <c r="S71" s="9" t="s">
        <v>217</v>
      </c>
      <c r="T71" s="13"/>
    </row>
    <row r="72" spans="1:20" ht="37.5" x14ac:dyDescent="0.3">
      <c r="A72" s="64" t="s">
        <v>153</v>
      </c>
      <c r="B72" s="70" t="s">
        <v>359</v>
      </c>
      <c r="C72" s="69" t="s">
        <v>11</v>
      </c>
      <c r="D72" s="15">
        <v>0</v>
      </c>
      <c r="E72" s="46">
        <v>0</v>
      </c>
      <c r="F72" s="15">
        <f t="shared" si="1"/>
        <v>0</v>
      </c>
      <c r="G72" s="24">
        <v>0</v>
      </c>
      <c r="H72" s="15">
        <f t="shared" si="44"/>
        <v>0</v>
      </c>
      <c r="I72" s="15">
        <v>6999.9</v>
      </c>
      <c r="J72" s="46">
        <v>0</v>
      </c>
      <c r="K72" s="15">
        <f t="shared" si="3"/>
        <v>6999.9</v>
      </c>
      <c r="L72" s="24">
        <v>0</v>
      </c>
      <c r="M72" s="15">
        <f t="shared" si="45"/>
        <v>6999.9</v>
      </c>
      <c r="N72" s="15">
        <v>0</v>
      </c>
      <c r="O72" s="16">
        <v>0</v>
      </c>
      <c r="P72" s="16">
        <f t="shared" si="5"/>
        <v>0</v>
      </c>
      <c r="Q72" s="26">
        <v>0</v>
      </c>
      <c r="R72" s="16">
        <f t="shared" si="46"/>
        <v>0</v>
      </c>
      <c r="S72" s="9" t="s">
        <v>96</v>
      </c>
      <c r="T72" s="13"/>
    </row>
    <row r="73" spans="1:20" ht="37.5" x14ac:dyDescent="0.3">
      <c r="A73" s="64" t="s">
        <v>154</v>
      </c>
      <c r="B73" s="70" t="s">
        <v>360</v>
      </c>
      <c r="C73" s="69" t="s">
        <v>11</v>
      </c>
      <c r="D73" s="15">
        <v>0</v>
      </c>
      <c r="E73" s="46">
        <v>0</v>
      </c>
      <c r="F73" s="15">
        <f t="shared" si="1"/>
        <v>0</v>
      </c>
      <c r="G73" s="24">
        <v>0</v>
      </c>
      <c r="H73" s="15">
        <f t="shared" si="44"/>
        <v>0</v>
      </c>
      <c r="I73" s="15">
        <v>622.9</v>
      </c>
      <c r="J73" s="46">
        <v>0</v>
      </c>
      <c r="K73" s="15">
        <f t="shared" si="3"/>
        <v>622.9</v>
      </c>
      <c r="L73" s="24">
        <v>0</v>
      </c>
      <c r="M73" s="15">
        <f t="shared" si="45"/>
        <v>622.9</v>
      </c>
      <c r="N73" s="15">
        <v>16000</v>
      </c>
      <c r="O73" s="16">
        <v>0</v>
      </c>
      <c r="P73" s="16">
        <f t="shared" si="5"/>
        <v>16000</v>
      </c>
      <c r="Q73" s="26">
        <v>0</v>
      </c>
      <c r="R73" s="16">
        <f t="shared" si="46"/>
        <v>16000</v>
      </c>
      <c r="S73" s="9" t="s">
        <v>97</v>
      </c>
      <c r="T73" s="13"/>
    </row>
    <row r="74" spans="1:20" ht="37.5" x14ac:dyDescent="0.3">
      <c r="A74" s="64" t="s">
        <v>155</v>
      </c>
      <c r="B74" s="70" t="s">
        <v>361</v>
      </c>
      <c r="C74" s="69" t="s">
        <v>11</v>
      </c>
      <c r="D74" s="15">
        <v>0</v>
      </c>
      <c r="E74" s="46">
        <v>0</v>
      </c>
      <c r="F74" s="15">
        <f t="shared" si="1"/>
        <v>0</v>
      </c>
      <c r="G74" s="24">
        <v>0</v>
      </c>
      <c r="H74" s="15">
        <f t="shared" si="44"/>
        <v>0</v>
      </c>
      <c r="I74" s="15">
        <v>622.9</v>
      </c>
      <c r="J74" s="46">
        <v>0</v>
      </c>
      <c r="K74" s="15">
        <f t="shared" si="3"/>
        <v>622.9</v>
      </c>
      <c r="L74" s="24">
        <v>0</v>
      </c>
      <c r="M74" s="15">
        <f t="shared" si="45"/>
        <v>622.9</v>
      </c>
      <c r="N74" s="15">
        <v>16000</v>
      </c>
      <c r="O74" s="16">
        <v>0</v>
      </c>
      <c r="P74" s="16">
        <f t="shared" si="5"/>
        <v>16000</v>
      </c>
      <c r="Q74" s="26">
        <v>0</v>
      </c>
      <c r="R74" s="16">
        <f t="shared" si="46"/>
        <v>16000</v>
      </c>
      <c r="S74" s="9" t="s">
        <v>98</v>
      </c>
      <c r="T74" s="13"/>
    </row>
    <row r="75" spans="1:20" ht="37.5" x14ac:dyDescent="0.3">
      <c r="A75" s="64" t="s">
        <v>156</v>
      </c>
      <c r="B75" s="70" t="s">
        <v>362</v>
      </c>
      <c r="C75" s="69" t="s">
        <v>11</v>
      </c>
      <c r="D75" s="15">
        <v>0</v>
      </c>
      <c r="E75" s="46">
        <v>0</v>
      </c>
      <c r="F75" s="15">
        <f t="shared" si="1"/>
        <v>0</v>
      </c>
      <c r="G75" s="24">
        <v>0</v>
      </c>
      <c r="H75" s="15">
        <f t="shared" si="44"/>
        <v>0</v>
      </c>
      <c r="I75" s="15">
        <v>16622.900000000001</v>
      </c>
      <c r="J75" s="46">
        <v>0</v>
      </c>
      <c r="K75" s="15">
        <f t="shared" si="3"/>
        <v>16622.900000000001</v>
      </c>
      <c r="L75" s="24">
        <v>0</v>
      </c>
      <c r="M75" s="15">
        <f t="shared" si="45"/>
        <v>16622.900000000001</v>
      </c>
      <c r="N75" s="15">
        <v>0</v>
      </c>
      <c r="O75" s="16">
        <v>0</v>
      </c>
      <c r="P75" s="16">
        <f t="shared" si="5"/>
        <v>0</v>
      </c>
      <c r="Q75" s="26">
        <v>0</v>
      </c>
      <c r="R75" s="16">
        <f t="shared" si="46"/>
        <v>0</v>
      </c>
      <c r="S75" s="9" t="s">
        <v>99</v>
      </c>
      <c r="T75" s="13"/>
    </row>
    <row r="76" spans="1:20" ht="37.5" x14ac:dyDescent="0.3">
      <c r="A76" s="64" t="s">
        <v>157</v>
      </c>
      <c r="B76" s="70" t="s">
        <v>211</v>
      </c>
      <c r="C76" s="69" t="s">
        <v>11</v>
      </c>
      <c r="D76" s="15">
        <v>0</v>
      </c>
      <c r="E76" s="46">
        <v>0</v>
      </c>
      <c r="F76" s="15">
        <f t="shared" si="1"/>
        <v>0</v>
      </c>
      <c r="G76" s="24">
        <v>0</v>
      </c>
      <c r="H76" s="15">
        <f t="shared" si="44"/>
        <v>0</v>
      </c>
      <c r="I76" s="15">
        <v>16000</v>
      </c>
      <c r="J76" s="46">
        <v>0</v>
      </c>
      <c r="K76" s="15">
        <f t="shared" si="3"/>
        <v>16000</v>
      </c>
      <c r="L76" s="24">
        <v>0</v>
      </c>
      <c r="M76" s="15">
        <f t="shared" si="45"/>
        <v>16000</v>
      </c>
      <c r="N76" s="15">
        <v>0</v>
      </c>
      <c r="O76" s="16">
        <v>0</v>
      </c>
      <c r="P76" s="16">
        <f t="shared" si="5"/>
        <v>0</v>
      </c>
      <c r="Q76" s="26">
        <v>0</v>
      </c>
      <c r="R76" s="16">
        <f t="shared" si="46"/>
        <v>0</v>
      </c>
      <c r="S76" s="9" t="s">
        <v>100</v>
      </c>
      <c r="T76" s="13"/>
    </row>
    <row r="77" spans="1:20" ht="56.25" x14ac:dyDescent="0.3">
      <c r="A77" s="64" t="s">
        <v>158</v>
      </c>
      <c r="B77" s="70" t="s">
        <v>212</v>
      </c>
      <c r="C77" s="6" t="s">
        <v>132</v>
      </c>
      <c r="D77" s="15">
        <v>5373.7</v>
      </c>
      <c r="E77" s="46">
        <v>-214.8</v>
      </c>
      <c r="F77" s="15">
        <f t="shared" si="1"/>
        <v>5158.8999999999996</v>
      </c>
      <c r="G77" s="24"/>
      <c r="H77" s="15">
        <f t="shared" si="44"/>
        <v>5158.8999999999996</v>
      </c>
      <c r="I77" s="15">
        <v>0</v>
      </c>
      <c r="J77" s="46"/>
      <c r="K77" s="15">
        <f t="shared" si="3"/>
        <v>0</v>
      </c>
      <c r="L77" s="24"/>
      <c r="M77" s="15">
        <f t="shared" si="45"/>
        <v>0</v>
      </c>
      <c r="N77" s="15">
        <v>0</v>
      </c>
      <c r="O77" s="16"/>
      <c r="P77" s="16">
        <f t="shared" si="5"/>
        <v>0</v>
      </c>
      <c r="Q77" s="26"/>
      <c r="R77" s="16">
        <f t="shared" si="46"/>
        <v>0</v>
      </c>
      <c r="S77" s="9" t="s">
        <v>101</v>
      </c>
      <c r="T77" s="13"/>
    </row>
    <row r="78" spans="1:20" ht="37.5" x14ac:dyDescent="0.3">
      <c r="A78" s="64" t="s">
        <v>159</v>
      </c>
      <c r="B78" s="70" t="s">
        <v>355</v>
      </c>
      <c r="C78" s="69" t="s">
        <v>11</v>
      </c>
      <c r="D78" s="15">
        <v>0</v>
      </c>
      <c r="E78" s="46">
        <v>0</v>
      </c>
      <c r="F78" s="15">
        <f t="shared" si="1"/>
        <v>0</v>
      </c>
      <c r="G78" s="24">
        <v>0</v>
      </c>
      <c r="H78" s="15">
        <f t="shared" si="44"/>
        <v>0</v>
      </c>
      <c r="I78" s="15">
        <v>0</v>
      </c>
      <c r="J78" s="46">
        <v>0</v>
      </c>
      <c r="K78" s="15">
        <f t="shared" si="3"/>
        <v>0</v>
      </c>
      <c r="L78" s="24">
        <v>0</v>
      </c>
      <c r="M78" s="15">
        <f t="shared" si="45"/>
        <v>0</v>
      </c>
      <c r="N78" s="15">
        <v>16622.900000000001</v>
      </c>
      <c r="O78" s="16">
        <v>0</v>
      </c>
      <c r="P78" s="16">
        <f t="shared" si="5"/>
        <v>16622.900000000001</v>
      </c>
      <c r="Q78" s="26">
        <v>0</v>
      </c>
      <c r="R78" s="16">
        <f t="shared" si="46"/>
        <v>16622.900000000001</v>
      </c>
      <c r="S78" s="9" t="s">
        <v>102</v>
      </c>
      <c r="T78" s="13"/>
    </row>
    <row r="79" spans="1:20" ht="37.5" x14ac:dyDescent="0.3">
      <c r="A79" s="64" t="s">
        <v>160</v>
      </c>
      <c r="B79" s="70" t="s">
        <v>79</v>
      </c>
      <c r="C79" s="69" t="s">
        <v>11</v>
      </c>
      <c r="D79" s="15">
        <v>0</v>
      </c>
      <c r="E79" s="46">
        <v>0</v>
      </c>
      <c r="F79" s="15">
        <f t="shared" si="1"/>
        <v>0</v>
      </c>
      <c r="G79" s="24">
        <v>0</v>
      </c>
      <c r="H79" s="15">
        <f t="shared" si="44"/>
        <v>0</v>
      </c>
      <c r="I79" s="15">
        <v>17616.3</v>
      </c>
      <c r="J79" s="46">
        <v>0</v>
      </c>
      <c r="K79" s="15">
        <f t="shared" si="3"/>
        <v>17616.3</v>
      </c>
      <c r="L79" s="24">
        <v>0</v>
      </c>
      <c r="M79" s="15">
        <f t="shared" si="45"/>
        <v>17616.3</v>
      </c>
      <c r="N79" s="15">
        <v>0</v>
      </c>
      <c r="O79" s="16">
        <v>0</v>
      </c>
      <c r="P79" s="16">
        <f t="shared" si="5"/>
        <v>0</v>
      </c>
      <c r="Q79" s="26">
        <v>0</v>
      </c>
      <c r="R79" s="16">
        <f t="shared" si="46"/>
        <v>0</v>
      </c>
      <c r="S79" s="9" t="s">
        <v>213</v>
      </c>
      <c r="T79" s="13"/>
    </row>
    <row r="80" spans="1:20" ht="56.25" x14ac:dyDescent="0.3">
      <c r="A80" s="81" t="s">
        <v>161</v>
      </c>
      <c r="B80" s="79" t="s">
        <v>310</v>
      </c>
      <c r="C80" s="6" t="s">
        <v>132</v>
      </c>
      <c r="D80" s="15"/>
      <c r="E80" s="46"/>
      <c r="F80" s="15"/>
      <c r="G80" s="24">
        <v>51.057000000000002</v>
      </c>
      <c r="H80" s="15">
        <f t="shared" si="44"/>
        <v>51.057000000000002</v>
      </c>
      <c r="I80" s="15"/>
      <c r="J80" s="46"/>
      <c r="K80" s="15"/>
      <c r="L80" s="24"/>
      <c r="M80" s="15">
        <f t="shared" si="45"/>
        <v>0</v>
      </c>
      <c r="N80" s="15"/>
      <c r="O80" s="16"/>
      <c r="P80" s="16"/>
      <c r="Q80" s="26"/>
      <c r="R80" s="16">
        <f t="shared" si="46"/>
        <v>0</v>
      </c>
      <c r="S80" s="9" t="s">
        <v>311</v>
      </c>
      <c r="T80" s="13"/>
    </row>
    <row r="81" spans="1:21" ht="37.5" x14ac:dyDescent="0.3">
      <c r="A81" s="82"/>
      <c r="B81" s="80"/>
      <c r="C81" s="6" t="s">
        <v>11</v>
      </c>
      <c r="D81" s="15"/>
      <c r="E81" s="46"/>
      <c r="F81" s="15"/>
      <c r="G81" s="24">
        <f>4064.524</f>
        <v>4064.5239999999999</v>
      </c>
      <c r="H81" s="15">
        <f t="shared" si="44"/>
        <v>4064.5239999999999</v>
      </c>
      <c r="I81" s="15"/>
      <c r="J81" s="46"/>
      <c r="K81" s="15"/>
      <c r="L81" s="24"/>
      <c r="M81" s="15">
        <f t="shared" si="45"/>
        <v>0</v>
      </c>
      <c r="N81" s="15"/>
      <c r="O81" s="16"/>
      <c r="P81" s="16"/>
      <c r="Q81" s="26"/>
      <c r="R81" s="16">
        <f t="shared" si="46"/>
        <v>0</v>
      </c>
      <c r="S81" s="9" t="s">
        <v>311</v>
      </c>
      <c r="T81" s="13"/>
    </row>
    <row r="82" spans="1:21" ht="56.25" x14ac:dyDescent="0.3">
      <c r="A82" s="64" t="s">
        <v>162</v>
      </c>
      <c r="B82" s="70" t="s">
        <v>312</v>
      </c>
      <c r="C82" s="6" t="s">
        <v>132</v>
      </c>
      <c r="D82" s="15"/>
      <c r="E82" s="46"/>
      <c r="F82" s="15"/>
      <c r="G82" s="24">
        <v>16706.901999999998</v>
      </c>
      <c r="H82" s="15">
        <f t="shared" si="44"/>
        <v>16706.901999999998</v>
      </c>
      <c r="I82" s="15"/>
      <c r="J82" s="46"/>
      <c r="K82" s="15"/>
      <c r="L82" s="24"/>
      <c r="M82" s="15">
        <f t="shared" si="45"/>
        <v>0</v>
      </c>
      <c r="N82" s="15"/>
      <c r="O82" s="16"/>
      <c r="P82" s="16"/>
      <c r="Q82" s="26"/>
      <c r="R82" s="16">
        <f t="shared" si="46"/>
        <v>0</v>
      </c>
      <c r="S82" s="9" t="s">
        <v>313</v>
      </c>
      <c r="T82" s="13"/>
    </row>
    <row r="83" spans="1:21" ht="37.5" x14ac:dyDescent="0.3">
      <c r="A83" s="81" t="s">
        <v>163</v>
      </c>
      <c r="B83" s="79" t="s">
        <v>314</v>
      </c>
      <c r="C83" s="6" t="s">
        <v>11</v>
      </c>
      <c r="D83" s="15"/>
      <c r="E83" s="46"/>
      <c r="F83" s="15"/>
      <c r="G83" s="24">
        <f>1799.516</f>
        <v>1799.5160000000001</v>
      </c>
      <c r="H83" s="15">
        <f t="shared" si="44"/>
        <v>1799.5160000000001</v>
      </c>
      <c r="I83" s="15"/>
      <c r="J83" s="46"/>
      <c r="K83" s="15"/>
      <c r="L83" s="24"/>
      <c r="M83" s="15">
        <f t="shared" si="45"/>
        <v>0</v>
      </c>
      <c r="N83" s="15"/>
      <c r="O83" s="16"/>
      <c r="P83" s="16"/>
      <c r="Q83" s="26"/>
      <c r="R83" s="16">
        <f t="shared" si="46"/>
        <v>0</v>
      </c>
      <c r="S83" s="9" t="s">
        <v>352</v>
      </c>
      <c r="T83" s="13"/>
    </row>
    <row r="84" spans="1:21" ht="56.25" x14ac:dyDescent="0.3">
      <c r="A84" s="82"/>
      <c r="B84" s="80"/>
      <c r="C84" s="6" t="s">
        <v>132</v>
      </c>
      <c r="D84" s="15"/>
      <c r="E84" s="46"/>
      <c r="F84" s="15"/>
      <c r="G84" s="24">
        <v>1.2E-2</v>
      </c>
      <c r="H84" s="15">
        <f t="shared" si="44"/>
        <v>1.2E-2</v>
      </c>
      <c r="I84" s="15"/>
      <c r="J84" s="46"/>
      <c r="K84" s="15"/>
      <c r="L84" s="24"/>
      <c r="M84" s="15">
        <f t="shared" si="45"/>
        <v>0</v>
      </c>
      <c r="N84" s="15"/>
      <c r="O84" s="16"/>
      <c r="P84" s="16"/>
      <c r="Q84" s="26"/>
      <c r="R84" s="16">
        <f t="shared" si="46"/>
        <v>0</v>
      </c>
      <c r="S84" s="9" t="s">
        <v>365</v>
      </c>
      <c r="T84" s="13"/>
    </row>
    <row r="85" spans="1:21" ht="56.25" x14ac:dyDescent="0.3">
      <c r="A85" s="64" t="s">
        <v>164</v>
      </c>
      <c r="B85" s="70" t="s">
        <v>353</v>
      </c>
      <c r="C85" s="6" t="s">
        <v>132</v>
      </c>
      <c r="D85" s="15"/>
      <c r="E85" s="46"/>
      <c r="F85" s="15"/>
      <c r="G85" s="24">
        <v>197.21899999999999</v>
      </c>
      <c r="H85" s="15">
        <f t="shared" si="44"/>
        <v>197.21899999999999</v>
      </c>
      <c r="I85" s="15"/>
      <c r="J85" s="46"/>
      <c r="K85" s="15"/>
      <c r="L85" s="24"/>
      <c r="M85" s="15">
        <f t="shared" si="45"/>
        <v>0</v>
      </c>
      <c r="N85" s="15"/>
      <c r="O85" s="16"/>
      <c r="P85" s="16"/>
      <c r="Q85" s="26"/>
      <c r="R85" s="16">
        <f t="shared" si="46"/>
        <v>0</v>
      </c>
      <c r="S85" s="9" t="s">
        <v>315</v>
      </c>
      <c r="T85" s="13"/>
    </row>
    <row r="86" spans="1:21" x14ac:dyDescent="0.3">
      <c r="A86" s="64"/>
      <c r="B86" s="70" t="s">
        <v>26</v>
      </c>
      <c r="C86" s="6"/>
      <c r="D86" s="30">
        <f>D88+D89+D90+D91</f>
        <v>2465080.0999999996</v>
      </c>
      <c r="E86" s="30">
        <f>E88+E89+E90+E91</f>
        <v>-50000</v>
      </c>
      <c r="F86" s="30">
        <f t="shared" si="1"/>
        <v>2415080.0999999996</v>
      </c>
      <c r="G86" s="30">
        <f>G88+G89+G90+G91</f>
        <v>48628.492000000006</v>
      </c>
      <c r="H86" s="15">
        <f t="shared" si="44"/>
        <v>2463708.5919999997</v>
      </c>
      <c r="I86" s="30">
        <f t="shared" ref="I86:N86" si="47">I88+I89+I90+I91</f>
        <v>2999387.4</v>
      </c>
      <c r="J86" s="30">
        <f>J88+J89+J90+J91</f>
        <v>0</v>
      </c>
      <c r="K86" s="30">
        <f t="shared" si="3"/>
        <v>2999387.4</v>
      </c>
      <c r="L86" s="30">
        <f>L88+L89+L90+L91</f>
        <v>3028.9719999999988</v>
      </c>
      <c r="M86" s="15">
        <f t="shared" si="45"/>
        <v>3002416.372</v>
      </c>
      <c r="N86" s="30">
        <f t="shared" si="47"/>
        <v>2908124.2</v>
      </c>
      <c r="O86" s="31">
        <f>O88+O89+O90+O91</f>
        <v>0</v>
      </c>
      <c r="P86" s="31">
        <f t="shared" si="5"/>
        <v>2908124.2</v>
      </c>
      <c r="Q86" s="31">
        <f>Q88+Q89+Q90+Q91</f>
        <v>7618.7</v>
      </c>
      <c r="R86" s="16">
        <f t="shared" si="46"/>
        <v>2915742.9000000004</v>
      </c>
      <c r="S86" s="32"/>
      <c r="T86" s="34"/>
      <c r="U86" s="33"/>
    </row>
    <row r="87" spans="1:21" x14ac:dyDescent="0.3">
      <c r="A87" s="64"/>
      <c r="B87" s="7" t="s">
        <v>5</v>
      </c>
      <c r="C87" s="6"/>
      <c r="D87" s="30"/>
      <c r="E87" s="30"/>
      <c r="F87" s="30"/>
      <c r="G87" s="30"/>
      <c r="H87" s="15"/>
      <c r="I87" s="30"/>
      <c r="J87" s="30"/>
      <c r="K87" s="30"/>
      <c r="L87" s="30"/>
      <c r="M87" s="15"/>
      <c r="N87" s="31"/>
      <c r="O87" s="31"/>
      <c r="P87" s="31"/>
      <c r="Q87" s="31"/>
      <c r="R87" s="16"/>
      <c r="S87" s="32"/>
      <c r="T87" s="34"/>
      <c r="U87" s="33"/>
    </row>
    <row r="88" spans="1:21" s="33" customFormat="1" hidden="1" x14ac:dyDescent="0.3">
      <c r="A88" s="29"/>
      <c r="B88" s="39" t="s">
        <v>6</v>
      </c>
      <c r="C88" s="56"/>
      <c r="D88" s="30">
        <f>D92+D93+D94+D95+D96+D98+D99+D100+D101+D104</f>
        <v>847638.2</v>
      </c>
      <c r="E88" s="30">
        <f>E92+E93+E94+E95+E96+E98+E99+E100+E101+E104+E97</f>
        <v>-50000</v>
      </c>
      <c r="F88" s="30">
        <f t="shared" si="1"/>
        <v>797638.2</v>
      </c>
      <c r="G88" s="30">
        <f>G92+G93+G94+G95+G96+G98+G99+G100+G101+G104+G97+G114+G115+G116</f>
        <v>35295.692000000003</v>
      </c>
      <c r="H88" s="30">
        <f t="shared" ref="H88:H102" si="48">F88+G88</f>
        <v>832933.89199999999</v>
      </c>
      <c r="I88" s="30">
        <f t="shared" ref="I88:N88" si="49">I92+I93+I94+I95+I96+I98+I99+I100+I101+I104</f>
        <v>641238.39999999991</v>
      </c>
      <c r="J88" s="30">
        <f>J92+J93+J94+J95+J96+J98+J99+J100+J101+J104+J97</f>
        <v>0</v>
      </c>
      <c r="K88" s="30">
        <f t="shared" si="3"/>
        <v>641238.39999999991</v>
      </c>
      <c r="L88" s="30">
        <f>L92+L93+L94+L95+L96+L98+L99+L100+L101+L104+L97+L114+L115+L116</f>
        <v>-13154.028</v>
      </c>
      <c r="M88" s="30">
        <f t="shared" ref="M88:M102" si="50">K88+L88</f>
        <v>628084.37199999986</v>
      </c>
      <c r="N88" s="30">
        <f t="shared" si="49"/>
        <v>457987</v>
      </c>
      <c r="O88" s="31">
        <f>O92+O93+O94+O95+O96+O98+O99+O100+O101+O104+O97</f>
        <v>0</v>
      </c>
      <c r="P88" s="31">
        <f t="shared" si="5"/>
        <v>457987</v>
      </c>
      <c r="Q88" s="31">
        <f>Q92+Q93+Q94+Q95+Q96+Q98+Q99+Q100+Q101+Q104+Q97+Q114+Q115+Q116</f>
        <v>0</v>
      </c>
      <c r="R88" s="31">
        <f t="shared" ref="R88:R102" si="51">P88+Q88</f>
        <v>457987</v>
      </c>
      <c r="S88" s="32"/>
      <c r="T88" s="34">
        <v>0</v>
      </c>
    </row>
    <row r="89" spans="1:21" x14ac:dyDescent="0.3">
      <c r="A89" s="64"/>
      <c r="B89" s="69" t="s">
        <v>12</v>
      </c>
      <c r="C89" s="6"/>
      <c r="D89" s="30">
        <f>D105+D109+D112</f>
        <v>812467.89999999991</v>
      </c>
      <c r="E89" s="30">
        <f>E105+E109+E112</f>
        <v>0</v>
      </c>
      <c r="F89" s="30">
        <f t="shared" si="1"/>
        <v>812467.89999999991</v>
      </c>
      <c r="G89" s="30">
        <f>G105+G109+G112+G119</f>
        <v>3455.7999999999997</v>
      </c>
      <c r="H89" s="15">
        <f t="shared" si="48"/>
        <v>815923.7</v>
      </c>
      <c r="I89" s="30">
        <f t="shared" ref="I89:N89" si="52">I105+I109+I112</f>
        <v>215662.2</v>
      </c>
      <c r="J89" s="30">
        <f>J105+J109+J112</f>
        <v>0</v>
      </c>
      <c r="K89" s="30">
        <f t="shared" si="3"/>
        <v>215662.2</v>
      </c>
      <c r="L89" s="30">
        <f>L105+L109+L112+L119</f>
        <v>9024.7999999999993</v>
      </c>
      <c r="M89" s="15">
        <f t="shared" si="50"/>
        <v>224687</v>
      </c>
      <c r="N89" s="30">
        <f t="shared" si="52"/>
        <v>209404.9</v>
      </c>
      <c r="O89" s="31">
        <f>O105+O109+O112</f>
        <v>0</v>
      </c>
      <c r="P89" s="31">
        <f t="shared" si="5"/>
        <v>209404.9</v>
      </c>
      <c r="Q89" s="31">
        <f>Q105+Q109+Q112+Q119</f>
        <v>11201.5</v>
      </c>
      <c r="R89" s="16">
        <f t="shared" si="51"/>
        <v>220606.4</v>
      </c>
      <c r="S89" s="32"/>
      <c r="T89" s="34"/>
      <c r="U89" s="33"/>
    </row>
    <row r="90" spans="1:21" x14ac:dyDescent="0.3">
      <c r="A90" s="64"/>
      <c r="B90" s="69" t="s">
        <v>19</v>
      </c>
      <c r="C90" s="6"/>
      <c r="D90" s="30">
        <f>D113</f>
        <v>130817.7</v>
      </c>
      <c r="E90" s="30">
        <f>E113</f>
        <v>0</v>
      </c>
      <c r="F90" s="30">
        <f t="shared" si="1"/>
        <v>130817.7</v>
      </c>
      <c r="G90" s="30">
        <f>G113</f>
        <v>9877</v>
      </c>
      <c r="H90" s="15">
        <f t="shared" si="48"/>
        <v>140694.70000000001</v>
      </c>
      <c r="I90" s="30">
        <f t="shared" ref="I90:N90" si="53">I113</f>
        <v>137475.1</v>
      </c>
      <c r="J90" s="30">
        <f>J113</f>
        <v>0</v>
      </c>
      <c r="K90" s="30">
        <f t="shared" si="3"/>
        <v>137475.1</v>
      </c>
      <c r="L90" s="30">
        <f>L113</f>
        <v>7158.2</v>
      </c>
      <c r="M90" s="15">
        <f t="shared" si="50"/>
        <v>144633.30000000002</v>
      </c>
      <c r="N90" s="30">
        <f t="shared" si="53"/>
        <v>137475.1</v>
      </c>
      <c r="O90" s="31">
        <f>O113</f>
        <v>0</v>
      </c>
      <c r="P90" s="31">
        <f t="shared" si="5"/>
        <v>137475.1</v>
      </c>
      <c r="Q90" s="31">
        <f>Q113</f>
        <v>-3582.8</v>
      </c>
      <c r="R90" s="16">
        <f t="shared" si="51"/>
        <v>133892.30000000002</v>
      </c>
      <c r="S90" s="32"/>
      <c r="T90" s="34"/>
      <c r="U90" s="33"/>
    </row>
    <row r="91" spans="1:21" ht="37.5" x14ac:dyDescent="0.3">
      <c r="A91" s="64"/>
      <c r="B91" s="69" t="s">
        <v>28</v>
      </c>
      <c r="C91" s="6"/>
      <c r="D91" s="15">
        <f>D106</f>
        <v>674156.3</v>
      </c>
      <c r="E91" s="46">
        <f>E106</f>
        <v>0</v>
      </c>
      <c r="F91" s="15">
        <f t="shared" si="1"/>
        <v>674156.3</v>
      </c>
      <c r="G91" s="24">
        <f>G106</f>
        <v>0</v>
      </c>
      <c r="H91" s="15">
        <f t="shared" si="48"/>
        <v>674156.3</v>
      </c>
      <c r="I91" s="15">
        <f t="shared" ref="I91:N91" si="54">I106</f>
        <v>2005011.7</v>
      </c>
      <c r="J91" s="46">
        <f>J106</f>
        <v>0</v>
      </c>
      <c r="K91" s="15">
        <f t="shared" si="3"/>
        <v>2005011.7</v>
      </c>
      <c r="L91" s="24">
        <f>L106</f>
        <v>0</v>
      </c>
      <c r="M91" s="15">
        <f t="shared" si="50"/>
        <v>2005011.7</v>
      </c>
      <c r="N91" s="15">
        <f t="shared" si="54"/>
        <v>2103257.2000000002</v>
      </c>
      <c r="O91" s="16">
        <f>O106</f>
        <v>0</v>
      </c>
      <c r="P91" s="16">
        <f t="shared" si="5"/>
        <v>2103257.2000000002</v>
      </c>
      <c r="Q91" s="26">
        <f>Q106</f>
        <v>0</v>
      </c>
      <c r="R91" s="16">
        <f t="shared" si="51"/>
        <v>2103257.2000000002</v>
      </c>
      <c r="T91" s="13"/>
    </row>
    <row r="92" spans="1:21" ht="56.25" x14ac:dyDescent="0.3">
      <c r="A92" s="64" t="s">
        <v>165</v>
      </c>
      <c r="B92" s="69" t="s">
        <v>67</v>
      </c>
      <c r="C92" s="6" t="s">
        <v>132</v>
      </c>
      <c r="D92" s="15">
        <v>0</v>
      </c>
      <c r="E92" s="46">
        <v>0</v>
      </c>
      <c r="F92" s="15">
        <f t="shared" ref="F92:F165" si="55">D92+E92</f>
        <v>0</v>
      </c>
      <c r="G92" s="24">
        <v>0</v>
      </c>
      <c r="H92" s="15">
        <f t="shared" si="48"/>
        <v>0</v>
      </c>
      <c r="I92" s="15">
        <v>33198.1</v>
      </c>
      <c r="J92" s="46">
        <v>0</v>
      </c>
      <c r="K92" s="15">
        <f t="shared" ref="K92:K165" si="56">I92+J92</f>
        <v>33198.1</v>
      </c>
      <c r="L92" s="24">
        <v>0</v>
      </c>
      <c r="M92" s="15">
        <f t="shared" si="50"/>
        <v>33198.1</v>
      </c>
      <c r="N92" s="16">
        <v>0</v>
      </c>
      <c r="O92" s="16">
        <v>0</v>
      </c>
      <c r="P92" s="16">
        <f t="shared" ref="P92:P165" si="57">N92+O92</f>
        <v>0</v>
      </c>
      <c r="Q92" s="26">
        <v>0</v>
      </c>
      <c r="R92" s="16">
        <f t="shared" si="51"/>
        <v>0</v>
      </c>
      <c r="S92" s="9" t="s">
        <v>103</v>
      </c>
      <c r="T92" s="13"/>
    </row>
    <row r="93" spans="1:21" ht="56.25" x14ac:dyDescent="0.3">
      <c r="A93" s="64" t="s">
        <v>166</v>
      </c>
      <c r="B93" s="69" t="s">
        <v>68</v>
      </c>
      <c r="C93" s="6" t="s">
        <v>132</v>
      </c>
      <c r="D93" s="15">
        <v>99000</v>
      </c>
      <c r="E93" s="46">
        <v>-50000</v>
      </c>
      <c r="F93" s="15">
        <f t="shared" si="55"/>
        <v>49000</v>
      </c>
      <c r="G93" s="24"/>
      <c r="H93" s="15">
        <f t="shared" si="48"/>
        <v>49000</v>
      </c>
      <c r="I93" s="15">
        <v>317159.3</v>
      </c>
      <c r="J93" s="46"/>
      <c r="K93" s="15">
        <f t="shared" si="56"/>
        <v>317159.3</v>
      </c>
      <c r="L93" s="24"/>
      <c r="M93" s="15">
        <f t="shared" si="50"/>
        <v>317159.3</v>
      </c>
      <c r="N93" s="16">
        <v>0</v>
      </c>
      <c r="O93" s="16"/>
      <c r="P93" s="16">
        <f t="shared" si="57"/>
        <v>0</v>
      </c>
      <c r="Q93" s="26"/>
      <c r="R93" s="16">
        <f t="shared" si="51"/>
        <v>0</v>
      </c>
      <c r="S93" s="9" t="s">
        <v>104</v>
      </c>
      <c r="T93" s="13"/>
    </row>
    <row r="94" spans="1:21" ht="56.25" x14ac:dyDescent="0.3">
      <c r="A94" s="64" t="s">
        <v>167</v>
      </c>
      <c r="B94" s="69" t="s">
        <v>69</v>
      </c>
      <c r="C94" s="6" t="s">
        <v>132</v>
      </c>
      <c r="D94" s="15">
        <v>0</v>
      </c>
      <c r="E94" s="46">
        <v>0</v>
      </c>
      <c r="F94" s="15">
        <f t="shared" si="55"/>
        <v>0</v>
      </c>
      <c r="G94" s="24">
        <f>364.881+12789.147</f>
        <v>13154.028</v>
      </c>
      <c r="H94" s="15">
        <f t="shared" si="48"/>
        <v>13154.028</v>
      </c>
      <c r="I94" s="15">
        <v>90000</v>
      </c>
      <c r="J94" s="46">
        <v>0</v>
      </c>
      <c r="K94" s="15">
        <f t="shared" si="56"/>
        <v>90000</v>
      </c>
      <c r="L94" s="24">
        <v>-13154.028</v>
      </c>
      <c r="M94" s="15">
        <f t="shared" si="50"/>
        <v>76845.971999999994</v>
      </c>
      <c r="N94" s="16">
        <v>0</v>
      </c>
      <c r="O94" s="16">
        <v>0</v>
      </c>
      <c r="P94" s="16">
        <f t="shared" si="57"/>
        <v>0</v>
      </c>
      <c r="Q94" s="26">
        <v>0</v>
      </c>
      <c r="R94" s="16">
        <f t="shared" si="51"/>
        <v>0</v>
      </c>
      <c r="S94" s="9" t="s">
        <v>358</v>
      </c>
      <c r="T94" s="13"/>
    </row>
    <row r="95" spans="1:21" ht="56.25" x14ac:dyDescent="0.3">
      <c r="A95" s="64" t="s">
        <v>168</v>
      </c>
      <c r="B95" s="69" t="s">
        <v>70</v>
      </c>
      <c r="C95" s="6" t="s">
        <v>132</v>
      </c>
      <c r="D95" s="15">
        <v>0</v>
      </c>
      <c r="E95" s="46">
        <v>0</v>
      </c>
      <c r="F95" s="15">
        <f t="shared" si="55"/>
        <v>0</v>
      </c>
      <c r="G95" s="24">
        <v>0</v>
      </c>
      <c r="H95" s="15">
        <f t="shared" si="48"/>
        <v>0</v>
      </c>
      <c r="I95" s="15">
        <v>14760.4</v>
      </c>
      <c r="J95" s="46">
        <v>0</v>
      </c>
      <c r="K95" s="15">
        <f t="shared" si="56"/>
        <v>14760.4</v>
      </c>
      <c r="L95" s="24">
        <v>0</v>
      </c>
      <c r="M95" s="15">
        <f t="shared" si="50"/>
        <v>14760.4</v>
      </c>
      <c r="N95" s="16">
        <v>0</v>
      </c>
      <c r="O95" s="16">
        <v>0</v>
      </c>
      <c r="P95" s="16">
        <f t="shared" si="57"/>
        <v>0</v>
      </c>
      <c r="Q95" s="26">
        <v>0</v>
      </c>
      <c r="R95" s="16">
        <f t="shared" si="51"/>
        <v>0</v>
      </c>
      <c r="S95" s="9" t="s">
        <v>105</v>
      </c>
      <c r="T95" s="13"/>
    </row>
    <row r="96" spans="1:21" ht="56.25" hidden="1" x14ac:dyDescent="0.3">
      <c r="A96" s="1" t="s">
        <v>168</v>
      </c>
      <c r="B96" s="21" t="s">
        <v>71</v>
      </c>
      <c r="C96" s="6" t="s">
        <v>132</v>
      </c>
      <c r="D96" s="15">
        <v>2697</v>
      </c>
      <c r="E96" s="46">
        <v>-2697</v>
      </c>
      <c r="F96" s="15">
        <f t="shared" si="55"/>
        <v>0</v>
      </c>
      <c r="G96" s="24"/>
      <c r="H96" s="15">
        <f t="shared" si="48"/>
        <v>0</v>
      </c>
      <c r="I96" s="15">
        <v>6293</v>
      </c>
      <c r="J96" s="46">
        <v>-6293</v>
      </c>
      <c r="K96" s="15">
        <f t="shared" si="56"/>
        <v>0</v>
      </c>
      <c r="L96" s="24"/>
      <c r="M96" s="15">
        <f t="shared" si="50"/>
        <v>0</v>
      </c>
      <c r="N96" s="16">
        <v>0</v>
      </c>
      <c r="O96" s="16"/>
      <c r="P96" s="16">
        <f t="shared" si="57"/>
        <v>0</v>
      </c>
      <c r="Q96" s="26"/>
      <c r="R96" s="16">
        <f t="shared" si="51"/>
        <v>0</v>
      </c>
      <c r="S96" s="9" t="s">
        <v>106</v>
      </c>
      <c r="T96" s="13">
        <v>0</v>
      </c>
    </row>
    <row r="97" spans="1:20" ht="75" x14ac:dyDescent="0.3">
      <c r="A97" s="64" t="s">
        <v>169</v>
      </c>
      <c r="B97" s="69" t="s">
        <v>71</v>
      </c>
      <c r="C97" s="6" t="s">
        <v>255</v>
      </c>
      <c r="D97" s="15"/>
      <c r="E97" s="46">
        <v>2697</v>
      </c>
      <c r="F97" s="15">
        <f t="shared" si="55"/>
        <v>2697</v>
      </c>
      <c r="G97" s="24"/>
      <c r="H97" s="15">
        <f t="shared" si="48"/>
        <v>2697</v>
      </c>
      <c r="I97" s="15"/>
      <c r="J97" s="46">
        <v>6293</v>
      </c>
      <c r="K97" s="15">
        <f t="shared" si="56"/>
        <v>6293</v>
      </c>
      <c r="L97" s="24"/>
      <c r="M97" s="15">
        <f t="shared" si="50"/>
        <v>6293</v>
      </c>
      <c r="N97" s="16"/>
      <c r="O97" s="16"/>
      <c r="P97" s="16">
        <f t="shared" si="57"/>
        <v>0</v>
      </c>
      <c r="Q97" s="26"/>
      <c r="R97" s="16">
        <f t="shared" si="51"/>
        <v>0</v>
      </c>
      <c r="S97" s="9" t="s">
        <v>106</v>
      </c>
      <c r="T97" s="13"/>
    </row>
    <row r="98" spans="1:20" ht="56.25" x14ac:dyDescent="0.3">
      <c r="A98" s="64" t="s">
        <v>170</v>
      </c>
      <c r="B98" s="69" t="s">
        <v>72</v>
      </c>
      <c r="C98" s="6" t="s">
        <v>132</v>
      </c>
      <c r="D98" s="15">
        <v>41944.5</v>
      </c>
      <c r="E98" s="46"/>
      <c r="F98" s="15">
        <f t="shared" si="55"/>
        <v>41944.5</v>
      </c>
      <c r="G98" s="24"/>
      <c r="H98" s="15">
        <f t="shared" si="48"/>
        <v>41944.5</v>
      </c>
      <c r="I98" s="15">
        <v>86980.4</v>
      </c>
      <c r="J98" s="46"/>
      <c r="K98" s="15">
        <f t="shared" si="56"/>
        <v>86980.4</v>
      </c>
      <c r="L98" s="24"/>
      <c r="M98" s="15">
        <f t="shared" si="50"/>
        <v>86980.4</v>
      </c>
      <c r="N98" s="16">
        <v>8017</v>
      </c>
      <c r="O98" s="16"/>
      <c r="P98" s="16">
        <f t="shared" si="57"/>
        <v>8017</v>
      </c>
      <c r="Q98" s="26"/>
      <c r="R98" s="16">
        <f t="shared" si="51"/>
        <v>8017</v>
      </c>
      <c r="S98" s="9" t="s">
        <v>107</v>
      </c>
      <c r="T98" s="13"/>
    </row>
    <row r="99" spans="1:20" ht="56.25" x14ac:dyDescent="0.3">
      <c r="A99" s="64" t="s">
        <v>171</v>
      </c>
      <c r="B99" s="69" t="s">
        <v>73</v>
      </c>
      <c r="C99" s="6" t="s">
        <v>132</v>
      </c>
      <c r="D99" s="15">
        <v>15000</v>
      </c>
      <c r="E99" s="46"/>
      <c r="F99" s="15">
        <f t="shared" si="55"/>
        <v>15000</v>
      </c>
      <c r="G99" s="24"/>
      <c r="H99" s="15">
        <f t="shared" si="48"/>
        <v>15000</v>
      </c>
      <c r="I99" s="15">
        <v>27000</v>
      </c>
      <c r="J99" s="46"/>
      <c r="K99" s="15">
        <f t="shared" si="56"/>
        <v>27000</v>
      </c>
      <c r="L99" s="24"/>
      <c r="M99" s="15">
        <f t="shared" si="50"/>
        <v>27000</v>
      </c>
      <c r="N99" s="16">
        <v>15000</v>
      </c>
      <c r="O99" s="16"/>
      <c r="P99" s="16">
        <f t="shared" si="57"/>
        <v>15000</v>
      </c>
      <c r="Q99" s="26"/>
      <c r="R99" s="16">
        <f t="shared" si="51"/>
        <v>15000</v>
      </c>
      <c r="S99" s="9" t="s">
        <v>108</v>
      </c>
      <c r="T99" s="13"/>
    </row>
    <row r="100" spans="1:20" ht="56.25" x14ac:dyDescent="0.3">
      <c r="A100" s="64" t="s">
        <v>172</v>
      </c>
      <c r="B100" s="69" t="s">
        <v>74</v>
      </c>
      <c r="C100" s="6" t="s">
        <v>132</v>
      </c>
      <c r="D100" s="15">
        <v>9900</v>
      </c>
      <c r="E100" s="46"/>
      <c r="F100" s="15">
        <f t="shared" si="55"/>
        <v>9900</v>
      </c>
      <c r="G100" s="24"/>
      <c r="H100" s="15">
        <f t="shared" si="48"/>
        <v>9900</v>
      </c>
      <c r="I100" s="15">
        <v>0</v>
      </c>
      <c r="J100" s="46"/>
      <c r="K100" s="15">
        <f t="shared" si="56"/>
        <v>0</v>
      </c>
      <c r="L100" s="24"/>
      <c r="M100" s="15">
        <f t="shared" si="50"/>
        <v>0</v>
      </c>
      <c r="N100" s="16">
        <v>0</v>
      </c>
      <c r="O100" s="16"/>
      <c r="P100" s="16">
        <f t="shared" si="57"/>
        <v>0</v>
      </c>
      <c r="Q100" s="26"/>
      <c r="R100" s="16">
        <f t="shared" si="51"/>
        <v>0</v>
      </c>
      <c r="S100" s="9" t="s">
        <v>109</v>
      </c>
      <c r="T100" s="13"/>
    </row>
    <row r="101" spans="1:20" ht="56.25" x14ac:dyDescent="0.3">
      <c r="A101" s="64" t="s">
        <v>173</v>
      </c>
      <c r="B101" s="69" t="s">
        <v>75</v>
      </c>
      <c r="C101" s="6" t="s">
        <v>363</v>
      </c>
      <c r="D101" s="15">
        <v>10791</v>
      </c>
      <c r="E101" s="46"/>
      <c r="F101" s="15">
        <f t="shared" si="55"/>
        <v>10791</v>
      </c>
      <c r="G101" s="24">
        <v>5553.5469999999996</v>
      </c>
      <c r="H101" s="15">
        <f t="shared" si="48"/>
        <v>16344.546999999999</v>
      </c>
      <c r="I101" s="15">
        <v>0</v>
      </c>
      <c r="J101" s="46"/>
      <c r="K101" s="15">
        <f t="shared" si="56"/>
        <v>0</v>
      </c>
      <c r="L101" s="24"/>
      <c r="M101" s="15">
        <f t="shared" si="50"/>
        <v>0</v>
      </c>
      <c r="N101" s="16">
        <v>0</v>
      </c>
      <c r="O101" s="16"/>
      <c r="P101" s="16">
        <f t="shared" si="57"/>
        <v>0</v>
      </c>
      <c r="Q101" s="26"/>
      <c r="R101" s="16">
        <f t="shared" si="51"/>
        <v>0</v>
      </c>
      <c r="S101" s="9" t="s">
        <v>110</v>
      </c>
      <c r="T101" s="13"/>
    </row>
    <row r="102" spans="1:20" ht="56.25" x14ac:dyDescent="0.3">
      <c r="A102" s="64" t="s">
        <v>174</v>
      </c>
      <c r="B102" s="69" t="s">
        <v>76</v>
      </c>
      <c r="C102" s="6" t="s">
        <v>3</v>
      </c>
      <c r="D102" s="15">
        <f>D104+D105+D106</f>
        <v>2034327.7</v>
      </c>
      <c r="E102" s="46">
        <f>E104+E105+E106</f>
        <v>0</v>
      </c>
      <c r="F102" s="15">
        <f t="shared" si="55"/>
        <v>2034327.7</v>
      </c>
      <c r="G102" s="24">
        <f>G104+G105+G106</f>
        <v>6.46</v>
      </c>
      <c r="H102" s="15">
        <f t="shared" si="48"/>
        <v>2034334.16</v>
      </c>
      <c r="I102" s="15">
        <f>I104+I105+I106</f>
        <v>2176385.7999999998</v>
      </c>
      <c r="J102" s="46">
        <f>J104+J105+J106</f>
        <v>0</v>
      </c>
      <c r="K102" s="15">
        <f t="shared" si="56"/>
        <v>2176385.7999999998</v>
      </c>
      <c r="L102" s="24">
        <f>L104+L105+L106</f>
        <v>0</v>
      </c>
      <c r="M102" s="15">
        <f t="shared" si="50"/>
        <v>2176385.7999999998</v>
      </c>
      <c r="N102" s="15">
        <f t="shared" ref="N102" si="58">N104+N105+N106</f>
        <v>2648924.9000000004</v>
      </c>
      <c r="O102" s="16">
        <f>O104+O105+O106</f>
        <v>0</v>
      </c>
      <c r="P102" s="16">
        <f t="shared" si="57"/>
        <v>2648924.9000000004</v>
      </c>
      <c r="Q102" s="26">
        <f>Q104+Q105+Q106</f>
        <v>0</v>
      </c>
      <c r="R102" s="16">
        <f t="shared" si="51"/>
        <v>2648924.9000000004</v>
      </c>
      <c r="T102" s="13"/>
    </row>
    <row r="103" spans="1:20" x14ac:dyDescent="0.3">
      <c r="A103" s="64"/>
      <c r="B103" s="7" t="s">
        <v>5</v>
      </c>
      <c r="C103" s="6"/>
      <c r="D103" s="15"/>
      <c r="E103" s="46"/>
      <c r="F103" s="15"/>
      <c r="G103" s="24"/>
      <c r="H103" s="15"/>
      <c r="I103" s="15"/>
      <c r="J103" s="46"/>
      <c r="K103" s="15"/>
      <c r="L103" s="24"/>
      <c r="M103" s="15"/>
      <c r="N103" s="16"/>
      <c r="O103" s="16"/>
      <c r="P103" s="16"/>
      <c r="Q103" s="26"/>
      <c r="R103" s="16"/>
      <c r="T103" s="13"/>
    </row>
    <row r="104" spans="1:20" hidden="1" x14ac:dyDescent="0.3">
      <c r="A104" s="1"/>
      <c r="B104" s="5" t="s">
        <v>6</v>
      </c>
      <c r="C104" s="6"/>
      <c r="D104" s="15">
        <v>668305.69999999995</v>
      </c>
      <c r="E104" s="46"/>
      <c r="F104" s="15">
        <f t="shared" si="55"/>
        <v>668305.69999999995</v>
      </c>
      <c r="G104" s="24">
        <f>6.46</f>
        <v>6.46</v>
      </c>
      <c r="H104" s="15">
        <f t="shared" ref="H104:H107" si="59">F104+G104</f>
        <v>668312.15999999992</v>
      </c>
      <c r="I104" s="15">
        <v>65847.199999999997</v>
      </c>
      <c r="J104" s="46"/>
      <c r="K104" s="15">
        <f t="shared" si="56"/>
        <v>65847.199999999997</v>
      </c>
      <c r="L104" s="24"/>
      <c r="M104" s="15">
        <f t="shared" ref="M104:M107" si="60">K104+L104</f>
        <v>65847.199999999997</v>
      </c>
      <c r="N104" s="16">
        <v>434970</v>
      </c>
      <c r="O104" s="16"/>
      <c r="P104" s="16">
        <f t="shared" si="57"/>
        <v>434970</v>
      </c>
      <c r="Q104" s="26"/>
      <c r="R104" s="16">
        <f t="shared" ref="R104:R107" si="61">P104+Q104</f>
        <v>434970</v>
      </c>
      <c r="S104" s="9" t="s">
        <v>295</v>
      </c>
      <c r="T104" s="13">
        <v>0</v>
      </c>
    </row>
    <row r="105" spans="1:20" x14ac:dyDescent="0.3">
      <c r="A105" s="64"/>
      <c r="B105" s="69" t="s">
        <v>12</v>
      </c>
      <c r="C105" s="6"/>
      <c r="D105" s="15">
        <v>691865.7</v>
      </c>
      <c r="E105" s="46"/>
      <c r="F105" s="15">
        <f t="shared" si="55"/>
        <v>691865.7</v>
      </c>
      <c r="G105" s="24"/>
      <c r="H105" s="15">
        <f t="shared" si="59"/>
        <v>691865.7</v>
      </c>
      <c r="I105" s="15">
        <v>105526.9</v>
      </c>
      <c r="J105" s="46"/>
      <c r="K105" s="15">
        <f t="shared" si="56"/>
        <v>105526.9</v>
      </c>
      <c r="L105" s="24"/>
      <c r="M105" s="15">
        <f t="shared" si="60"/>
        <v>105526.9</v>
      </c>
      <c r="N105" s="16">
        <v>110697.7</v>
      </c>
      <c r="O105" s="16"/>
      <c r="P105" s="16">
        <f t="shared" si="57"/>
        <v>110697.7</v>
      </c>
      <c r="Q105" s="26"/>
      <c r="R105" s="16">
        <f t="shared" si="61"/>
        <v>110697.7</v>
      </c>
      <c r="S105" s="9" t="s">
        <v>243</v>
      </c>
      <c r="T105" s="13"/>
    </row>
    <row r="106" spans="1:20" ht="37.5" x14ac:dyDescent="0.3">
      <c r="A106" s="64"/>
      <c r="B106" s="69" t="s">
        <v>28</v>
      </c>
      <c r="C106" s="6"/>
      <c r="D106" s="15">
        <v>674156.3</v>
      </c>
      <c r="E106" s="46"/>
      <c r="F106" s="15">
        <f t="shared" si="55"/>
        <v>674156.3</v>
      </c>
      <c r="G106" s="24"/>
      <c r="H106" s="15">
        <f t="shared" si="59"/>
        <v>674156.3</v>
      </c>
      <c r="I106" s="15">
        <v>2005011.7</v>
      </c>
      <c r="J106" s="46"/>
      <c r="K106" s="15">
        <f t="shared" si="56"/>
        <v>2005011.7</v>
      </c>
      <c r="L106" s="24"/>
      <c r="M106" s="15">
        <f t="shared" si="60"/>
        <v>2005011.7</v>
      </c>
      <c r="N106" s="16">
        <v>2103257.2000000002</v>
      </c>
      <c r="O106" s="16"/>
      <c r="P106" s="16">
        <f t="shared" si="57"/>
        <v>2103257.2000000002</v>
      </c>
      <c r="Q106" s="26"/>
      <c r="R106" s="16">
        <f t="shared" si="61"/>
        <v>2103257.2000000002</v>
      </c>
      <c r="S106" s="9" t="s">
        <v>242</v>
      </c>
      <c r="T106" s="13"/>
    </row>
    <row r="107" spans="1:20" ht="112.5" x14ac:dyDescent="0.3">
      <c r="A107" s="64" t="s">
        <v>175</v>
      </c>
      <c r="B107" s="69" t="s">
        <v>77</v>
      </c>
      <c r="C107" s="6" t="s">
        <v>3</v>
      </c>
      <c r="D107" s="15">
        <f>D109</f>
        <v>72217.5</v>
      </c>
      <c r="E107" s="46">
        <f>E109</f>
        <v>0</v>
      </c>
      <c r="F107" s="15">
        <f t="shared" si="55"/>
        <v>72217.5</v>
      </c>
      <c r="G107" s="24">
        <f>G109</f>
        <v>-197.4</v>
      </c>
      <c r="H107" s="15">
        <f t="shared" si="59"/>
        <v>72020.100000000006</v>
      </c>
      <c r="I107" s="15">
        <f t="shared" ref="I107:N107" si="62">I109</f>
        <v>64310.3</v>
      </c>
      <c r="J107" s="46">
        <f>J109</f>
        <v>0</v>
      </c>
      <c r="K107" s="15">
        <f t="shared" si="56"/>
        <v>64310.3</v>
      </c>
      <c r="L107" s="24">
        <f>L109</f>
        <v>3788.7</v>
      </c>
      <c r="M107" s="15">
        <f t="shared" si="60"/>
        <v>68099</v>
      </c>
      <c r="N107" s="15">
        <f t="shared" si="62"/>
        <v>52882.2</v>
      </c>
      <c r="O107" s="16">
        <f>O109</f>
        <v>0</v>
      </c>
      <c r="P107" s="16">
        <f t="shared" si="57"/>
        <v>52882.2</v>
      </c>
      <c r="Q107" s="26">
        <f>Q109</f>
        <v>12395.8</v>
      </c>
      <c r="R107" s="16">
        <f t="shared" si="61"/>
        <v>65278</v>
      </c>
      <c r="T107" s="13"/>
    </row>
    <row r="108" spans="1:20" x14ac:dyDescent="0.3">
      <c r="A108" s="64"/>
      <c r="B108" s="69" t="s">
        <v>5</v>
      </c>
      <c r="C108" s="6"/>
      <c r="D108" s="16"/>
      <c r="E108" s="48"/>
      <c r="F108" s="15"/>
      <c r="G108" s="26"/>
      <c r="H108" s="15"/>
      <c r="I108" s="16"/>
      <c r="J108" s="48"/>
      <c r="K108" s="15"/>
      <c r="L108" s="26"/>
      <c r="M108" s="15"/>
      <c r="N108" s="16"/>
      <c r="O108" s="16"/>
      <c r="P108" s="16"/>
      <c r="Q108" s="26"/>
      <c r="R108" s="16"/>
      <c r="T108" s="13"/>
    </row>
    <row r="109" spans="1:20" x14ac:dyDescent="0.3">
      <c r="A109" s="64"/>
      <c r="B109" s="69" t="s">
        <v>12</v>
      </c>
      <c r="C109" s="6"/>
      <c r="D109" s="16">
        <v>72217.5</v>
      </c>
      <c r="E109" s="48"/>
      <c r="F109" s="15">
        <f t="shared" si="55"/>
        <v>72217.5</v>
      </c>
      <c r="G109" s="26">
        <v>-197.4</v>
      </c>
      <c r="H109" s="15">
        <f t="shared" ref="H109:H110" si="63">F109+G109</f>
        <v>72020.100000000006</v>
      </c>
      <c r="I109" s="16">
        <v>64310.3</v>
      </c>
      <c r="J109" s="48"/>
      <c r="K109" s="15">
        <f t="shared" si="56"/>
        <v>64310.3</v>
      </c>
      <c r="L109" s="26">
        <v>3788.7</v>
      </c>
      <c r="M109" s="15">
        <f t="shared" ref="M109:M110" si="64">K109+L109</f>
        <v>68099</v>
      </c>
      <c r="N109" s="16">
        <v>52882.2</v>
      </c>
      <c r="O109" s="16"/>
      <c r="P109" s="16">
        <f t="shared" si="57"/>
        <v>52882.2</v>
      </c>
      <c r="Q109" s="26">
        <v>12395.8</v>
      </c>
      <c r="R109" s="16">
        <f t="shared" ref="R109:R110" si="65">P109+Q109</f>
        <v>65278</v>
      </c>
      <c r="S109" s="9" t="s">
        <v>111</v>
      </c>
      <c r="T109" s="13"/>
    </row>
    <row r="110" spans="1:20" ht="56.25" x14ac:dyDescent="0.3">
      <c r="A110" s="64" t="s">
        <v>176</v>
      </c>
      <c r="B110" s="69" t="s">
        <v>78</v>
      </c>
      <c r="C110" s="69" t="s">
        <v>3</v>
      </c>
      <c r="D110" s="16">
        <f>D112+D113</f>
        <v>179202.4</v>
      </c>
      <c r="E110" s="48">
        <f>E112+E113</f>
        <v>0</v>
      </c>
      <c r="F110" s="15">
        <f t="shared" si="55"/>
        <v>179202.4</v>
      </c>
      <c r="G110" s="26">
        <f>G112+G113</f>
        <v>13530.2</v>
      </c>
      <c r="H110" s="15">
        <f t="shared" si="63"/>
        <v>192732.6</v>
      </c>
      <c r="I110" s="16">
        <f t="shared" ref="I110:N110" si="66">I112+I113</f>
        <v>183300.1</v>
      </c>
      <c r="J110" s="48">
        <f>J112+J113</f>
        <v>0</v>
      </c>
      <c r="K110" s="15">
        <f t="shared" si="56"/>
        <v>183300.1</v>
      </c>
      <c r="L110" s="26">
        <f>L112+L113</f>
        <v>9544.2999999999993</v>
      </c>
      <c r="M110" s="15">
        <f t="shared" si="64"/>
        <v>192844.4</v>
      </c>
      <c r="N110" s="16">
        <f t="shared" si="66"/>
        <v>183300.1</v>
      </c>
      <c r="O110" s="16">
        <f>O112+O113</f>
        <v>0</v>
      </c>
      <c r="P110" s="16">
        <f t="shared" si="57"/>
        <v>183300.1</v>
      </c>
      <c r="Q110" s="26">
        <f>Q112+Q113</f>
        <v>-4777.1000000000004</v>
      </c>
      <c r="R110" s="16">
        <f t="shared" si="65"/>
        <v>178523</v>
      </c>
      <c r="T110" s="13"/>
    </row>
    <row r="111" spans="1:20" x14ac:dyDescent="0.3">
      <c r="A111" s="64"/>
      <c r="B111" s="5" t="s">
        <v>5</v>
      </c>
      <c r="C111" s="6"/>
      <c r="D111" s="16"/>
      <c r="E111" s="48"/>
      <c r="F111" s="15"/>
      <c r="G111" s="26"/>
      <c r="H111" s="15"/>
      <c r="I111" s="16"/>
      <c r="J111" s="48"/>
      <c r="K111" s="15"/>
      <c r="L111" s="26"/>
      <c r="M111" s="15"/>
      <c r="N111" s="16"/>
      <c r="O111" s="16"/>
      <c r="P111" s="16"/>
      <c r="Q111" s="26"/>
      <c r="R111" s="16"/>
      <c r="T111" s="13"/>
    </row>
    <row r="112" spans="1:20" x14ac:dyDescent="0.3">
      <c r="A112" s="64"/>
      <c r="B112" s="69" t="s">
        <v>12</v>
      </c>
      <c r="C112" s="6"/>
      <c r="D112" s="16">
        <v>48384.7</v>
      </c>
      <c r="E112" s="48"/>
      <c r="F112" s="15">
        <f t="shared" si="55"/>
        <v>48384.7</v>
      </c>
      <c r="G112" s="26">
        <v>3653.2</v>
      </c>
      <c r="H112" s="15">
        <f t="shared" ref="H112:H120" si="67">F112+G112</f>
        <v>52037.899999999994</v>
      </c>
      <c r="I112" s="16">
        <v>45825</v>
      </c>
      <c r="J112" s="48"/>
      <c r="K112" s="15">
        <f t="shared" si="56"/>
        <v>45825</v>
      </c>
      <c r="L112" s="26">
        <v>2386.1</v>
      </c>
      <c r="M112" s="15">
        <f t="shared" ref="M112:M120" si="68">K112+L112</f>
        <v>48211.1</v>
      </c>
      <c r="N112" s="16">
        <v>45825</v>
      </c>
      <c r="O112" s="16"/>
      <c r="P112" s="16">
        <f t="shared" si="57"/>
        <v>45825</v>
      </c>
      <c r="Q112" s="26">
        <v>-1194.3</v>
      </c>
      <c r="R112" s="16">
        <f t="shared" ref="R112:R120" si="69">P112+Q112</f>
        <v>44630.7</v>
      </c>
      <c r="S112" s="9" t="s">
        <v>112</v>
      </c>
      <c r="T112" s="13"/>
    </row>
    <row r="113" spans="1:21" x14ac:dyDescent="0.3">
      <c r="A113" s="64"/>
      <c r="B113" s="69" t="s">
        <v>19</v>
      </c>
      <c r="C113" s="6"/>
      <c r="D113" s="16">
        <v>130817.7</v>
      </c>
      <c r="E113" s="48"/>
      <c r="F113" s="15">
        <f t="shared" si="55"/>
        <v>130817.7</v>
      </c>
      <c r="G113" s="26">
        <v>9877</v>
      </c>
      <c r="H113" s="15">
        <f t="shared" si="67"/>
        <v>140694.70000000001</v>
      </c>
      <c r="I113" s="16">
        <v>137475.1</v>
      </c>
      <c r="J113" s="48"/>
      <c r="K113" s="15">
        <f t="shared" si="56"/>
        <v>137475.1</v>
      </c>
      <c r="L113" s="26">
        <v>7158.2</v>
      </c>
      <c r="M113" s="15">
        <f t="shared" si="68"/>
        <v>144633.30000000002</v>
      </c>
      <c r="N113" s="16">
        <v>137475.1</v>
      </c>
      <c r="O113" s="16"/>
      <c r="P113" s="16">
        <f t="shared" si="57"/>
        <v>137475.1</v>
      </c>
      <c r="Q113" s="26">
        <v>-3582.8</v>
      </c>
      <c r="R113" s="16">
        <f t="shared" si="69"/>
        <v>133892.30000000002</v>
      </c>
      <c r="S113" s="9" t="s">
        <v>112</v>
      </c>
      <c r="T113" s="13"/>
    </row>
    <row r="114" spans="1:21" ht="56.25" x14ac:dyDescent="0.3">
      <c r="A114" s="64" t="s">
        <v>177</v>
      </c>
      <c r="B114" s="69" t="s">
        <v>354</v>
      </c>
      <c r="C114" s="6" t="s">
        <v>132</v>
      </c>
      <c r="D114" s="16"/>
      <c r="E114" s="48"/>
      <c r="F114" s="15"/>
      <c r="G114" s="26">
        <v>5138.7460000000001</v>
      </c>
      <c r="H114" s="15">
        <f t="shared" si="67"/>
        <v>5138.7460000000001</v>
      </c>
      <c r="I114" s="16"/>
      <c r="J114" s="48"/>
      <c r="K114" s="15"/>
      <c r="L114" s="26"/>
      <c r="M114" s="15">
        <f t="shared" si="68"/>
        <v>0</v>
      </c>
      <c r="N114" s="16"/>
      <c r="O114" s="16"/>
      <c r="P114" s="16"/>
      <c r="Q114" s="26"/>
      <c r="R114" s="16">
        <f t="shared" si="69"/>
        <v>0</v>
      </c>
      <c r="S114" s="9" t="s">
        <v>305</v>
      </c>
      <c r="T114" s="13"/>
    </row>
    <row r="115" spans="1:21" ht="56.25" x14ac:dyDescent="0.3">
      <c r="A115" s="64" t="s">
        <v>178</v>
      </c>
      <c r="B115" s="69" t="s">
        <v>306</v>
      </c>
      <c r="C115" s="6" t="s">
        <v>132</v>
      </c>
      <c r="D115" s="16"/>
      <c r="E115" s="48"/>
      <c r="F115" s="15"/>
      <c r="G115" s="26">
        <v>9350</v>
      </c>
      <c r="H115" s="15">
        <f t="shared" si="67"/>
        <v>9350</v>
      </c>
      <c r="I115" s="16"/>
      <c r="J115" s="48"/>
      <c r="K115" s="15"/>
      <c r="L115" s="26"/>
      <c r="M115" s="15">
        <f t="shared" si="68"/>
        <v>0</v>
      </c>
      <c r="N115" s="16"/>
      <c r="O115" s="16"/>
      <c r="P115" s="16"/>
      <c r="Q115" s="26"/>
      <c r="R115" s="16">
        <f t="shared" si="69"/>
        <v>0</v>
      </c>
      <c r="S115" s="9" t="s">
        <v>307</v>
      </c>
      <c r="T115" s="13"/>
    </row>
    <row r="116" spans="1:21" ht="56.25" x14ac:dyDescent="0.3">
      <c r="A116" s="64" t="s">
        <v>179</v>
      </c>
      <c r="B116" s="69" t="s">
        <v>308</v>
      </c>
      <c r="C116" s="6" t="s">
        <v>132</v>
      </c>
      <c r="D116" s="16"/>
      <c r="E116" s="48"/>
      <c r="F116" s="15"/>
      <c r="G116" s="26">
        <v>2092.9110000000001</v>
      </c>
      <c r="H116" s="15">
        <f t="shared" si="67"/>
        <v>2092.9110000000001</v>
      </c>
      <c r="I116" s="16"/>
      <c r="J116" s="48"/>
      <c r="K116" s="15"/>
      <c r="L116" s="26"/>
      <c r="M116" s="15">
        <f t="shared" si="68"/>
        <v>0</v>
      </c>
      <c r="N116" s="16"/>
      <c r="O116" s="16"/>
      <c r="P116" s="16"/>
      <c r="Q116" s="26"/>
      <c r="R116" s="16">
        <f t="shared" si="69"/>
        <v>0</v>
      </c>
      <c r="S116" s="9" t="s">
        <v>309</v>
      </c>
      <c r="T116" s="13"/>
    </row>
    <row r="117" spans="1:21" ht="75" x14ac:dyDescent="0.3">
      <c r="A117" s="64" t="s">
        <v>180</v>
      </c>
      <c r="B117" s="69" t="s">
        <v>322</v>
      </c>
      <c r="C117" s="6" t="s">
        <v>255</v>
      </c>
      <c r="D117" s="16"/>
      <c r="E117" s="48"/>
      <c r="F117" s="15"/>
      <c r="G117" s="26"/>
      <c r="H117" s="15">
        <f t="shared" si="67"/>
        <v>0</v>
      </c>
      <c r="I117" s="16"/>
      <c r="J117" s="48"/>
      <c r="K117" s="15"/>
      <c r="L117" s="26">
        <f>L119</f>
        <v>2850</v>
      </c>
      <c r="M117" s="15">
        <f t="shared" si="68"/>
        <v>2850</v>
      </c>
      <c r="N117" s="16"/>
      <c r="O117" s="16"/>
      <c r="P117" s="16"/>
      <c r="Q117" s="26"/>
      <c r="R117" s="16">
        <f t="shared" si="69"/>
        <v>0</v>
      </c>
      <c r="S117" s="9" t="s">
        <v>323</v>
      </c>
      <c r="T117" s="13"/>
    </row>
    <row r="118" spans="1:21" x14ac:dyDescent="0.3">
      <c r="A118" s="64"/>
      <c r="B118" s="5" t="s">
        <v>5</v>
      </c>
      <c r="C118" s="6"/>
      <c r="D118" s="16"/>
      <c r="E118" s="48"/>
      <c r="F118" s="15"/>
      <c r="G118" s="26"/>
      <c r="H118" s="15"/>
      <c r="I118" s="16"/>
      <c r="J118" s="48"/>
      <c r="K118" s="15"/>
      <c r="L118" s="26"/>
      <c r="M118" s="15"/>
      <c r="N118" s="16"/>
      <c r="O118" s="16"/>
      <c r="P118" s="16"/>
      <c r="Q118" s="26"/>
      <c r="R118" s="16"/>
      <c r="T118" s="13"/>
    </row>
    <row r="119" spans="1:21" x14ac:dyDescent="0.3">
      <c r="A119" s="64"/>
      <c r="B119" s="69" t="s">
        <v>12</v>
      </c>
      <c r="C119" s="6"/>
      <c r="D119" s="16"/>
      <c r="E119" s="48"/>
      <c r="F119" s="15"/>
      <c r="G119" s="26"/>
      <c r="H119" s="15">
        <f t="shared" si="67"/>
        <v>0</v>
      </c>
      <c r="I119" s="16"/>
      <c r="J119" s="48"/>
      <c r="K119" s="15"/>
      <c r="L119" s="26">
        <v>2850</v>
      </c>
      <c r="M119" s="15">
        <f t="shared" si="68"/>
        <v>2850</v>
      </c>
      <c r="N119" s="16"/>
      <c r="O119" s="16"/>
      <c r="P119" s="16"/>
      <c r="Q119" s="26"/>
      <c r="R119" s="16">
        <f t="shared" si="69"/>
        <v>0</v>
      </c>
      <c r="T119" s="13"/>
    </row>
    <row r="120" spans="1:21" x14ac:dyDescent="0.3">
      <c r="A120" s="64"/>
      <c r="B120" s="69" t="s">
        <v>25</v>
      </c>
      <c r="C120" s="69"/>
      <c r="D120" s="31">
        <f>D122+D123</f>
        <v>210457.8</v>
      </c>
      <c r="E120" s="31">
        <f>E122+E123</f>
        <v>67262.237999999998</v>
      </c>
      <c r="F120" s="30">
        <f t="shared" si="55"/>
        <v>277720.038</v>
      </c>
      <c r="G120" s="31">
        <f>G122+G123</f>
        <v>72670.857999999993</v>
      </c>
      <c r="H120" s="15">
        <f t="shared" si="67"/>
        <v>350390.89600000001</v>
      </c>
      <c r="I120" s="31">
        <f t="shared" ref="I120:N120" si="70">I122+I123</f>
        <v>333295.7</v>
      </c>
      <c r="J120" s="31">
        <f>J122+J123</f>
        <v>0</v>
      </c>
      <c r="K120" s="30">
        <f t="shared" si="56"/>
        <v>333295.7</v>
      </c>
      <c r="L120" s="31">
        <f>L122+L123</f>
        <v>-32677.599999999999</v>
      </c>
      <c r="M120" s="15">
        <f t="shared" si="68"/>
        <v>300618.10000000003</v>
      </c>
      <c r="N120" s="31">
        <f t="shared" si="70"/>
        <v>296266</v>
      </c>
      <c r="O120" s="31">
        <f>O122+O123</f>
        <v>0</v>
      </c>
      <c r="P120" s="31">
        <f t="shared" si="57"/>
        <v>296266</v>
      </c>
      <c r="Q120" s="31">
        <f>Q122+Q123</f>
        <v>-155766</v>
      </c>
      <c r="R120" s="16">
        <f t="shared" si="69"/>
        <v>140500</v>
      </c>
      <c r="S120" s="32"/>
      <c r="T120" s="34"/>
      <c r="U120" s="33"/>
    </row>
    <row r="121" spans="1:21" x14ac:dyDescent="0.3">
      <c r="A121" s="64"/>
      <c r="B121" s="7" t="s">
        <v>5</v>
      </c>
      <c r="C121" s="69"/>
      <c r="D121" s="30"/>
      <c r="E121" s="30"/>
      <c r="F121" s="30"/>
      <c r="G121" s="30"/>
      <c r="H121" s="15"/>
      <c r="I121" s="30"/>
      <c r="J121" s="30"/>
      <c r="K121" s="30"/>
      <c r="L121" s="30"/>
      <c r="M121" s="15"/>
      <c r="N121" s="31"/>
      <c r="O121" s="31"/>
      <c r="P121" s="31"/>
      <c r="Q121" s="31"/>
      <c r="R121" s="16"/>
      <c r="S121" s="32"/>
      <c r="T121" s="34"/>
      <c r="U121" s="33"/>
    </row>
    <row r="122" spans="1:21" s="33" customFormat="1" hidden="1" x14ac:dyDescent="0.3">
      <c r="A122" s="29"/>
      <c r="B122" s="39" t="s">
        <v>6</v>
      </c>
      <c r="C122" s="51"/>
      <c r="D122" s="30">
        <f>D126+D128+D133+D134+D135+D140+D141+D138+D131</f>
        <v>148096</v>
      </c>
      <c r="E122" s="30">
        <f>E126+E128+E133+E134+E135+E140+E141+E138+E131+E142</f>
        <v>67262.237999999998</v>
      </c>
      <c r="F122" s="30">
        <f t="shared" si="55"/>
        <v>215358.23800000001</v>
      </c>
      <c r="G122" s="30">
        <f>G126+G128+G133+G134+G135+G140+G141+G138+G131+G142+G143+G144</f>
        <v>72670.857999999993</v>
      </c>
      <c r="H122" s="30">
        <f t="shared" ref="H122:H124" si="71">F122+G122</f>
        <v>288029.09600000002</v>
      </c>
      <c r="I122" s="30">
        <f t="shared" ref="I122:N122" si="72">I126+I128+I133+I134+I135+I140+I141+I138+I131</f>
        <v>216956.9</v>
      </c>
      <c r="J122" s="30">
        <f>J126+J128+J133+J134+J135+J140+J141+J138+J131+J142</f>
        <v>0</v>
      </c>
      <c r="K122" s="30">
        <f t="shared" si="56"/>
        <v>216956.9</v>
      </c>
      <c r="L122" s="30">
        <f>L126+L128+L133+L134+L135+L140+L141+L138+L131+L142+L143+L144</f>
        <v>0</v>
      </c>
      <c r="M122" s="30">
        <f t="shared" ref="M122:M124" si="73">K122+L122</f>
        <v>216956.9</v>
      </c>
      <c r="N122" s="30">
        <f t="shared" si="72"/>
        <v>140500</v>
      </c>
      <c r="O122" s="31">
        <f>O126+O128+O133+O134+O135+O140+O141+O138+O131+O142</f>
        <v>0</v>
      </c>
      <c r="P122" s="31">
        <f t="shared" si="57"/>
        <v>140500</v>
      </c>
      <c r="Q122" s="31">
        <f>Q126+Q128+Q133+Q134+Q135+Q140+Q141+Q138+Q131+Q142+Q143+Q144</f>
        <v>0</v>
      </c>
      <c r="R122" s="31">
        <f t="shared" ref="R122:R124" si="74">P122+Q122</f>
        <v>140500</v>
      </c>
      <c r="S122" s="32"/>
      <c r="T122" s="34">
        <v>0</v>
      </c>
    </row>
    <row r="123" spans="1:21" x14ac:dyDescent="0.3">
      <c r="A123" s="64"/>
      <c r="B123" s="7" t="s">
        <v>12</v>
      </c>
      <c r="C123" s="69"/>
      <c r="D123" s="30">
        <f>D127+D139+D132</f>
        <v>62361.8</v>
      </c>
      <c r="E123" s="30">
        <f>E127+E139+E132</f>
        <v>0</v>
      </c>
      <c r="F123" s="30">
        <f t="shared" si="55"/>
        <v>62361.8</v>
      </c>
      <c r="G123" s="30">
        <f>G127+G139+G132</f>
        <v>0</v>
      </c>
      <c r="H123" s="15">
        <f t="shared" si="71"/>
        <v>62361.8</v>
      </c>
      <c r="I123" s="30">
        <f t="shared" ref="I123:N123" si="75">I127+I139+I132</f>
        <v>116338.8</v>
      </c>
      <c r="J123" s="30">
        <f>J127+J139+J132</f>
        <v>0</v>
      </c>
      <c r="K123" s="30">
        <f t="shared" si="56"/>
        <v>116338.8</v>
      </c>
      <c r="L123" s="30">
        <f>L127+L139+L132</f>
        <v>-32677.599999999999</v>
      </c>
      <c r="M123" s="15">
        <f t="shared" si="73"/>
        <v>83661.200000000012</v>
      </c>
      <c r="N123" s="30">
        <f t="shared" si="75"/>
        <v>155766</v>
      </c>
      <c r="O123" s="31">
        <f>O127+O139+O132</f>
        <v>0</v>
      </c>
      <c r="P123" s="31">
        <f t="shared" si="57"/>
        <v>155766</v>
      </c>
      <c r="Q123" s="31">
        <f>Q127+Q139+Q132</f>
        <v>-155766</v>
      </c>
      <c r="R123" s="16">
        <f t="shared" si="74"/>
        <v>0</v>
      </c>
      <c r="S123" s="32"/>
      <c r="T123" s="34"/>
      <c r="U123" s="33"/>
    </row>
    <row r="124" spans="1:21" ht="56.25" x14ac:dyDescent="0.3">
      <c r="A124" s="64" t="s">
        <v>181</v>
      </c>
      <c r="B124" s="7" t="s">
        <v>137</v>
      </c>
      <c r="C124" s="6" t="s">
        <v>363</v>
      </c>
      <c r="D124" s="15">
        <f>D126+D127</f>
        <v>122861.8</v>
      </c>
      <c r="E124" s="46">
        <f>E126+E127</f>
        <v>41419.322999999997</v>
      </c>
      <c r="F124" s="15">
        <f t="shared" si="55"/>
        <v>164281.12299999999</v>
      </c>
      <c r="G124" s="24">
        <f>G126+G127</f>
        <v>20363.190999999999</v>
      </c>
      <c r="H124" s="15">
        <f t="shared" si="71"/>
        <v>184644.31399999998</v>
      </c>
      <c r="I124" s="15">
        <f t="shared" ref="I124:N124" si="76">I126+I127</f>
        <v>176838.8</v>
      </c>
      <c r="J124" s="46">
        <f>J126+J127</f>
        <v>0</v>
      </c>
      <c r="K124" s="15">
        <f t="shared" si="56"/>
        <v>176838.8</v>
      </c>
      <c r="L124" s="24">
        <f>L126+L127</f>
        <v>-32677.599999999999</v>
      </c>
      <c r="M124" s="15">
        <f t="shared" si="73"/>
        <v>144161.19999999998</v>
      </c>
      <c r="N124" s="15">
        <f t="shared" si="76"/>
        <v>180500</v>
      </c>
      <c r="O124" s="16">
        <f>O126+O127</f>
        <v>0</v>
      </c>
      <c r="P124" s="16">
        <f t="shared" si="57"/>
        <v>180500</v>
      </c>
      <c r="Q124" s="26">
        <f>Q126+Q127</f>
        <v>-120000</v>
      </c>
      <c r="R124" s="16">
        <f t="shared" si="74"/>
        <v>60500</v>
      </c>
      <c r="T124" s="13"/>
    </row>
    <row r="125" spans="1:21" x14ac:dyDescent="0.3">
      <c r="A125" s="64"/>
      <c r="B125" s="7" t="s">
        <v>5</v>
      </c>
      <c r="C125" s="6"/>
      <c r="D125" s="15"/>
      <c r="E125" s="46"/>
      <c r="F125" s="15"/>
      <c r="G125" s="24"/>
      <c r="H125" s="15"/>
      <c r="I125" s="15"/>
      <c r="J125" s="46"/>
      <c r="K125" s="15"/>
      <c r="L125" s="24"/>
      <c r="M125" s="15"/>
      <c r="N125" s="15"/>
      <c r="O125" s="16"/>
      <c r="P125" s="16"/>
      <c r="Q125" s="26"/>
      <c r="R125" s="16"/>
      <c r="T125" s="13"/>
    </row>
    <row r="126" spans="1:21" hidden="1" x14ac:dyDescent="0.3">
      <c r="A126" s="1"/>
      <c r="B126" s="7" t="s">
        <v>6</v>
      </c>
      <c r="C126" s="21"/>
      <c r="D126" s="15">
        <v>60500</v>
      </c>
      <c r="E126" s="46">
        <v>41419.322999999997</v>
      </c>
      <c r="F126" s="15">
        <f t="shared" si="55"/>
        <v>101919.323</v>
      </c>
      <c r="G126" s="24">
        <v>20363.190999999999</v>
      </c>
      <c r="H126" s="15">
        <f t="shared" ref="H126:H129" si="77">F126+G126</f>
        <v>122282.514</v>
      </c>
      <c r="I126" s="15">
        <v>60500</v>
      </c>
      <c r="J126" s="46"/>
      <c r="K126" s="15">
        <f t="shared" si="56"/>
        <v>60500</v>
      </c>
      <c r="L126" s="24"/>
      <c r="M126" s="15">
        <f t="shared" ref="M126:M129" si="78">K126+L126</f>
        <v>60500</v>
      </c>
      <c r="N126" s="16">
        <v>60500</v>
      </c>
      <c r="O126" s="16"/>
      <c r="P126" s="16">
        <f t="shared" si="57"/>
        <v>60500</v>
      </c>
      <c r="Q126" s="26"/>
      <c r="R126" s="16">
        <f t="shared" ref="R126:R129" si="79">P126+Q126</f>
        <v>60500</v>
      </c>
      <c r="S126" s="9" t="s">
        <v>226</v>
      </c>
      <c r="T126" s="13">
        <v>0</v>
      </c>
    </row>
    <row r="127" spans="1:21" x14ac:dyDescent="0.3">
      <c r="A127" s="64"/>
      <c r="B127" s="5" t="s">
        <v>12</v>
      </c>
      <c r="C127" s="69"/>
      <c r="D127" s="15">
        <v>62361.8</v>
      </c>
      <c r="E127" s="46"/>
      <c r="F127" s="15">
        <f t="shared" si="55"/>
        <v>62361.8</v>
      </c>
      <c r="G127" s="24"/>
      <c r="H127" s="15">
        <f t="shared" si="77"/>
        <v>62361.8</v>
      </c>
      <c r="I127" s="15">
        <v>116338.8</v>
      </c>
      <c r="J127" s="46"/>
      <c r="K127" s="15">
        <f t="shared" si="56"/>
        <v>116338.8</v>
      </c>
      <c r="L127" s="24">
        <v>-32677.599999999999</v>
      </c>
      <c r="M127" s="15">
        <f t="shared" si="78"/>
        <v>83661.200000000012</v>
      </c>
      <c r="N127" s="16">
        <v>120000</v>
      </c>
      <c r="O127" s="16"/>
      <c r="P127" s="16">
        <f t="shared" si="57"/>
        <v>120000</v>
      </c>
      <c r="Q127" s="26">
        <v>-120000</v>
      </c>
      <c r="R127" s="16">
        <f t="shared" si="79"/>
        <v>0</v>
      </c>
      <c r="S127" s="9" t="s">
        <v>227</v>
      </c>
      <c r="T127" s="13"/>
    </row>
    <row r="128" spans="1:21" ht="56.25" x14ac:dyDescent="0.3">
      <c r="A128" s="64" t="s">
        <v>182</v>
      </c>
      <c r="B128" s="7" t="s">
        <v>81</v>
      </c>
      <c r="C128" s="6" t="s">
        <v>363</v>
      </c>
      <c r="D128" s="15">
        <v>16975.900000000001</v>
      </c>
      <c r="E128" s="46"/>
      <c r="F128" s="15">
        <f t="shared" si="55"/>
        <v>16975.900000000001</v>
      </c>
      <c r="G128" s="24"/>
      <c r="H128" s="15">
        <f t="shared" si="77"/>
        <v>16975.900000000001</v>
      </c>
      <c r="I128" s="15">
        <v>0</v>
      </c>
      <c r="J128" s="46"/>
      <c r="K128" s="15">
        <f t="shared" si="56"/>
        <v>0</v>
      </c>
      <c r="L128" s="24"/>
      <c r="M128" s="15">
        <f t="shared" si="78"/>
        <v>0</v>
      </c>
      <c r="N128" s="16">
        <v>0</v>
      </c>
      <c r="O128" s="16"/>
      <c r="P128" s="16">
        <f t="shared" si="57"/>
        <v>0</v>
      </c>
      <c r="Q128" s="26"/>
      <c r="R128" s="16">
        <f t="shared" si="79"/>
        <v>0</v>
      </c>
      <c r="S128" s="9" t="s">
        <v>113</v>
      </c>
      <c r="T128" s="13"/>
    </row>
    <row r="129" spans="1:20" ht="56.25" x14ac:dyDescent="0.3">
      <c r="A129" s="64" t="s">
        <v>183</v>
      </c>
      <c r="B129" s="7" t="s">
        <v>45</v>
      </c>
      <c r="C129" s="6" t="s">
        <v>363</v>
      </c>
      <c r="D129" s="15">
        <f>D131+D132</f>
        <v>16230.4</v>
      </c>
      <c r="E129" s="46">
        <f>E131+E132</f>
        <v>0</v>
      </c>
      <c r="F129" s="15">
        <f t="shared" si="55"/>
        <v>16230.4</v>
      </c>
      <c r="G129" s="24">
        <f>G131+G132</f>
        <v>0</v>
      </c>
      <c r="H129" s="15">
        <f t="shared" si="77"/>
        <v>16230.4</v>
      </c>
      <c r="I129" s="15">
        <f t="shared" ref="I129:N129" si="80">I131+I132</f>
        <v>39980.400000000001</v>
      </c>
      <c r="J129" s="46">
        <f>J131+J132</f>
        <v>0</v>
      </c>
      <c r="K129" s="15">
        <f t="shared" si="56"/>
        <v>39980.400000000001</v>
      </c>
      <c r="L129" s="24">
        <f>L131+L132</f>
        <v>0</v>
      </c>
      <c r="M129" s="15">
        <f t="shared" si="78"/>
        <v>39980.400000000001</v>
      </c>
      <c r="N129" s="15">
        <f t="shared" si="80"/>
        <v>17701.5</v>
      </c>
      <c r="O129" s="16">
        <f>O131+O132</f>
        <v>0</v>
      </c>
      <c r="P129" s="16">
        <f t="shared" si="57"/>
        <v>17701.5</v>
      </c>
      <c r="Q129" s="26">
        <f>Q131+Q132</f>
        <v>-17701.5</v>
      </c>
      <c r="R129" s="16">
        <f t="shared" si="79"/>
        <v>0</v>
      </c>
      <c r="T129" s="13"/>
    </row>
    <row r="130" spans="1:20" hidden="1" x14ac:dyDescent="0.3">
      <c r="A130" s="1"/>
      <c r="B130" s="7" t="s">
        <v>5</v>
      </c>
      <c r="C130" s="6"/>
      <c r="D130" s="15"/>
      <c r="E130" s="46"/>
      <c r="F130" s="15"/>
      <c r="G130" s="24"/>
      <c r="H130" s="15"/>
      <c r="I130" s="15"/>
      <c r="J130" s="46"/>
      <c r="K130" s="15"/>
      <c r="L130" s="24"/>
      <c r="M130" s="15"/>
      <c r="N130" s="16"/>
      <c r="O130" s="16"/>
      <c r="P130" s="16"/>
      <c r="Q130" s="26"/>
      <c r="R130" s="16"/>
      <c r="T130" s="13">
        <v>0</v>
      </c>
    </row>
    <row r="131" spans="1:20" hidden="1" x14ac:dyDescent="0.3">
      <c r="A131" s="1"/>
      <c r="B131" s="7" t="s">
        <v>6</v>
      </c>
      <c r="C131" s="6"/>
      <c r="D131" s="15">
        <v>16230.4</v>
      </c>
      <c r="E131" s="46"/>
      <c r="F131" s="15">
        <f t="shared" si="55"/>
        <v>16230.4</v>
      </c>
      <c r="G131" s="24"/>
      <c r="H131" s="15">
        <f t="shared" ref="H131:H136" si="81">F131+G131</f>
        <v>16230.4</v>
      </c>
      <c r="I131" s="15">
        <v>39980.400000000001</v>
      </c>
      <c r="J131" s="46"/>
      <c r="K131" s="15">
        <f t="shared" si="56"/>
        <v>39980.400000000001</v>
      </c>
      <c r="L131" s="24"/>
      <c r="M131" s="15">
        <f t="shared" ref="M131:M136" si="82">K131+L131</f>
        <v>39980.400000000001</v>
      </c>
      <c r="N131" s="16">
        <v>0</v>
      </c>
      <c r="O131" s="16"/>
      <c r="P131" s="16">
        <f t="shared" si="57"/>
        <v>0</v>
      </c>
      <c r="Q131" s="26"/>
      <c r="R131" s="16">
        <f t="shared" ref="R131:R136" si="83">P131+Q131</f>
        <v>0</v>
      </c>
      <c r="S131" s="9" t="s">
        <v>114</v>
      </c>
      <c r="T131" s="13">
        <v>0</v>
      </c>
    </row>
    <row r="132" spans="1:20" hidden="1" x14ac:dyDescent="0.3">
      <c r="A132" s="1"/>
      <c r="B132" s="5" t="s">
        <v>12</v>
      </c>
      <c r="C132" s="6"/>
      <c r="D132" s="15">
        <v>0</v>
      </c>
      <c r="E132" s="46">
        <v>0</v>
      </c>
      <c r="F132" s="15">
        <f t="shared" si="55"/>
        <v>0</v>
      </c>
      <c r="G132" s="24">
        <v>0</v>
      </c>
      <c r="H132" s="15">
        <f t="shared" si="81"/>
        <v>0</v>
      </c>
      <c r="I132" s="15">
        <v>0</v>
      </c>
      <c r="J132" s="46">
        <v>0</v>
      </c>
      <c r="K132" s="15">
        <f t="shared" si="56"/>
        <v>0</v>
      </c>
      <c r="L132" s="24">
        <v>0</v>
      </c>
      <c r="M132" s="15">
        <f t="shared" si="82"/>
        <v>0</v>
      </c>
      <c r="N132" s="16">
        <v>17701.5</v>
      </c>
      <c r="O132" s="16">
        <v>0</v>
      </c>
      <c r="P132" s="16">
        <f t="shared" si="57"/>
        <v>17701.5</v>
      </c>
      <c r="Q132" s="26">
        <v>-17701.5</v>
      </c>
      <c r="R132" s="16">
        <f t="shared" si="83"/>
        <v>0</v>
      </c>
      <c r="S132" s="9" t="s">
        <v>228</v>
      </c>
      <c r="T132" s="13">
        <v>0</v>
      </c>
    </row>
    <row r="133" spans="1:20" ht="56.25" x14ac:dyDescent="0.3">
      <c r="A133" s="64" t="s">
        <v>184</v>
      </c>
      <c r="B133" s="7" t="s">
        <v>46</v>
      </c>
      <c r="C133" s="6" t="s">
        <v>363</v>
      </c>
      <c r="D133" s="15">
        <v>0</v>
      </c>
      <c r="E133" s="46">
        <v>0</v>
      </c>
      <c r="F133" s="15">
        <f t="shared" si="55"/>
        <v>0</v>
      </c>
      <c r="G133" s="24">
        <v>0</v>
      </c>
      <c r="H133" s="15">
        <f t="shared" si="81"/>
        <v>0</v>
      </c>
      <c r="I133" s="15">
        <v>14256.8</v>
      </c>
      <c r="J133" s="46">
        <v>0</v>
      </c>
      <c r="K133" s="15">
        <f t="shared" si="56"/>
        <v>14256.8</v>
      </c>
      <c r="L133" s="24">
        <v>0</v>
      </c>
      <c r="M133" s="15">
        <f t="shared" si="82"/>
        <v>14256.8</v>
      </c>
      <c r="N133" s="16">
        <v>0</v>
      </c>
      <c r="O133" s="16">
        <v>0</v>
      </c>
      <c r="P133" s="16">
        <f t="shared" si="57"/>
        <v>0</v>
      </c>
      <c r="Q133" s="26">
        <v>0</v>
      </c>
      <c r="R133" s="16">
        <f t="shared" si="83"/>
        <v>0</v>
      </c>
      <c r="S133" s="8" t="s">
        <v>115</v>
      </c>
      <c r="T133" s="13"/>
    </row>
    <row r="134" spans="1:20" ht="56.25" x14ac:dyDescent="0.3">
      <c r="A134" s="64" t="s">
        <v>185</v>
      </c>
      <c r="B134" s="7" t="s">
        <v>47</v>
      </c>
      <c r="C134" s="6" t="s">
        <v>363</v>
      </c>
      <c r="D134" s="15">
        <v>12170.5</v>
      </c>
      <c r="E134" s="46"/>
      <c r="F134" s="15">
        <f t="shared" si="55"/>
        <v>12170.5</v>
      </c>
      <c r="G134" s="24"/>
      <c r="H134" s="15">
        <f t="shared" si="81"/>
        <v>12170.5</v>
      </c>
      <c r="I134" s="15">
        <v>37733.300000000003</v>
      </c>
      <c r="J134" s="46"/>
      <c r="K134" s="15">
        <f t="shared" si="56"/>
        <v>37733.300000000003</v>
      </c>
      <c r="L134" s="24"/>
      <c r="M134" s="15">
        <f t="shared" si="82"/>
        <v>37733.300000000003</v>
      </c>
      <c r="N134" s="16">
        <v>0</v>
      </c>
      <c r="O134" s="16"/>
      <c r="P134" s="16">
        <f t="shared" si="57"/>
        <v>0</v>
      </c>
      <c r="Q134" s="26"/>
      <c r="R134" s="16">
        <f t="shared" si="83"/>
        <v>0</v>
      </c>
      <c r="S134" s="8" t="s">
        <v>116</v>
      </c>
      <c r="T134" s="13"/>
    </row>
    <row r="135" spans="1:20" ht="56.25" x14ac:dyDescent="0.3">
      <c r="A135" s="64" t="s">
        <v>186</v>
      </c>
      <c r="B135" s="7" t="s">
        <v>48</v>
      </c>
      <c r="C135" s="6" t="s">
        <v>363</v>
      </c>
      <c r="D135" s="15">
        <v>18910</v>
      </c>
      <c r="E135" s="46"/>
      <c r="F135" s="15">
        <f t="shared" si="55"/>
        <v>18910</v>
      </c>
      <c r="G135" s="24"/>
      <c r="H135" s="15">
        <f t="shared" si="81"/>
        <v>18910</v>
      </c>
      <c r="I135" s="15">
        <v>53457.599999999999</v>
      </c>
      <c r="J135" s="46"/>
      <c r="K135" s="15">
        <f t="shared" si="56"/>
        <v>53457.599999999999</v>
      </c>
      <c r="L135" s="24"/>
      <c r="M135" s="15">
        <f t="shared" si="82"/>
        <v>53457.599999999999</v>
      </c>
      <c r="N135" s="16">
        <v>0</v>
      </c>
      <c r="O135" s="16"/>
      <c r="P135" s="16">
        <f t="shared" si="57"/>
        <v>0</v>
      </c>
      <c r="Q135" s="26"/>
      <c r="R135" s="16">
        <f t="shared" si="83"/>
        <v>0</v>
      </c>
      <c r="S135" s="8" t="s">
        <v>214</v>
      </c>
      <c r="T135" s="13"/>
    </row>
    <row r="136" spans="1:20" ht="56.25" x14ac:dyDescent="0.3">
      <c r="A136" s="64" t="s">
        <v>187</v>
      </c>
      <c r="B136" s="7" t="s">
        <v>49</v>
      </c>
      <c r="C136" s="6" t="s">
        <v>363</v>
      </c>
      <c r="D136" s="15">
        <f>D138+D139</f>
        <v>1928.1</v>
      </c>
      <c r="E136" s="46">
        <f>E138+E139</f>
        <v>0</v>
      </c>
      <c r="F136" s="15">
        <f t="shared" si="55"/>
        <v>1928.1</v>
      </c>
      <c r="G136" s="24">
        <f>G138+G139</f>
        <v>0</v>
      </c>
      <c r="H136" s="15">
        <f t="shared" si="81"/>
        <v>1928.1</v>
      </c>
      <c r="I136" s="15">
        <f t="shared" ref="I136:N136" si="84">I138+I139</f>
        <v>3072.8</v>
      </c>
      <c r="J136" s="46">
        <f>J138+J139</f>
        <v>0</v>
      </c>
      <c r="K136" s="15">
        <f t="shared" si="56"/>
        <v>3072.8</v>
      </c>
      <c r="L136" s="24">
        <f>L138+L139</f>
        <v>0</v>
      </c>
      <c r="M136" s="15">
        <f t="shared" si="82"/>
        <v>3072.8</v>
      </c>
      <c r="N136" s="15">
        <f t="shared" si="84"/>
        <v>18064.5</v>
      </c>
      <c r="O136" s="16">
        <f>O138+O139</f>
        <v>0</v>
      </c>
      <c r="P136" s="16">
        <f t="shared" si="57"/>
        <v>18064.5</v>
      </c>
      <c r="Q136" s="26">
        <f>Q138+Q139</f>
        <v>-18064.5</v>
      </c>
      <c r="R136" s="16">
        <f t="shared" si="83"/>
        <v>0</v>
      </c>
      <c r="T136" s="13"/>
    </row>
    <row r="137" spans="1:20" hidden="1" x14ac:dyDescent="0.3">
      <c r="A137" s="1"/>
      <c r="B137" s="7" t="s">
        <v>5</v>
      </c>
      <c r="C137" s="6"/>
      <c r="D137" s="15"/>
      <c r="E137" s="46"/>
      <c r="F137" s="15"/>
      <c r="G137" s="24"/>
      <c r="H137" s="15"/>
      <c r="I137" s="15"/>
      <c r="J137" s="46"/>
      <c r="K137" s="15"/>
      <c r="L137" s="24"/>
      <c r="M137" s="15"/>
      <c r="N137" s="16"/>
      <c r="O137" s="16"/>
      <c r="P137" s="16"/>
      <c r="Q137" s="26"/>
      <c r="R137" s="16"/>
      <c r="S137" s="8"/>
      <c r="T137" s="13">
        <v>0</v>
      </c>
    </row>
    <row r="138" spans="1:20" hidden="1" x14ac:dyDescent="0.3">
      <c r="A138" s="1"/>
      <c r="B138" s="7" t="s">
        <v>6</v>
      </c>
      <c r="C138" s="6"/>
      <c r="D138" s="15">
        <v>1928.1</v>
      </c>
      <c r="E138" s="46"/>
      <c r="F138" s="15">
        <f t="shared" si="55"/>
        <v>1928.1</v>
      </c>
      <c r="G138" s="24"/>
      <c r="H138" s="15">
        <f t="shared" ref="H138:H145" si="85">F138+G138</f>
        <v>1928.1</v>
      </c>
      <c r="I138" s="15">
        <v>3072.8</v>
      </c>
      <c r="J138" s="46"/>
      <c r="K138" s="15">
        <f t="shared" si="56"/>
        <v>3072.8</v>
      </c>
      <c r="L138" s="24"/>
      <c r="M138" s="15">
        <f t="shared" ref="M138:M145" si="86">K138+L138</f>
        <v>3072.8</v>
      </c>
      <c r="N138" s="16">
        <v>0</v>
      </c>
      <c r="O138" s="16"/>
      <c r="P138" s="16">
        <f t="shared" si="57"/>
        <v>0</v>
      </c>
      <c r="Q138" s="26"/>
      <c r="R138" s="16">
        <f t="shared" ref="R138:R145" si="87">P138+Q138</f>
        <v>0</v>
      </c>
      <c r="S138" s="8" t="s">
        <v>117</v>
      </c>
      <c r="T138" s="13">
        <v>0</v>
      </c>
    </row>
    <row r="139" spans="1:20" hidden="1" x14ac:dyDescent="0.3">
      <c r="A139" s="1"/>
      <c r="B139" s="5" t="s">
        <v>12</v>
      </c>
      <c r="C139" s="6"/>
      <c r="D139" s="15">
        <v>0</v>
      </c>
      <c r="E139" s="46">
        <v>0</v>
      </c>
      <c r="F139" s="15">
        <f t="shared" si="55"/>
        <v>0</v>
      </c>
      <c r="G139" s="24">
        <v>0</v>
      </c>
      <c r="H139" s="15">
        <f t="shared" si="85"/>
        <v>0</v>
      </c>
      <c r="I139" s="15">
        <v>0</v>
      </c>
      <c r="J139" s="46">
        <v>0</v>
      </c>
      <c r="K139" s="15">
        <f t="shared" si="56"/>
        <v>0</v>
      </c>
      <c r="L139" s="24">
        <v>0</v>
      </c>
      <c r="M139" s="15">
        <f t="shared" si="86"/>
        <v>0</v>
      </c>
      <c r="N139" s="16">
        <v>18064.5</v>
      </c>
      <c r="O139" s="16">
        <v>0</v>
      </c>
      <c r="P139" s="16">
        <f t="shared" si="57"/>
        <v>18064.5</v>
      </c>
      <c r="Q139" s="26">
        <v>-18064.5</v>
      </c>
      <c r="R139" s="16">
        <f t="shared" si="87"/>
        <v>0</v>
      </c>
      <c r="S139" s="8" t="s">
        <v>228</v>
      </c>
      <c r="T139" s="13">
        <v>0</v>
      </c>
    </row>
    <row r="140" spans="1:20" ht="56.25" x14ac:dyDescent="0.3">
      <c r="A140" s="64" t="s">
        <v>188</v>
      </c>
      <c r="B140" s="7" t="s">
        <v>80</v>
      </c>
      <c r="C140" s="6" t="s">
        <v>363</v>
      </c>
      <c r="D140" s="15">
        <v>0</v>
      </c>
      <c r="E140" s="46">
        <v>0</v>
      </c>
      <c r="F140" s="15">
        <f t="shared" si="55"/>
        <v>0</v>
      </c>
      <c r="G140" s="24">
        <v>0</v>
      </c>
      <c r="H140" s="15">
        <f t="shared" si="85"/>
        <v>0</v>
      </c>
      <c r="I140" s="15">
        <v>7956</v>
      </c>
      <c r="J140" s="46">
        <v>0</v>
      </c>
      <c r="K140" s="15">
        <f t="shared" si="56"/>
        <v>7956</v>
      </c>
      <c r="L140" s="24">
        <v>0</v>
      </c>
      <c r="M140" s="15">
        <f t="shared" si="86"/>
        <v>7956</v>
      </c>
      <c r="N140" s="16">
        <v>80000</v>
      </c>
      <c r="O140" s="16">
        <v>0</v>
      </c>
      <c r="P140" s="16">
        <f t="shared" si="57"/>
        <v>80000</v>
      </c>
      <c r="Q140" s="26">
        <v>0</v>
      </c>
      <c r="R140" s="16">
        <f t="shared" si="87"/>
        <v>80000</v>
      </c>
      <c r="S140" s="8" t="s">
        <v>118</v>
      </c>
      <c r="T140" s="13"/>
    </row>
    <row r="141" spans="1:20" ht="56.25" x14ac:dyDescent="0.3">
      <c r="A141" s="64" t="s">
        <v>189</v>
      </c>
      <c r="B141" s="7" t="s">
        <v>82</v>
      </c>
      <c r="C141" s="6" t="s">
        <v>132</v>
      </c>
      <c r="D141" s="15">
        <v>21381.1</v>
      </c>
      <c r="E141" s="46"/>
      <c r="F141" s="15">
        <f t="shared" si="55"/>
        <v>21381.1</v>
      </c>
      <c r="G141" s="24"/>
      <c r="H141" s="15">
        <f t="shared" si="85"/>
        <v>21381.1</v>
      </c>
      <c r="I141" s="15">
        <v>0</v>
      </c>
      <c r="J141" s="46"/>
      <c r="K141" s="15">
        <f t="shared" si="56"/>
        <v>0</v>
      </c>
      <c r="L141" s="24"/>
      <c r="M141" s="15">
        <f t="shared" si="86"/>
        <v>0</v>
      </c>
      <c r="N141" s="15">
        <v>0</v>
      </c>
      <c r="O141" s="16"/>
      <c r="P141" s="16">
        <f t="shared" si="57"/>
        <v>0</v>
      </c>
      <c r="Q141" s="26"/>
      <c r="R141" s="16">
        <f t="shared" si="87"/>
        <v>0</v>
      </c>
      <c r="S141" s="8" t="s">
        <v>119</v>
      </c>
      <c r="T141" s="13"/>
    </row>
    <row r="142" spans="1:20" ht="56.25" x14ac:dyDescent="0.3">
      <c r="A142" s="64" t="s">
        <v>190</v>
      </c>
      <c r="B142" s="7" t="s">
        <v>251</v>
      </c>
      <c r="C142" s="6" t="s">
        <v>363</v>
      </c>
      <c r="D142" s="15"/>
      <c r="E142" s="46">
        <v>25842.915000000001</v>
      </c>
      <c r="F142" s="15">
        <f t="shared" si="55"/>
        <v>25842.915000000001</v>
      </c>
      <c r="G142" s="24">
        <v>6287.3549999999996</v>
      </c>
      <c r="H142" s="15">
        <f t="shared" si="85"/>
        <v>32130.27</v>
      </c>
      <c r="I142" s="15"/>
      <c r="J142" s="46"/>
      <c r="K142" s="15">
        <f t="shared" si="56"/>
        <v>0</v>
      </c>
      <c r="L142" s="24"/>
      <c r="M142" s="15">
        <f t="shared" si="86"/>
        <v>0</v>
      </c>
      <c r="N142" s="15"/>
      <c r="O142" s="16"/>
      <c r="P142" s="16">
        <f t="shared" si="57"/>
        <v>0</v>
      </c>
      <c r="Q142" s="26"/>
      <c r="R142" s="16">
        <f t="shared" si="87"/>
        <v>0</v>
      </c>
      <c r="S142" s="8" t="s">
        <v>252</v>
      </c>
      <c r="T142" s="13"/>
    </row>
    <row r="143" spans="1:20" ht="56.25" x14ac:dyDescent="0.3">
      <c r="A143" s="64" t="s">
        <v>191</v>
      </c>
      <c r="B143" s="7" t="s">
        <v>326</v>
      </c>
      <c r="C143" s="6" t="s">
        <v>363</v>
      </c>
      <c r="D143" s="15"/>
      <c r="E143" s="46"/>
      <c r="F143" s="15"/>
      <c r="G143" s="24">
        <v>23340.873</v>
      </c>
      <c r="H143" s="15">
        <f t="shared" si="85"/>
        <v>23340.873</v>
      </c>
      <c r="I143" s="15"/>
      <c r="J143" s="46"/>
      <c r="K143" s="15"/>
      <c r="L143" s="24"/>
      <c r="M143" s="15">
        <f t="shared" si="86"/>
        <v>0</v>
      </c>
      <c r="N143" s="15"/>
      <c r="O143" s="16"/>
      <c r="P143" s="16"/>
      <c r="Q143" s="26"/>
      <c r="R143" s="16">
        <f t="shared" si="87"/>
        <v>0</v>
      </c>
      <c r="S143" s="8" t="s">
        <v>328</v>
      </c>
      <c r="T143" s="13"/>
    </row>
    <row r="144" spans="1:20" ht="56.25" x14ac:dyDescent="0.3">
      <c r="A144" s="64" t="s">
        <v>192</v>
      </c>
      <c r="B144" s="7" t="s">
        <v>327</v>
      </c>
      <c r="C144" s="6" t="s">
        <v>363</v>
      </c>
      <c r="D144" s="15"/>
      <c r="E144" s="46"/>
      <c r="F144" s="15"/>
      <c r="G144" s="24">
        <v>22679.438999999998</v>
      </c>
      <c r="H144" s="15">
        <f t="shared" si="85"/>
        <v>22679.438999999998</v>
      </c>
      <c r="I144" s="15"/>
      <c r="J144" s="46"/>
      <c r="K144" s="15"/>
      <c r="L144" s="24"/>
      <c r="M144" s="15">
        <f t="shared" si="86"/>
        <v>0</v>
      </c>
      <c r="N144" s="15"/>
      <c r="O144" s="16"/>
      <c r="P144" s="16"/>
      <c r="Q144" s="26"/>
      <c r="R144" s="16">
        <f t="shared" si="87"/>
        <v>0</v>
      </c>
      <c r="S144" s="8" t="s">
        <v>329</v>
      </c>
      <c r="T144" s="13"/>
    </row>
    <row r="145" spans="1:21" x14ac:dyDescent="0.3">
      <c r="A145" s="64"/>
      <c r="B145" s="69" t="s">
        <v>4</v>
      </c>
      <c r="C145" s="69"/>
      <c r="D145" s="31">
        <f>D147+D148</f>
        <v>2702073</v>
      </c>
      <c r="E145" s="31">
        <f>E147+E148</f>
        <v>12363.3</v>
      </c>
      <c r="F145" s="30">
        <f t="shared" si="55"/>
        <v>2714436.3</v>
      </c>
      <c r="G145" s="31">
        <f>G147+G148</f>
        <v>284356.26200000005</v>
      </c>
      <c r="H145" s="15">
        <f t="shared" si="85"/>
        <v>2998792.5619999999</v>
      </c>
      <c r="I145" s="31">
        <f t="shared" ref="I145:N145" si="88">I147+I148</f>
        <v>2943856.3</v>
      </c>
      <c r="J145" s="31">
        <f>J147+J148</f>
        <v>0</v>
      </c>
      <c r="K145" s="30">
        <f t="shared" si="56"/>
        <v>2943856.3</v>
      </c>
      <c r="L145" s="31">
        <f>L147+L148</f>
        <v>0</v>
      </c>
      <c r="M145" s="15">
        <f t="shared" si="86"/>
        <v>2943856.3</v>
      </c>
      <c r="N145" s="31">
        <f t="shared" si="88"/>
        <v>3590793.7</v>
      </c>
      <c r="O145" s="31">
        <f>O147+O148</f>
        <v>0</v>
      </c>
      <c r="P145" s="31">
        <f t="shared" si="57"/>
        <v>3590793.7</v>
      </c>
      <c r="Q145" s="31">
        <f>Q147+Q148</f>
        <v>0</v>
      </c>
      <c r="R145" s="16">
        <f t="shared" si="87"/>
        <v>3590793.7</v>
      </c>
      <c r="S145" s="32"/>
      <c r="T145" s="34"/>
      <c r="U145" s="33"/>
    </row>
    <row r="146" spans="1:21" x14ac:dyDescent="0.3">
      <c r="A146" s="64"/>
      <c r="B146" s="7" t="s">
        <v>5</v>
      </c>
      <c r="C146" s="72"/>
      <c r="D146" s="30"/>
      <c r="E146" s="30"/>
      <c r="F146" s="30"/>
      <c r="G146" s="30"/>
      <c r="H146" s="15"/>
      <c r="I146" s="30"/>
      <c r="J146" s="30"/>
      <c r="K146" s="30"/>
      <c r="L146" s="30"/>
      <c r="M146" s="15"/>
      <c r="N146" s="30"/>
      <c r="O146" s="31"/>
      <c r="P146" s="31"/>
      <c r="Q146" s="31"/>
      <c r="R146" s="16"/>
      <c r="S146" s="32"/>
      <c r="T146" s="34"/>
      <c r="U146" s="33"/>
    </row>
    <row r="147" spans="1:21" s="33" customFormat="1" hidden="1" x14ac:dyDescent="0.3">
      <c r="A147" s="29"/>
      <c r="B147" s="39" t="s">
        <v>6</v>
      </c>
      <c r="C147" s="58"/>
      <c r="D147" s="41">
        <f>D151+D155+D159+D163+D167+D171+D175+D179+D183+D186+D189+D193+D197+D185</f>
        <v>599118</v>
      </c>
      <c r="E147" s="41">
        <f>E151+E155+E159+E163+E167+E171+E175+E179+E183+E186+E189+E193+E197+E185+E199</f>
        <v>12363.3</v>
      </c>
      <c r="F147" s="30">
        <f t="shared" si="55"/>
        <v>611481.30000000005</v>
      </c>
      <c r="G147" s="41">
        <f>G151+G155+G159+G163+G167+G171+G175+G179+G183+G186+G189+G193+G197+G185+G199+G200+G201+G202+G203</f>
        <v>284356.26200000005</v>
      </c>
      <c r="H147" s="30">
        <f t="shared" ref="H147:H149" si="89">F147+G147</f>
        <v>895837.56200000015</v>
      </c>
      <c r="I147" s="41">
        <f t="shared" ref="I147:N147" si="90">I151+I155+I159+I163+I167+I171+I175+I179+I183+I186+I189+I193+I197+I185</f>
        <v>1083181.3</v>
      </c>
      <c r="J147" s="41">
        <f>J151+J155+J159+J163+J167+J171+J175+J179+J183+J186+J189+J193+J197+J185+J199</f>
        <v>0</v>
      </c>
      <c r="K147" s="30">
        <f t="shared" si="56"/>
        <v>1083181.3</v>
      </c>
      <c r="L147" s="41">
        <f>L151+L155+L159+L163+L167+L171+L175+L179+L183+L186+L189+L193+L197+L185+L199+L200+L201+L202+L203</f>
        <v>0</v>
      </c>
      <c r="M147" s="30">
        <f t="shared" ref="M147:M149" si="91">K147+L147</f>
        <v>1083181.3</v>
      </c>
      <c r="N147" s="41">
        <f t="shared" si="90"/>
        <v>1333689.2</v>
      </c>
      <c r="O147" s="42">
        <f>O151+O155+O159+O163+O167+O171+O175+O179+O183+O186+O189+O193+O197+O185+O199</f>
        <v>0</v>
      </c>
      <c r="P147" s="31">
        <f t="shared" si="57"/>
        <v>1333689.2</v>
      </c>
      <c r="Q147" s="42">
        <f>Q151+Q155+Q159+Q163+Q167+Q171+Q175+Q179+Q183+Q186+Q189+Q193+Q197+Q185+Q199+Q200+Q201+Q202+Q203</f>
        <v>0</v>
      </c>
      <c r="R147" s="31">
        <f t="shared" ref="R147:R149" si="92">P147+Q147</f>
        <v>1333689.2</v>
      </c>
      <c r="S147" s="32"/>
      <c r="T147" s="34">
        <v>0</v>
      </c>
    </row>
    <row r="148" spans="1:21" x14ac:dyDescent="0.3">
      <c r="A148" s="64"/>
      <c r="B148" s="69" t="s">
        <v>20</v>
      </c>
      <c r="C148" s="72"/>
      <c r="D148" s="30">
        <f>D152+D156+D160+D164+D168+D172+D176+D180+D184+D190+D194+D198</f>
        <v>2102955</v>
      </c>
      <c r="E148" s="30">
        <f>E152+E156+E160+E164+E168+E172+E176+E180+E184+E190+E194+E198</f>
        <v>0</v>
      </c>
      <c r="F148" s="30">
        <f t="shared" si="55"/>
        <v>2102955</v>
      </c>
      <c r="G148" s="30">
        <f>G152+G156+G160+G164+G168+G172+G176+G180+G184+G190+G194+G198</f>
        <v>0</v>
      </c>
      <c r="H148" s="15">
        <f t="shared" si="89"/>
        <v>2102955</v>
      </c>
      <c r="I148" s="30">
        <f t="shared" ref="I148:N148" si="93">I152+I156+I160+I164+I168+I172+I176+I180+I184+I190+I194+I198</f>
        <v>1860675</v>
      </c>
      <c r="J148" s="30">
        <f>J152+J156+J160+J164+J168+J172+J176+J180+J184+J190+J194+J198</f>
        <v>0</v>
      </c>
      <c r="K148" s="30">
        <f t="shared" si="56"/>
        <v>1860675</v>
      </c>
      <c r="L148" s="30">
        <f>L152+L156+L160+L164+L168+L172+L176+L180+L184+L190+L194+L198</f>
        <v>0</v>
      </c>
      <c r="M148" s="15">
        <f t="shared" si="91"/>
        <v>1860675</v>
      </c>
      <c r="N148" s="30">
        <f t="shared" si="93"/>
        <v>2257104.5</v>
      </c>
      <c r="O148" s="31">
        <f>O152+O156+O160+O164+O168+O172+O176+O180+O184+O190+O194+O198</f>
        <v>0</v>
      </c>
      <c r="P148" s="31">
        <f t="shared" si="57"/>
        <v>2257104.5</v>
      </c>
      <c r="Q148" s="31">
        <f>Q152+Q156+Q160+Q164+Q168+Q172+Q176+Q180+Q184+Q190+Q194+Q198</f>
        <v>0</v>
      </c>
      <c r="R148" s="16">
        <f t="shared" si="92"/>
        <v>2257104.5</v>
      </c>
      <c r="S148" s="32"/>
      <c r="T148" s="34"/>
      <c r="U148" s="33"/>
    </row>
    <row r="149" spans="1:21" ht="56.25" x14ac:dyDescent="0.3">
      <c r="A149" s="64" t="s">
        <v>193</v>
      </c>
      <c r="B149" s="69" t="s">
        <v>138</v>
      </c>
      <c r="C149" s="6" t="s">
        <v>363</v>
      </c>
      <c r="D149" s="15">
        <f>D151+D152</f>
        <v>311998.90000000002</v>
      </c>
      <c r="E149" s="46">
        <f>E151+E152</f>
        <v>0</v>
      </c>
      <c r="F149" s="15">
        <f t="shared" si="55"/>
        <v>311998.90000000002</v>
      </c>
      <c r="G149" s="24">
        <f>G151+G152</f>
        <v>90690.504000000001</v>
      </c>
      <c r="H149" s="15">
        <f t="shared" si="89"/>
        <v>402689.40400000004</v>
      </c>
      <c r="I149" s="15">
        <f>I151+I152</f>
        <v>0</v>
      </c>
      <c r="J149" s="46">
        <f>J151+J152</f>
        <v>0</v>
      </c>
      <c r="K149" s="15">
        <f t="shared" si="56"/>
        <v>0</v>
      </c>
      <c r="L149" s="24">
        <f>L151+L152</f>
        <v>0</v>
      </c>
      <c r="M149" s="15">
        <f t="shared" si="91"/>
        <v>0</v>
      </c>
      <c r="N149" s="15">
        <f>N151+N152</f>
        <v>0</v>
      </c>
      <c r="O149" s="16">
        <f>O151+O152</f>
        <v>0</v>
      </c>
      <c r="P149" s="16">
        <f t="shared" si="57"/>
        <v>0</v>
      </c>
      <c r="Q149" s="26">
        <f>Q151+Q152</f>
        <v>0</v>
      </c>
      <c r="R149" s="16">
        <f t="shared" si="92"/>
        <v>0</v>
      </c>
      <c r="T149" s="13"/>
    </row>
    <row r="150" spans="1:21" x14ac:dyDescent="0.3">
      <c r="A150" s="64"/>
      <c r="B150" s="69" t="s">
        <v>5</v>
      </c>
      <c r="C150" s="72"/>
      <c r="D150" s="15"/>
      <c r="E150" s="46"/>
      <c r="F150" s="15"/>
      <c r="G150" s="24"/>
      <c r="H150" s="15"/>
      <c r="I150" s="15"/>
      <c r="J150" s="46"/>
      <c r="K150" s="15"/>
      <c r="L150" s="24"/>
      <c r="M150" s="15"/>
      <c r="N150" s="16"/>
      <c r="O150" s="16"/>
      <c r="P150" s="16"/>
      <c r="Q150" s="26"/>
      <c r="R150" s="16"/>
      <c r="T150" s="13"/>
    </row>
    <row r="151" spans="1:21" hidden="1" x14ac:dyDescent="0.3">
      <c r="A151" s="1"/>
      <c r="B151" s="21" t="s">
        <v>6</v>
      </c>
      <c r="C151" s="2"/>
      <c r="D151" s="18">
        <v>85005.3</v>
      </c>
      <c r="E151" s="47"/>
      <c r="F151" s="15">
        <f t="shared" si="55"/>
        <v>85005.3</v>
      </c>
      <c r="G151" s="25">
        <f>40.056+90650.448</f>
        <v>90690.504000000001</v>
      </c>
      <c r="H151" s="15">
        <f t="shared" ref="H151:H153" si="94">F151+G151</f>
        <v>175695.804</v>
      </c>
      <c r="I151" s="18">
        <v>0</v>
      </c>
      <c r="J151" s="47"/>
      <c r="K151" s="15">
        <f t="shared" si="56"/>
        <v>0</v>
      </c>
      <c r="L151" s="25"/>
      <c r="M151" s="15">
        <f t="shared" ref="M151:M153" si="95">K151+L151</f>
        <v>0</v>
      </c>
      <c r="N151" s="17">
        <v>0</v>
      </c>
      <c r="O151" s="17"/>
      <c r="P151" s="16">
        <f t="shared" si="57"/>
        <v>0</v>
      </c>
      <c r="Q151" s="28"/>
      <c r="R151" s="16">
        <f t="shared" ref="R151:R153" si="96">P151+Q151</f>
        <v>0</v>
      </c>
      <c r="S151" s="9" t="s">
        <v>236</v>
      </c>
      <c r="T151" s="13">
        <v>0</v>
      </c>
    </row>
    <row r="152" spans="1:21" x14ac:dyDescent="0.3">
      <c r="A152" s="64"/>
      <c r="B152" s="69" t="s">
        <v>20</v>
      </c>
      <c r="C152" s="72"/>
      <c r="D152" s="15">
        <v>226993.6</v>
      </c>
      <c r="E152" s="46"/>
      <c r="F152" s="15">
        <f t="shared" si="55"/>
        <v>226993.6</v>
      </c>
      <c r="G152" s="24"/>
      <c r="H152" s="15">
        <f t="shared" si="94"/>
        <v>226993.6</v>
      </c>
      <c r="I152" s="15">
        <v>0</v>
      </c>
      <c r="J152" s="46"/>
      <c r="K152" s="15">
        <f t="shared" si="56"/>
        <v>0</v>
      </c>
      <c r="L152" s="24"/>
      <c r="M152" s="15">
        <f t="shared" si="95"/>
        <v>0</v>
      </c>
      <c r="N152" s="16">
        <v>0</v>
      </c>
      <c r="O152" s="16"/>
      <c r="P152" s="16">
        <f t="shared" si="57"/>
        <v>0</v>
      </c>
      <c r="Q152" s="26"/>
      <c r="R152" s="16">
        <f t="shared" si="96"/>
        <v>0</v>
      </c>
      <c r="S152" s="9" t="s">
        <v>237</v>
      </c>
      <c r="T152" s="13"/>
    </row>
    <row r="153" spans="1:21" ht="56.25" x14ac:dyDescent="0.3">
      <c r="A153" s="64" t="s">
        <v>194</v>
      </c>
      <c r="B153" s="69" t="s">
        <v>36</v>
      </c>
      <c r="C153" s="6" t="s">
        <v>363</v>
      </c>
      <c r="D153" s="15">
        <f>D155+D156</f>
        <v>469142.3</v>
      </c>
      <c r="E153" s="46">
        <f>E155+E156</f>
        <v>0</v>
      </c>
      <c r="F153" s="15">
        <f t="shared" si="55"/>
        <v>469142.3</v>
      </c>
      <c r="G153" s="24">
        <f>G155+G156</f>
        <v>0</v>
      </c>
      <c r="H153" s="15">
        <f t="shared" si="94"/>
        <v>469142.3</v>
      </c>
      <c r="I153" s="15">
        <f t="shared" ref="I153:N153" si="97">I155+I156</f>
        <v>0</v>
      </c>
      <c r="J153" s="46">
        <f>J155+J156</f>
        <v>0</v>
      </c>
      <c r="K153" s="15">
        <f t="shared" si="56"/>
        <v>0</v>
      </c>
      <c r="L153" s="24">
        <f>L155+L156</f>
        <v>0</v>
      </c>
      <c r="M153" s="15">
        <f t="shared" si="95"/>
        <v>0</v>
      </c>
      <c r="N153" s="15">
        <f t="shared" si="97"/>
        <v>0</v>
      </c>
      <c r="O153" s="16">
        <f>O155+O156</f>
        <v>0</v>
      </c>
      <c r="P153" s="16">
        <f t="shared" si="57"/>
        <v>0</v>
      </c>
      <c r="Q153" s="26">
        <f>Q155+Q156</f>
        <v>0</v>
      </c>
      <c r="R153" s="16">
        <f t="shared" si="96"/>
        <v>0</v>
      </c>
      <c r="T153" s="13"/>
    </row>
    <row r="154" spans="1:21" x14ac:dyDescent="0.3">
      <c r="A154" s="64"/>
      <c r="B154" s="69" t="s">
        <v>5</v>
      </c>
      <c r="C154" s="43"/>
      <c r="D154" s="15"/>
      <c r="E154" s="46"/>
      <c r="F154" s="15"/>
      <c r="G154" s="24"/>
      <c r="H154" s="15"/>
      <c r="I154" s="15"/>
      <c r="J154" s="46"/>
      <c r="K154" s="15"/>
      <c r="L154" s="24"/>
      <c r="M154" s="15"/>
      <c r="N154" s="16"/>
      <c r="O154" s="16"/>
      <c r="P154" s="16"/>
      <c r="Q154" s="26"/>
      <c r="R154" s="16"/>
      <c r="T154" s="13"/>
    </row>
    <row r="155" spans="1:21" hidden="1" x14ac:dyDescent="0.3">
      <c r="A155" s="1"/>
      <c r="B155" s="21" t="s">
        <v>6</v>
      </c>
      <c r="C155" s="22"/>
      <c r="D155" s="15">
        <v>117285.5</v>
      </c>
      <c r="E155" s="46"/>
      <c r="F155" s="15">
        <f t="shared" si="55"/>
        <v>117285.5</v>
      </c>
      <c r="G155" s="24"/>
      <c r="H155" s="15">
        <f t="shared" ref="H155:H157" si="98">F155+G155</f>
        <v>117285.5</v>
      </c>
      <c r="I155" s="15">
        <v>0</v>
      </c>
      <c r="J155" s="46"/>
      <c r="K155" s="15">
        <f t="shared" si="56"/>
        <v>0</v>
      </c>
      <c r="L155" s="24"/>
      <c r="M155" s="15">
        <f t="shared" ref="M155:M157" si="99">K155+L155</f>
        <v>0</v>
      </c>
      <c r="N155" s="16">
        <v>0</v>
      </c>
      <c r="O155" s="16"/>
      <c r="P155" s="16">
        <f t="shared" si="57"/>
        <v>0</v>
      </c>
      <c r="Q155" s="26"/>
      <c r="R155" s="16">
        <f t="shared" ref="R155:R157" si="100">P155+Q155</f>
        <v>0</v>
      </c>
      <c r="S155" s="9" t="s">
        <v>234</v>
      </c>
      <c r="T155" s="13">
        <v>0</v>
      </c>
    </row>
    <row r="156" spans="1:21" x14ac:dyDescent="0.3">
      <c r="A156" s="64"/>
      <c r="B156" s="69" t="s">
        <v>20</v>
      </c>
      <c r="C156" s="43"/>
      <c r="D156" s="15">
        <v>351856.8</v>
      </c>
      <c r="E156" s="46"/>
      <c r="F156" s="15">
        <f t="shared" si="55"/>
        <v>351856.8</v>
      </c>
      <c r="G156" s="24"/>
      <c r="H156" s="15">
        <f t="shared" si="98"/>
        <v>351856.8</v>
      </c>
      <c r="I156" s="15">
        <v>0</v>
      </c>
      <c r="J156" s="46"/>
      <c r="K156" s="15">
        <f t="shared" si="56"/>
        <v>0</v>
      </c>
      <c r="L156" s="24"/>
      <c r="M156" s="15">
        <f t="shared" si="99"/>
        <v>0</v>
      </c>
      <c r="N156" s="16">
        <v>0</v>
      </c>
      <c r="O156" s="16"/>
      <c r="P156" s="16">
        <f t="shared" si="57"/>
        <v>0</v>
      </c>
      <c r="Q156" s="26"/>
      <c r="R156" s="16">
        <f t="shared" si="100"/>
        <v>0</v>
      </c>
      <c r="S156" s="9" t="s">
        <v>237</v>
      </c>
      <c r="T156" s="13"/>
    </row>
    <row r="157" spans="1:21" ht="56.25" x14ac:dyDescent="0.3">
      <c r="A157" s="64" t="s">
        <v>195</v>
      </c>
      <c r="B157" s="69" t="s">
        <v>246</v>
      </c>
      <c r="C157" s="6" t="s">
        <v>363</v>
      </c>
      <c r="D157" s="15">
        <f>D159+D160</f>
        <v>62004.900000000009</v>
      </c>
      <c r="E157" s="46">
        <f>E159+E160</f>
        <v>0</v>
      </c>
      <c r="F157" s="15">
        <f t="shared" si="55"/>
        <v>62004.900000000009</v>
      </c>
      <c r="G157" s="24">
        <f>G159+G160</f>
        <v>5305</v>
      </c>
      <c r="H157" s="15">
        <f t="shared" si="98"/>
        <v>67309.900000000009</v>
      </c>
      <c r="I157" s="15">
        <f t="shared" ref="I157:N157" si="101">I159+I160</f>
        <v>279089.3</v>
      </c>
      <c r="J157" s="46">
        <f>J159+J160</f>
        <v>0</v>
      </c>
      <c r="K157" s="15">
        <f t="shared" si="56"/>
        <v>279089.3</v>
      </c>
      <c r="L157" s="24">
        <f>L159+L160</f>
        <v>0</v>
      </c>
      <c r="M157" s="15">
        <f t="shared" si="99"/>
        <v>279089.3</v>
      </c>
      <c r="N157" s="15">
        <f t="shared" si="101"/>
        <v>1088484.5</v>
      </c>
      <c r="O157" s="16">
        <f>O159+O160</f>
        <v>0</v>
      </c>
      <c r="P157" s="16">
        <f t="shared" si="57"/>
        <v>1088484.5</v>
      </c>
      <c r="Q157" s="26">
        <f>Q159+Q160</f>
        <v>0</v>
      </c>
      <c r="R157" s="16">
        <f t="shared" si="100"/>
        <v>1088484.5</v>
      </c>
      <c r="T157" s="13"/>
    </row>
    <row r="158" spans="1:21" x14ac:dyDescent="0.3">
      <c r="A158" s="64"/>
      <c r="B158" s="69" t="s">
        <v>5</v>
      </c>
      <c r="C158" s="43"/>
      <c r="D158" s="15"/>
      <c r="E158" s="46"/>
      <c r="F158" s="15"/>
      <c r="G158" s="24"/>
      <c r="H158" s="15"/>
      <c r="I158" s="15"/>
      <c r="J158" s="46"/>
      <c r="K158" s="15"/>
      <c r="L158" s="24"/>
      <c r="M158" s="15"/>
      <c r="N158" s="16"/>
      <c r="O158" s="16"/>
      <c r="P158" s="16"/>
      <c r="Q158" s="26"/>
      <c r="R158" s="16"/>
      <c r="T158" s="13"/>
    </row>
    <row r="159" spans="1:21" hidden="1" x14ac:dyDescent="0.3">
      <c r="A159" s="1"/>
      <c r="B159" s="21" t="s">
        <v>6</v>
      </c>
      <c r="C159" s="22"/>
      <c r="D159" s="15">
        <v>11580.600000000006</v>
      </c>
      <c r="E159" s="46"/>
      <c r="F159" s="15">
        <f t="shared" si="55"/>
        <v>11580.600000000006</v>
      </c>
      <c r="G159" s="24">
        <v>5305</v>
      </c>
      <c r="H159" s="15">
        <f t="shared" ref="H159:H161" si="102">F159+G159</f>
        <v>16885.600000000006</v>
      </c>
      <c r="I159" s="15">
        <v>279089.3</v>
      </c>
      <c r="J159" s="46"/>
      <c r="K159" s="15">
        <f t="shared" si="56"/>
        <v>279089.3</v>
      </c>
      <c r="L159" s="24"/>
      <c r="M159" s="15">
        <f t="shared" ref="M159:M161" si="103">K159+L159</f>
        <v>279089.3</v>
      </c>
      <c r="N159" s="16">
        <v>338484.5</v>
      </c>
      <c r="O159" s="16"/>
      <c r="P159" s="16">
        <f t="shared" si="57"/>
        <v>338484.5</v>
      </c>
      <c r="Q159" s="26"/>
      <c r="R159" s="16">
        <f t="shared" ref="R159:R161" si="104">P159+Q159</f>
        <v>338484.5</v>
      </c>
      <c r="S159" s="3" t="s">
        <v>233</v>
      </c>
      <c r="T159" s="13">
        <v>0</v>
      </c>
    </row>
    <row r="160" spans="1:21" x14ac:dyDescent="0.3">
      <c r="A160" s="64"/>
      <c r="B160" s="69" t="s">
        <v>20</v>
      </c>
      <c r="C160" s="43"/>
      <c r="D160" s="15">
        <v>50424.3</v>
      </c>
      <c r="E160" s="46"/>
      <c r="F160" s="15">
        <f t="shared" si="55"/>
        <v>50424.3</v>
      </c>
      <c r="G160" s="24"/>
      <c r="H160" s="15">
        <f t="shared" si="102"/>
        <v>50424.3</v>
      </c>
      <c r="I160" s="15">
        <v>0</v>
      </c>
      <c r="J160" s="46"/>
      <c r="K160" s="15">
        <f t="shared" si="56"/>
        <v>0</v>
      </c>
      <c r="L160" s="24"/>
      <c r="M160" s="15">
        <f t="shared" si="103"/>
        <v>0</v>
      </c>
      <c r="N160" s="16">
        <v>750000</v>
      </c>
      <c r="O160" s="16"/>
      <c r="P160" s="16">
        <f t="shared" si="57"/>
        <v>750000</v>
      </c>
      <c r="Q160" s="26"/>
      <c r="R160" s="16">
        <f t="shared" si="104"/>
        <v>750000</v>
      </c>
      <c r="S160" s="9" t="s">
        <v>237</v>
      </c>
      <c r="T160" s="13"/>
    </row>
    <row r="161" spans="1:20" ht="56.25" x14ac:dyDescent="0.3">
      <c r="A161" s="64" t="s">
        <v>196</v>
      </c>
      <c r="B161" s="69" t="s">
        <v>215</v>
      </c>
      <c r="C161" s="6" t="s">
        <v>363</v>
      </c>
      <c r="D161" s="15">
        <f>D163+D164</f>
        <v>0</v>
      </c>
      <c r="E161" s="46">
        <f>E163+E164</f>
        <v>0</v>
      </c>
      <c r="F161" s="15">
        <f t="shared" si="55"/>
        <v>0</v>
      </c>
      <c r="G161" s="24">
        <f>G163+G164</f>
        <v>0</v>
      </c>
      <c r="H161" s="15">
        <f t="shared" si="102"/>
        <v>0</v>
      </c>
      <c r="I161" s="15">
        <f t="shared" ref="I161:N161" si="105">I163+I164</f>
        <v>41507.199999999997</v>
      </c>
      <c r="J161" s="46">
        <f>J163+J164</f>
        <v>0</v>
      </c>
      <c r="K161" s="15">
        <f t="shared" si="56"/>
        <v>41507.199999999997</v>
      </c>
      <c r="L161" s="24">
        <f>L163+L164</f>
        <v>0</v>
      </c>
      <c r="M161" s="15">
        <f t="shared" si="103"/>
        <v>41507.199999999997</v>
      </c>
      <c r="N161" s="15">
        <f t="shared" si="105"/>
        <v>0</v>
      </c>
      <c r="O161" s="16">
        <f>O163+O164</f>
        <v>0</v>
      </c>
      <c r="P161" s="16">
        <f t="shared" si="57"/>
        <v>0</v>
      </c>
      <c r="Q161" s="26">
        <f>Q163+Q164</f>
        <v>0</v>
      </c>
      <c r="R161" s="16">
        <f t="shared" si="104"/>
        <v>0</v>
      </c>
      <c r="T161" s="13"/>
    </row>
    <row r="162" spans="1:20" x14ac:dyDescent="0.3">
      <c r="A162" s="64"/>
      <c r="B162" s="69" t="s">
        <v>5</v>
      </c>
      <c r="C162" s="43"/>
      <c r="D162" s="15"/>
      <c r="E162" s="46"/>
      <c r="F162" s="15"/>
      <c r="G162" s="24"/>
      <c r="H162" s="15"/>
      <c r="I162" s="15"/>
      <c r="J162" s="46"/>
      <c r="K162" s="15"/>
      <c r="L162" s="24"/>
      <c r="M162" s="15"/>
      <c r="N162" s="16"/>
      <c r="O162" s="16"/>
      <c r="P162" s="16"/>
      <c r="Q162" s="26"/>
      <c r="R162" s="16"/>
      <c r="T162" s="13"/>
    </row>
    <row r="163" spans="1:20" hidden="1" x14ac:dyDescent="0.3">
      <c r="A163" s="1"/>
      <c r="B163" s="21" t="s">
        <v>6</v>
      </c>
      <c r="C163" s="22"/>
      <c r="D163" s="15">
        <v>0</v>
      </c>
      <c r="E163" s="46">
        <v>0</v>
      </c>
      <c r="F163" s="15">
        <f t="shared" si="55"/>
        <v>0</v>
      </c>
      <c r="G163" s="24">
        <v>0</v>
      </c>
      <c r="H163" s="15">
        <f t="shared" ref="H163:H165" si="106">F163+G163</f>
        <v>0</v>
      </c>
      <c r="I163" s="15">
        <v>10376.9</v>
      </c>
      <c r="J163" s="46">
        <v>0</v>
      </c>
      <c r="K163" s="15">
        <f t="shared" si="56"/>
        <v>10376.9</v>
      </c>
      <c r="L163" s="24">
        <v>0</v>
      </c>
      <c r="M163" s="15">
        <f t="shared" ref="M163:M165" si="107">K163+L163</f>
        <v>10376.9</v>
      </c>
      <c r="N163" s="16">
        <v>0</v>
      </c>
      <c r="O163" s="16">
        <v>0</v>
      </c>
      <c r="P163" s="16">
        <f t="shared" si="57"/>
        <v>0</v>
      </c>
      <c r="Q163" s="26">
        <v>0</v>
      </c>
      <c r="R163" s="16">
        <f t="shared" ref="R163:R165" si="108">P163+Q163</f>
        <v>0</v>
      </c>
      <c r="S163" s="9" t="s">
        <v>240</v>
      </c>
      <c r="T163" s="13">
        <v>0</v>
      </c>
    </row>
    <row r="164" spans="1:20" x14ac:dyDescent="0.3">
      <c r="A164" s="64"/>
      <c r="B164" s="69" t="s">
        <v>20</v>
      </c>
      <c r="C164" s="43"/>
      <c r="D164" s="15">
        <v>0</v>
      </c>
      <c r="E164" s="46">
        <v>0</v>
      </c>
      <c r="F164" s="15">
        <f t="shared" si="55"/>
        <v>0</v>
      </c>
      <c r="G164" s="24">
        <v>0</v>
      </c>
      <c r="H164" s="15">
        <f t="shared" si="106"/>
        <v>0</v>
      </c>
      <c r="I164" s="15">
        <v>31130.3</v>
      </c>
      <c r="J164" s="46">
        <v>0</v>
      </c>
      <c r="K164" s="15">
        <f t="shared" si="56"/>
        <v>31130.3</v>
      </c>
      <c r="L164" s="24">
        <v>0</v>
      </c>
      <c r="M164" s="15">
        <f t="shared" si="107"/>
        <v>31130.3</v>
      </c>
      <c r="N164" s="16">
        <v>0</v>
      </c>
      <c r="O164" s="16">
        <v>0</v>
      </c>
      <c r="P164" s="16">
        <f t="shared" si="57"/>
        <v>0</v>
      </c>
      <c r="Q164" s="26">
        <v>0</v>
      </c>
      <c r="R164" s="16">
        <f t="shared" si="108"/>
        <v>0</v>
      </c>
      <c r="S164" s="9" t="s">
        <v>237</v>
      </c>
      <c r="T164" s="13"/>
    </row>
    <row r="165" spans="1:20" ht="75" x14ac:dyDescent="0.3">
      <c r="A165" s="64" t="s">
        <v>197</v>
      </c>
      <c r="B165" s="69" t="s">
        <v>37</v>
      </c>
      <c r="C165" s="6" t="s">
        <v>363</v>
      </c>
      <c r="D165" s="15">
        <f>D167+D168</f>
        <v>0</v>
      </c>
      <c r="E165" s="46">
        <f>E167+E168</f>
        <v>0</v>
      </c>
      <c r="F165" s="15">
        <f t="shared" si="55"/>
        <v>0</v>
      </c>
      <c r="G165" s="24">
        <f>G167+G168</f>
        <v>0</v>
      </c>
      <c r="H165" s="15">
        <f t="shared" si="106"/>
        <v>0</v>
      </c>
      <c r="I165" s="15">
        <f t="shared" ref="I165:N165" si="109">I167+I168</f>
        <v>46155</v>
      </c>
      <c r="J165" s="46">
        <f>J167+J168</f>
        <v>0</v>
      </c>
      <c r="K165" s="15">
        <f t="shared" si="56"/>
        <v>46155</v>
      </c>
      <c r="L165" s="24">
        <f>L167+L168</f>
        <v>0</v>
      </c>
      <c r="M165" s="15">
        <f t="shared" si="107"/>
        <v>46155</v>
      </c>
      <c r="N165" s="15">
        <f t="shared" si="109"/>
        <v>0</v>
      </c>
      <c r="O165" s="16">
        <f>O167+O168</f>
        <v>0</v>
      </c>
      <c r="P165" s="16">
        <f t="shared" si="57"/>
        <v>0</v>
      </c>
      <c r="Q165" s="26">
        <f>Q167+Q168</f>
        <v>0</v>
      </c>
      <c r="R165" s="16">
        <f t="shared" si="108"/>
        <v>0</v>
      </c>
      <c r="T165" s="13"/>
    </row>
    <row r="166" spans="1:20" x14ac:dyDescent="0.3">
      <c r="A166" s="64"/>
      <c r="B166" s="69" t="s">
        <v>5</v>
      </c>
      <c r="C166" s="72"/>
      <c r="D166" s="15"/>
      <c r="E166" s="46"/>
      <c r="F166" s="15"/>
      <c r="G166" s="24"/>
      <c r="H166" s="15"/>
      <c r="I166" s="15"/>
      <c r="J166" s="46"/>
      <c r="K166" s="15"/>
      <c r="L166" s="24"/>
      <c r="M166" s="15"/>
      <c r="N166" s="16"/>
      <c r="O166" s="16"/>
      <c r="P166" s="16"/>
      <c r="Q166" s="26"/>
      <c r="R166" s="16"/>
      <c r="T166" s="13"/>
    </row>
    <row r="167" spans="1:20" hidden="1" x14ac:dyDescent="0.3">
      <c r="A167" s="1"/>
      <c r="B167" s="21" t="s">
        <v>6</v>
      </c>
      <c r="C167" s="2"/>
      <c r="D167" s="18">
        <v>0</v>
      </c>
      <c r="E167" s="47">
        <v>0</v>
      </c>
      <c r="F167" s="15">
        <f t="shared" ref="F167:F235" si="110">D167+E167</f>
        <v>0</v>
      </c>
      <c r="G167" s="25">
        <v>0</v>
      </c>
      <c r="H167" s="15">
        <f t="shared" ref="H167:H169" si="111">F167+G167</f>
        <v>0</v>
      </c>
      <c r="I167" s="18">
        <v>11538.9</v>
      </c>
      <c r="J167" s="47">
        <v>0</v>
      </c>
      <c r="K167" s="15">
        <f t="shared" ref="K167:K235" si="112">I167+J167</f>
        <v>11538.9</v>
      </c>
      <c r="L167" s="25">
        <v>0</v>
      </c>
      <c r="M167" s="15">
        <f t="shared" ref="M167:M169" si="113">K167+L167</f>
        <v>11538.9</v>
      </c>
      <c r="N167" s="17">
        <v>0</v>
      </c>
      <c r="O167" s="17">
        <v>0</v>
      </c>
      <c r="P167" s="16">
        <f t="shared" ref="P167:P235" si="114">N167+O167</f>
        <v>0</v>
      </c>
      <c r="Q167" s="28">
        <v>0</v>
      </c>
      <c r="R167" s="16">
        <f t="shared" ref="R167:R169" si="115">P167+Q167</f>
        <v>0</v>
      </c>
      <c r="S167" s="8" t="s">
        <v>241</v>
      </c>
      <c r="T167" s="13">
        <v>0</v>
      </c>
    </row>
    <row r="168" spans="1:20" x14ac:dyDescent="0.3">
      <c r="A168" s="64"/>
      <c r="B168" s="69" t="s">
        <v>20</v>
      </c>
      <c r="C168" s="72"/>
      <c r="D168" s="15">
        <v>0</v>
      </c>
      <c r="E168" s="46">
        <v>0</v>
      </c>
      <c r="F168" s="15">
        <f t="shared" si="110"/>
        <v>0</v>
      </c>
      <c r="G168" s="24">
        <v>0</v>
      </c>
      <c r="H168" s="15">
        <f t="shared" si="111"/>
        <v>0</v>
      </c>
      <c r="I168" s="15">
        <v>34616.1</v>
      </c>
      <c r="J168" s="46">
        <v>0</v>
      </c>
      <c r="K168" s="15">
        <f t="shared" si="112"/>
        <v>34616.1</v>
      </c>
      <c r="L168" s="24">
        <v>0</v>
      </c>
      <c r="M168" s="15">
        <f t="shared" si="113"/>
        <v>34616.1</v>
      </c>
      <c r="N168" s="16">
        <v>0</v>
      </c>
      <c r="O168" s="16">
        <v>0</v>
      </c>
      <c r="P168" s="16">
        <f t="shared" si="114"/>
        <v>0</v>
      </c>
      <c r="Q168" s="26">
        <v>0</v>
      </c>
      <c r="R168" s="16">
        <f t="shared" si="115"/>
        <v>0</v>
      </c>
      <c r="S168" s="9" t="s">
        <v>237</v>
      </c>
      <c r="T168" s="13"/>
    </row>
    <row r="169" spans="1:20" ht="56.25" x14ac:dyDescent="0.3">
      <c r="A169" s="64" t="s">
        <v>198</v>
      </c>
      <c r="B169" s="69" t="s">
        <v>38</v>
      </c>
      <c r="C169" s="6" t="s">
        <v>363</v>
      </c>
      <c r="D169" s="15">
        <f>D171+D172</f>
        <v>955530.5</v>
      </c>
      <c r="E169" s="46">
        <f>E171+E172</f>
        <v>0</v>
      </c>
      <c r="F169" s="15">
        <f t="shared" si="110"/>
        <v>955530.5</v>
      </c>
      <c r="G169" s="24">
        <f>G171+G172</f>
        <v>48155.483999999997</v>
      </c>
      <c r="H169" s="15">
        <f t="shared" si="111"/>
        <v>1003685.9839999999</v>
      </c>
      <c r="I169" s="15">
        <f t="shared" ref="I169:N169" si="116">I171+I172</f>
        <v>1475299.3</v>
      </c>
      <c r="J169" s="46">
        <f>J171+J172</f>
        <v>0</v>
      </c>
      <c r="K169" s="15">
        <f t="shared" si="112"/>
        <v>1475299.3</v>
      </c>
      <c r="L169" s="24">
        <f>L171+L172</f>
        <v>0</v>
      </c>
      <c r="M169" s="15">
        <f t="shared" si="113"/>
        <v>1475299.3</v>
      </c>
      <c r="N169" s="15">
        <f t="shared" si="116"/>
        <v>2402309.2000000002</v>
      </c>
      <c r="O169" s="16">
        <f>O171+O172</f>
        <v>0</v>
      </c>
      <c r="P169" s="16">
        <f t="shared" si="114"/>
        <v>2402309.2000000002</v>
      </c>
      <c r="Q169" s="26">
        <f>Q171+Q172</f>
        <v>0</v>
      </c>
      <c r="R169" s="16">
        <f t="shared" si="115"/>
        <v>2402309.2000000002</v>
      </c>
      <c r="T169" s="13"/>
    </row>
    <row r="170" spans="1:20" x14ac:dyDescent="0.3">
      <c r="A170" s="64"/>
      <c r="B170" s="69" t="s">
        <v>5</v>
      </c>
      <c r="C170" s="72"/>
      <c r="D170" s="15"/>
      <c r="E170" s="46"/>
      <c r="F170" s="15"/>
      <c r="G170" s="24"/>
      <c r="H170" s="15"/>
      <c r="I170" s="15"/>
      <c r="J170" s="46"/>
      <c r="K170" s="15"/>
      <c r="L170" s="24"/>
      <c r="M170" s="15"/>
      <c r="N170" s="16"/>
      <c r="O170" s="16"/>
      <c r="P170" s="16"/>
      <c r="Q170" s="26"/>
      <c r="R170" s="16"/>
      <c r="T170" s="13"/>
    </row>
    <row r="171" spans="1:20" hidden="1" x14ac:dyDescent="0.3">
      <c r="A171" s="1"/>
      <c r="B171" s="21" t="s">
        <v>6</v>
      </c>
      <c r="C171" s="2"/>
      <c r="D171" s="18">
        <v>156098.9</v>
      </c>
      <c r="E171" s="47"/>
      <c r="F171" s="15">
        <f t="shared" si="110"/>
        <v>156098.9</v>
      </c>
      <c r="G171" s="25">
        <v>48155.483999999997</v>
      </c>
      <c r="H171" s="15">
        <f t="shared" ref="H171:H173" si="117">F171+G171</f>
        <v>204254.38399999999</v>
      </c>
      <c r="I171" s="18">
        <v>434567.5</v>
      </c>
      <c r="J171" s="47"/>
      <c r="K171" s="15">
        <f t="shared" si="112"/>
        <v>434567.5</v>
      </c>
      <c r="L171" s="25"/>
      <c r="M171" s="15">
        <f t="shared" ref="M171:M173" si="118">K171+L171</f>
        <v>434567.5</v>
      </c>
      <c r="N171" s="17">
        <v>970204.7</v>
      </c>
      <c r="O171" s="17"/>
      <c r="P171" s="16">
        <f t="shared" si="114"/>
        <v>970204.7</v>
      </c>
      <c r="Q171" s="28"/>
      <c r="R171" s="16">
        <f t="shared" ref="R171:R173" si="119">P171+Q171</f>
        <v>970204.7</v>
      </c>
      <c r="S171" s="8" t="s">
        <v>232</v>
      </c>
      <c r="T171" s="13">
        <v>0</v>
      </c>
    </row>
    <row r="172" spans="1:20" x14ac:dyDescent="0.3">
      <c r="A172" s="64"/>
      <c r="B172" s="69" t="s">
        <v>20</v>
      </c>
      <c r="C172" s="72"/>
      <c r="D172" s="15">
        <v>799431.6</v>
      </c>
      <c r="E172" s="46"/>
      <c r="F172" s="15">
        <f t="shared" si="110"/>
        <v>799431.6</v>
      </c>
      <c r="G172" s="24"/>
      <c r="H172" s="15">
        <f t="shared" si="117"/>
        <v>799431.6</v>
      </c>
      <c r="I172" s="15">
        <v>1040731.8</v>
      </c>
      <c r="J172" s="46"/>
      <c r="K172" s="15">
        <f t="shared" si="112"/>
        <v>1040731.8</v>
      </c>
      <c r="L172" s="24"/>
      <c r="M172" s="15">
        <f t="shared" si="118"/>
        <v>1040731.8</v>
      </c>
      <c r="N172" s="16">
        <v>1432104.5</v>
      </c>
      <c r="O172" s="16"/>
      <c r="P172" s="16">
        <f t="shared" si="114"/>
        <v>1432104.5</v>
      </c>
      <c r="Q172" s="26"/>
      <c r="R172" s="16">
        <f t="shared" si="119"/>
        <v>1432104.5</v>
      </c>
      <c r="S172" s="9" t="s">
        <v>237</v>
      </c>
      <c r="T172" s="13"/>
    </row>
    <row r="173" spans="1:20" ht="56.25" x14ac:dyDescent="0.3">
      <c r="A173" s="64" t="s">
        <v>199</v>
      </c>
      <c r="B173" s="69" t="s">
        <v>39</v>
      </c>
      <c r="C173" s="6" t="s">
        <v>363</v>
      </c>
      <c r="D173" s="15">
        <f>D175+D176</f>
        <v>393223.6</v>
      </c>
      <c r="E173" s="46">
        <f>E175+E176</f>
        <v>0</v>
      </c>
      <c r="F173" s="15">
        <f t="shared" si="110"/>
        <v>393223.6</v>
      </c>
      <c r="G173" s="24">
        <f>G175+G176</f>
        <v>0</v>
      </c>
      <c r="H173" s="15">
        <f t="shared" si="117"/>
        <v>393223.6</v>
      </c>
      <c r="I173" s="15">
        <f t="shared" ref="I173:N173" si="120">I175+I176</f>
        <v>0</v>
      </c>
      <c r="J173" s="46">
        <f>J175+J176</f>
        <v>0</v>
      </c>
      <c r="K173" s="15">
        <f t="shared" si="112"/>
        <v>0</v>
      </c>
      <c r="L173" s="24">
        <f>L175+L176</f>
        <v>0</v>
      </c>
      <c r="M173" s="15">
        <f t="shared" si="118"/>
        <v>0</v>
      </c>
      <c r="N173" s="15">
        <f t="shared" si="120"/>
        <v>0</v>
      </c>
      <c r="O173" s="16">
        <f>O175+O176</f>
        <v>0</v>
      </c>
      <c r="P173" s="16">
        <f t="shared" si="114"/>
        <v>0</v>
      </c>
      <c r="Q173" s="26">
        <f>Q175+Q176</f>
        <v>0</v>
      </c>
      <c r="R173" s="16">
        <f t="shared" si="119"/>
        <v>0</v>
      </c>
      <c r="T173" s="13"/>
    </row>
    <row r="174" spans="1:20" x14ac:dyDescent="0.3">
      <c r="A174" s="64"/>
      <c r="B174" s="69" t="s">
        <v>5</v>
      </c>
      <c r="C174" s="6"/>
      <c r="D174" s="15"/>
      <c r="E174" s="46"/>
      <c r="F174" s="15"/>
      <c r="G174" s="24"/>
      <c r="H174" s="15"/>
      <c r="I174" s="15"/>
      <c r="J174" s="46"/>
      <c r="K174" s="15"/>
      <c r="L174" s="24"/>
      <c r="M174" s="15"/>
      <c r="N174" s="15"/>
      <c r="O174" s="16"/>
      <c r="P174" s="16"/>
      <c r="Q174" s="26"/>
      <c r="R174" s="16"/>
      <c r="T174" s="13"/>
    </row>
    <row r="175" spans="1:20" hidden="1" x14ac:dyDescent="0.3">
      <c r="A175" s="1"/>
      <c r="B175" s="21" t="s">
        <v>6</v>
      </c>
      <c r="C175" s="21"/>
      <c r="D175" s="15">
        <v>98306</v>
      </c>
      <c r="E175" s="46"/>
      <c r="F175" s="15">
        <f t="shared" si="110"/>
        <v>98306</v>
      </c>
      <c r="G175" s="24"/>
      <c r="H175" s="15">
        <f t="shared" ref="H175:H177" si="121">F175+G175</f>
        <v>98306</v>
      </c>
      <c r="I175" s="15">
        <v>0</v>
      </c>
      <c r="J175" s="46"/>
      <c r="K175" s="15">
        <f t="shared" si="112"/>
        <v>0</v>
      </c>
      <c r="L175" s="24"/>
      <c r="M175" s="15">
        <f t="shared" ref="M175:M177" si="122">K175+L175</f>
        <v>0</v>
      </c>
      <c r="N175" s="16">
        <v>0</v>
      </c>
      <c r="O175" s="16"/>
      <c r="P175" s="16">
        <f t="shared" si="114"/>
        <v>0</v>
      </c>
      <c r="Q175" s="26"/>
      <c r="R175" s="16">
        <f t="shared" ref="R175:R177" si="123">P175+Q175</f>
        <v>0</v>
      </c>
      <c r="S175" s="9" t="s">
        <v>230</v>
      </c>
      <c r="T175" s="13">
        <v>0</v>
      </c>
    </row>
    <row r="176" spans="1:20" x14ac:dyDescent="0.3">
      <c r="A176" s="64"/>
      <c r="B176" s="69" t="s">
        <v>20</v>
      </c>
      <c r="C176" s="69"/>
      <c r="D176" s="15">
        <v>294917.59999999998</v>
      </c>
      <c r="E176" s="46"/>
      <c r="F176" s="15">
        <f t="shared" si="110"/>
        <v>294917.59999999998</v>
      </c>
      <c r="G176" s="24"/>
      <c r="H176" s="15">
        <f t="shared" si="121"/>
        <v>294917.59999999998</v>
      </c>
      <c r="I176" s="15">
        <v>0</v>
      </c>
      <c r="J176" s="46"/>
      <c r="K176" s="15">
        <f t="shared" si="112"/>
        <v>0</v>
      </c>
      <c r="L176" s="24"/>
      <c r="M176" s="15">
        <f t="shared" si="122"/>
        <v>0</v>
      </c>
      <c r="N176" s="16">
        <v>0</v>
      </c>
      <c r="O176" s="16"/>
      <c r="P176" s="16">
        <f t="shared" si="114"/>
        <v>0</v>
      </c>
      <c r="Q176" s="26"/>
      <c r="R176" s="16">
        <f t="shared" si="123"/>
        <v>0</v>
      </c>
      <c r="S176" s="9" t="s">
        <v>237</v>
      </c>
      <c r="T176" s="13"/>
    </row>
    <row r="177" spans="1:20" ht="56.25" x14ac:dyDescent="0.3">
      <c r="A177" s="64" t="s">
        <v>200</v>
      </c>
      <c r="B177" s="69" t="s">
        <v>40</v>
      </c>
      <c r="C177" s="6" t="s">
        <v>363</v>
      </c>
      <c r="D177" s="15">
        <f>D179+D180</f>
        <v>100000</v>
      </c>
      <c r="E177" s="46">
        <f>E179+E180</f>
        <v>0</v>
      </c>
      <c r="F177" s="15">
        <f t="shared" si="110"/>
        <v>100000</v>
      </c>
      <c r="G177" s="24">
        <f>G179+G180</f>
        <v>0</v>
      </c>
      <c r="H177" s="15">
        <f t="shared" si="121"/>
        <v>100000</v>
      </c>
      <c r="I177" s="15">
        <f t="shared" ref="I177:N177" si="124">I179+I180</f>
        <v>999358.3</v>
      </c>
      <c r="J177" s="46">
        <f>J179+J180</f>
        <v>0</v>
      </c>
      <c r="K177" s="15">
        <f t="shared" si="112"/>
        <v>999358.3</v>
      </c>
      <c r="L177" s="24">
        <f>L179+L180</f>
        <v>0</v>
      </c>
      <c r="M177" s="15">
        <f t="shared" si="122"/>
        <v>999358.3</v>
      </c>
      <c r="N177" s="15">
        <f t="shared" si="124"/>
        <v>100000</v>
      </c>
      <c r="O177" s="16">
        <f>O179+O180</f>
        <v>0</v>
      </c>
      <c r="P177" s="16">
        <f t="shared" si="114"/>
        <v>100000</v>
      </c>
      <c r="Q177" s="26">
        <f>Q179+Q180</f>
        <v>0</v>
      </c>
      <c r="R177" s="16">
        <f t="shared" si="123"/>
        <v>100000</v>
      </c>
      <c r="T177" s="13"/>
    </row>
    <row r="178" spans="1:20" x14ac:dyDescent="0.3">
      <c r="A178" s="64"/>
      <c r="B178" s="69" t="s">
        <v>5</v>
      </c>
      <c r="C178" s="6"/>
      <c r="D178" s="15"/>
      <c r="E178" s="46"/>
      <c r="F178" s="15"/>
      <c r="G178" s="24"/>
      <c r="H178" s="15"/>
      <c r="I178" s="15"/>
      <c r="J178" s="46"/>
      <c r="K178" s="15"/>
      <c r="L178" s="24"/>
      <c r="M178" s="15"/>
      <c r="N178" s="15"/>
      <c r="O178" s="16"/>
      <c r="P178" s="16"/>
      <c r="Q178" s="26"/>
      <c r="R178" s="16"/>
      <c r="T178" s="13"/>
    </row>
    <row r="179" spans="1:20" hidden="1" x14ac:dyDescent="0.3">
      <c r="A179" s="1"/>
      <c r="B179" s="21" t="s">
        <v>6</v>
      </c>
      <c r="C179" s="21"/>
      <c r="D179" s="15">
        <v>25000</v>
      </c>
      <c r="E179" s="46"/>
      <c r="F179" s="15">
        <f t="shared" si="110"/>
        <v>25000</v>
      </c>
      <c r="G179" s="24"/>
      <c r="H179" s="15">
        <f t="shared" ref="H179:H181" si="125">F179+G179</f>
        <v>25000</v>
      </c>
      <c r="I179" s="15">
        <v>284496.90000000002</v>
      </c>
      <c r="J179" s="46"/>
      <c r="K179" s="15">
        <f t="shared" si="112"/>
        <v>284496.90000000002</v>
      </c>
      <c r="L179" s="24"/>
      <c r="M179" s="15">
        <f t="shared" ref="M179:M181" si="126">K179+L179</f>
        <v>284496.90000000002</v>
      </c>
      <c r="N179" s="16">
        <v>25000</v>
      </c>
      <c r="O179" s="16"/>
      <c r="P179" s="16">
        <f t="shared" si="114"/>
        <v>25000</v>
      </c>
      <c r="Q179" s="26"/>
      <c r="R179" s="16">
        <f t="shared" ref="R179:R181" si="127">P179+Q179</f>
        <v>25000</v>
      </c>
      <c r="S179" s="9" t="s">
        <v>229</v>
      </c>
      <c r="T179" s="13">
        <v>0</v>
      </c>
    </row>
    <row r="180" spans="1:20" x14ac:dyDescent="0.3">
      <c r="A180" s="64"/>
      <c r="B180" s="69" t="s">
        <v>20</v>
      </c>
      <c r="C180" s="69"/>
      <c r="D180" s="15">
        <v>75000</v>
      </c>
      <c r="E180" s="46"/>
      <c r="F180" s="15">
        <f t="shared" si="110"/>
        <v>75000</v>
      </c>
      <c r="G180" s="24"/>
      <c r="H180" s="15">
        <f t="shared" si="125"/>
        <v>75000</v>
      </c>
      <c r="I180" s="15">
        <v>714861.4</v>
      </c>
      <c r="J180" s="46"/>
      <c r="K180" s="15">
        <f t="shared" si="112"/>
        <v>714861.4</v>
      </c>
      <c r="L180" s="24"/>
      <c r="M180" s="15">
        <f t="shared" si="126"/>
        <v>714861.4</v>
      </c>
      <c r="N180" s="16">
        <v>75000</v>
      </c>
      <c r="O180" s="16"/>
      <c r="P180" s="16">
        <f t="shared" si="114"/>
        <v>75000</v>
      </c>
      <c r="Q180" s="26"/>
      <c r="R180" s="16">
        <f t="shared" si="127"/>
        <v>75000</v>
      </c>
      <c r="S180" s="9" t="s">
        <v>237</v>
      </c>
      <c r="T180" s="13"/>
    </row>
    <row r="181" spans="1:20" ht="56.25" x14ac:dyDescent="0.3">
      <c r="A181" s="64" t="s">
        <v>201</v>
      </c>
      <c r="B181" s="69" t="s">
        <v>244</v>
      </c>
      <c r="C181" s="6" t="s">
        <v>363</v>
      </c>
      <c r="D181" s="15">
        <f>D183+D184</f>
        <v>344108.19999999995</v>
      </c>
      <c r="E181" s="46">
        <f>E183+E184</f>
        <v>0</v>
      </c>
      <c r="F181" s="15">
        <f t="shared" si="110"/>
        <v>344108.19999999995</v>
      </c>
      <c r="G181" s="24">
        <f>G183+G184</f>
        <v>13812.6</v>
      </c>
      <c r="H181" s="15">
        <f t="shared" si="125"/>
        <v>357920.79999999993</v>
      </c>
      <c r="I181" s="15">
        <f t="shared" ref="I181:N181" si="128">I183+I184</f>
        <v>50000</v>
      </c>
      <c r="J181" s="46">
        <f>J183+J184</f>
        <v>0</v>
      </c>
      <c r="K181" s="15">
        <f t="shared" si="112"/>
        <v>50000</v>
      </c>
      <c r="L181" s="24">
        <f>L183+L184</f>
        <v>0</v>
      </c>
      <c r="M181" s="15">
        <f t="shared" si="126"/>
        <v>50000</v>
      </c>
      <c r="N181" s="15">
        <f t="shared" si="128"/>
        <v>0</v>
      </c>
      <c r="O181" s="16">
        <f>O183+O184</f>
        <v>0</v>
      </c>
      <c r="P181" s="16">
        <f t="shared" si="114"/>
        <v>0</v>
      </c>
      <c r="Q181" s="26">
        <f>Q183+Q184</f>
        <v>0</v>
      </c>
      <c r="R181" s="16">
        <f t="shared" si="127"/>
        <v>0</v>
      </c>
      <c r="T181" s="13"/>
    </row>
    <row r="182" spans="1:20" x14ac:dyDescent="0.3">
      <c r="A182" s="64"/>
      <c r="B182" s="69" t="s">
        <v>5</v>
      </c>
      <c r="C182" s="6"/>
      <c r="D182" s="15"/>
      <c r="E182" s="46"/>
      <c r="F182" s="15"/>
      <c r="G182" s="24"/>
      <c r="H182" s="15"/>
      <c r="I182" s="15"/>
      <c r="J182" s="46"/>
      <c r="K182" s="15"/>
      <c r="L182" s="24"/>
      <c r="M182" s="15"/>
      <c r="N182" s="15"/>
      <c r="O182" s="16"/>
      <c r="P182" s="16"/>
      <c r="Q182" s="26"/>
      <c r="R182" s="16"/>
      <c r="T182" s="13"/>
    </row>
    <row r="183" spans="1:20" hidden="1" x14ac:dyDescent="0.3">
      <c r="A183" s="1"/>
      <c r="B183" s="21" t="s">
        <v>6</v>
      </c>
      <c r="C183" s="21"/>
      <c r="D183" s="15">
        <v>48527.100000000006</v>
      </c>
      <c r="E183" s="46"/>
      <c r="F183" s="15">
        <f t="shared" si="110"/>
        <v>48527.100000000006</v>
      </c>
      <c r="G183" s="24">
        <v>13812.6</v>
      </c>
      <c r="H183" s="15">
        <f t="shared" ref="H183:H187" si="129">F183+G183</f>
        <v>62339.700000000004</v>
      </c>
      <c r="I183" s="15">
        <v>50000</v>
      </c>
      <c r="J183" s="46"/>
      <c r="K183" s="15">
        <f t="shared" si="112"/>
        <v>50000</v>
      </c>
      <c r="L183" s="24"/>
      <c r="M183" s="15">
        <f t="shared" ref="M183:M187" si="130">K183+L183</f>
        <v>50000</v>
      </c>
      <c r="N183" s="16">
        <v>0</v>
      </c>
      <c r="O183" s="16"/>
      <c r="P183" s="16">
        <f t="shared" si="114"/>
        <v>0</v>
      </c>
      <c r="Q183" s="26"/>
      <c r="R183" s="16">
        <f t="shared" ref="R183:R187" si="131">P183+Q183</f>
        <v>0</v>
      </c>
      <c r="S183" s="9" t="s">
        <v>235</v>
      </c>
      <c r="T183" s="13">
        <v>0</v>
      </c>
    </row>
    <row r="184" spans="1:20" x14ac:dyDescent="0.3">
      <c r="A184" s="64"/>
      <c r="B184" s="69" t="s">
        <v>20</v>
      </c>
      <c r="C184" s="69"/>
      <c r="D184" s="15">
        <v>295581.09999999998</v>
      </c>
      <c r="E184" s="46"/>
      <c r="F184" s="15">
        <f t="shared" si="110"/>
        <v>295581.09999999998</v>
      </c>
      <c r="G184" s="24"/>
      <c r="H184" s="15">
        <f t="shared" si="129"/>
        <v>295581.09999999998</v>
      </c>
      <c r="I184" s="15">
        <v>0</v>
      </c>
      <c r="J184" s="46"/>
      <c r="K184" s="15">
        <f t="shared" si="112"/>
        <v>0</v>
      </c>
      <c r="L184" s="24"/>
      <c r="M184" s="15">
        <f t="shared" si="130"/>
        <v>0</v>
      </c>
      <c r="N184" s="16">
        <v>0</v>
      </c>
      <c r="O184" s="16"/>
      <c r="P184" s="16">
        <f t="shared" si="114"/>
        <v>0</v>
      </c>
      <c r="Q184" s="26"/>
      <c r="R184" s="16">
        <f t="shared" si="131"/>
        <v>0</v>
      </c>
      <c r="S184" s="9" t="s">
        <v>237</v>
      </c>
      <c r="T184" s="13"/>
    </row>
    <row r="185" spans="1:20" ht="56.25" x14ac:dyDescent="0.3">
      <c r="A185" s="64" t="s">
        <v>202</v>
      </c>
      <c r="B185" s="69" t="s">
        <v>41</v>
      </c>
      <c r="C185" s="6" t="s">
        <v>363</v>
      </c>
      <c r="D185" s="15">
        <v>21398.400000000001</v>
      </c>
      <c r="E185" s="46"/>
      <c r="F185" s="15">
        <f t="shared" si="110"/>
        <v>21398.400000000001</v>
      </c>
      <c r="G185" s="24"/>
      <c r="H185" s="15">
        <f t="shared" si="129"/>
        <v>21398.400000000001</v>
      </c>
      <c r="I185" s="15">
        <v>0</v>
      </c>
      <c r="J185" s="46"/>
      <c r="K185" s="15">
        <f t="shared" si="112"/>
        <v>0</v>
      </c>
      <c r="L185" s="24"/>
      <c r="M185" s="15">
        <f t="shared" si="130"/>
        <v>0</v>
      </c>
      <c r="N185" s="16">
        <v>0</v>
      </c>
      <c r="O185" s="16"/>
      <c r="P185" s="16">
        <f t="shared" si="114"/>
        <v>0</v>
      </c>
      <c r="Q185" s="26"/>
      <c r="R185" s="16">
        <f t="shared" si="131"/>
        <v>0</v>
      </c>
      <c r="S185" s="9" t="s">
        <v>120</v>
      </c>
      <c r="T185" s="13"/>
    </row>
    <row r="186" spans="1:20" ht="56.25" x14ac:dyDescent="0.3">
      <c r="A186" s="64" t="s">
        <v>203</v>
      </c>
      <c r="B186" s="69" t="s">
        <v>42</v>
      </c>
      <c r="C186" s="6" t="s">
        <v>363</v>
      </c>
      <c r="D186" s="15">
        <v>9666.2000000000007</v>
      </c>
      <c r="E186" s="46"/>
      <c r="F186" s="15">
        <f t="shared" si="110"/>
        <v>9666.2000000000007</v>
      </c>
      <c r="G186" s="24"/>
      <c r="H186" s="15">
        <f t="shared" si="129"/>
        <v>9666.2000000000007</v>
      </c>
      <c r="I186" s="15">
        <v>0</v>
      </c>
      <c r="J186" s="46"/>
      <c r="K186" s="15">
        <f t="shared" si="112"/>
        <v>0</v>
      </c>
      <c r="L186" s="24"/>
      <c r="M186" s="15">
        <f t="shared" si="130"/>
        <v>0</v>
      </c>
      <c r="N186" s="15">
        <v>0</v>
      </c>
      <c r="O186" s="16"/>
      <c r="P186" s="16">
        <f t="shared" si="114"/>
        <v>0</v>
      </c>
      <c r="Q186" s="26"/>
      <c r="R186" s="16">
        <f t="shared" si="131"/>
        <v>0</v>
      </c>
      <c r="S186" s="9" t="s">
        <v>121</v>
      </c>
      <c r="T186" s="13"/>
    </row>
    <row r="187" spans="1:20" ht="56.25" x14ac:dyDescent="0.3">
      <c r="A187" s="64" t="s">
        <v>204</v>
      </c>
      <c r="B187" s="69" t="s">
        <v>83</v>
      </c>
      <c r="C187" s="6" t="s">
        <v>363</v>
      </c>
      <c r="D187" s="15">
        <f>D189+D190</f>
        <v>0</v>
      </c>
      <c r="E187" s="46">
        <f>E189+E190</f>
        <v>0</v>
      </c>
      <c r="F187" s="15">
        <f t="shared" si="110"/>
        <v>0</v>
      </c>
      <c r="G187" s="24">
        <f>G189+G190</f>
        <v>0</v>
      </c>
      <c r="H187" s="15">
        <f t="shared" si="129"/>
        <v>0</v>
      </c>
      <c r="I187" s="15">
        <f t="shared" ref="I187:N187" si="132">I189+I190</f>
        <v>33031.300000000003</v>
      </c>
      <c r="J187" s="46">
        <f>J189+J190</f>
        <v>0</v>
      </c>
      <c r="K187" s="15">
        <f t="shared" si="112"/>
        <v>33031.300000000003</v>
      </c>
      <c r="L187" s="24">
        <f>L189+L190</f>
        <v>0</v>
      </c>
      <c r="M187" s="15">
        <f t="shared" si="130"/>
        <v>33031.300000000003</v>
      </c>
      <c r="N187" s="15">
        <f t="shared" si="132"/>
        <v>0</v>
      </c>
      <c r="O187" s="16">
        <f>O189+O190</f>
        <v>0</v>
      </c>
      <c r="P187" s="16">
        <f t="shared" si="114"/>
        <v>0</v>
      </c>
      <c r="Q187" s="26">
        <f>Q189+Q190</f>
        <v>0</v>
      </c>
      <c r="R187" s="16">
        <f t="shared" si="131"/>
        <v>0</v>
      </c>
      <c r="T187" s="13"/>
    </row>
    <row r="188" spans="1:20" x14ac:dyDescent="0.3">
      <c r="A188" s="64"/>
      <c r="B188" s="69" t="s">
        <v>5</v>
      </c>
      <c r="C188" s="69"/>
      <c r="D188" s="15"/>
      <c r="E188" s="46"/>
      <c r="F188" s="15"/>
      <c r="G188" s="24"/>
      <c r="H188" s="15"/>
      <c r="I188" s="15"/>
      <c r="J188" s="46"/>
      <c r="K188" s="15"/>
      <c r="L188" s="24"/>
      <c r="M188" s="15"/>
      <c r="N188" s="16"/>
      <c r="O188" s="16"/>
      <c r="P188" s="16"/>
      <c r="Q188" s="26"/>
      <c r="R188" s="16"/>
      <c r="T188" s="13"/>
    </row>
    <row r="189" spans="1:20" hidden="1" x14ac:dyDescent="0.3">
      <c r="A189" s="1"/>
      <c r="B189" s="21" t="s">
        <v>6</v>
      </c>
      <c r="C189" s="21"/>
      <c r="D189" s="15">
        <v>0</v>
      </c>
      <c r="E189" s="46">
        <v>0</v>
      </c>
      <c r="F189" s="15">
        <f t="shared" si="110"/>
        <v>0</v>
      </c>
      <c r="G189" s="24">
        <v>0</v>
      </c>
      <c r="H189" s="15">
        <f t="shared" ref="H189:H191" si="133">F189+G189</f>
        <v>0</v>
      </c>
      <c r="I189" s="15">
        <v>8257.7999999999993</v>
      </c>
      <c r="J189" s="46">
        <v>0</v>
      </c>
      <c r="K189" s="15">
        <f t="shared" si="112"/>
        <v>8257.7999999999993</v>
      </c>
      <c r="L189" s="24">
        <v>0</v>
      </c>
      <c r="M189" s="15">
        <f t="shared" ref="M189:M191" si="134">K189+L189</f>
        <v>8257.7999999999993</v>
      </c>
      <c r="N189" s="16">
        <v>0</v>
      </c>
      <c r="O189" s="16">
        <v>0</v>
      </c>
      <c r="P189" s="16">
        <f t="shared" si="114"/>
        <v>0</v>
      </c>
      <c r="Q189" s="26">
        <v>0</v>
      </c>
      <c r="R189" s="16">
        <f t="shared" ref="R189:R191" si="135">P189+Q189</f>
        <v>0</v>
      </c>
      <c r="S189" s="9" t="s">
        <v>239</v>
      </c>
      <c r="T189" s="13">
        <v>0</v>
      </c>
    </row>
    <row r="190" spans="1:20" x14ac:dyDescent="0.3">
      <c r="A190" s="64"/>
      <c r="B190" s="69" t="s">
        <v>20</v>
      </c>
      <c r="C190" s="6"/>
      <c r="D190" s="15">
        <v>0</v>
      </c>
      <c r="E190" s="46">
        <v>0</v>
      </c>
      <c r="F190" s="15">
        <f t="shared" si="110"/>
        <v>0</v>
      </c>
      <c r="G190" s="24">
        <v>0</v>
      </c>
      <c r="H190" s="15">
        <f t="shared" si="133"/>
        <v>0</v>
      </c>
      <c r="I190" s="15">
        <v>24773.5</v>
      </c>
      <c r="J190" s="46">
        <v>0</v>
      </c>
      <c r="K190" s="15">
        <f t="shared" si="112"/>
        <v>24773.5</v>
      </c>
      <c r="L190" s="24">
        <v>0</v>
      </c>
      <c r="M190" s="15">
        <f t="shared" si="134"/>
        <v>24773.5</v>
      </c>
      <c r="N190" s="15">
        <v>0</v>
      </c>
      <c r="O190" s="16">
        <v>0</v>
      </c>
      <c r="P190" s="16">
        <f t="shared" si="114"/>
        <v>0</v>
      </c>
      <c r="Q190" s="26">
        <v>0</v>
      </c>
      <c r="R190" s="16">
        <f t="shared" si="135"/>
        <v>0</v>
      </c>
      <c r="S190" s="9" t="s">
        <v>237</v>
      </c>
      <c r="T190" s="13"/>
    </row>
    <row r="191" spans="1:20" ht="56.25" x14ac:dyDescent="0.3">
      <c r="A191" s="64" t="s">
        <v>205</v>
      </c>
      <c r="B191" s="69" t="s">
        <v>43</v>
      </c>
      <c r="C191" s="6" t="s">
        <v>363</v>
      </c>
      <c r="D191" s="15">
        <f>D193+D194</f>
        <v>0</v>
      </c>
      <c r="E191" s="46">
        <f>E193+E194</f>
        <v>0</v>
      </c>
      <c r="F191" s="15">
        <f t="shared" si="110"/>
        <v>0</v>
      </c>
      <c r="G191" s="24">
        <f>G193+G194</f>
        <v>0</v>
      </c>
      <c r="H191" s="15">
        <f t="shared" si="133"/>
        <v>0</v>
      </c>
      <c r="I191" s="15">
        <f t="shared" ref="I191:N191" si="136">I193+I194</f>
        <v>19415.900000000001</v>
      </c>
      <c r="J191" s="46">
        <f>J193+J194</f>
        <v>0</v>
      </c>
      <c r="K191" s="15">
        <f t="shared" si="112"/>
        <v>19415.900000000001</v>
      </c>
      <c r="L191" s="24">
        <f>L193+L194</f>
        <v>0</v>
      </c>
      <c r="M191" s="15">
        <f t="shared" si="134"/>
        <v>19415.900000000001</v>
      </c>
      <c r="N191" s="15">
        <f t="shared" si="136"/>
        <v>0</v>
      </c>
      <c r="O191" s="16">
        <f>O193+O194</f>
        <v>0</v>
      </c>
      <c r="P191" s="16">
        <f t="shared" si="114"/>
        <v>0</v>
      </c>
      <c r="Q191" s="26">
        <f>Q193+Q194</f>
        <v>0</v>
      </c>
      <c r="R191" s="16">
        <f t="shared" si="135"/>
        <v>0</v>
      </c>
      <c r="T191" s="13"/>
    </row>
    <row r="192" spans="1:20" x14ac:dyDescent="0.3">
      <c r="A192" s="64"/>
      <c r="B192" s="69" t="s">
        <v>5</v>
      </c>
      <c r="C192" s="69"/>
      <c r="D192" s="15"/>
      <c r="E192" s="46"/>
      <c r="F192" s="15"/>
      <c r="G192" s="24"/>
      <c r="H192" s="15"/>
      <c r="I192" s="15"/>
      <c r="J192" s="46"/>
      <c r="K192" s="15"/>
      <c r="L192" s="24"/>
      <c r="M192" s="15"/>
      <c r="N192" s="16"/>
      <c r="O192" s="16"/>
      <c r="P192" s="16"/>
      <c r="Q192" s="26"/>
      <c r="R192" s="16"/>
      <c r="T192" s="13"/>
    </row>
    <row r="193" spans="1:21" hidden="1" x14ac:dyDescent="0.3">
      <c r="A193" s="1"/>
      <c r="B193" s="21" t="s">
        <v>6</v>
      </c>
      <c r="C193" s="21"/>
      <c r="D193" s="15">
        <v>0</v>
      </c>
      <c r="E193" s="46">
        <v>0</v>
      </c>
      <c r="F193" s="15">
        <f t="shared" si="110"/>
        <v>0</v>
      </c>
      <c r="G193" s="24">
        <v>0</v>
      </c>
      <c r="H193" s="15">
        <f t="shared" ref="H193:H195" si="137">F193+G193</f>
        <v>0</v>
      </c>
      <c r="I193" s="15">
        <v>4854</v>
      </c>
      <c r="J193" s="46">
        <v>0</v>
      </c>
      <c r="K193" s="15">
        <f t="shared" si="112"/>
        <v>4854</v>
      </c>
      <c r="L193" s="24">
        <v>0</v>
      </c>
      <c r="M193" s="15">
        <f t="shared" ref="M193:M195" si="138">K193+L193</f>
        <v>4854</v>
      </c>
      <c r="N193" s="16">
        <v>0</v>
      </c>
      <c r="O193" s="16">
        <v>0</v>
      </c>
      <c r="P193" s="16">
        <f t="shared" si="114"/>
        <v>0</v>
      </c>
      <c r="Q193" s="26">
        <v>0</v>
      </c>
      <c r="R193" s="16">
        <f t="shared" ref="R193:R195" si="139">P193+Q193</f>
        <v>0</v>
      </c>
      <c r="S193" s="9" t="s">
        <v>238</v>
      </c>
      <c r="T193" s="13">
        <v>0</v>
      </c>
    </row>
    <row r="194" spans="1:21" x14ac:dyDescent="0.3">
      <c r="A194" s="64"/>
      <c r="B194" s="69" t="s">
        <v>20</v>
      </c>
      <c r="C194" s="6"/>
      <c r="D194" s="15">
        <v>0</v>
      </c>
      <c r="E194" s="46">
        <v>0</v>
      </c>
      <c r="F194" s="15">
        <f t="shared" si="110"/>
        <v>0</v>
      </c>
      <c r="G194" s="24">
        <v>0</v>
      </c>
      <c r="H194" s="15">
        <f t="shared" si="137"/>
        <v>0</v>
      </c>
      <c r="I194" s="15">
        <v>14561.9</v>
      </c>
      <c r="J194" s="46">
        <v>0</v>
      </c>
      <c r="K194" s="15">
        <f t="shared" si="112"/>
        <v>14561.9</v>
      </c>
      <c r="L194" s="24">
        <v>0</v>
      </c>
      <c r="M194" s="15">
        <f t="shared" si="138"/>
        <v>14561.9</v>
      </c>
      <c r="N194" s="15">
        <v>0</v>
      </c>
      <c r="O194" s="16">
        <v>0</v>
      </c>
      <c r="P194" s="16">
        <f t="shared" si="114"/>
        <v>0</v>
      </c>
      <c r="Q194" s="26">
        <v>0</v>
      </c>
      <c r="R194" s="16">
        <f t="shared" si="139"/>
        <v>0</v>
      </c>
      <c r="S194" s="9" t="s">
        <v>237</v>
      </c>
      <c r="T194" s="13"/>
    </row>
    <row r="195" spans="1:21" ht="56.25" x14ac:dyDescent="0.3">
      <c r="A195" s="64" t="s">
        <v>206</v>
      </c>
      <c r="B195" s="69" t="s">
        <v>44</v>
      </c>
      <c r="C195" s="6" t="s">
        <v>363</v>
      </c>
      <c r="D195" s="15">
        <f>D197+D198</f>
        <v>35000</v>
      </c>
      <c r="E195" s="46">
        <f>E197+E198</f>
        <v>0</v>
      </c>
      <c r="F195" s="15">
        <f t="shared" si="110"/>
        <v>35000</v>
      </c>
      <c r="G195" s="24">
        <f>G197+G198</f>
        <v>0</v>
      </c>
      <c r="H195" s="15">
        <f t="shared" si="137"/>
        <v>35000</v>
      </c>
      <c r="I195" s="15">
        <f t="shared" ref="I195:N195" si="140">I197+I198</f>
        <v>0</v>
      </c>
      <c r="J195" s="46">
        <f>J197+J198</f>
        <v>0</v>
      </c>
      <c r="K195" s="15">
        <f t="shared" si="112"/>
        <v>0</v>
      </c>
      <c r="L195" s="24">
        <f>L197+L198</f>
        <v>0</v>
      </c>
      <c r="M195" s="15">
        <f t="shared" si="138"/>
        <v>0</v>
      </c>
      <c r="N195" s="15">
        <f t="shared" si="140"/>
        <v>0</v>
      </c>
      <c r="O195" s="16">
        <f>O197+O198</f>
        <v>0</v>
      </c>
      <c r="P195" s="16">
        <f t="shared" si="114"/>
        <v>0</v>
      </c>
      <c r="Q195" s="26">
        <f>Q197+Q198</f>
        <v>0</v>
      </c>
      <c r="R195" s="16">
        <f t="shared" si="139"/>
        <v>0</v>
      </c>
      <c r="T195" s="13"/>
    </row>
    <row r="196" spans="1:21" x14ac:dyDescent="0.3">
      <c r="A196" s="64"/>
      <c r="B196" s="69" t="s">
        <v>5</v>
      </c>
      <c r="C196" s="69"/>
      <c r="D196" s="15"/>
      <c r="E196" s="46"/>
      <c r="F196" s="15"/>
      <c r="G196" s="24"/>
      <c r="H196" s="15"/>
      <c r="I196" s="15"/>
      <c r="J196" s="46"/>
      <c r="K196" s="15"/>
      <c r="L196" s="24"/>
      <c r="M196" s="15"/>
      <c r="N196" s="16"/>
      <c r="O196" s="16"/>
      <c r="P196" s="16"/>
      <c r="Q196" s="26"/>
      <c r="R196" s="16"/>
      <c r="T196" s="13"/>
    </row>
    <row r="197" spans="1:21" hidden="1" x14ac:dyDescent="0.3">
      <c r="A197" s="1"/>
      <c r="B197" s="21" t="s">
        <v>6</v>
      </c>
      <c r="C197" s="21"/>
      <c r="D197" s="15">
        <v>26250</v>
      </c>
      <c r="E197" s="46"/>
      <c r="F197" s="15">
        <f t="shared" si="110"/>
        <v>26250</v>
      </c>
      <c r="G197" s="24"/>
      <c r="H197" s="15">
        <f t="shared" ref="H197:H204" si="141">F197+G197</f>
        <v>26250</v>
      </c>
      <c r="I197" s="15">
        <v>0</v>
      </c>
      <c r="J197" s="46"/>
      <c r="K197" s="15">
        <f t="shared" si="112"/>
        <v>0</v>
      </c>
      <c r="L197" s="24"/>
      <c r="M197" s="15">
        <f t="shared" ref="M197:M204" si="142">K197+L197</f>
        <v>0</v>
      </c>
      <c r="N197" s="16">
        <v>0</v>
      </c>
      <c r="O197" s="16"/>
      <c r="P197" s="16">
        <f t="shared" si="114"/>
        <v>0</v>
      </c>
      <c r="Q197" s="26"/>
      <c r="R197" s="16">
        <f t="shared" ref="R197:R204" si="143">P197+Q197</f>
        <v>0</v>
      </c>
      <c r="S197" s="9" t="s">
        <v>231</v>
      </c>
      <c r="T197" s="13">
        <v>0</v>
      </c>
    </row>
    <row r="198" spans="1:21" x14ac:dyDescent="0.3">
      <c r="A198" s="64"/>
      <c r="B198" s="69" t="s">
        <v>20</v>
      </c>
      <c r="C198" s="6"/>
      <c r="D198" s="15">
        <v>8750</v>
      </c>
      <c r="E198" s="46"/>
      <c r="F198" s="15">
        <f t="shared" si="110"/>
        <v>8750</v>
      </c>
      <c r="G198" s="24"/>
      <c r="H198" s="15">
        <f t="shared" si="141"/>
        <v>8750</v>
      </c>
      <c r="I198" s="15">
        <v>0</v>
      </c>
      <c r="J198" s="46"/>
      <c r="K198" s="15">
        <f t="shared" si="112"/>
        <v>0</v>
      </c>
      <c r="L198" s="24"/>
      <c r="M198" s="15">
        <f t="shared" si="142"/>
        <v>0</v>
      </c>
      <c r="N198" s="15">
        <v>0</v>
      </c>
      <c r="O198" s="16"/>
      <c r="P198" s="16">
        <f t="shared" si="114"/>
        <v>0</v>
      </c>
      <c r="Q198" s="26"/>
      <c r="R198" s="16">
        <f t="shared" si="143"/>
        <v>0</v>
      </c>
      <c r="S198" s="9" t="s">
        <v>237</v>
      </c>
      <c r="T198" s="13"/>
    </row>
    <row r="199" spans="1:21" ht="56.25" x14ac:dyDescent="0.3">
      <c r="A199" s="64" t="s">
        <v>207</v>
      </c>
      <c r="B199" s="69" t="s">
        <v>253</v>
      </c>
      <c r="C199" s="6" t="s">
        <v>363</v>
      </c>
      <c r="D199" s="15"/>
      <c r="E199" s="46">
        <v>12363.3</v>
      </c>
      <c r="F199" s="15">
        <f t="shared" si="110"/>
        <v>12363.3</v>
      </c>
      <c r="G199" s="24"/>
      <c r="H199" s="15">
        <f t="shared" si="141"/>
        <v>12363.3</v>
      </c>
      <c r="I199" s="15"/>
      <c r="J199" s="46"/>
      <c r="K199" s="15">
        <f t="shared" si="112"/>
        <v>0</v>
      </c>
      <c r="L199" s="24"/>
      <c r="M199" s="15">
        <f t="shared" si="142"/>
        <v>0</v>
      </c>
      <c r="N199" s="15"/>
      <c r="O199" s="16"/>
      <c r="P199" s="16">
        <f t="shared" si="114"/>
        <v>0</v>
      </c>
      <c r="Q199" s="26"/>
      <c r="R199" s="16">
        <f t="shared" si="143"/>
        <v>0</v>
      </c>
      <c r="S199" s="9" t="s">
        <v>254</v>
      </c>
      <c r="T199" s="13"/>
    </row>
    <row r="200" spans="1:21" ht="56.25" x14ac:dyDescent="0.3">
      <c r="A200" s="64" t="s">
        <v>261</v>
      </c>
      <c r="B200" s="69" t="s">
        <v>296</v>
      </c>
      <c r="C200" s="6" t="s">
        <v>363</v>
      </c>
      <c r="D200" s="15"/>
      <c r="E200" s="46"/>
      <c r="F200" s="15"/>
      <c r="G200" s="24">
        <f>0.063+4658.938</f>
        <v>4659.0010000000002</v>
      </c>
      <c r="H200" s="15">
        <f t="shared" si="141"/>
        <v>4659.0010000000002</v>
      </c>
      <c r="I200" s="15"/>
      <c r="J200" s="46"/>
      <c r="K200" s="15"/>
      <c r="L200" s="24"/>
      <c r="M200" s="15">
        <f t="shared" si="142"/>
        <v>0</v>
      </c>
      <c r="N200" s="15"/>
      <c r="O200" s="16"/>
      <c r="P200" s="16"/>
      <c r="Q200" s="26"/>
      <c r="R200" s="16">
        <f t="shared" si="143"/>
        <v>0</v>
      </c>
      <c r="S200" s="9" t="s">
        <v>297</v>
      </c>
      <c r="T200" s="13"/>
    </row>
    <row r="201" spans="1:21" ht="75" x14ac:dyDescent="0.3">
      <c r="A201" s="64" t="s">
        <v>262</v>
      </c>
      <c r="B201" s="69" t="s">
        <v>298</v>
      </c>
      <c r="C201" s="6" t="s">
        <v>31</v>
      </c>
      <c r="D201" s="15"/>
      <c r="E201" s="46"/>
      <c r="F201" s="15"/>
      <c r="G201" s="24">
        <v>91723.186000000002</v>
      </c>
      <c r="H201" s="15">
        <f t="shared" si="141"/>
        <v>91723.186000000002</v>
      </c>
      <c r="I201" s="15"/>
      <c r="J201" s="46"/>
      <c r="K201" s="15"/>
      <c r="L201" s="24"/>
      <c r="M201" s="15">
        <f t="shared" si="142"/>
        <v>0</v>
      </c>
      <c r="N201" s="15"/>
      <c r="O201" s="16"/>
      <c r="P201" s="16"/>
      <c r="Q201" s="26"/>
      <c r="R201" s="16">
        <f t="shared" si="143"/>
        <v>0</v>
      </c>
      <c r="S201" s="9" t="s">
        <v>299</v>
      </c>
      <c r="T201" s="13"/>
    </row>
    <row r="202" spans="1:21" ht="56.25" x14ac:dyDescent="0.3">
      <c r="A202" s="64" t="s">
        <v>265</v>
      </c>
      <c r="B202" s="69" t="s">
        <v>324</v>
      </c>
      <c r="C202" s="6" t="s">
        <v>363</v>
      </c>
      <c r="D202" s="15"/>
      <c r="E202" s="46"/>
      <c r="F202" s="15"/>
      <c r="G202" s="24">
        <v>6716.1379999999999</v>
      </c>
      <c r="H202" s="15">
        <f t="shared" si="141"/>
        <v>6716.1379999999999</v>
      </c>
      <c r="I202" s="15"/>
      <c r="J202" s="46"/>
      <c r="K202" s="15"/>
      <c r="L202" s="24"/>
      <c r="M202" s="15">
        <f t="shared" si="142"/>
        <v>0</v>
      </c>
      <c r="N202" s="15"/>
      <c r="O202" s="16"/>
      <c r="P202" s="16"/>
      <c r="Q202" s="26"/>
      <c r="R202" s="16">
        <f t="shared" si="143"/>
        <v>0</v>
      </c>
      <c r="S202" s="9" t="s">
        <v>330</v>
      </c>
      <c r="T202" s="13"/>
    </row>
    <row r="203" spans="1:21" ht="56.25" x14ac:dyDescent="0.3">
      <c r="A203" s="64" t="s">
        <v>268</v>
      </c>
      <c r="B203" s="69" t="s">
        <v>325</v>
      </c>
      <c r="C203" s="6" t="s">
        <v>363</v>
      </c>
      <c r="D203" s="15"/>
      <c r="E203" s="46"/>
      <c r="F203" s="15"/>
      <c r="G203" s="24">
        <v>23294.348999999998</v>
      </c>
      <c r="H203" s="15">
        <f t="shared" si="141"/>
        <v>23294.348999999998</v>
      </c>
      <c r="I203" s="15"/>
      <c r="J203" s="46"/>
      <c r="K203" s="15"/>
      <c r="L203" s="24"/>
      <c r="M203" s="15">
        <f t="shared" si="142"/>
        <v>0</v>
      </c>
      <c r="N203" s="15"/>
      <c r="O203" s="16"/>
      <c r="P203" s="16"/>
      <c r="Q203" s="26"/>
      <c r="R203" s="16">
        <f t="shared" si="143"/>
        <v>0</v>
      </c>
      <c r="S203" s="9" t="s">
        <v>331</v>
      </c>
      <c r="T203" s="13"/>
    </row>
    <row r="204" spans="1:21" x14ac:dyDescent="0.3">
      <c r="A204" s="64"/>
      <c r="B204" s="69" t="s">
        <v>27</v>
      </c>
      <c r="C204" s="69"/>
      <c r="D204" s="30">
        <f>D206</f>
        <v>2462496.4</v>
      </c>
      <c r="E204" s="30">
        <f>E206</f>
        <v>0</v>
      </c>
      <c r="F204" s="30">
        <f t="shared" si="110"/>
        <v>2462496.4</v>
      </c>
      <c r="G204" s="30">
        <f>G206</f>
        <v>0</v>
      </c>
      <c r="H204" s="15">
        <f t="shared" si="141"/>
        <v>2462496.4</v>
      </c>
      <c r="I204" s="30">
        <f t="shared" ref="I204:N204" si="144">I206</f>
        <v>700000</v>
      </c>
      <c r="J204" s="30">
        <f>J206</f>
        <v>0</v>
      </c>
      <c r="K204" s="30">
        <f t="shared" si="112"/>
        <v>700000</v>
      </c>
      <c r="L204" s="30">
        <f>L206</f>
        <v>0</v>
      </c>
      <c r="M204" s="15">
        <f t="shared" si="142"/>
        <v>700000</v>
      </c>
      <c r="N204" s="30">
        <f t="shared" si="144"/>
        <v>0</v>
      </c>
      <c r="O204" s="31">
        <f>O206</f>
        <v>0</v>
      </c>
      <c r="P204" s="31">
        <f t="shared" si="114"/>
        <v>0</v>
      </c>
      <c r="Q204" s="31">
        <f>Q206</f>
        <v>0</v>
      </c>
      <c r="R204" s="16">
        <f t="shared" si="143"/>
        <v>0</v>
      </c>
      <c r="S204" s="32"/>
      <c r="T204" s="34"/>
      <c r="U204" s="33"/>
    </row>
    <row r="205" spans="1:21" x14ac:dyDescent="0.3">
      <c r="A205" s="64"/>
      <c r="B205" s="7" t="s">
        <v>5</v>
      </c>
      <c r="C205" s="69"/>
      <c r="D205" s="30"/>
      <c r="E205" s="30"/>
      <c r="F205" s="30"/>
      <c r="G205" s="30"/>
      <c r="H205" s="15"/>
      <c r="I205" s="30"/>
      <c r="J205" s="30"/>
      <c r="K205" s="30"/>
      <c r="L205" s="30"/>
      <c r="M205" s="15"/>
      <c r="N205" s="31"/>
      <c r="O205" s="31"/>
      <c r="P205" s="31"/>
      <c r="Q205" s="31"/>
      <c r="R205" s="16"/>
      <c r="S205" s="32"/>
      <c r="T205" s="34"/>
      <c r="U205" s="33"/>
    </row>
    <row r="206" spans="1:21" x14ac:dyDescent="0.3">
      <c r="A206" s="64"/>
      <c r="B206" s="7" t="s">
        <v>12</v>
      </c>
      <c r="C206" s="69"/>
      <c r="D206" s="30">
        <f>D209</f>
        <v>2462496.4</v>
      </c>
      <c r="E206" s="30">
        <f>E209</f>
        <v>0</v>
      </c>
      <c r="F206" s="30">
        <f t="shared" si="110"/>
        <v>2462496.4</v>
      </c>
      <c r="G206" s="30">
        <f>G209</f>
        <v>0</v>
      </c>
      <c r="H206" s="15">
        <f t="shared" ref="H206:H207" si="145">F206+G206</f>
        <v>2462496.4</v>
      </c>
      <c r="I206" s="30">
        <f t="shared" ref="I206:N206" si="146">I209</f>
        <v>700000</v>
      </c>
      <c r="J206" s="30">
        <f>J209</f>
        <v>0</v>
      </c>
      <c r="K206" s="30">
        <f t="shared" si="112"/>
        <v>700000</v>
      </c>
      <c r="L206" s="30">
        <f>L209</f>
        <v>0</v>
      </c>
      <c r="M206" s="15">
        <f t="shared" ref="M206:M207" si="147">K206+L206</f>
        <v>700000</v>
      </c>
      <c r="N206" s="30">
        <f t="shared" si="146"/>
        <v>0</v>
      </c>
      <c r="O206" s="31">
        <f>O209</f>
        <v>0</v>
      </c>
      <c r="P206" s="31">
        <f t="shared" si="114"/>
        <v>0</v>
      </c>
      <c r="Q206" s="31">
        <f>Q209</f>
        <v>0</v>
      </c>
      <c r="R206" s="16">
        <f t="shared" ref="R206:R207" si="148">P206+Q206</f>
        <v>0</v>
      </c>
      <c r="S206" s="32"/>
      <c r="T206" s="34"/>
      <c r="U206" s="33"/>
    </row>
    <row r="207" spans="1:21" ht="120.75" customHeight="1" x14ac:dyDescent="0.3">
      <c r="A207" s="64" t="s">
        <v>271</v>
      </c>
      <c r="B207" s="69" t="s">
        <v>247</v>
      </c>
      <c r="C207" s="6" t="s">
        <v>363</v>
      </c>
      <c r="D207" s="15">
        <f>D209</f>
        <v>2462496.4</v>
      </c>
      <c r="E207" s="46">
        <f>E209</f>
        <v>0</v>
      </c>
      <c r="F207" s="15">
        <f t="shared" si="110"/>
        <v>2462496.4</v>
      </c>
      <c r="G207" s="24">
        <f>G209</f>
        <v>0</v>
      </c>
      <c r="H207" s="15">
        <f t="shared" si="145"/>
        <v>2462496.4</v>
      </c>
      <c r="I207" s="15">
        <f t="shared" ref="I207:N207" si="149">I209</f>
        <v>700000</v>
      </c>
      <c r="J207" s="46">
        <f>J209</f>
        <v>0</v>
      </c>
      <c r="K207" s="15">
        <f t="shared" si="112"/>
        <v>700000</v>
      </c>
      <c r="L207" s="24">
        <f>L209</f>
        <v>0</v>
      </c>
      <c r="M207" s="15">
        <f t="shared" si="147"/>
        <v>700000</v>
      </c>
      <c r="N207" s="15">
        <f t="shared" si="149"/>
        <v>0</v>
      </c>
      <c r="O207" s="16">
        <f>O209</f>
        <v>0</v>
      </c>
      <c r="P207" s="16">
        <f t="shared" si="114"/>
        <v>0</v>
      </c>
      <c r="Q207" s="26">
        <f>Q209</f>
        <v>0</v>
      </c>
      <c r="R207" s="16">
        <f t="shared" si="148"/>
        <v>0</v>
      </c>
      <c r="T207" s="13"/>
    </row>
    <row r="208" spans="1:21" x14ac:dyDescent="0.3">
      <c r="A208" s="64"/>
      <c r="B208" s="69" t="s">
        <v>5</v>
      </c>
      <c r="C208" s="69"/>
      <c r="D208" s="15"/>
      <c r="E208" s="46"/>
      <c r="F208" s="15"/>
      <c r="G208" s="24"/>
      <c r="H208" s="15"/>
      <c r="I208" s="15"/>
      <c r="J208" s="46"/>
      <c r="K208" s="15"/>
      <c r="L208" s="24"/>
      <c r="M208" s="15"/>
      <c r="N208" s="16"/>
      <c r="O208" s="16"/>
      <c r="P208" s="16"/>
      <c r="Q208" s="26"/>
      <c r="R208" s="16"/>
      <c r="T208" s="13"/>
    </row>
    <row r="209" spans="1:21" x14ac:dyDescent="0.3">
      <c r="A209" s="64"/>
      <c r="B209" s="7" t="s">
        <v>12</v>
      </c>
      <c r="C209" s="69"/>
      <c r="D209" s="15">
        <v>2462496.4</v>
      </c>
      <c r="E209" s="46"/>
      <c r="F209" s="15">
        <f t="shared" si="110"/>
        <v>2462496.4</v>
      </c>
      <c r="G209" s="24"/>
      <c r="H209" s="15">
        <f t="shared" ref="H209:H210" si="150">F209+G209</f>
        <v>2462496.4</v>
      </c>
      <c r="I209" s="15">
        <v>700000</v>
      </c>
      <c r="J209" s="46"/>
      <c r="K209" s="15">
        <f t="shared" si="112"/>
        <v>700000</v>
      </c>
      <c r="L209" s="24"/>
      <c r="M209" s="15">
        <f t="shared" ref="M209:M210" si="151">K209+L209</f>
        <v>700000</v>
      </c>
      <c r="N209" s="16">
        <v>0</v>
      </c>
      <c r="O209" s="16"/>
      <c r="P209" s="16">
        <f t="shared" si="114"/>
        <v>0</v>
      </c>
      <c r="Q209" s="26"/>
      <c r="R209" s="16">
        <f t="shared" ref="R209:R210" si="152">P209+Q209</f>
        <v>0</v>
      </c>
      <c r="S209" s="9" t="s">
        <v>248</v>
      </c>
      <c r="T209" s="13"/>
    </row>
    <row r="210" spans="1:21" x14ac:dyDescent="0.3">
      <c r="A210" s="64"/>
      <c r="B210" s="69" t="s">
        <v>21</v>
      </c>
      <c r="C210" s="72"/>
      <c r="D210" s="31">
        <f>D212+D213</f>
        <v>190084.2</v>
      </c>
      <c r="E210" s="31">
        <f>E212+E213</f>
        <v>20000</v>
      </c>
      <c r="F210" s="30">
        <f t="shared" si="110"/>
        <v>210084.2</v>
      </c>
      <c r="G210" s="31">
        <f>G212+G213</f>
        <v>1503.4829999999999</v>
      </c>
      <c r="H210" s="15">
        <f t="shared" si="150"/>
        <v>211587.68300000002</v>
      </c>
      <c r="I210" s="31">
        <f t="shared" ref="I210:N210" si="153">I212+I213</f>
        <v>260000</v>
      </c>
      <c r="J210" s="31">
        <f>J212+J213</f>
        <v>0</v>
      </c>
      <c r="K210" s="30">
        <f t="shared" si="112"/>
        <v>260000</v>
      </c>
      <c r="L210" s="31">
        <f>L212+L213</f>
        <v>0</v>
      </c>
      <c r="M210" s="15">
        <f t="shared" si="151"/>
        <v>260000</v>
      </c>
      <c r="N210" s="31">
        <f t="shared" si="153"/>
        <v>0</v>
      </c>
      <c r="O210" s="31">
        <f>O212+O213</f>
        <v>0</v>
      </c>
      <c r="P210" s="31">
        <f t="shared" si="114"/>
        <v>0</v>
      </c>
      <c r="Q210" s="31">
        <f>Q212+Q213</f>
        <v>0</v>
      </c>
      <c r="R210" s="16">
        <f t="shared" si="152"/>
        <v>0</v>
      </c>
      <c r="S210" s="32"/>
      <c r="T210" s="34"/>
      <c r="U210" s="33"/>
    </row>
    <row r="211" spans="1:21" x14ac:dyDescent="0.3">
      <c r="A211" s="76"/>
      <c r="B211" s="69" t="s">
        <v>5</v>
      </c>
      <c r="C211" s="72"/>
      <c r="D211" s="31"/>
      <c r="E211" s="31"/>
      <c r="F211" s="30"/>
      <c r="G211" s="31"/>
      <c r="H211" s="15"/>
      <c r="I211" s="31"/>
      <c r="J211" s="31"/>
      <c r="K211" s="30"/>
      <c r="L211" s="31"/>
      <c r="M211" s="15"/>
      <c r="N211" s="31"/>
      <c r="O211" s="31"/>
      <c r="P211" s="31"/>
      <c r="Q211" s="31"/>
      <c r="R211" s="16"/>
      <c r="S211" s="32"/>
      <c r="T211" s="34"/>
      <c r="U211" s="33"/>
    </row>
    <row r="212" spans="1:21" s="33" customFormat="1" hidden="1" x14ac:dyDescent="0.3">
      <c r="A212" s="59"/>
      <c r="B212" s="51" t="s">
        <v>6</v>
      </c>
      <c r="C212" s="57"/>
      <c r="D212" s="31">
        <f>D214+D215+D218</f>
        <v>178584.2</v>
      </c>
      <c r="E212" s="31">
        <f>E214+E215+E218</f>
        <v>20000</v>
      </c>
      <c r="F212" s="30">
        <f t="shared" si="110"/>
        <v>198584.2</v>
      </c>
      <c r="G212" s="31">
        <f>G214+G215+G218</f>
        <v>1503.4829999999999</v>
      </c>
      <c r="H212" s="30">
        <f t="shared" ref="H212:H216" si="154">F212+G212</f>
        <v>200087.68300000002</v>
      </c>
      <c r="I212" s="31">
        <f t="shared" ref="I212:N212" si="155">I214+I215+I218</f>
        <v>260000</v>
      </c>
      <c r="J212" s="31">
        <f>J214+J215+J218</f>
        <v>0</v>
      </c>
      <c r="K212" s="30">
        <f t="shared" si="112"/>
        <v>260000</v>
      </c>
      <c r="L212" s="31">
        <f>L214+L215+L218</f>
        <v>0</v>
      </c>
      <c r="M212" s="30">
        <f t="shared" ref="M212:M216" si="156">K212+L212</f>
        <v>260000</v>
      </c>
      <c r="N212" s="31">
        <f t="shared" si="155"/>
        <v>0</v>
      </c>
      <c r="O212" s="31">
        <f>O214+O215+O218</f>
        <v>0</v>
      </c>
      <c r="P212" s="31">
        <f t="shared" si="114"/>
        <v>0</v>
      </c>
      <c r="Q212" s="31">
        <f>Q214+Q215+Q218</f>
        <v>0</v>
      </c>
      <c r="R212" s="31">
        <f t="shared" ref="R212:R216" si="157">P212+Q212</f>
        <v>0</v>
      </c>
      <c r="S212" s="32"/>
      <c r="T212" s="34">
        <v>0</v>
      </c>
    </row>
    <row r="213" spans="1:21" x14ac:dyDescent="0.3">
      <c r="A213" s="76"/>
      <c r="B213" s="69" t="s">
        <v>60</v>
      </c>
      <c r="C213" s="72"/>
      <c r="D213" s="31">
        <f>D219</f>
        <v>11500</v>
      </c>
      <c r="E213" s="31">
        <f>E219</f>
        <v>0</v>
      </c>
      <c r="F213" s="30">
        <f t="shared" si="110"/>
        <v>11500</v>
      </c>
      <c r="G213" s="31">
        <f>G219</f>
        <v>0</v>
      </c>
      <c r="H213" s="15">
        <f t="shared" si="154"/>
        <v>11500</v>
      </c>
      <c r="I213" s="31">
        <f t="shared" ref="I213:N213" si="158">I219</f>
        <v>0</v>
      </c>
      <c r="J213" s="31">
        <f>J219</f>
        <v>0</v>
      </c>
      <c r="K213" s="30">
        <f t="shared" si="112"/>
        <v>0</v>
      </c>
      <c r="L213" s="31">
        <f>L219</f>
        <v>0</v>
      </c>
      <c r="M213" s="15">
        <f t="shared" si="156"/>
        <v>0</v>
      </c>
      <c r="N213" s="31">
        <f t="shared" si="158"/>
        <v>0</v>
      </c>
      <c r="O213" s="31">
        <f>O219</f>
        <v>0</v>
      </c>
      <c r="P213" s="31">
        <f t="shared" si="114"/>
        <v>0</v>
      </c>
      <c r="Q213" s="31">
        <f>Q219</f>
        <v>0</v>
      </c>
      <c r="R213" s="16">
        <f t="shared" si="157"/>
        <v>0</v>
      </c>
      <c r="S213" s="32"/>
      <c r="T213" s="34"/>
      <c r="U213" s="33"/>
    </row>
    <row r="214" spans="1:21" ht="56.25" x14ac:dyDescent="0.3">
      <c r="A214" s="89" t="s">
        <v>274</v>
      </c>
      <c r="B214" s="79" t="s">
        <v>63</v>
      </c>
      <c r="C214" s="6" t="s">
        <v>132</v>
      </c>
      <c r="D214" s="16">
        <v>168660</v>
      </c>
      <c r="E214" s="48">
        <v>20000</v>
      </c>
      <c r="F214" s="15">
        <f t="shared" si="110"/>
        <v>188660</v>
      </c>
      <c r="G214" s="26">
        <f>379.269+1124.214</f>
        <v>1503.4829999999999</v>
      </c>
      <c r="H214" s="15">
        <f t="shared" si="154"/>
        <v>190163.48300000001</v>
      </c>
      <c r="I214" s="16">
        <v>246018.2</v>
      </c>
      <c r="J214" s="48"/>
      <c r="K214" s="15">
        <f t="shared" si="112"/>
        <v>246018.2</v>
      </c>
      <c r="L214" s="26"/>
      <c r="M214" s="15">
        <f t="shared" si="156"/>
        <v>246018.2</v>
      </c>
      <c r="N214" s="16">
        <v>0</v>
      </c>
      <c r="O214" s="16"/>
      <c r="P214" s="16">
        <f t="shared" si="114"/>
        <v>0</v>
      </c>
      <c r="Q214" s="26"/>
      <c r="R214" s="16">
        <f t="shared" si="157"/>
        <v>0</v>
      </c>
      <c r="S214" s="8" t="s">
        <v>123</v>
      </c>
      <c r="T214" s="13"/>
    </row>
    <row r="215" spans="1:21" ht="75" x14ac:dyDescent="0.3">
      <c r="A215" s="91"/>
      <c r="B215" s="80"/>
      <c r="C215" s="6" t="s">
        <v>133</v>
      </c>
      <c r="D215" s="16">
        <v>0</v>
      </c>
      <c r="E215" s="48">
        <v>0</v>
      </c>
      <c r="F215" s="15">
        <f t="shared" si="110"/>
        <v>0</v>
      </c>
      <c r="G215" s="26">
        <v>0</v>
      </c>
      <c r="H215" s="15">
        <f t="shared" si="154"/>
        <v>0</v>
      </c>
      <c r="I215" s="16">
        <v>13981.8</v>
      </c>
      <c r="J215" s="48">
        <v>0</v>
      </c>
      <c r="K215" s="15">
        <f t="shared" si="112"/>
        <v>13981.8</v>
      </c>
      <c r="L215" s="26">
        <v>0</v>
      </c>
      <c r="M215" s="15">
        <f t="shared" si="156"/>
        <v>13981.8</v>
      </c>
      <c r="N215" s="16">
        <v>0</v>
      </c>
      <c r="O215" s="16">
        <v>0</v>
      </c>
      <c r="P215" s="16">
        <f t="shared" si="114"/>
        <v>0</v>
      </c>
      <c r="Q215" s="26">
        <v>0</v>
      </c>
      <c r="R215" s="16">
        <f t="shared" si="157"/>
        <v>0</v>
      </c>
      <c r="S215" s="8" t="s">
        <v>123</v>
      </c>
      <c r="T215" s="13"/>
    </row>
    <row r="216" spans="1:21" ht="75" x14ac:dyDescent="0.3">
      <c r="A216" s="64" t="s">
        <v>277</v>
      </c>
      <c r="B216" s="69" t="s">
        <v>134</v>
      </c>
      <c r="C216" s="6" t="s">
        <v>132</v>
      </c>
      <c r="D216" s="16">
        <f>D218+D219</f>
        <v>21424.2</v>
      </c>
      <c r="E216" s="48">
        <f>E218+E219</f>
        <v>0</v>
      </c>
      <c r="F216" s="15">
        <f t="shared" si="110"/>
        <v>21424.2</v>
      </c>
      <c r="G216" s="26">
        <f>G218+G219</f>
        <v>0</v>
      </c>
      <c r="H216" s="15">
        <f t="shared" si="154"/>
        <v>21424.2</v>
      </c>
      <c r="I216" s="16">
        <f t="shared" ref="I216:N216" si="159">I218+I219</f>
        <v>0</v>
      </c>
      <c r="J216" s="48">
        <f>J218+J219</f>
        <v>0</v>
      </c>
      <c r="K216" s="15">
        <f t="shared" si="112"/>
        <v>0</v>
      </c>
      <c r="L216" s="26">
        <f>L218+L219</f>
        <v>0</v>
      </c>
      <c r="M216" s="15">
        <f t="shared" si="156"/>
        <v>0</v>
      </c>
      <c r="N216" s="16">
        <f t="shared" si="159"/>
        <v>0</v>
      </c>
      <c r="O216" s="16">
        <f>O218+O219</f>
        <v>0</v>
      </c>
      <c r="P216" s="16">
        <f t="shared" si="114"/>
        <v>0</v>
      </c>
      <c r="Q216" s="26">
        <f>Q218+Q219</f>
        <v>0</v>
      </c>
      <c r="R216" s="16">
        <f t="shared" si="157"/>
        <v>0</v>
      </c>
      <c r="S216" s="8"/>
      <c r="T216" s="13"/>
    </row>
    <row r="217" spans="1:21" x14ac:dyDescent="0.3">
      <c r="A217" s="64"/>
      <c r="B217" s="69" t="s">
        <v>5</v>
      </c>
      <c r="C217" s="6"/>
      <c r="D217" s="16"/>
      <c r="E217" s="48"/>
      <c r="F217" s="15"/>
      <c r="G217" s="26"/>
      <c r="H217" s="15"/>
      <c r="I217" s="16"/>
      <c r="J217" s="48"/>
      <c r="K217" s="15"/>
      <c r="L217" s="26"/>
      <c r="M217" s="15"/>
      <c r="N217" s="16"/>
      <c r="O217" s="16"/>
      <c r="P217" s="16"/>
      <c r="Q217" s="26"/>
      <c r="R217" s="16"/>
      <c r="S217" s="8"/>
      <c r="T217" s="13"/>
    </row>
    <row r="218" spans="1:21" hidden="1" x14ac:dyDescent="0.3">
      <c r="A218" s="1"/>
      <c r="B218" s="21" t="s">
        <v>6</v>
      </c>
      <c r="C218" s="6"/>
      <c r="D218" s="16">
        <v>9924.2000000000007</v>
      </c>
      <c r="E218" s="48"/>
      <c r="F218" s="15">
        <f t="shared" si="110"/>
        <v>9924.2000000000007</v>
      </c>
      <c r="G218" s="26"/>
      <c r="H218" s="15">
        <f t="shared" ref="H218:H220" si="160">F218+G218</f>
        <v>9924.2000000000007</v>
      </c>
      <c r="I218" s="16">
        <v>0</v>
      </c>
      <c r="J218" s="48"/>
      <c r="K218" s="15">
        <f t="shared" si="112"/>
        <v>0</v>
      </c>
      <c r="L218" s="26"/>
      <c r="M218" s="15">
        <f t="shared" ref="M218:M220" si="161">K218+L218</f>
        <v>0</v>
      </c>
      <c r="N218" s="16">
        <v>0</v>
      </c>
      <c r="O218" s="16"/>
      <c r="P218" s="16">
        <f t="shared" si="114"/>
        <v>0</v>
      </c>
      <c r="Q218" s="26"/>
      <c r="R218" s="16">
        <f t="shared" ref="R218:R220" si="162">P218+Q218</f>
        <v>0</v>
      </c>
      <c r="S218" s="8" t="s">
        <v>135</v>
      </c>
      <c r="T218" s="13">
        <v>0</v>
      </c>
    </row>
    <row r="219" spans="1:21" x14ac:dyDescent="0.3">
      <c r="A219" s="64"/>
      <c r="B219" s="69" t="s">
        <v>60</v>
      </c>
      <c r="C219" s="6"/>
      <c r="D219" s="16">
        <v>11500</v>
      </c>
      <c r="E219" s="48"/>
      <c r="F219" s="15">
        <f t="shared" si="110"/>
        <v>11500</v>
      </c>
      <c r="G219" s="26"/>
      <c r="H219" s="15">
        <f t="shared" si="160"/>
        <v>11500</v>
      </c>
      <c r="I219" s="16">
        <v>0</v>
      </c>
      <c r="J219" s="48"/>
      <c r="K219" s="15">
        <f t="shared" si="112"/>
        <v>0</v>
      </c>
      <c r="L219" s="26"/>
      <c r="M219" s="15">
        <f t="shared" si="161"/>
        <v>0</v>
      </c>
      <c r="N219" s="16">
        <v>0</v>
      </c>
      <c r="O219" s="16"/>
      <c r="P219" s="16">
        <f t="shared" si="114"/>
        <v>0</v>
      </c>
      <c r="Q219" s="26"/>
      <c r="R219" s="16">
        <f t="shared" si="162"/>
        <v>0</v>
      </c>
      <c r="S219" s="8" t="s">
        <v>135</v>
      </c>
      <c r="T219" s="13"/>
    </row>
    <row r="220" spans="1:21" x14ac:dyDescent="0.3">
      <c r="A220" s="64"/>
      <c r="B220" s="77" t="s">
        <v>7</v>
      </c>
      <c r="C220" s="78"/>
      <c r="D220" s="31">
        <f>D222+D223</f>
        <v>501148.29999999993</v>
      </c>
      <c r="E220" s="31">
        <f>E222+E223</f>
        <v>4028</v>
      </c>
      <c r="F220" s="30">
        <f t="shared" si="110"/>
        <v>505176.29999999993</v>
      </c>
      <c r="G220" s="31">
        <f>G222+G223</f>
        <v>64247.038</v>
      </c>
      <c r="H220" s="15">
        <f t="shared" si="160"/>
        <v>569423.33799999999</v>
      </c>
      <c r="I220" s="31">
        <f t="shared" ref="I220:N220" si="163">I222+I223</f>
        <v>408577.2</v>
      </c>
      <c r="J220" s="31">
        <f>J222+J223</f>
        <v>-4109</v>
      </c>
      <c r="K220" s="30">
        <f t="shared" si="112"/>
        <v>404468.2</v>
      </c>
      <c r="L220" s="31">
        <f>L222+L223</f>
        <v>0</v>
      </c>
      <c r="M220" s="15">
        <f t="shared" si="161"/>
        <v>404468.2</v>
      </c>
      <c r="N220" s="31">
        <f t="shared" si="163"/>
        <v>276286.2</v>
      </c>
      <c r="O220" s="31">
        <f>O222+O223</f>
        <v>0</v>
      </c>
      <c r="P220" s="31">
        <f t="shared" si="114"/>
        <v>276286.2</v>
      </c>
      <c r="Q220" s="31">
        <f>Q222+Q223</f>
        <v>0</v>
      </c>
      <c r="R220" s="16">
        <f t="shared" si="162"/>
        <v>276286.2</v>
      </c>
      <c r="S220" s="32"/>
      <c r="T220" s="34"/>
      <c r="U220" s="33"/>
    </row>
    <row r="221" spans="1:21" x14ac:dyDescent="0.3">
      <c r="A221" s="64"/>
      <c r="B221" s="69" t="s">
        <v>5</v>
      </c>
      <c r="C221" s="78"/>
      <c r="D221" s="31"/>
      <c r="E221" s="31"/>
      <c r="F221" s="30"/>
      <c r="G221" s="31"/>
      <c r="H221" s="15"/>
      <c r="I221" s="31"/>
      <c r="J221" s="31"/>
      <c r="K221" s="30"/>
      <c r="L221" s="31"/>
      <c r="M221" s="15"/>
      <c r="N221" s="31"/>
      <c r="O221" s="31"/>
      <c r="P221" s="31"/>
      <c r="Q221" s="31"/>
      <c r="R221" s="16"/>
      <c r="S221" s="32"/>
      <c r="T221" s="34"/>
      <c r="U221" s="33"/>
    </row>
    <row r="222" spans="1:21" s="33" customFormat="1" hidden="1" x14ac:dyDescent="0.3">
      <c r="A222" s="29"/>
      <c r="B222" s="51" t="s">
        <v>6</v>
      </c>
      <c r="C222" s="60"/>
      <c r="D222" s="31">
        <f>D224+D226+D228+D231+D233+D225+D227</f>
        <v>393360.69999999995</v>
      </c>
      <c r="E222" s="31">
        <f>E224+E226+E228+E231+E233+E225+E227</f>
        <v>4028</v>
      </c>
      <c r="F222" s="30">
        <f t="shared" si="110"/>
        <v>397388.69999999995</v>
      </c>
      <c r="G222" s="31">
        <f>G224+G226+G228+G231+G233+G225+G227+G234</f>
        <v>64247.038</v>
      </c>
      <c r="H222" s="30">
        <f t="shared" ref="H222:H229" si="164">F222+G222</f>
        <v>461635.73799999995</v>
      </c>
      <c r="I222" s="31">
        <f t="shared" ref="I222:N222" si="165">I224+I226+I228+I231+I233+I225+I227</f>
        <v>408577.2</v>
      </c>
      <c r="J222" s="31">
        <f>J224+J226+J228+J231+J233+J225+J227</f>
        <v>-4109</v>
      </c>
      <c r="K222" s="30">
        <f t="shared" si="112"/>
        <v>404468.2</v>
      </c>
      <c r="L222" s="31">
        <f>L224+L226+L228+L231+L233+L225+L227+L234</f>
        <v>0</v>
      </c>
      <c r="M222" s="30">
        <f t="shared" ref="M222:M229" si="166">K222+L222</f>
        <v>404468.2</v>
      </c>
      <c r="N222" s="31">
        <f t="shared" si="165"/>
        <v>224073.8</v>
      </c>
      <c r="O222" s="31">
        <f>O224+O226+O228+O231+O233+O225+O227</f>
        <v>0</v>
      </c>
      <c r="P222" s="31">
        <f t="shared" si="114"/>
        <v>224073.8</v>
      </c>
      <c r="Q222" s="31">
        <f>Q224+Q226+Q228+Q231+Q233+Q225+Q227+Q234</f>
        <v>0</v>
      </c>
      <c r="R222" s="31">
        <f t="shared" ref="R222:R229" si="167">P222+Q222</f>
        <v>224073.8</v>
      </c>
      <c r="S222" s="32"/>
      <c r="T222" s="34">
        <v>0</v>
      </c>
    </row>
    <row r="223" spans="1:21" x14ac:dyDescent="0.3">
      <c r="A223" s="64"/>
      <c r="B223" s="69" t="s">
        <v>60</v>
      </c>
      <c r="C223" s="78"/>
      <c r="D223" s="31">
        <f>D232</f>
        <v>107787.6</v>
      </c>
      <c r="E223" s="31">
        <f>E232</f>
        <v>0</v>
      </c>
      <c r="F223" s="30">
        <f t="shared" si="110"/>
        <v>107787.6</v>
      </c>
      <c r="G223" s="31">
        <f>G232</f>
        <v>0</v>
      </c>
      <c r="H223" s="15">
        <f t="shared" si="164"/>
        <v>107787.6</v>
      </c>
      <c r="I223" s="31">
        <f t="shared" ref="I223:N223" si="168">I232</f>
        <v>0</v>
      </c>
      <c r="J223" s="31">
        <f>J232</f>
        <v>0</v>
      </c>
      <c r="K223" s="30">
        <f t="shared" si="112"/>
        <v>0</v>
      </c>
      <c r="L223" s="31">
        <f>L232</f>
        <v>0</v>
      </c>
      <c r="M223" s="15">
        <f t="shared" si="166"/>
        <v>0</v>
      </c>
      <c r="N223" s="31">
        <f t="shared" si="168"/>
        <v>52212.4</v>
      </c>
      <c r="O223" s="31">
        <f>O232</f>
        <v>0</v>
      </c>
      <c r="P223" s="31">
        <f t="shared" si="114"/>
        <v>52212.4</v>
      </c>
      <c r="Q223" s="31">
        <f>Q232</f>
        <v>0</v>
      </c>
      <c r="R223" s="16">
        <f t="shared" si="167"/>
        <v>52212.4</v>
      </c>
      <c r="S223" s="32"/>
      <c r="T223" s="34"/>
      <c r="U223" s="33"/>
    </row>
    <row r="224" spans="1:21" ht="56.25" x14ac:dyDescent="0.3">
      <c r="A224" s="89" t="s">
        <v>280</v>
      </c>
      <c r="B224" s="79" t="s">
        <v>85</v>
      </c>
      <c r="C224" s="6" t="s">
        <v>132</v>
      </c>
      <c r="D224" s="16">
        <v>187161.8</v>
      </c>
      <c r="E224" s="48">
        <v>-69.2</v>
      </c>
      <c r="F224" s="15">
        <f t="shared" si="110"/>
        <v>187092.59999999998</v>
      </c>
      <c r="G224" s="26">
        <v>30744.721000000001</v>
      </c>
      <c r="H224" s="15">
        <f t="shared" si="164"/>
        <v>217837.32099999997</v>
      </c>
      <c r="I224" s="16">
        <v>0</v>
      </c>
      <c r="J224" s="48"/>
      <c r="K224" s="15">
        <f t="shared" si="112"/>
        <v>0</v>
      </c>
      <c r="L224" s="26"/>
      <c r="M224" s="15">
        <f t="shared" si="166"/>
        <v>0</v>
      </c>
      <c r="N224" s="16">
        <v>0</v>
      </c>
      <c r="O224" s="16"/>
      <c r="P224" s="16">
        <f t="shared" si="114"/>
        <v>0</v>
      </c>
      <c r="Q224" s="26"/>
      <c r="R224" s="16">
        <f t="shared" si="167"/>
        <v>0</v>
      </c>
      <c r="S224" s="8" t="s">
        <v>124</v>
      </c>
      <c r="T224" s="13"/>
    </row>
    <row r="225" spans="1:21" ht="75" x14ac:dyDescent="0.3">
      <c r="A225" s="91"/>
      <c r="B225" s="80"/>
      <c r="C225" s="6" t="s">
        <v>136</v>
      </c>
      <c r="D225" s="16">
        <v>4480.7</v>
      </c>
      <c r="E225" s="48"/>
      <c r="F225" s="15">
        <f t="shared" si="110"/>
        <v>4480.7</v>
      </c>
      <c r="G225" s="26"/>
      <c r="H225" s="15">
        <f t="shared" si="164"/>
        <v>4480.7</v>
      </c>
      <c r="I225" s="16">
        <v>0</v>
      </c>
      <c r="J225" s="48"/>
      <c r="K225" s="15">
        <f t="shared" si="112"/>
        <v>0</v>
      </c>
      <c r="L225" s="26"/>
      <c r="M225" s="15">
        <f t="shared" si="166"/>
        <v>0</v>
      </c>
      <c r="N225" s="16">
        <v>0</v>
      </c>
      <c r="O225" s="16"/>
      <c r="P225" s="16">
        <f t="shared" si="114"/>
        <v>0</v>
      </c>
      <c r="Q225" s="26"/>
      <c r="R225" s="16">
        <f t="shared" si="167"/>
        <v>0</v>
      </c>
      <c r="S225" s="8" t="s">
        <v>124</v>
      </c>
      <c r="T225" s="13"/>
    </row>
    <row r="226" spans="1:21" ht="56.25" x14ac:dyDescent="0.3">
      <c r="A226" s="89" t="s">
        <v>283</v>
      </c>
      <c r="B226" s="79" t="s">
        <v>86</v>
      </c>
      <c r="C226" s="6" t="s">
        <v>132</v>
      </c>
      <c r="D226" s="16">
        <v>24586.5</v>
      </c>
      <c r="E226" s="48">
        <v>-11.8</v>
      </c>
      <c r="F226" s="15">
        <f t="shared" si="110"/>
        <v>24574.7</v>
      </c>
      <c r="G226" s="26">
        <v>18695.236000000001</v>
      </c>
      <c r="H226" s="15">
        <f t="shared" si="164"/>
        <v>43269.936000000002</v>
      </c>
      <c r="I226" s="16">
        <v>0</v>
      </c>
      <c r="J226" s="48"/>
      <c r="K226" s="15">
        <f t="shared" si="112"/>
        <v>0</v>
      </c>
      <c r="L226" s="26"/>
      <c r="M226" s="15">
        <f t="shared" si="166"/>
        <v>0</v>
      </c>
      <c r="N226" s="16">
        <v>0</v>
      </c>
      <c r="O226" s="16"/>
      <c r="P226" s="16">
        <f t="shared" si="114"/>
        <v>0</v>
      </c>
      <c r="Q226" s="26"/>
      <c r="R226" s="16">
        <f t="shared" si="167"/>
        <v>0</v>
      </c>
      <c r="S226" s="8" t="s">
        <v>125</v>
      </c>
      <c r="T226" s="13"/>
    </row>
    <row r="227" spans="1:21" ht="75" x14ac:dyDescent="0.3">
      <c r="A227" s="91"/>
      <c r="B227" s="80"/>
      <c r="C227" s="6" t="s">
        <v>136</v>
      </c>
      <c r="D227" s="16">
        <v>4699.8</v>
      </c>
      <c r="E227" s="48"/>
      <c r="F227" s="15">
        <f t="shared" si="110"/>
        <v>4699.8</v>
      </c>
      <c r="G227" s="26"/>
      <c r="H227" s="15">
        <f t="shared" si="164"/>
        <v>4699.8</v>
      </c>
      <c r="I227" s="16">
        <v>0</v>
      </c>
      <c r="J227" s="48"/>
      <c r="K227" s="15">
        <f t="shared" si="112"/>
        <v>0</v>
      </c>
      <c r="L227" s="26"/>
      <c r="M227" s="15">
        <f t="shared" si="166"/>
        <v>0</v>
      </c>
      <c r="N227" s="16">
        <v>0</v>
      </c>
      <c r="O227" s="16"/>
      <c r="P227" s="16">
        <f t="shared" si="114"/>
        <v>0</v>
      </c>
      <c r="Q227" s="26"/>
      <c r="R227" s="16">
        <f t="shared" si="167"/>
        <v>0</v>
      </c>
      <c r="S227" s="8" t="s">
        <v>125</v>
      </c>
      <c r="T227" s="13"/>
    </row>
    <row r="228" spans="1:21" ht="56.25" x14ac:dyDescent="0.3">
      <c r="A228" s="68" t="s">
        <v>286</v>
      </c>
      <c r="B228" s="69" t="s">
        <v>87</v>
      </c>
      <c r="C228" s="6" t="s">
        <v>132</v>
      </c>
      <c r="D228" s="16">
        <v>0</v>
      </c>
      <c r="E228" s="48">
        <v>4109</v>
      </c>
      <c r="F228" s="15">
        <f t="shared" si="110"/>
        <v>4109</v>
      </c>
      <c r="G228" s="26"/>
      <c r="H228" s="15">
        <f t="shared" si="164"/>
        <v>4109</v>
      </c>
      <c r="I228" s="16">
        <v>4109</v>
      </c>
      <c r="J228" s="48">
        <v>-4109</v>
      </c>
      <c r="K228" s="15">
        <f t="shared" si="112"/>
        <v>0</v>
      </c>
      <c r="L228" s="26"/>
      <c r="M228" s="15">
        <f t="shared" si="166"/>
        <v>0</v>
      </c>
      <c r="N228" s="16">
        <v>224073.8</v>
      </c>
      <c r="O228" s="16">
        <v>0</v>
      </c>
      <c r="P228" s="16">
        <f t="shared" si="114"/>
        <v>224073.8</v>
      </c>
      <c r="Q228" s="26">
        <v>0</v>
      </c>
      <c r="R228" s="16">
        <f t="shared" si="167"/>
        <v>224073.8</v>
      </c>
      <c r="S228" s="8" t="s">
        <v>126</v>
      </c>
      <c r="T228" s="13"/>
    </row>
    <row r="229" spans="1:21" ht="56.25" x14ac:dyDescent="0.3">
      <c r="A229" s="68" t="s">
        <v>289</v>
      </c>
      <c r="B229" s="69" t="s">
        <v>61</v>
      </c>
      <c r="C229" s="6" t="s">
        <v>132</v>
      </c>
      <c r="D229" s="16">
        <f>D231+D232</f>
        <v>196462.90000000002</v>
      </c>
      <c r="E229" s="48">
        <f>E231+E232</f>
        <v>0</v>
      </c>
      <c r="F229" s="15">
        <f t="shared" si="110"/>
        <v>196462.90000000002</v>
      </c>
      <c r="G229" s="26">
        <f>G231+G232</f>
        <v>0</v>
      </c>
      <c r="H229" s="15">
        <f t="shared" si="164"/>
        <v>196462.90000000002</v>
      </c>
      <c r="I229" s="16">
        <f t="shared" ref="I229:N229" si="169">I231+I232</f>
        <v>294468.2</v>
      </c>
      <c r="J229" s="48">
        <f>J231+J232</f>
        <v>0</v>
      </c>
      <c r="K229" s="15">
        <f t="shared" si="112"/>
        <v>294468.2</v>
      </c>
      <c r="L229" s="26">
        <f>L231+L232</f>
        <v>0</v>
      </c>
      <c r="M229" s="15">
        <f t="shared" si="166"/>
        <v>294468.2</v>
      </c>
      <c r="N229" s="16">
        <f t="shared" si="169"/>
        <v>52212.4</v>
      </c>
      <c r="O229" s="16">
        <f>O231+O232</f>
        <v>0</v>
      </c>
      <c r="P229" s="16">
        <f t="shared" si="114"/>
        <v>52212.4</v>
      </c>
      <c r="Q229" s="26">
        <f>Q231+Q232</f>
        <v>0</v>
      </c>
      <c r="R229" s="16">
        <f t="shared" si="167"/>
        <v>52212.4</v>
      </c>
      <c r="T229" s="13"/>
    </row>
    <row r="230" spans="1:21" x14ac:dyDescent="0.3">
      <c r="A230" s="68"/>
      <c r="B230" s="69" t="s">
        <v>5</v>
      </c>
      <c r="C230" s="6"/>
      <c r="D230" s="16"/>
      <c r="E230" s="48"/>
      <c r="F230" s="15"/>
      <c r="G230" s="26"/>
      <c r="H230" s="15"/>
      <c r="I230" s="16"/>
      <c r="J230" s="48"/>
      <c r="K230" s="15"/>
      <c r="L230" s="26"/>
      <c r="M230" s="15"/>
      <c r="N230" s="16"/>
      <c r="O230" s="16"/>
      <c r="P230" s="16"/>
      <c r="Q230" s="26"/>
      <c r="R230" s="16"/>
      <c r="T230" s="13"/>
    </row>
    <row r="231" spans="1:21" hidden="1" x14ac:dyDescent="0.3">
      <c r="A231" s="68"/>
      <c r="B231" s="21" t="s">
        <v>6</v>
      </c>
      <c r="C231" s="6"/>
      <c r="D231" s="16">
        <v>88675.3</v>
      </c>
      <c r="E231" s="48"/>
      <c r="F231" s="15">
        <f t="shared" si="110"/>
        <v>88675.3</v>
      </c>
      <c r="G231" s="26"/>
      <c r="H231" s="15">
        <f t="shared" ref="H231:H255" si="170">F231+G231</f>
        <v>88675.3</v>
      </c>
      <c r="I231" s="16">
        <v>294468.2</v>
      </c>
      <c r="J231" s="48"/>
      <c r="K231" s="15">
        <f t="shared" si="112"/>
        <v>294468.2</v>
      </c>
      <c r="L231" s="26"/>
      <c r="M231" s="15">
        <f t="shared" ref="M231:M255" si="171">K231+L231</f>
        <v>294468.2</v>
      </c>
      <c r="N231" s="16">
        <v>0</v>
      </c>
      <c r="O231" s="16"/>
      <c r="P231" s="16">
        <f t="shared" si="114"/>
        <v>0</v>
      </c>
      <c r="Q231" s="26"/>
      <c r="R231" s="16">
        <f t="shared" ref="R231:R255" si="172">P231+Q231</f>
        <v>0</v>
      </c>
      <c r="S231" s="9" t="s">
        <v>225</v>
      </c>
      <c r="T231" s="13">
        <v>0</v>
      </c>
    </row>
    <row r="232" spans="1:21" x14ac:dyDescent="0.3">
      <c r="A232" s="68"/>
      <c r="B232" s="69" t="s">
        <v>60</v>
      </c>
      <c r="C232" s="6"/>
      <c r="D232" s="16">
        <v>107787.6</v>
      </c>
      <c r="E232" s="48"/>
      <c r="F232" s="15">
        <f t="shared" si="110"/>
        <v>107787.6</v>
      </c>
      <c r="G232" s="26"/>
      <c r="H232" s="15">
        <f t="shared" si="170"/>
        <v>107787.6</v>
      </c>
      <c r="I232" s="16">
        <v>0</v>
      </c>
      <c r="J232" s="48"/>
      <c r="K232" s="15">
        <f t="shared" si="112"/>
        <v>0</v>
      </c>
      <c r="L232" s="26"/>
      <c r="M232" s="15">
        <f t="shared" si="171"/>
        <v>0</v>
      </c>
      <c r="N232" s="16">
        <v>52212.4</v>
      </c>
      <c r="O232" s="16"/>
      <c r="P232" s="16">
        <f t="shared" si="114"/>
        <v>52212.4</v>
      </c>
      <c r="Q232" s="26"/>
      <c r="R232" s="16">
        <f t="shared" si="172"/>
        <v>52212.4</v>
      </c>
      <c r="S232" s="9" t="s">
        <v>225</v>
      </c>
      <c r="T232" s="13"/>
    </row>
    <row r="233" spans="1:21" ht="56.25" x14ac:dyDescent="0.3">
      <c r="A233" s="68" t="s">
        <v>293</v>
      </c>
      <c r="B233" s="69" t="s">
        <v>62</v>
      </c>
      <c r="C233" s="6" t="s">
        <v>132</v>
      </c>
      <c r="D233" s="16">
        <v>83756.600000000006</v>
      </c>
      <c r="E233" s="48"/>
      <c r="F233" s="15">
        <f t="shared" si="110"/>
        <v>83756.600000000006</v>
      </c>
      <c r="G233" s="26"/>
      <c r="H233" s="15">
        <f t="shared" si="170"/>
        <v>83756.600000000006</v>
      </c>
      <c r="I233" s="16">
        <v>110000</v>
      </c>
      <c r="J233" s="48"/>
      <c r="K233" s="15">
        <f t="shared" si="112"/>
        <v>110000</v>
      </c>
      <c r="L233" s="26"/>
      <c r="M233" s="15">
        <f t="shared" si="171"/>
        <v>110000</v>
      </c>
      <c r="N233" s="16">
        <v>0</v>
      </c>
      <c r="O233" s="16"/>
      <c r="P233" s="16">
        <f t="shared" si="114"/>
        <v>0</v>
      </c>
      <c r="Q233" s="26"/>
      <c r="R233" s="16">
        <f t="shared" si="172"/>
        <v>0</v>
      </c>
      <c r="S233" s="9" t="s">
        <v>127</v>
      </c>
      <c r="T233" s="13"/>
    </row>
    <row r="234" spans="1:21" ht="56.25" x14ac:dyDescent="0.3">
      <c r="A234" s="68" t="s">
        <v>332</v>
      </c>
      <c r="B234" s="69" t="s">
        <v>316</v>
      </c>
      <c r="C234" s="6" t="s">
        <v>132</v>
      </c>
      <c r="D234" s="16"/>
      <c r="E234" s="48"/>
      <c r="F234" s="15"/>
      <c r="G234" s="26">
        <v>14807.081</v>
      </c>
      <c r="H234" s="15">
        <f t="shared" si="170"/>
        <v>14807.081</v>
      </c>
      <c r="I234" s="16"/>
      <c r="J234" s="48"/>
      <c r="K234" s="15"/>
      <c r="L234" s="26"/>
      <c r="M234" s="15">
        <f t="shared" si="171"/>
        <v>0</v>
      </c>
      <c r="N234" s="16"/>
      <c r="O234" s="16"/>
      <c r="P234" s="16"/>
      <c r="Q234" s="26"/>
      <c r="R234" s="16">
        <f t="shared" si="172"/>
        <v>0</v>
      </c>
      <c r="S234" s="9" t="s">
        <v>317</v>
      </c>
      <c r="T234" s="13"/>
    </row>
    <row r="235" spans="1:21" x14ac:dyDescent="0.3">
      <c r="A235" s="68"/>
      <c r="B235" s="77" t="s">
        <v>15</v>
      </c>
      <c r="C235" s="72"/>
      <c r="D235" s="31">
        <f>D236+D237+D239</f>
        <v>133425.60000000001</v>
      </c>
      <c r="E235" s="31">
        <f>E236+E237+E239+E238+E240+E241+E242+E243+E244+E245+E246+E247+E248+E249+E250+E251</f>
        <v>50000</v>
      </c>
      <c r="F235" s="30">
        <f t="shared" si="110"/>
        <v>183425.6</v>
      </c>
      <c r="G235" s="31">
        <f>G236+G237+G239+G238+G240+G241+G242+G243+G244+G245+G246+G247+G248+G249+G250+G251+G252+G253+G254</f>
        <v>20654.072999999997</v>
      </c>
      <c r="H235" s="15">
        <f t="shared" si="170"/>
        <v>204079.67300000001</v>
      </c>
      <c r="I235" s="31">
        <f t="shared" ref="I235:N235" si="173">I236+I237+I239</f>
        <v>12285.5</v>
      </c>
      <c r="J235" s="31">
        <f>J236+J237+J239+J238+J240+J241+J242+J243+J244+J245+J246+J247+J248+J249+J250+J251</f>
        <v>-7.9580786405131221E-13</v>
      </c>
      <c r="K235" s="30">
        <f t="shared" si="112"/>
        <v>12285.5</v>
      </c>
      <c r="L235" s="31">
        <f>L236+L237+L239+L238+L240+L241+L242+L243+L244+L245+L246+L247+L248+L249+L250+L251+L252+L253+L254</f>
        <v>0</v>
      </c>
      <c r="M235" s="15">
        <f t="shared" si="171"/>
        <v>12285.5</v>
      </c>
      <c r="N235" s="31">
        <f t="shared" si="173"/>
        <v>10000</v>
      </c>
      <c r="O235" s="31">
        <f>O236+O237+O239+O238+O240+O241+O242+O243+O244+O245+O246+O247+O248+O249+O250+O251</f>
        <v>0</v>
      </c>
      <c r="P235" s="31">
        <f t="shared" si="114"/>
        <v>10000</v>
      </c>
      <c r="Q235" s="31">
        <f>Q236+Q237+Q239+Q238+Q240+Q241+Q242+Q243+Q244+Q245+Q246+Q247+Q248+Q249+Q250+Q251+Q252+Q253+Q254</f>
        <v>0</v>
      </c>
      <c r="R235" s="16">
        <f t="shared" si="172"/>
        <v>10000</v>
      </c>
      <c r="S235" s="32"/>
      <c r="T235" s="34"/>
      <c r="U235" s="33"/>
    </row>
    <row r="236" spans="1:21" ht="56.25" x14ac:dyDescent="0.3">
      <c r="A236" s="64" t="s">
        <v>333</v>
      </c>
      <c r="B236" s="69" t="s">
        <v>64</v>
      </c>
      <c r="C236" s="6" t="s">
        <v>132</v>
      </c>
      <c r="D236" s="16">
        <v>24933.9</v>
      </c>
      <c r="E236" s="48"/>
      <c r="F236" s="15">
        <f t="shared" ref="F236:F279" si="174">D236+E236</f>
        <v>24933.9</v>
      </c>
      <c r="G236" s="26">
        <v>11061.502</v>
      </c>
      <c r="H236" s="15">
        <f t="shared" si="170"/>
        <v>35995.402000000002</v>
      </c>
      <c r="I236" s="16">
        <v>0</v>
      </c>
      <c r="J236" s="48"/>
      <c r="K236" s="15">
        <f t="shared" ref="K236:K279" si="175">I236+J236</f>
        <v>0</v>
      </c>
      <c r="L236" s="26"/>
      <c r="M236" s="15">
        <f t="shared" si="171"/>
        <v>0</v>
      </c>
      <c r="N236" s="16">
        <v>0</v>
      </c>
      <c r="O236" s="16"/>
      <c r="P236" s="16">
        <f t="shared" ref="P236:P279" si="176">N236+O236</f>
        <v>0</v>
      </c>
      <c r="Q236" s="26"/>
      <c r="R236" s="16">
        <f t="shared" si="172"/>
        <v>0</v>
      </c>
      <c r="S236" s="9" t="s">
        <v>128</v>
      </c>
      <c r="T236" s="13"/>
    </row>
    <row r="237" spans="1:21" ht="56.25" x14ac:dyDescent="0.3">
      <c r="A237" s="89" t="s">
        <v>334</v>
      </c>
      <c r="B237" s="79" t="s">
        <v>65</v>
      </c>
      <c r="C237" s="6" t="s">
        <v>132</v>
      </c>
      <c r="D237" s="16">
        <v>92483</v>
      </c>
      <c r="E237" s="48">
        <f>50000-11709.7</f>
        <v>38290.300000000003</v>
      </c>
      <c r="F237" s="15">
        <f t="shared" si="174"/>
        <v>130773.3</v>
      </c>
      <c r="G237" s="26"/>
      <c r="H237" s="15">
        <f t="shared" si="170"/>
        <v>130773.3</v>
      </c>
      <c r="I237" s="16">
        <v>0</v>
      </c>
      <c r="J237" s="48"/>
      <c r="K237" s="15">
        <f t="shared" si="175"/>
        <v>0</v>
      </c>
      <c r="L237" s="26"/>
      <c r="M237" s="15">
        <f t="shared" si="171"/>
        <v>0</v>
      </c>
      <c r="N237" s="16">
        <v>0</v>
      </c>
      <c r="O237" s="16"/>
      <c r="P237" s="16">
        <f t="shared" si="176"/>
        <v>0</v>
      </c>
      <c r="Q237" s="26"/>
      <c r="R237" s="16">
        <f t="shared" si="172"/>
        <v>0</v>
      </c>
      <c r="S237" s="9" t="s">
        <v>129</v>
      </c>
      <c r="T237" s="13"/>
    </row>
    <row r="238" spans="1:21" ht="56.25" x14ac:dyDescent="0.3">
      <c r="A238" s="91"/>
      <c r="B238" s="80"/>
      <c r="C238" s="6" t="s">
        <v>256</v>
      </c>
      <c r="D238" s="16"/>
      <c r="E238" s="48">
        <v>11709.7</v>
      </c>
      <c r="F238" s="15">
        <f t="shared" si="174"/>
        <v>11709.7</v>
      </c>
      <c r="G238" s="26"/>
      <c r="H238" s="15">
        <f t="shared" si="170"/>
        <v>11709.7</v>
      </c>
      <c r="I238" s="16"/>
      <c r="J238" s="48"/>
      <c r="K238" s="15">
        <f t="shared" si="175"/>
        <v>0</v>
      </c>
      <c r="L238" s="26"/>
      <c r="M238" s="15">
        <f t="shared" si="171"/>
        <v>0</v>
      </c>
      <c r="N238" s="16"/>
      <c r="O238" s="16"/>
      <c r="P238" s="16">
        <f t="shared" si="176"/>
        <v>0</v>
      </c>
      <c r="Q238" s="26"/>
      <c r="R238" s="16">
        <f t="shared" si="172"/>
        <v>0</v>
      </c>
      <c r="S238" s="9" t="s">
        <v>129</v>
      </c>
      <c r="T238" s="13"/>
    </row>
    <row r="239" spans="1:21" ht="56.25" hidden="1" x14ac:dyDescent="0.3">
      <c r="A239" s="68" t="s">
        <v>335</v>
      </c>
      <c r="B239" s="21" t="s">
        <v>66</v>
      </c>
      <c r="C239" s="6" t="s">
        <v>132</v>
      </c>
      <c r="D239" s="16">
        <v>16008.7</v>
      </c>
      <c r="E239" s="48">
        <v>-16008.7</v>
      </c>
      <c r="F239" s="15">
        <f t="shared" si="174"/>
        <v>0</v>
      </c>
      <c r="G239" s="26"/>
      <c r="H239" s="15">
        <f t="shared" si="170"/>
        <v>0</v>
      </c>
      <c r="I239" s="16">
        <v>12285.5</v>
      </c>
      <c r="J239" s="48">
        <v>-12285.5</v>
      </c>
      <c r="K239" s="15">
        <f t="shared" si="175"/>
        <v>0</v>
      </c>
      <c r="L239" s="26"/>
      <c r="M239" s="15">
        <f t="shared" si="171"/>
        <v>0</v>
      </c>
      <c r="N239" s="16">
        <v>10000</v>
      </c>
      <c r="O239" s="16">
        <v>-10000</v>
      </c>
      <c r="P239" s="16">
        <f t="shared" si="176"/>
        <v>0</v>
      </c>
      <c r="Q239" s="26"/>
      <c r="R239" s="16">
        <f t="shared" si="172"/>
        <v>0</v>
      </c>
      <c r="S239" s="9" t="s">
        <v>130</v>
      </c>
      <c r="T239" s="13">
        <v>0</v>
      </c>
    </row>
    <row r="240" spans="1:21" ht="56.25" x14ac:dyDescent="0.3">
      <c r="A240" s="68" t="s">
        <v>335</v>
      </c>
      <c r="B240" s="69" t="s">
        <v>257</v>
      </c>
      <c r="C240" s="6" t="s">
        <v>132</v>
      </c>
      <c r="D240" s="16"/>
      <c r="E240" s="48">
        <v>3660.7</v>
      </c>
      <c r="F240" s="15">
        <f t="shared" si="174"/>
        <v>3660.7</v>
      </c>
      <c r="G240" s="26">
        <v>305.8</v>
      </c>
      <c r="H240" s="15">
        <f t="shared" si="170"/>
        <v>3966.5</v>
      </c>
      <c r="I240" s="16"/>
      <c r="J240" s="48"/>
      <c r="K240" s="15">
        <f t="shared" si="175"/>
        <v>0</v>
      </c>
      <c r="L240" s="26"/>
      <c r="M240" s="15">
        <f t="shared" si="171"/>
        <v>0</v>
      </c>
      <c r="N240" s="16"/>
      <c r="O240" s="16"/>
      <c r="P240" s="16">
        <f t="shared" si="176"/>
        <v>0</v>
      </c>
      <c r="Q240" s="26"/>
      <c r="R240" s="16">
        <f t="shared" si="172"/>
        <v>0</v>
      </c>
      <c r="S240" s="9" t="s">
        <v>258</v>
      </c>
      <c r="T240" s="13"/>
    </row>
    <row r="241" spans="1:21" ht="56.25" x14ac:dyDescent="0.3">
      <c r="A241" s="68" t="s">
        <v>336</v>
      </c>
      <c r="B241" s="69" t="s">
        <v>259</v>
      </c>
      <c r="C241" s="6" t="s">
        <v>132</v>
      </c>
      <c r="D241" s="16"/>
      <c r="E241" s="48">
        <v>3660.7</v>
      </c>
      <c r="F241" s="15">
        <f t="shared" si="174"/>
        <v>3660.7</v>
      </c>
      <c r="G241" s="26">
        <v>305.8</v>
      </c>
      <c r="H241" s="15">
        <f t="shared" si="170"/>
        <v>3966.5</v>
      </c>
      <c r="I241" s="16"/>
      <c r="J241" s="48"/>
      <c r="K241" s="15">
        <f t="shared" si="175"/>
        <v>0</v>
      </c>
      <c r="L241" s="26"/>
      <c r="M241" s="15">
        <f t="shared" si="171"/>
        <v>0</v>
      </c>
      <c r="N241" s="16"/>
      <c r="O241" s="16"/>
      <c r="P241" s="16">
        <f t="shared" si="176"/>
        <v>0</v>
      </c>
      <c r="Q241" s="26"/>
      <c r="R241" s="16">
        <f t="shared" si="172"/>
        <v>0</v>
      </c>
      <c r="S241" s="9" t="s">
        <v>260</v>
      </c>
      <c r="T241" s="13"/>
    </row>
    <row r="242" spans="1:21" ht="56.25" x14ac:dyDescent="0.3">
      <c r="A242" s="68" t="s">
        <v>337</v>
      </c>
      <c r="B242" s="69" t="s">
        <v>263</v>
      </c>
      <c r="C242" s="6" t="s">
        <v>132</v>
      </c>
      <c r="D242" s="16"/>
      <c r="E242" s="48">
        <v>455.3</v>
      </c>
      <c r="F242" s="15">
        <f t="shared" si="174"/>
        <v>455.3</v>
      </c>
      <c r="G242" s="26"/>
      <c r="H242" s="15">
        <f t="shared" si="170"/>
        <v>455.3</v>
      </c>
      <c r="I242" s="16"/>
      <c r="J242" s="48">
        <v>3780.4</v>
      </c>
      <c r="K242" s="15">
        <f t="shared" si="175"/>
        <v>3780.4</v>
      </c>
      <c r="L242" s="26"/>
      <c r="M242" s="15">
        <f t="shared" si="171"/>
        <v>3780.4</v>
      </c>
      <c r="N242" s="16"/>
      <c r="O242" s="16"/>
      <c r="P242" s="16">
        <f t="shared" si="176"/>
        <v>0</v>
      </c>
      <c r="Q242" s="26"/>
      <c r="R242" s="16">
        <f t="shared" si="172"/>
        <v>0</v>
      </c>
      <c r="S242" s="9" t="s">
        <v>264</v>
      </c>
      <c r="T242" s="13"/>
    </row>
    <row r="243" spans="1:21" ht="56.25" x14ac:dyDescent="0.3">
      <c r="A243" s="68" t="s">
        <v>338</v>
      </c>
      <c r="B243" s="69" t="s">
        <v>266</v>
      </c>
      <c r="C243" s="6" t="s">
        <v>132</v>
      </c>
      <c r="D243" s="16"/>
      <c r="E243" s="48">
        <v>3660.7</v>
      </c>
      <c r="F243" s="15">
        <f t="shared" si="174"/>
        <v>3660.7</v>
      </c>
      <c r="G243" s="26">
        <v>305.8</v>
      </c>
      <c r="H243" s="15">
        <f t="shared" si="170"/>
        <v>3966.5</v>
      </c>
      <c r="I243" s="16"/>
      <c r="J243" s="48"/>
      <c r="K243" s="15">
        <f t="shared" si="175"/>
        <v>0</v>
      </c>
      <c r="L243" s="26"/>
      <c r="M243" s="15">
        <f t="shared" si="171"/>
        <v>0</v>
      </c>
      <c r="N243" s="16"/>
      <c r="O243" s="16"/>
      <c r="P243" s="16">
        <f t="shared" si="176"/>
        <v>0</v>
      </c>
      <c r="Q243" s="26"/>
      <c r="R243" s="16">
        <f t="shared" si="172"/>
        <v>0</v>
      </c>
      <c r="S243" s="9" t="s">
        <v>267</v>
      </c>
      <c r="T243" s="13"/>
    </row>
    <row r="244" spans="1:21" ht="56.25" x14ac:dyDescent="0.3">
      <c r="A244" s="68" t="s">
        <v>339</v>
      </c>
      <c r="B244" s="69" t="s">
        <v>269</v>
      </c>
      <c r="C244" s="6" t="s">
        <v>132</v>
      </c>
      <c r="D244" s="16"/>
      <c r="E244" s="48">
        <v>455.3</v>
      </c>
      <c r="F244" s="15">
        <f t="shared" si="174"/>
        <v>455.3</v>
      </c>
      <c r="G244" s="26"/>
      <c r="H244" s="15">
        <f t="shared" si="170"/>
        <v>455.3</v>
      </c>
      <c r="I244" s="16"/>
      <c r="J244" s="48">
        <v>3780.4</v>
      </c>
      <c r="K244" s="15">
        <f t="shared" si="175"/>
        <v>3780.4</v>
      </c>
      <c r="L244" s="26"/>
      <c r="M244" s="15">
        <f t="shared" si="171"/>
        <v>3780.4</v>
      </c>
      <c r="N244" s="16"/>
      <c r="O244" s="16"/>
      <c r="P244" s="16">
        <f t="shared" si="176"/>
        <v>0</v>
      </c>
      <c r="Q244" s="26"/>
      <c r="R244" s="16">
        <f t="shared" si="172"/>
        <v>0</v>
      </c>
      <c r="S244" s="9" t="s">
        <v>270</v>
      </c>
      <c r="T244" s="13"/>
    </row>
    <row r="245" spans="1:21" ht="56.25" x14ac:dyDescent="0.3">
      <c r="A245" s="68" t="s">
        <v>340</v>
      </c>
      <c r="B245" s="69" t="s">
        <v>272</v>
      </c>
      <c r="C245" s="6" t="s">
        <v>132</v>
      </c>
      <c r="D245" s="16"/>
      <c r="E245" s="48"/>
      <c r="F245" s="15">
        <f t="shared" si="174"/>
        <v>0</v>
      </c>
      <c r="G245" s="26"/>
      <c r="H245" s="15">
        <f t="shared" si="170"/>
        <v>0</v>
      </c>
      <c r="I245" s="16"/>
      <c r="J245" s="48">
        <v>472.2</v>
      </c>
      <c r="K245" s="15">
        <f t="shared" si="175"/>
        <v>472.2</v>
      </c>
      <c r="L245" s="26"/>
      <c r="M245" s="15">
        <f t="shared" si="171"/>
        <v>472.2</v>
      </c>
      <c r="N245" s="16"/>
      <c r="O245" s="16">
        <v>4264.7</v>
      </c>
      <c r="P245" s="16">
        <f t="shared" si="176"/>
        <v>4264.7</v>
      </c>
      <c r="Q245" s="26"/>
      <c r="R245" s="16">
        <f t="shared" si="172"/>
        <v>4264.7</v>
      </c>
      <c r="S245" s="9" t="s">
        <v>273</v>
      </c>
      <c r="T245" s="13"/>
    </row>
    <row r="246" spans="1:21" ht="56.25" x14ac:dyDescent="0.3">
      <c r="A246" s="68" t="s">
        <v>341</v>
      </c>
      <c r="B246" s="69" t="s">
        <v>275</v>
      </c>
      <c r="C246" s="6" t="s">
        <v>132</v>
      </c>
      <c r="D246" s="16"/>
      <c r="E246" s="48">
        <v>3660.7</v>
      </c>
      <c r="F246" s="15">
        <f t="shared" si="174"/>
        <v>3660.7</v>
      </c>
      <c r="G246" s="26">
        <v>305.8</v>
      </c>
      <c r="H246" s="15">
        <f t="shared" si="170"/>
        <v>3966.5</v>
      </c>
      <c r="I246" s="16"/>
      <c r="J246" s="48"/>
      <c r="K246" s="15">
        <f t="shared" si="175"/>
        <v>0</v>
      </c>
      <c r="L246" s="26"/>
      <c r="M246" s="15">
        <f t="shared" si="171"/>
        <v>0</v>
      </c>
      <c r="N246" s="16"/>
      <c r="O246" s="16"/>
      <c r="P246" s="16">
        <f t="shared" si="176"/>
        <v>0</v>
      </c>
      <c r="Q246" s="26"/>
      <c r="R246" s="16">
        <f t="shared" si="172"/>
        <v>0</v>
      </c>
      <c r="S246" s="9" t="s">
        <v>276</v>
      </c>
      <c r="T246" s="13"/>
    </row>
    <row r="247" spans="1:21" ht="56.25" x14ac:dyDescent="0.3">
      <c r="A247" s="68" t="s">
        <v>342</v>
      </c>
      <c r="B247" s="69" t="s">
        <v>278</v>
      </c>
      <c r="C247" s="6" t="s">
        <v>132</v>
      </c>
      <c r="D247" s="16"/>
      <c r="E247" s="48">
        <v>455.3</v>
      </c>
      <c r="F247" s="15">
        <f t="shared" si="174"/>
        <v>455.3</v>
      </c>
      <c r="G247" s="26"/>
      <c r="H247" s="15">
        <f t="shared" si="170"/>
        <v>455.3</v>
      </c>
      <c r="I247" s="16"/>
      <c r="J247" s="48">
        <v>3780.4</v>
      </c>
      <c r="K247" s="15">
        <f t="shared" si="175"/>
        <v>3780.4</v>
      </c>
      <c r="L247" s="26"/>
      <c r="M247" s="15">
        <f t="shared" si="171"/>
        <v>3780.4</v>
      </c>
      <c r="N247" s="16"/>
      <c r="O247" s="16"/>
      <c r="P247" s="16">
        <f t="shared" si="176"/>
        <v>0</v>
      </c>
      <c r="Q247" s="26"/>
      <c r="R247" s="16">
        <f t="shared" si="172"/>
        <v>0</v>
      </c>
      <c r="S247" s="9" t="s">
        <v>279</v>
      </c>
      <c r="T247" s="13"/>
    </row>
    <row r="248" spans="1:21" ht="56.25" x14ac:dyDescent="0.3">
      <c r="A248" s="68" t="s">
        <v>343</v>
      </c>
      <c r="B248" s="69" t="s">
        <v>281</v>
      </c>
      <c r="C248" s="6" t="s">
        <v>132</v>
      </c>
      <c r="D248" s="16"/>
      <c r="E248" s="48"/>
      <c r="F248" s="15">
        <f t="shared" si="174"/>
        <v>0</v>
      </c>
      <c r="G248" s="26"/>
      <c r="H248" s="15">
        <f t="shared" si="170"/>
        <v>0</v>
      </c>
      <c r="I248" s="16"/>
      <c r="J248" s="48">
        <v>472.1</v>
      </c>
      <c r="K248" s="15">
        <f t="shared" si="175"/>
        <v>472.1</v>
      </c>
      <c r="L248" s="26"/>
      <c r="M248" s="15">
        <f t="shared" si="171"/>
        <v>472.1</v>
      </c>
      <c r="N248" s="16"/>
      <c r="O248" s="16">
        <v>4264.7</v>
      </c>
      <c r="P248" s="16">
        <f t="shared" si="176"/>
        <v>4264.7</v>
      </c>
      <c r="Q248" s="26"/>
      <c r="R248" s="16">
        <f t="shared" si="172"/>
        <v>4264.7</v>
      </c>
      <c r="S248" s="9" t="s">
        <v>282</v>
      </c>
      <c r="T248" s="13"/>
    </row>
    <row r="249" spans="1:21" ht="56.25" x14ac:dyDescent="0.3">
      <c r="A249" s="68" t="s">
        <v>344</v>
      </c>
      <c r="B249" s="69" t="s">
        <v>284</v>
      </c>
      <c r="C249" s="6" t="s">
        <v>132</v>
      </c>
      <c r="D249" s="16"/>
      <c r="E249" s="48"/>
      <c r="F249" s="15">
        <f t="shared" si="174"/>
        <v>0</v>
      </c>
      <c r="G249" s="26"/>
      <c r="H249" s="15">
        <f t="shared" si="170"/>
        <v>0</v>
      </c>
      <c r="I249" s="16"/>
      <c r="J249" s="48"/>
      <c r="K249" s="15">
        <f t="shared" si="175"/>
        <v>0</v>
      </c>
      <c r="L249" s="26"/>
      <c r="M249" s="15">
        <f t="shared" si="171"/>
        <v>0</v>
      </c>
      <c r="N249" s="16"/>
      <c r="O249" s="16">
        <v>490.2</v>
      </c>
      <c r="P249" s="16">
        <f t="shared" si="176"/>
        <v>490.2</v>
      </c>
      <c r="Q249" s="26"/>
      <c r="R249" s="16">
        <f t="shared" si="172"/>
        <v>490.2</v>
      </c>
      <c r="S249" s="9" t="s">
        <v>285</v>
      </c>
      <c r="T249" s="13"/>
    </row>
    <row r="250" spans="1:21" ht="56.25" x14ac:dyDescent="0.3">
      <c r="A250" s="68" t="s">
        <v>345</v>
      </c>
      <c r="B250" s="69" t="s">
        <v>287</v>
      </c>
      <c r="C250" s="6" t="s">
        <v>132</v>
      </c>
      <c r="D250" s="16"/>
      <c r="E250" s="48"/>
      <c r="F250" s="15">
        <f t="shared" si="174"/>
        <v>0</v>
      </c>
      <c r="G250" s="26"/>
      <c r="H250" s="15">
        <f t="shared" si="170"/>
        <v>0</v>
      </c>
      <c r="I250" s="16"/>
      <c r="J250" s="48"/>
      <c r="K250" s="15">
        <f t="shared" si="175"/>
        <v>0</v>
      </c>
      <c r="L250" s="26"/>
      <c r="M250" s="15">
        <f t="shared" si="171"/>
        <v>0</v>
      </c>
      <c r="N250" s="16"/>
      <c r="O250" s="16">
        <v>490.2</v>
      </c>
      <c r="P250" s="16">
        <f t="shared" si="176"/>
        <v>490.2</v>
      </c>
      <c r="Q250" s="26"/>
      <c r="R250" s="16">
        <f t="shared" si="172"/>
        <v>490.2</v>
      </c>
      <c r="S250" s="9" t="s">
        <v>288</v>
      </c>
      <c r="T250" s="13"/>
    </row>
    <row r="251" spans="1:21" ht="56.25" x14ac:dyDescent="0.3">
      <c r="A251" s="68" t="s">
        <v>346</v>
      </c>
      <c r="B251" s="69" t="s">
        <v>290</v>
      </c>
      <c r="C251" s="6" t="s">
        <v>132</v>
      </c>
      <c r="D251" s="16"/>
      <c r="E251" s="48"/>
      <c r="F251" s="15">
        <f t="shared" si="174"/>
        <v>0</v>
      </c>
      <c r="G251" s="26"/>
      <c r="H251" s="15">
        <f t="shared" si="170"/>
        <v>0</v>
      </c>
      <c r="I251" s="16"/>
      <c r="J251" s="48"/>
      <c r="K251" s="15">
        <f t="shared" si="175"/>
        <v>0</v>
      </c>
      <c r="L251" s="26"/>
      <c r="M251" s="15">
        <f t="shared" si="171"/>
        <v>0</v>
      </c>
      <c r="N251" s="16"/>
      <c r="O251" s="16">
        <v>490.2</v>
      </c>
      <c r="P251" s="16">
        <f t="shared" si="176"/>
        <v>490.2</v>
      </c>
      <c r="Q251" s="26"/>
      <c r="R251" s="16">
        <f t="shared" si="172"/>
        <v>490.2</v>
      </c>
      <c r="S251" s="9" t="s">
        <v>291</v>
      </c>
      <c r="T251" s="13"/>
    </row>
    <row r="252" spans="1:21" ht="56.25" x14ac:dyDescent="0.3">
      <c r="A252" s="68" t="s">
        <v>347</v>
      </c>
      <c r="B252" s="69" t="s">
        <v>301</v>
      </c>
      <c r="C252" s="6" t="s">
        <v>132</v>
      </c>
      <c r="D252" s="16"/>
      <c r="E252" s="48"/>
      <c r="F252" s="15"/>
      <c r="G252" s="26">
        <v>4711.7730000000001</v>
      </c>
      <c r="H252" s="15">
        <f t="shared" si="170"/>
        <v>4711.7730000000001</v>
      </c>
      <c r="I252" s="16"/>
      <c r="J252" s="48"/>
      <c r="K252" s="15"/>
      <c r="L252" s="26"/>
      <c r="M252" s="15">
        <f t="shared" si="171"/>
        <v>0</v>
      </c>
      <c r="N252" s="16"/>
      <c r="O252" s="16"/>
      <c r="P252" s="16"/>
      <c r="Q252" s="26"/>
      <c r="R252" s="16">
        <f t="shared" si="172"/>
        <v>0</v>
      </c>
      <c r="S252" s="9" t="s">
        <v>302</v>
      </c>
      <c r="T252" s="13"/>
    </row>
    <row r="253" spans="1:21" ht="56.25" x14ac:dyDescent="0.3">
      <c r="A253" s="68" t="s">
        <v>348</v>
      </c>
      <c r="B253" s="69" t="s">
        <v>303</v>
      </c>
      <c r="C253" s="6" t="s">
        <v>132</v>
      </c>
      <c r="D253" s="16"/>
      <c r="E253" s="48"/>
      <c r="F253" s="15"/>
      <c r="G253" s="26">
        <v>244.03</v>
      </c>
      <c r="H253" s="15">
        <f t="shared" si="170"/>
        <v>244.03</v>
      </c>
      <c r="I253" s="16"/>
      <c r="J253" s="48"/>
      <c r="K253" s="15"/>
      <c r="L253" s="26"/>
      <c r="M253" s="15">
        <f t="shared" si="171"/>
        <v>0</v>
      </c>
      <c r="N253" s="16"/>
      <c r="O253" s="16"/>
      <c r="P253" s="16"/>
      <c r="Q253" s="26"/>
      <c r="R253" s="16">
        <f t="shared" si="172"/>
        <v>0</v>
      </c>
      <c r="S253" s="9" t="s">
        <v>304</v>
      </c>
      <c r="T253" s="13"/>
    </row>
    <row r="254" spans="1:21" ht="56.25" x14ac:dyDescent="0.3">
      <c r="A254" s="68" t="s">
        <v>349</v>
      </c>
      <c r="B254" s="69" t="s">
        <v>300</v>
      </c>
      <c r="C254" s="6" t="s">
        <v>132</v>
      </c>
      <c r="D254" s="16"/>
      <c r="E254" s="48"/>
      <c r="F254" s="15"/>
      <c r="G254" s="26">
        <v>3413.5680000000002</v>
      </c>
      <c r="H254" s="15">
        <f t="shared" si="170"/>
        <v>3413.5680000000002</v>
      </c>
      <c r="I254" s="16"/>
      <c r="J254" s="48"/>
      <c r="K254" s="15"/>
      <c r="L254" s="26"/>
      <c r="M254" s="15">
        <f t="shared" si="171"/>
        <v>0</v>
      </c>
      <c r="N254" s="16"/>
      <c r="O254" s="16"/>
      <c r="P254" s="16"/>
      <c r="Q254" s="26"/>
      <c r="R254" s="16">
        <f t="shared" si="172"/>
        <v>0</v>
      </c>
      <c r="S254" s="9" t="s">
        <v>357</v>
      </c>
      <c r="T254" s="13"/>
    </row>
    <row r="255" spans="1:21" x14ac:dyDescent="0.3">
      <c r="A255" s="64"/>
      <c r="B255" s="69" t="s">
        <v>131</v>
      </c>
      <c r="C255" s="6"/>
      <c r="D255" s="31">
        <f>D257+D258</f>
        <v>300000</v>
      </c>
      <c r="E255" s="31">
        <f>E257+E258</f>
        <v>0</v>
      </c>
      <c r="F255" s="30">
        <f t="shared" si="174"/>
        <v>300000</v>
      </c>
      <c r="G255" s="31">
        <f>G257+G258</f>
        <v>14.087</v>
      </c>
      <c r="H255" s="15">
        <f t="shared" si="170"/>
        <v>300014.087</v>
      </c>
      <c r="I255" s="31">
        <f t="shared" ref="I255:N255" si="177">I257+I258</f>
        <v>0</v>
      </c>
      <c r="J255" s="31">
        <f>J257+J258</f>
        <v>0</v>
      </c>
      <c r="K255" s="30">
        <f t="shared" si="175"/>
        <v>0</v>
      </c>
      <c r="L255" s="31">
        <f>L257+L258</f>
        <v>0</v>
      </c>
      <c r="M255" s="15">
        <f t="shared" si="171"/>
        <v>0</v>
      </c>
      <c r="N255" s="31">
        <f t="shared" si="177"/>
        <v>0</v>
      </c>
      <c r="O255" s="31">
        <f>O257+O258</f>
        <v>0</v>
      </c>
      <c r="P255" s="31">
        <f t="shared" si="176"/>
        <v>0</v>
      </c>
      <c r="Q255" s="31">
        <f>Q257+Q258</f>
        <v>0</v>
      </c>
      <c r="R255" s="16">
        <f t="shared" si="172"/>
        <v>0</v>
      </c>
      <c r="S255" s="32" t="s">
        <v>292</v>
      </c>
      <c r="T255" s="34"/>
      <c r="U255" s="33"/>
    </row>
    <row r="256" spans="1:21" x14ac:dyDescent="0.3">
      <c r="A256" s="64"/>
      <c r="B256" s="69" t="s">
        <v>5</v>
      </c>
      <c r="C256" s="6"/>
      <c r="D256" s="31"/>
      <c r="E256" s="31"/>
      <c r="F256" s="30"/>
      <c r="G256" s="31"/>
      <c r="H256" s="15"/>
      <c r="I256" s="31"/>
      <c r="J256" s="31"/>
      <c r="K256" s="30"/>
      <c r="L256" s="31"/>
      <c r="M256" s="15"/>
      <c r="N256" s="31"/>
      <c r="O256" s="31"/>
      <c r="P256" s="31"/>
      <c r="Q256" s="31"/>
      <c r="R256" s="16"/>
      <c r="S256" s="32"/>
      <c r="T256" s="34"/>
      <c r="U256" s="33"/>
    </row>
    <row r="257" spans="1:21" s="33" customFormat="1" hidden="1" x14ac:dyDescent="0.3">
      <c r="A257" s="29"/>
      <c r="B257" s="51" t="s">
        <v>6</v>
      </c>
      <c r="C257" s="56"/>
      <c r="D257" s="31">
        <f>D261</f>
        <v>15000</v>
      </c>
      <c r="E257" s="31">
        <f>E261</f>
        <v>0</v>
      </c>
      <c r="F257" s="30">
        <f t="shared" si="174"/>
        <v>15000</v>
      </c>
      <c r="G257" s="31">
        <f>G261+G263</f>
        <v>14.087</v>
      </c>
      <c r="H257" s="30">
        <f t="shared" ref="H257:H259" si="178">F257+G257</f>
        <v>15014.087</v>
      </c>
      <c r="I257" s="31">
        <f t="shared" ref="I257:N257" si="179">I261</f>
        <v>0</v>
      </c>
      <c r="J257" s="31">
        <f>J261</f>
        <v>0</v>
      </c>
      <c r="K257" s="30">
        <f t="shared" si="175"/>
        <v>0</v>
      </c>
      <c r="L257" s="31">
        <f>L261+L263</f>
        <v>0</v>
      </c>
      <c r="M257" s="30">
        <f t="shared" ref="M257:M259" si="180">K257+L257</f>
        <v>0</v>
      </c>
      <c r="N257" s="31">
        <f t="shared" si="179"/>
        <v>0</v>
      </c>
      <c r="O257" s="31">
        <f>O261</f>
        <v>0</v>
      </c>
      <c r="P257" s="31">
        <f t="shared" si="176"/>
        <v>0</v>
      </c>
      <c r="Q257" s="31">
        <f>Q261+Q263</f>
        <v>0</v>
      </c>
      <c r="R257" s="31">
        <f t="shared" ref="R257:R259" si="181">P257+Q257</f>
        <v>0</v>
      </c>
      <c r="S257" s="32"/>
      <c r="T257" s="34">
        <v>0</v>
      </c>
    </row>
    <row r="258" spans="1:21" x14ac:dyDescent="0.3">
      <c r="A258" s="64"/>
      <c r="B258" s="69" t="s">
        <v>60</v>
      </c>
      <c r="C258" s="6"/>
      <c r="D258" s="31">
        <f>D262</f>
        <v>285000</v>
      </c>
      <c r="E258" s="31">
        <f>E262</f>
        <v>0</v>
      </c>
      <c r="F258" s="30">
        <f t="shared" si="174"/>
        <v>285000</v>
      </c>
      <c r="G258" s="31">
        <f>G262</f>
        <v>0</v>
      </c>
      <c r="H258" s="15">
        <f t="shared" si="178"/>
        <v>285000</v>
      </c>
      <c r="I258" s="31">
        <f t="shared" ref="I258:N258" si="182">I262</f>
        <v>0</v>
      </c>
      <c r="J258" s="31">
        <f>J262</f>
        <v>0</v>
      </c>
      <c r="K258" s="30">
        <f t="shared" si="175"/>
        <v>0</v>
      </c>
      <c r="L258" s="31">
        <f>L262</f>
        <v>0</v>
      </c>
      <c r="M258" s="15">
        <f t="shared" si="180"/>
        <v>0</v>
      </c>
      <c r="N258" s="31">
        <f t="shared" si="182"/>
        <v>0</v>
      </c>
      <c r="O258" s="31">
        <f>O262</f>
        <v>0</v>
      </c>
      <c r="P258" s="31">
        <f t="shared" si="176"/>
        <v>0</v>
      </c>
      <c r="Q258" s="31">
        <f>Q262</f>
        <v>0</v>
      </c>
      <c r="R258" s="16">
        <f t="shared" si="181"/>
        <v>0</v>
      </c>
      <c r="S258" s="32"/>
      <c r="T258" s="34"/>
      <c r="U258" s="33"/>
    </row>
    <row r="259" spans="1:21" ht="56.25" x14ac:dyDescent="0.3">
      <c r="A259" s="64" t="s">
        <v>350</v>
      </c>
      <c r="B259" s="69" t="s">
        <v>84</v>
      </c>
      <c r="C259" s="6" t="s">
        <v>31</v>
      </c>
      <c r="D259" s="16">
        <f>D261+D262</f>
        <v>300000</v>
      </c>
      <c r="E259" s="48">
        <f>E261+E262</f>
        <v>0</v>
      </c>
      <c r="F259" s="15">
        <f t="shared" si="174"/>
        <v>300000</v>
      </c>
      <c r="G259" s="26">
        <f>G261+G262</f>
        <v>0</v>
      </c>
      <c r="H259" s="15">
        <f t="shared" si="178"/>
        <v>300000</v>
      </c>
      <c r="I259" s="16">
        <f t="shared" ref="I259:N259" si="183">I261+I262</f>
        <v>0</v>
      </c>
      <c r="J259" s="48">
        <f>J261+J262</f>
        <v>0</v>
      </c>
      <c r="K259" s="15">
        <f t="shared" si="175"/>
        <v>0</v>
      </c>
      <c r="L259" s="26">
        <f>L261+L262</f>
        <v>0</v>
      </c>
      <c r="M259" s="15">
        <f t="shared" si="180"/>
        <v>0</v>
      </c>
      <c r="N259" s="16">
        <f t="shared" si="183"/>
        <v>0</v>
      </c>
      <c r="O259" s="16">
        <f>O261+O262</f>
        <v>0</v>
      </c>
      <c r="P259" s="16">
        <f t="shared" si="176"/>
        <v>0</v>
      </c>
      <c r="Q259" s="26">
        <f>Q261+Q262</f>
        <v>0</v>
      </c>
      <c r="R259" s="16">
        <f t="shared" si="181"/>
        <v>0</v>
      </c>
      <c r="T259" s="13"/>
    </row>
    <row r="260" spans="1:21" x14ac:dyDescent="0.3">
      <c r="A260" s="64"/>
      <c r="B260" s="69" t="s">
        <v>5</v>
      </c>
      <c r="C260" s="6"/>
      <c r="D260" s="16"/>
      <c r="E260" s="48"/>
      <c r="F260" s="15"/>
      <c r="G260" s="26"/>
      <c r="H260" s="15"/>
      <c r="I260" s="16"/>
      <c r="J260" s="48"/>
      <c r="K260" s="15"/>
      <c r="L260" s="26"/>
      <c r="M260" s="15"/>
      <c r="N260" s="16"/>
      <c r="O260" s="16"/>
      <c r="P260" s="16"/>
      <c r="Q260" s="26"/>
      <c r="R260" s="16"/>
      <c r="T260" s="13"/>
    </row>
    <row r="261" spans="1:21" hidden="1" x14ac:dyDescent="0.3">
      <c r="A261" s="1"/>
      <c r="B261" s="21" t="s">
        <v>6</v>
      </c>
      <c r="C261" s="6"/>
      <c r="D261" s="16">
        <v>15000</v>
      </c>
      <c r="E261" s="48"/>
      <c r="F261" s="15">
        <f t="shared" si="174"/>
        <v>15000</v>
      </c>
      <c r="G261" s="26"/>
      <c r="H261" s="15">
        <f t="shared" ref="H261:H264" si="184">F261+G261</f>
        <v>15000</v>
      </c>
      <c r="I261" s="16">
        <v>0</v>
      </c>
      <c r="J261" s="48"/>
      <c r="K261" s="15">
        <f t="shared" si="175"/>
        <v>0</v>
      </c>
      <c r="L261" s="26"/>
      <c r="M261" s="15">
        <f t="shared" ref="M261:M264" si="185">K261+L261</f>
        <v>0</v>
      </c>
      <c r="N261" s="16">
        <v>0</v>
      </c>
      <c r="O261" s="16"/>
      <c r="P261" s="16">
        <f t="shared" si="176"/>
        <v>0</v>
      </c>
      <c r="Q261" s="26"/>
      <c r="R261" s="16">
        <f t="shared" ref="R261:R264" si="186">P261+Q261</f>
        <v>0</v>
      </c>
      <c r="S261" s="9" t="s">
        <v>122</v>
      </c>
      <c r="T261" s="13">
        <v>0</v>
      </c>
    </row>
    <row r="262" spans="1:21" x14ac:dyDescent="0.3">
      <c r="A262" s="64"/>
      <c r="B262" s="69" t="s">
        <v>60</v>
      </c>
      <c r="C262" s="6"/>
      <c r="D262" s="16">
        <v>285000</v>
      </c>
      <c r="E262" s="48"/>
      <c r="F262" s="15">
        <f t="shared" si="174"/>
        <v>285000</v>
      </c>
      <c r="G262" s="26"/>
      <c r="H262" s="15">
        <f t="shared" si="184"/>
        <v>285000</v>
      </c>
      <c r="I262" s="16">
        <v>0</v>
      </c>
      <c r="J262" s="48"/>
      <c r="K262" s="15">
        <f t="shared" si="175"/>
        <v>0</v>
      </c>
      <c r="L262" s="26"/>
      <c r="M262" s="15">
        <f t="shared" si="185"/>
        <v>0</v>
      </c>
      <c r="N262" s="16">
        <v>0</v>
      </c>
      <c r="O262" s="16"/>
      <c r="P262" s="16">
        <f t="shared" si="176"/>
        <v>0</v>
      </c>
      <c r="Q262" s="26"/>
      <c r="R262" s="16">
        <f t="shared" si="186"/>
        <v>0</v>
      </c>
      <c r="S262" s="9" t="s">
        <v>122</v>
      </c>
      <c r="T262" s="13"/>
    </row>
    <row r="263" spans="1:21" ht="56.25" x14ac:dyDescent="0.3">
      <c r="A263" s="64" t="s">
        <v>351</v>
      </c>
      <c r="B263" s="69" t="s">
        <v>320</v>
      </c>
      <c r="C263" s="6" t="s">
        <v>132</v>
      </c>
      <c r="D263" s="16"/>
      <c r="E263" s="48"/>
      <c r="F263" s="15"/>
      <c r="G263" s="26">
        <v>14.087</v>
      </c>
      <c r="H263" s="15">
        <f t="shared" si="184"/>
        <v>14.087</v>
      </c>
      <c r="I263" s="16"/>
      <c r="J263" s="48"/>
      <c r="K263" s="15"/>
      <c r="L263" s="26"/>
      <c r="M263" s="15">
        <f t="shared" si="185"/>
        <v>0</v>
      </c>
      <c r="N263" s="16"/>
      <c r="O263" s="16"/>
      <c r="P263" s="16"/>
      <c r="Q263" s="26"/>
      <c r="R263" s="16">
        <f t="shared" si="186"/>
        <v>0</v>
      </c>
      <c r="S263" s="9" t="s">
        <v>321</v>
      </c>
      <c r="T263" s="13"/>
    </row>
    <row r="264" spans="1:21" x14ac:dyDescent="0.3">
      <c r="A264" s="73"/>
      <c r="B264" s="108" t="s">
        <v>8</v>
      </c>
      <c r="C264" s="108"/>
      <c r="D264" s="35">
        <f>D15+D86+D120+D145+D204+D210+D220+D235+D255</f>
        <v>10357270.899999999</v>
      </c>
      <c r="E264" s="35">
        <f>E15+E86+E120+E145+E204+E210+E220+E235+E255</f>
        <v>-56767.06200000002</v>
      </c>
      <c r="F264" s="52">
        <f t="shared" si="174"/>
        <v>10300503.837999998</v>
      </c>
      <c r="G264" s="35">
        <f>G15+G86+G120+G145+G204+G210+G220+G235+G255</f>
        <v>672350.08200000005</v>
      </c>
      <c r="H264" s="15">
        <f t="shared" si="184"/>
        <v>10972853.919999998</v>
      </c>
      <c r="I264" s="35">
        <f>I15+I86+I120+I145+I204+I210+I220+I235+I255</f>
        <v>9068838.5999999996</v>
      </c>
      <c r="J264" s="35">
        <f>J15+J86+J120+J145+J204+J210+J220+J235+J255</f>
        <v>140881.90000000002</v>
      </c>
      <c r="K264" s="52">
        <f t="shared" si="175"/>
        <v>9209720.5</v>
      </c>
      <c r="L264" s="35">
        <f>L15+L86+L120+L145+L204+L210+L220+L235+L255</f>
        <v>-29648.628000000001</v>
      </c>
      <c r="M264" s="15">
        <f t="shared" si="185"/>
        <v>9180071.8719999995</v>
      </c>
      <c r="N264" s="35">
        <f>N15+N86+N120+N145+N204+N210+N220+N235+N255</f>
        <v>8097458.1000000006</v>
      </c>
      <c r="O264" s="35">
        <f>O15+O86+O120+O145+O204+O210+O220+O235+O255</f>
        <v>-106010.1</v>
      </c>
      <c r="P264" s="35">
        <f t="shared" si="176"/>
        <v>7991448.0000000009</v>
      </c>
      <c r="Q264" s="35">
        <f>Q15+Q86+Q120+Q145+Q204+Q210+Q220+Q235+Q255</f>
        <v>-148147.29999999999</v>
      </c>
      <c r="R264" s="16">
        <f t="shared" si="186"/>
        <v>7843300.7000000011</v>
      </c>
      <c r="S264" s="53"/>
      <c r="T264" s="54"/>
      <c r="U264" s="55"/>
    </row>
    <row r="265" spans="1:21" x14ac:dyDescent="0.3">
      <c r="A265" s="73"/>
      <c r="B265" s="108" t="s">
        <v>9</v>
      </c>
      <c r="C265" s="110"/>
      <c r="D265" s="16"/>
      <c r="E265" s="48"/>
      <c r="F265" s="15"/>
      <c r="G265" s="26"/>
      <c r="H265" s="15"/>
      <c r="I265" s="16"/>
      <c r="J265" s="48"/>
      <c r="K265" s="15"/>
      <c r="L265" s="26"/>
      <c r="M265" s="15"/>
      <c r="N265" s="16"/>
      <c r="O265" s="16"/>
      <c r="P265" s="16"/>
      <c r="Q265" s="26"/>
      <c r="R265" s="16"/>
      <c r="T265" s="13"/>
    </row>
    <row r="266" spans="1:21" x14ac:dyDescent="0.3">
      <c r="A266" s="73"/>
      <c r="B266" s="108" t="s">
        <v>20</v>
      </c>
      <c r="C266" s="108"/>
      <c r="D266" s="16">
        <f>D148</f>
        <v>2102955</v>
      </c>
      <c r="E266" s="48">
        <f>E148</f>
        <v>0</v>
      </c>
      <c r="F266" s="15">
        <f t="shared" si="174"/>
        <v>2102955</v>
      </c>
      <c r="G266" s="26">
        <f>G148</f>
        <v>0</v>
      </c>
      <c r="H266" s="15">
        <f t="shared" ref="H266:H269" si="187">F266+G266</f>
        <v>2102955</v>
      </c>
      <c r="I266" s="16">
        <f>I148</f>
        <v>1860675</v>
      </c>
      <c r="J266" s="48">
        <f>J148</f>
        <v>0</v>
      </c>
      <c r="K266" s="15">
        <f t="shared" si="175"/>
        <v>1860675</v>
      </c>
      <c r="L266" s="26">
        <f>L148</f>
        <v>0</v>
      </c>
      <c r="M266" s="15">
        <f t="shared" ref="M266:M269" si="188">K266+L266</f>
        <v>1860675</v>
      </c>
      <c r="N266" s="16">
        <f>N148</f>
        <v>2257104.5</v>
      </c>
      <c r="O266" s="16">
        <f>O148</f>
        <v>0</v>
      </c>
      <c r="P266" s="16">
        <f t="shared" si="176"/>
        <v>2257104.5</v>
      </c>
      <c r="Q266" s="26">
        <f>Q148</f>
        <v>0</v>
      </c>
      <c r="R266" s="16">
        <f t="shared" ref="R266:R269" si="189">P266+Q266</f>
        <v>2257104.5</v>
      </c>
      <c r="T266" s="13"/>
    </row>
    <row r="267" spans="1:21" x14ac:dyDescent="0.3">
      <c r="A267" s="73"/>
      <c r="B267" s="108" t="s">
        <v>12</v>
      </c>
      <c r="C267" s="108"/>
      <c r="D267" s="16">
        <f>D18+D89+D123+D206+D213+D223+D258</f>
        <v>4265452.9000000004</v>
      </c>
      <c r="E267" s="48">
        <f>E18+E89+E123+E206+E213+E223+E258</f>
        <v>0</v>
      </c>
      <c r="F267" s="15">
        <f t="shared" si="174"/>
        <v>4265452.9000000004</v>
      </c>
      <c r="G267" s="26">
        <f>G18+G89+G123+G206+G213+G223+G258</f>
        <v>3455.7999999999997</v>
      </c>
      <c r="H267" s="15">
        <f t="shared" si="187"/>
        <v>4268908.7</v>
      </c>
      <c r="I267" s="16">
        <f>I18+I89+I123+I206+I213+I223+I258</f>
        <v>1661272.1</v>
      </c>
      <c r="J267" s="48">
        <f>J18+J89+J123+J206+J213+J223+J258</f>
        <v>0</v>
      </c>
      <c r="K267" s="15">
        <f t="shared" si="175"/>
        <v>1661272.1</v>
      </c>
      <c r="L267" s="26">
        <f>L18+L89+L123+L206+L213+L223+L258</f>
        <v>-23652.799999999999</v>
      </c>
      <c r="M267" s="15">
        <f t="shared" si="188"/>
        <v>1637619.3</v>
      </c>
      <c r="N267" s="16">
        <f>N18+N89+N123+N206+N213+N223+N258</f>
        <v>815195.2</v>
      </c>
      <c r="O267" s="16">
        <f>O18+O89+O123+O206+O213+O223+O258</f>
        <v>0</v>
      </c>
      <c r="P267" s="16">
        <f t="shared" si="176"/>
        <v>815195.2</v>
      </c>
      <c r="Q267" s="26">
        <f>Q18+Q89+Q123+Q206+Q213+Q223+Q258</f>
        <v>-144564.5</v>
      </c>
      <c r="R267" s="16">
        <f t="shared" si="189"/>
        <v>670630.69999999995</v>
      </c>
      <c r="T267" s="13"/>
    </row>
    <row r="268" spans="1:21" x14ac:dyDescent="0.3">
      <c r="A268" s="73"/>
      <c r="B268" s="108" t="s">
        <v>19</v>
      </c>
      <c r="C268" s="108"/>
      <c r="D268" s="16">
        <f>D19+D90</f>
        <v>388364.5</v>
      </c>
      <c r="E268" s="48">
        <f>E19+E90</f>
        <v>0</v>
      </c>
      <c r="F268" s="15">
        <f t="shared" si="174"/>
        <v>388364.5</v>
      </c>
      <c r="G268" s="26">
        <f>G19+G90</f>
        <v>9877</v>
      </c>
      <c r="H268" s="15">
        <f t="shared" si="187"/>
        <v>398241.5</v>
      </c>
      <c r="I268" s="16">
        <f>I19+I90</f>
        <v>395022</v>
      </c>
      <c r="J268" s="48">
        <f>J19+J90</f>
        <v>0</v>
      </c>
      <c r="K268" s="15">
        <f t="shared" si="175"/>
        <v>395022</v>
      </c>
      <c r="L268" s="26">
        <f>L19+L90</f>
        <v>7158.2</v>
      </c>
      <c r="M268" s="15">
        <f t="shared" si="188"/>
        <v>402180.2</v>
      </c>
      <c r="N268" s="16">
        <f>N19+N90</f>
        <v>137475.1</v>
      </c>
      <c r="O268" s="16">
        <f>O19+O90</f>
        <v>0</v>
      </c>
      <c r="P268" s="16">
        <f t="shared" si="176"/>
        <v>137475.1</v>
      </c>
      <c r="Q268" s="26">
        <f>Q19+Q90</f>
        <v>-3582.8</v>
      </c>
      <c r="R268" s="16">
        <f t="shared" si="189"/>
        <v>133892.30000000002</v>
      </c>
      <c r="T268" s="13"/>
    </row>
    <row r="269" spans="1:21" x14ac:dyDescent="0.3">
      <c r="A269" s="73"/>
      <c r="B269" s="108" t="s">
        <v>28</v>
      </c>
      <c r="C269" s="109"/>
      <c r="D269" s="16">
        <f>D91</f>
        <v>674156.3</v>
      </c>
      <c r="E269" s="48">
        <f>E91</f>
        <v>0</v>
      </c>
      <c r="F269" s="15">
        <f t="shared" si="174"/>
        <v>674156.3</v>
      </c>
      <c r="G269" s="26">
        <f>G91</f>
        <v>0</v>
      </c>
      <c r="H269" s="15">
        <f t="shared" si="187"/>
        <v>674156.3</v>
      </c>
      <c r="I269" s="16">
        <f>I91</f>
        <v>2005011.7</v>
      </c>
      <c r="J269" s="48">
        <f>J91</f>
        <v>0</v>
      </c>
      <c r="K269" s="15">
        <f t="shared" si="175"/>
        <v>2005011.7</v>
      </c>
      <c r="L269" s="26">
        <f>L91</f>
        <v>0</v>
      </c>
      <c r="M269" s="15">
        <f t="shared" si="188"/>
        <v>2005011.7</v>
      </c>
      <c r="N269" s="16">
        <f>N91</f>
        <v>2103257.2000000002</v>
      </c>
      <c r="O269" s="16">
        <f>O91</f>
        <v>0</v>
      </c>
      <c r="P269" s="16">
        <f t="shared" si="176"/>
        <v>2103257.2000000002</v>
      </c>
      <c r="Q269" s="26">
        <f>Q91</f>
        <v>0</v>
      </c>
      <c r="R269" s="16">
        <f t="shared" si="189"/>
        <v>2103257.2000000002</v>
      </c>
      <c r="T269" s="13"/>
    </row>
    <row r="270" spans="1:21" x14ac:dyDescent="0.3">
      <c r="A270" s="73"/>
      <c r="B270" s="108" t="s">
        <v>10</v>
      </c>
      <c r="C270" s="108"/>
      <c r="D270" s="16"/>
      <c r="E270" s="48"/>
      <c r="F270" s="15"/>
      <c r="G270" s="26"/>
      <c r="H270" s="15"/>
      <c r="I270" s="16"/>
      <c r="J270" s="48"/>
      <c r="K270" s="15"/>
      <c r="L270" s="26"/>
      <c r="M270" s="15"/>
      <c r="N270" s="16"/>
      <c r="O270" s="16"/>
      <c r="P270" s="16"/>
      <c r="Q270" s="26"/>
      <c r="R270" s="16"/>
      <c r="T270" s="13"/>
    </row>
    <row r="271" spans="1:21" x14ac:dyDescent="0.3">
      <c r="A271" s="73"/>
      <c r="B271" s="108" t="s">
        <v>14</v>
      </c>
      <c r="C271" s="109"/>
      <c r="D271" s="16">
        <f>D214+D216+D236+D237+D239+D224+D226+D228+D229+D233+D92+D93+D94+D95+D96+D98+D99+D100+D20+D21+D22+D23+D24+D25+D44+D48+D49+D54+D59+D63+D77+D141+D35</f>
        <v>2336236.7000000002</v>
      </c>
      <c r="E271" s="16">
        <f>E214+E216+E236+E237+E239+E224+E226+E228+E229+E233+E92+E93+E94+E95+E96+E98+E99+E100+E20+E21+E22+E23+E24+E25+E44+E48+E49+E54+E59+E63+E77+E141+E35+E240+E241+E242+E243+E244+E245+E246+E247+E248+E249+E250+E251+E252+E253+E254</f>
        <v>-150799.29999999993</v>
      </c>
      <c r="F271" s="15">
        <f t="shared" si="174"/>
        <v>2185437.4000000004</v>
      </c>
      <c r="G271" s="26">
        <f>G214+G216+G236+G237+G239+G224+G226+G228+G229+G233+G92+G93+G94+G95+G96+G98+G99+G100+G20+G21+G22+G23+G24+G25+G44+G48+G49+G54+G59+G63+G77+G141+G35+G240+G241+G242+G243+G244+G245+G246+G247+G248+G249+G250+G251+G252+G253+G254+G82+G85+G114+G115+G116+G234+G263+G80+G84</f>
        <v>260819.215</v>
      </c>
      <c r="H271" s="15">
        <f t="shared" ref="H271:H279" si="190">F271+G271</f>
        <v>2446256.6150000002</v>
      </c>
      <c r="I271" s="16">
        <f t="shared" ref="I271:N271" si="191">I214+I216+I236+I237+I239+I224+I226+I228+I229+I233+I92+I93+I94+I95+I96+I98+I99+I100+I20+I21+I22+I23+I24+I25+I44+I48+I49+I54+I59+I63+I77+I141+I35</f>
        <v>2449973.0999999996</v>
      </c>
      <c r="J271" s="48">
        <f>J214+J216+J236+J237+J239+J224+J226+J228+J229+J233+J92+J93+J94+J95+J96+J98+J99+J100+J20+J21+J22+J23+J24+J25+J44+J48+J49+J54+J59+J63+J77+J141+J35+J240+J241+J242+J243+J244+J245+J246+J247+J248+J249+J250+J251+J252</f>
        <v>224850.2</v>
      </c>
      <c r="K271" s="15">
        <f t="shared" si="175"/>
        <v>2674823.2999999998</v>
      </c>
      <c r="L271" s="26">
        <f>L214+L216+L236+L237+L239+L224+L226+L228+L229+L233+L92+L93+L94+L95+L96+L98+L99+L100+L20+L21+L22+L23+L24+L25+L44+L48+L49+L54+L59+L63+L77+L141+L35+L240+L241+L242+L243+L244+L245+L246+L247+L248+L249+L250+L251+L252+L253+L254+L82+L85+L114+L115+L116+L234+L263+L80+L84</f>
        <v>-13154.028</v>
      </c>
      <c r="M271" s="15">
        <f t="shared" ref="M271:M279" si="192">K271+L271</f>
        <v>2661669.2719999999</v>
      </c>
      <c r="N271" s="16">
        <f t="shared" si="191"/>
        <v>1217434.3</v>
      </c>
      <c r="O271" s="16">
        <f>O214+O216+O236+O237+O239+O224+O226+O228+O229+O233+O92+O93+O94+O95+O96+O98+O99+O100+O20+O21+O22+O23+O24+O25+O44+O48+O49+O54+O59+O63+O77+O141+O35+O240+O241+O242+O243+O244+O245+O246+O247+O248+O249+O250+O251+O252</f>
        <v>-46776.10000000002</v>
      </c>
      <c r="P271" s="16">
        <f t="shared" si="176"/>
        <v>1170658.2</v>
      </c>
      <c r="Q271" s="26">
        <f>Q214+Q216+Q236+Q237+Q239+Q224+Q226+Q228+Q229+Q233+Q92+Q93+Q94+Q95+Q96+Q98+Q99+Q100+Q20+Q21+Q22+Q23+Q24+Q25+Q44+Q48+Q49+Q54+Q59+Q63+Q77+Q141+Q35+Q240+Q241+Q242+Q243+Q244+Q245+Q246+Q247+Q248+Q249+Q250+Q251+Q252+Q253+Q254+Q82+Q85+Q114+Q115+Q116+Q234+Q263+Q80+Q84</f>
        <v>0</v>
      </c>
      <c r="R271" s="16">
        <f t="shared" ref="R271:R279" si="193">P271+Q271</f>
        <v>1170658.2</v>
      </c>
      <c r="T271" s="13"/>
    </row>
    <row r="272" spans="1:21" x14ac:dyDescent="0.3">
      <c r="A272" s="73"/>
      <c r="B272" s="108" t="s">
        <v>3</v>
      </c>
      <c r="C272" s="109"/>
      <c r="D272" s="16">
        <f>D102+D107+D110</f>
        <v>2285747.6</v>
      </c>
      <c r="E272" s="48">
        <f>E102+E107+E110</f>
        <v>0</v>
      </c>
      <c r="F272" s="15">
        <f t="shared" si="174"/>
        <v>2285747.6</v>
      </c>
      <c r="G272" s="26">
        <f>G102+G107+G110</f>
        <v>13339.26</v>
      </c>
      <c r="H272" s="15">
        <f t="shared" si="190"/>
        <v>2299086.86</v>
      </c>
      <c r="I272" s="16">
        <f>I102+I107+I110</f>
        <v>2423996.1999999997</v>
      </c>
      <c r="J272" s="48">
        <f>J102+J107+J110</f>
        <v>0</v>
      </c>
      <c r="K272" s="15">
        <f t="shared" si="175"/>
        <v>2423996.1999999997</v>
      </c>
      <c r="L272" s="26">
        <f>L102+L107+L110</f>
        <v>13333</v>
      </c>
      <c r="M272" s="15">
        <f t="shared" si="192"/>
        <v>2437329.1999999997</v>
      </c>
      <c r="N272" s="16">
        <f>N102+N107+N110</f>
        <v>2885107.2000000007</v>
      </c>
      <c r="O272" s="16">
        <f>O102+O107+O110</f>
        <v>0</v>
      </c>
      <c r="P272" s="16">
        <f t="shared" si="176"/>
        <v>2885107.2000000007</v>
      </c>
      <c r="Q272" s="26">
        <f>Q102+Q107+Q110</f>
        <v>7618.6999999999989</v>
      </c>
      <c r="R272" s="16">
        <f t="shared" si="193"/>
        <v>2892725.9000000008</v>
      </c>
      <c r="T272" s="13"/>
    </row>
    <row r="273" spans="1:20" x14ac:dyDescent="0.3">
      <c r="A273" s="73"/>
      <c r="B273" s="108" t="s">
        <v>32</v>
      </c>
      <c r="C273" s="109"/>
      <c r="D273" s="16">
        <f>D101+D124++D128+D129+D133+D134+D135+D136+D140+D149+D153+D157+D161+D165+D169+D173+D177+D181+D185+D186+D187+D191+D195+D207</f>
        <v>5364437.0999999996</v>
      </c>
      <c r="E273" s="48">
        <f>E101+E124++E128+E129+E133+E134+E135+E136+E140+E149+E153+E157+E161+E165+E169+E173+E177+E181+E185+E186+E187+E191+E195+E207+E142+E199</f>
        <v>79625.538</v>
      </c>
      <c r="F273" s="15">
        <f t="shared" si="174"/>
        <v>5444062.6379999993</v>
      </c>
      <c r="G273" s="26">
        <f>G101+G124++G128+G129+G133+G134+G135+G136+G140+G149+G153+G157+G161+G165+G169+G173+G177+G181+G185+G186+G187+G191+G195+G207+G142+G199+G200+G143+G144+G202+G203</f>
        <v>270857.48100000003</v>
      </c>
      <c r="H273" s="15">
        <f t="shared" si="190"/>
        <v>5714920.118999999</v>
      </c>
      <c r="I273" s="16">
        <f t="shared" ref="I273:N273" si="194">I101+I124++I128+I129+I133+I134+I135+I136+I140+I149+I153+I157+I161+I165+I169+I173+I177+I181+I185+I186+I187+I191+I195+I207</f>
        <v>3977151.9999999995</v>
      </c>
      <c r="J273" s="48">
        <f>J101+J124++J128+J129+J133+J134+J135+J136+J140+J149+J153+J157+J161+J165+J169+J173+J177+J181+J185+J186+J187+J191+J195+J207+J142+J199</f>
        <v>0</v>
      </c>
      <c r="K273" s="15">
        <f t="shared" si="175"/>
        <v>3977151.9999999995</v>
      </c>
      <c r="L273" s="26">
        <f>L101+L124++L128+L129+L133+L134+L135+L136+L140+L149+L153+L157+L161+L165+L169+L173+L177+L181+L185+L186+L187+L191+L195+L207+L142+L199+L200+L143+L144+L202+L203</f>
        <v>-32677.599999999999</v>
      </c>
      <c r="M273" s="15">
        <f t="shared" si="192"/>
        <v>3944474.3999999994</v>
      </c>
      <c r="N273" s="16">
        <f t="shared" si="194"/>
        <v>3887059.7</v>
      </c>
      <c r="O273" s="16">
        <f>O101+O124++O128+O129+O133+O134+O135+O136+O140+O149+O153+O157+O161+O165+O169+O173+O177+O181+O185+O186+O187+O191+O195+O207+O142+O199</f>
        <v>0</v>
      </c>
      <c r="P273" s="16">
        <f t="shared" si="176"/>
        <v>3887059.7</v>
      </c>
      <c r="Q273" s="26">
        <f>Q101+Q124++Q128+Q129+Q133+Q134+Q135+Q136+Q140+Q149+Q153+Q157+Q161+Q165+Q169+Q173+Q177+Q181+Q185+Q186+Q187+Q191+Q195+Q207+Q142+Q199+Q200+Q143+Q144+Q202+Q203</f>
        <v>-155766</v>
      </c>
      <c r="R273" s="16">
        <f t="shared" si="193"/>
        <v>3731293.7</v>
      </c>
      <c r="T273" s="13"/>
    </row>
    <row r="274" spans="1:20" x14ac:dyDescent="0.3">
      <c r="A274" s="14"/>
      <c r="B274" s="108" t="s">
        <v>11</v>
      </c>
      <c r="C274" s="109"/>
      <c r="D274" s="16">
        <f>D30+D43+D53+D58+D64+D68+D72+D73+D74+D75+D76+D78+D79+D39</f>
        <v>61669.000000000007</v>
      </c>
      <c r="E274" s="48">
        <f>E30+E43+E53+E58+E64+E68+E72+E73+E74+E75+E76+E78+E79+E39</f>
        <v>0</v>
      </c>
      <c r="F274" s="15">
        <f t="shared" si="174"/>
        <v>61669.000000000007</v>
      </c>
      <c r="G274" s="26">
        <f>G30+G43+G53+G58+G64+G68+G72+G73+G74+G75+G76+G78+G79+G39+G81+G83</f>
        <v>35610.94</v>
      </c>
      <c r="H274" s="15">
        <f t="shared" si="190"/>
        <v>97279.94</v>
      </c>
      <c r="I274" s="16">
        <f>I30+I43+I53+I58+I64+I68+I72+I73+I74+I75+I76+I78+I79+I39</f>
        <v>203735.49999999997</v>
      </c>
      <c r="J274" s="48">
        <f>J30+J43+J53+J58+J64+J68+J72+J73+J74+J75+J76+J78+J79+J39</f>
        <v>-90261.3</v>
      </c>
      <c r="K274" s="15">
        <f t="shared" si="175"/>
        <v>113474.19999999997</v>
      </c>
      <c r="L274" s="26">
        <f>L30+L43+L53+L58+L64+L68+L72+L73+L74+L75+L76+L78+L79+L39+L81+L83</f>
        <v>0</v>
      </c>
      <c r="M274" s="15">
        <f t="shared" si="192"/>
        <v>113474.19999999997</v>
      </c>
      <c r="N274" s="16">
        <f>N30+N43+N53+N58+N64+N68+N72+N73+N74+N75+N76+N78+N79+N39</f>
        <v>107856.9</v>
      </c>
      <c r="O274" s="16">
        <f>O30+O43+O53+O58+O64+O68+O72+O73+O74+O75+O76+O78+O79+O39</f>
        <v>-59234</v>
      </c>
      <c r="P274" s="16">
        <f t="shared" si="176"/>
        <v>48622.899999999994</v>
      </c>
      <c r="Q274" s="26">
        <f>Q30+Q43+Q53+Q58+Q64+Q68+Q72+Q73+Q74+Q75+Q76+Q78+Q79+Q39+Q81+Q83</f>
        <v>0</v>
      </c>
      <c r="R274" s="16">
        <f t="shared" si="193"/>
        <v>48622.899999999994</v>
      </c>
    </row>
    <row r="275" spans="1:20" x14ac:dyDescent="0.3">
      <c r="A275" s="14"/>
      <c r="B275" s="108" t="s">
        <v>31</v>
      </c>
      <c r="C275" s="109"/>
      <c r="D275" s="16">
        <f>D259</f>
        <v>300000</v>
      </c>
      <c r="E275" s="48">
        <f>E259</f>
        <v>0</v>
      </c>
      <c r="F275" s="15">
        <f t="shared" si="174"/>
        <v>300000</v>
      </c>
      <c r="G275" s="26">
        <f>G259+G201</f>
        <v>91723.186000000002</v>
      </c>
      <c r="H275" s="15">
        <f t="shared" si="190"/>
        <v>391723.18599999999</v>
      </c>
      <c r="I275" s="16">
        <f t="shared" ref="I275:N275" si="195">I259</f>
        <v>0</v>
      </c>
      <c r="J275" s="48">
        <f>J259</f>
        <v>0</v>
      </c>
      <c r="K275" s="15">
        <f t="shared" si="175"/>
        <v>0</v>
      </c>
      <c r="L275" s="26">
        <f>L259+L201</f>
        <v>0</v>
      </c>
      <c r="M275" s="15">
        <f t="shared" si="192"/>
        <v>0</v>
      </c>
      <c r="N275" s="16">
        <f t="shared" si="195"/>
        <v>0</v>
      </c>
      <c r="O275" s="16">
        <f>O259</f>
        <v>0</v>
      </c>
      <c r="P275" s="16">
        <f t="shared" si="176"/>
        <v>0</v>
      </c>
      <c r="Q275" s="26">
        <f>Q259+Q201</f>
        <v>0</v>
      </c>
      <c r="R275" s="16">
        <f t="shared" si="193"/>
        <v>0</v>
      </c>
    </row>
    <row r="276" spans="1:20" x14ac:dyDescent="0.3">
      <c r="A276" s="14"/>
      <c r="B276" s="108" t="s">
        <v>133</v>
      </c>
      <c r="C276" s="109"/>
      <c r="D276" s="19">
        <f>D215</f>
        <v>0</v>
      </c>
      <c r="E276" s="49">
        <f>E215</f>
        <v>0</v>
      </c>
      <c r="F276" s="15">
        <f t="shared" si="174"/>
        <v>0</v>
      </c>
      <c r="G276" s="27">
        <f>G215</f>
        <v>0</v>
      </c>
      <c r="H276" s="15">
        <f t="shared" si="190"/>
        <v>0</v>
      </c>
      <c r="I276" s="19">
        <f>I215</f>
        <v>13981.8</v>
      </c>
      <c r="J276" s="49">
        <f>J215</f>
        <v>0</v>
      </c>
      <c r="K276" s="15">
        <f t="shared" si="175"/>
        <v>13981.8</v>
      </c>
      <c r="L276" s="27">
        <f>L215</f>
        <v>0</v>
      </c>
      <c r="M276" s="15">
        <f t="shared" si="192"/>
        <v>13981.8</v>
      </c>
      <c r="N276" s="19">
        <f>N215</f>
        <v>0</v>
      </c>
      <c r="O276" s="19">
        <f>O215</f>
        <v>0</v>
      </c>
      <c r="P276" s="16">
        <f t="shared" si="176"/>
        <v>0</v>
      </c>
      <c r="Q276" s="27">
        <f>Q215</f>
        <v>0</v>
      </c>
      <c r="R276" s="16">
        <f t="shared" si="193"/>
        <v>0</v>
      </c>
    </row>
    <row r="277" spans="1:20" x14ac:dyDescent="0.3">
      <c r="A277" s="14"/>
      <c r="B277" s="108" t="s">
        <v>136</v>
      </c>
      <c r="C277" s="109"/>
      <c r="D277" s="19">
        <f>D227+D225</f>
        <v>9180.5</v>
      </c>
      <c r="E277" s="49">
        <f>E227+E225</f>
        <v>0</v>
      </c>
      <c r="F277" s="15">
        <f t="shared" si="174"/>
        <v>9180.5</v>
      </c>
      <c r="G277" s="27">
        <f>G227+G225</f>
        <v>0</v>
      </c>
      <c r="H277" s="15">
        <f t="shared" si="190"/>
        <v>9180.5</v>
      </c>
      <c r="I277" s="19">
        <f t="shared" ref="I277:N277" si="196">I227+I225</f>
        <v>0</v>
      </c>
      <c r="J277" s="49">
        <f>J227+J225</f>
        <v>0</v>
      </c>
      <c r="K277" s="15">
        <f t="shared" si="175"/>
        <v>0</v>
      </c>
      <c r="L277" s="27">
        <f>L227+L225</f>
        <v>0</v>
      </c>
      <c r="M277" s="15">
        <f t="shared" si="192"/>
        <v>0</v>
      </c>
      <c r="N277" s="19">
        <f t="shared" si="196"/>
        <v>0</v>
      </c>
      <c r="O277" s="19">
        <f>O227+O225</f>
        <v>0</v>
      </c>
      <c r="P277" s="16">
        <f t="shared" si="176"/>
        <v>0</v>
      </c>
      <c r="Q277" s="27">
        <f>Q227+Q225</f>
        <v>0</v>
      </c>
      <c r="R277" s="16">
        <f t="shared" si="193"/>
        <v>0</v>
      </c>
    </row>
    <row r="278" spans="1:20" x14ac:dyDescent="0.3">
      <c r="A278" s="14"/>
      <c r="B278" s="108" t="s">
        <v>255</v>
      </c>
      <c r="C278" s="109"/>
      <c r="D278" s="37"/>
      <c r="E278" s="48">
        <f>E97</f>
        <v>2697</v>
      </c>
      <c r="F278" s="15">
        <f t="shared" si="174"/>
        <v>2697</v>
      </c>
      <c r="G278" s="26">
        <f>G97+G117</f>
        <v>0</v>
      </c>
      <c r="H278" s="15">
        <f t="shared" si="190"/>
        <v>2697</v>
      </c>
      <c r="I278" s="37"/>
      <c r="J278" s="48">
        <f>J97</f>
        <v>6293</v>
      </c>
      <c r="K278" s="15">
        <f t="shared" si="175"/>
        <v>6293</v>
      </c>
      <c r="L278" s="26">
        <f>L97+L117</f>
        <v>2850</v>
      </c>
      <c r="M278" s="15">
        <f t="shared" si="192"/>
        <v>9143</v>
      </c>
      <c r="N278" s="37"/>
      <c r="O278" s="37">
        <f>O97</f>
        <v>0</v>
      </c>
      <c r="P278" s="16">
        <f t="shared" si="176"/>
        <v>0</v>
      </c>
      <c r="Q278" s="38">
        <f>Q97+Q117</f>
        <v>0</v>
      </c>
      <c r="R278" s="16">
        <f t="shared" si="193"/>
        <v>0</v>
      </c>
    </row>
    <row r="279" spans="1:20" x14ac:dyDescent="0.3">
      <c r="A279" s="14"/>
      <c r="B279" s="108" t="s">
        <v>256</v>
      </c>
      <c r="C279" s="109"/>
      <c r="D279" s="37"/>
      <c r="E279" s="48">
        <f>E238</f>
        <v>11709.7</v>
      </c>
      <c r="F279" s="15">
        <f t="shared" si="174"/>
        <v>11709.7</v>
      </c>
      <c r="G279" s="26">
        <f>G238</f>
        <v>0</v>
      </c>
      <c r="H279" s="15">
        <f t="shared" si="190"/>
        <v>11709.7</v>
      </c>
      <c r="I279" s="37"/>
      <c r="J279" s="48">
        <f>J238</f>
        <v>0</v>
      </c>
      <c r="K279" s="15">
        <f t="shared" si="175"/>
        <v>0</v>
      </c>
      <c r="L279" s="26">
        <f>L238</f>
        <v>0</v>
      </c>
      <c r="M279" s="15">
        <f t="shared" si="192"/>
        <v>0</v>
      </c>
      <c r="N279" s="37"/>
      <c r="O279" s="16">
        <f>O238</f>
        <v>0</v>
      </c>
      <c r="P279" s="16">
        <f t="shared" si="176"/>
        <v>0</v>
      </c>
      <c r="Q279" s="26">
        <f>Q238</f>
        <v>0</v>
      </c>
      <c r="R279" s="16">
        <f t="shared" si="193"/>
        <v>0</v>
      </c>
    </row>
    <row r="280" spans="1:20" x14ac:dyDescent="0.3">
      <c r="D280" s="36">
        <f>D264-D271-D272-D273-D274-D275-D276-D277</f>
        <v>-1.862645149230957E-9</v>
      </c>
      <c r="E280" s="50">
        <f>E264-E271-E272-E273-E274-E275-E276-E277-E278-E279</f>
        <v>-9.0949470177292824E-11</v>
      </c>
      <c r="F280" s="36"/>
      <c r="G280" s="36">
        <f>G264-G271-G272-G273-G274-G275-G276-G277-G278-G279</f>
        <v>4.3655745685100555E-11</v>
      </c>
      <c r="H280" s="36"/>
      <c r="I280" s="36">
        <f t="shared" ref="I280:Q280" si="197">I264-I271-I272-I273-I274-I275-I276-I277-I278-I279</f>
        <v>1.2405507732182741E-9</v>
      </c>
      <c r="J280" s="36">
        <f t="shared" si="197"/>
        <v>1.4551915228366852E-11</v>
      </c>
      <c r="K280" s="36">
        <f t="shared" si="197"/>
        <v>9.6406438387930393E-10</v>
      </c>
      <c r="L280" s="36">
        <f t="shared" si="197"/>
        <v>0</v>
      </c>
      <c r="M280" s="36"/>
      <c r="N280" s="36">
        <f t="shared" si="197"/>
        <v>-8.7311491370201111E-11</v>
      </c>
      <c r="O280" s="36">
        <f t="shared" si="197"/>
        <v>1.4551915228366852E-11</v>
      </c>
      <c r="P280" s="36">
        <f t="shared" si="197"/>
        <v>-8.7311491370201111E-11</v>
      </c>
      <c r="Q280" s="36">
        <f t="shared" si="197"/>
        <v>0</v>
      </c>
      <c r="R280" s="36"/>
    </row>
    <row r="281" spans="1:20" x14ac:dyDescent="0.3">
      <c r="F281" s="36"/>
      <c r="H281" s="36"/>
      <c r="I281" s="36">
        <f>I20+I21+I22+I23+I24+I27+I32+I37+I41+I46+I48+I51+I56+I61+I63+I66+I70+I72+I73+I74+I75+I76+I77+I78+I79+I81+I82+I83+I85+I92+I93+I94+I95+I96+I97+I98+I99+I100+I101+I104+I114+I115+I116+I126+I128+I131+I133+I134+I135+I136+I140+I141+I142+I143+I144+I151+I155+I159+I163+I167+I171+I175+I179+I183+I185+I186+I189+I193+I197+I199+I200+I201+I202+I203+I214+I215+I218+I224+I225+I226+I227+I228+I231+I233+I234+I236+I237+I238+I239+I240+I241+I242+I243+I244+I245+I246+I247+I248+I249+I250+I251+I252+I253+I254+I261+I263+I80+I84+I43+I53</f>
        <v>3146857.8</v>
      </c>
      <c r="J281" s="36">
        <f t="shared" ref="J281:Q281" si="198">J20+J21+J22+J23+J24+J27+J32+J37+J41+J46+J48+J51+J56+J61+J63+J66+J70+J72+J73+J74+J75+J76+J77+J78+J79+J81+J82+J83+J85+J92+J93+J94+J95+J96+J97+J98+J99+J100+J101+J104+J114+J115+J116+J126+J128+J131+J133+J134+J135+J136+J140+J141+J142+J143+J144+J151+J155+J159+J163+J167+J171+J175+J179+J183+J185+J186+J189+J193+J197+J199+J200+J201+J202+J203+J214+J215+J218+J224+J225+J226+J227+J228+J231+J233+J234+J236+J237+J238+J239+J240+J241+J242+J243+J244+J245+J246+J247+J248+J249+J250+J251+J252+J253+J254+J261+J263+J80+J84</f>
        <v>231143.2</v>
      </c>
      <c r="K281" s="36">
        <f t="shared" si="198"/>
        <v>3287739.6999999997</v>
      </c>
      <c r="L281" s="36">
        <f t="shared" si="198"/>
        <v>-13154.028</v>
      </c>
      <c r="M281" s="36"/>
      <c r="N281" s="36">
        <f t="shared" si="198"/>
        <v>2743256.5999999996</v>
      </c>
      <c r="O281" s="36">
        <f t="shared" si="198"/>
        <v>-46776.10000000002</v>
      </c>
      <c r="P281" s="36">
        <f t="shared" si="198"/>
        <v>2696480.5000000009</v>
      </c>
      <c r="Q281" s="36">
        <f t="shared" si="198"/>
        <v>-18064.5</v>
      </c>
      <c r="R281" s="36"/>
    </row>
    <row r="282" spans="1:20" x14ac:dyDescent="0.3">
      <c r="F282" s="36"/>
      <c r="H282" s="36"/>
      <c r="I282" s="36">
        <f t="shared" ref="I282:Q282" si="199">I264-I266-I267-I268-I269</f>
        <v>3146857.8</v>
      </c>
      <c r="J282" s="36">
        <f t="shared" si="199"/>
        <v>140881.90000000002</v>
      </c>
      <c r="K282" s="36">
        <f t="shared" si="199"/>
        <v>3287739.7</v>
      </c>
      <c r="L282" s="36">
        <f t="shared" si="199"/>
        <v>-13154.028000000002</v>
      </c>
      <c r="M282" s="36"/>
      <c r="N282" s="36">
        <f t="shared" si="199"/>
        <v>2784426.1000000006</v>
      </c>
      <c r="O282" s="36">
        <f t="shared" si="199"/>
        <v>-106010.1</v>
      </c>
      <c r="P282" s="36">
        <f t="shared" si="199"/>
        <v>2678416.0000000009</v>
      </c>
      <c r="Q282" s="36">
        <f t="shared" si="199"/>
        <v>1.1823431123048067E-11</v>
      </c>
      <c r="R282" s="36"/>
    </row>
    <row r="283" spans="1:20" x14ac:dyDescent="0.3">
      <c r="H283" s="36"/>
      <c r="I283" s="36">
        <f t="shared" ref="I283:Q283" si="200">I281-I282</f>
        <v>0</v>
      </c>
      <c r="J283" s="36">
        <f t="shared" si="200"/>
        <v>90261.299999999988</v>
      </c>
      <c r="K283" s="36">
        <f t="shared" si="200"/>
        <v>0</v>
      </c>
      <c r="L283" s="36">
        <f t="shared" si="200"/>
        <v>0</v>
      </c>
      <c r="M283" s="36"/>
      <c r="N283" s="36">
        <f t="shared" si="200"/>
        <v>-41169.500000000931</v>
      </c>
      <c r="O283" s="36">
        <f t="shared" si="200"/>
        <v>59233.999999999985</v>
      </c>
      <c r="P283" s="36">
        <f t="shared" si="200"/>
        <v>18064.5</v>
      </c>
      <c r="Q283" s="36">
        <f t="shared" si="200"/>
        <v>-18064.500000000011</v>
      </c>
      <c r="R283" s="36"/>
    </row>
  </sheetData>
  <autoFilter ref="A14:T283">
    <filterColumn colId="19">
      <filters blank="1"/>
    </filterColumn>
  </autoFilter>
  <mergeCells count="51">
    <mergeCell ref="B278:C278"/>
    <mergeCell ref="A237:A238"/>
    <mergeCell ref="B237:B238"/>
    <mergeCell ref="B279:C279"/>
    <mergeCell ref="A25:A30"/>
    <mergeCell ref="B224:B225"/>
    <mergeCell ref="A224:A225"/>
    <mergeCell ref="B226:B227"/>
    <mergeCell ref="A226:A227"/>
    <mergeCell ref="B269:C269"/>
    <mergeCell ref="B277:C277"/>
    <mergeCell ref="B276:C276"/>
    <mergeCell ref="B274:C274"/>
    <mergeCell ref="B275:C275"/>
    <mergeCell ref="B271:C271"/>
    <mergeCell ref="B273:C273"/>
    <mergeCell ref="B272:C272"/>
    <mergeCell ref="A214:A215"/>
    <mergeCell ref="B270:C270"/>
    <mergeCell ref="B267:C267"/>
    <mergeCell ref="B268:C268"/>
    <mergeCell ref="B264:C264"/>
    <mergeCell ref="B265:C265"/>
    <mergeCell ref="B266:C266"/>
    <mergeCell ref="B214:B215"/>
    <mergeCell ref="O13:O14"/>
    <mergeCell ref="N13:N14"/>
    <mergeCell ref="A13:A14"/>
    <mergeCell ref="B35:B39"/>
    <mergeCell ref="E13:E14"/>
    <mergeCell ref="J13:J14"/>
    <mergeCell ref="F13:F14"/>
    <mergeCell ref="K13:K14"/>
    <mergeCell ref="D13:D14"/>
    <mergeCell ref="I13:I14"/>
    <mergeCell ref="B80:B81"/>
    <mergeCell ref="A80:A81"/>
    <mergeCell ref="B83:B84"/>
    <mergeCell ref="A83:A84"/>
    <mergeCell ref="A9:R9"/>
    <mergeCell ref="A10:R11"/>
    <mergeCell ref="A35:A39"/>
    <mergeCell ref="R13:R14"/>
    <mergeCell ref="G13:G14"/>
    <mergeCell ref="H13:H14"/>
    <mergeCell ref="L13:L14"/>
    <mergeCell ref="M13:M14"/>
    <mergeCell ref="Q13:Q14"/>
    <mergeCell ref="B13:B14"/>
    <mergeCell ref="C13:C14"/>
    <mergeCell ref="P13:P14"/>
  </mergeCells>
  <pageMargins left="0.53" right="0.28999999999999998" top="0.35" bottom="0.78" header="0.22" footer="0.63"/>
  <pageSetup paperSize="9" scale="59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2021-02-02T11:28:24Z</cp:lastPrinted>
  <dcterms:created xsi:type="dcterms:W3CDTF">2014-02-04T08:37:28Z</dcterms:created>
  <dcterms:modified xsi:type="dcterms:W3CDTF">2021-02-02T11:28:32Z</dcterms:modified>
</cp:coreProperties>
</file>