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1 год\март\"/>
    </mc:Choice>
  </mc:AlternateContent>
  <bookViews>
    <workbookView xWindow="0" yWindow="0" windowWidth="28800" windowHeight="11835"/>
  </bookViews>
  <sheets>
    <sheet name="2021-2023" sheetId="1" r:id="rId1"/>
  </sheets>
  <definedNames>
    <definedName name="_xlnm._FilterDatabase" localSheetId="0" hidden="1">'2021-2023'!$A$14:$AB$283</definedName>
    <definedName name="_xlnm.Print_Titles" localSheetId="0">'2021-2023'!$13:$14</definedName>
    <definedName name="_xlnm.Print_Area" localSheetId="0">'2021-2023'!$A$1:$Z$279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9" i="1" l="1"/>
  <c r="Y278" i="1"/>
  <c r="Y277" i="1"/>
  <c r="Y276" i="1"/>
  <c r="Y259" i="1"/>
  <c r="Y275" i="1" s="1"/>
  <c r="Y258" i="1"/>
  <c r="Y257" i="1"/>
  <c r="Y235" i="1"/>
  <c r="Y229" i="1"/>
  <c r="Y223" i="1"/>
  <c r="Y222" i="1"/>
  <c r="Y216" i="1"/>
  <c r="Y213" i="1"/>
  <c r="Y212" i="1"/>
  <c r="Y207" i="1"/>
  <c r="Y206" i="1"/>
  <c r="Y204" i="1" s="1"/>
  <c r="Y195" i="1"/>
  <c r="Y191" i="1"/>
  <c r="Y187" i="1"/>
  <c r="Y181" i="1"/>
  <c r="Y177" i="1"/>
  <c r="Y173" i="1"/>
  <c r="Y169" i="1"/>
  <c r="Y165" i="1"/>
  <c r="Y161" i="1"/>
  <c r="Y157" i="1"/>
  <c r="Y153" i="1"/>
  <c r="Y149" i="1"/>
  <c r="Y148" i="1"/>
  <c r="Y266" i="1" s="1"/>
  <c r="Y147" i="1"/>
  <c r="Y136" i="1"/>
  <c r="Y129" i="1"/>
  <c r="Y124" i="1"/>
  <c r="Y123" i="1"/>
  <c r="Y122" i="1"/>
  <c r="Y110" i="1"/>
  <c r="Y107" i="1"/>
  <c r="Y102" i="1"/>
  <c r="Y91" i="1"/>
  <c r="Y269" i="1" s="1"/>
  <c r="Y90" i="1"/>
  <c r="Y89" i="1"/>
  <c r="Y88" i="1"/>
  <c r="Y68" i="1"/>
  <c r="Y64" i="1"/>
  <c r="Y59" i="1"/>
  <c r="Y54" i="1"/>
  <c r="Y49" i="1"/>
  <c r="Y44" i="1"/>
  <c r="Y39" i="1"/>
  <c r="Y30" i="1"/>
  <c r="Y25" i="1"/>
  <c r="Y19" i="1"/>
  <c r="Y268" i="1" s="1"/>
  <c r="Y18" i="1"/>
  <c r="Y17" i="1"/>
  <c r="R279" i="1"/>
  <c r="R277" i="1"/>
  <c r="R276" i="1"/>
  <c r="R259" i="1"/>
  <c r="R275" i="1" s="1"/>
  <c r="R258" i="1"/>
  <c r="R257" i="1"/>
  <c r="R235" i="1"/>
  <c r="R229" i="1"/>
  <c r="R223" i="1"/>
  <c r="R222" i="1"/>
  <c r="R216" i="1"/>
  <c r="R213" i="1"/>
  <c r="R212" i="1"/>
  <c r="R207" i="1"/>
  <c r="R206" i="1"/>
  <c r="R195" i="1"/>
  <c r="R191" i="1"/>
  <c r="R187" i="1"/>
  <c r="R181" i="1"/>
  <c r="R177" i="1"/>
  <c r="R173" i="1"/>
  <c r="R169" i="1"/>
  <c r="R165" i="1"/>
  <c r="R161" i="1"/>
  <c r="R157" i="1"/>
  <c r="R153" i="1"/>
  <c r="R149" i="1"/>
  <c r="R148" i="1"/>
  <c r="R266" i="1" s="1"/>
  <c r="R147" i="1"/>
  <c r="R136" i="1"/>
  <c r="R129" i="1"/>
  <c r="R124" i="1"/>
  <c r="R123" i="1"/>
  <c r="R122" i="1"/>
  <c r="R117" i="1"/>
  <c r="R110" i="1"/>
  <c r="R107" i="1"/>
  <c r="R102" i="1"/>
  <c r="R91" i="1"/>
  <c r="R90" i="1"/>
  <c r="R89" i="1"/>
  <c r="R88" i="1"/>
  <c r="R68" i="1"/>
  <c r="R64" i="1"/>
  <c r="R59" i="1"/>
  <c r="R54" i="1"/>
  <c r="R49" i="1"/>
  <c r="R44" i="1"/>
  <c r="R39" i="1"/>
  <c r="R30" i="1"/>
  <c r="R25" i="1"/>
  <c r="R19" i="1"/>
  <c r="R18" i="1"/>
  <c r="R17" i="1"/>
  <c r="I39" i="1"/>
  <c r="I279" i="1"/>
  <c r="I278" i="1"/>
  <c r="I277" i="1"/>
  <c r="I276" i="1"/>
  <c r="I259" i="1"/>
  <c r="I258" i="1"/>
  <c r="I257" i="1"/>
  <c r="I235" i="1"/>
  <c r="I229" i="1"/>
  <c r="I223" i="1"/>
  <c r="I222" i="1"/>
  <c r="I216" i="1"/>
  <c r="I213" i="1"/>
  <c r="I212" i="1"/>
  <c r="I207" i="1"/>
  <c r="I206" i="1"/>
  <c r="I195" i="1"/>
  <c r="I191" i="1"/>
  <c r="I187" i="1"/>
  <c r="I181" i="1"/>
  <c r="I177" i="1"/>
  <c r="I173" i="1"/>
  <c r="I169" i="1"/>
  <c r="I165" i="1"/>
  <c r="I161" i="1"/>
  <c r="I157" i="1"/>
  <c r="I153" i="1"/>
  <c r="I149" i="1"/>
  <c r="I148" i="1"/>
  <c r="I266" i="1" s="1"/>
  <c r="I147" i="1"/>
  <c r="I136" i="1"/>
  <c r="I129" i="1"/>
  <c r="I124" i="1"/>
  <c r="I123" i="1"/>
  <c r="I122" i="1"/>
  <c r="I110" i="1"/>
  <c r="I107" i="1"/>
  <c r="I88" i="1"/>
  <c r="I91" i="1"/>
  <c r="I269" i="1" s="1"/>
  <c r="I90" i="1"/>
  <c r="I89" i="1"/>
  <c r="I68" i="1"/>
  <c r="I64" i="1"/>
  <c r="I59" i="1"/>
  <c r="I54" i="1"/>
  <c r="I49" i="1"/>
  <c r="I44" i="1"/>
  <c r="I35" i="1"/>
  <c r="I30" i="1"/>
  <c r="I25" i="1"/>
  <c r="I19" i="1"/>
  <c r="I18" i="1"/>
  <c r="R272" i="1" l="1"/>
  <c r="R220" i="1"/>
  <c r="Y255" i="1"/>
  <c r="Y145" i="1"/>
  <c r="Y210" i="1"/>
  <c r="Y15" i="1"/>
  <c r="R269" i="1"/>
  <c r="R255" i="1"/>
  <c r="R145" i="1"/>
  <c r="R204" i="1"/>
  <c r="R210" i="1"/>
  <c r="R271" i="1"/>
  <c r="Y272" i="1"/>
  <c r="Y271" i="1"/>
  <c r="Y220" i="1"/>
  <c r="R120" i="1"/>
  <c r="Y86" i="1"/>
  <c r="Y267" i="1"/>
  <c r="Y274" i="1"/>
  <c r="Y281" i="1"/>
  <c r="Y273" i="1"/>
  <c r="Y120" i="1"/>
  <c r="R278" i="1"/>
  <c r="R86" i="1"/>
  <c r="R15" i="1"/>
  <c r="R267" i="1"/>
  <c r="R274" i="1"/>
  <c r="R281" i="1"/>
  <c r="R268" i="1"/>
  <c r="R273" i="1"/>
  <c r="I220" i="1"/>
  <c r="I275" i="1"/>
  <c r="I274" i="1"/>
  <c r="I268" i="1"/>
  <c r="I210" i="1"/>
  <c r="I255" i="1"/>
  <c r="I145" i="1"/>
  <c r="I120" i="1"/>
  <c r="I267" i="1"/>
  <c r="I86" i="1"/>
  <c r="I271" i="1"/>
  <c r="I273" i="1"/>
  <c r="I102" i="1"/>
  <c r="I204" i="1"/>
  <c r="I17" i="1"/>
  <c r="P279" i="1"/>
  <c r="P277" i="1"/>
  <c r="P276" i="1"/>
  <c r="P259" i="1"/>
  <c r="P275" i="1" s="1"/>
  <c r="P258" i="1"/>
  <c r="P257" i="1"/>
  <c r="P235" i="1"/>
  <c r="P229" i="1"/>
  <c r="P223" i="1"/>
  <c r="P222" i="1"/>
  <c r="P216" i="1"/>
  <c r="P213" i="1"/>
  <c r="P212" i="1"/>
  <c r="P207" i="1"/>
  <c r="P206" i="1"/>
  <c r="P195" i="1"/>
  <c r="P191" i="1"/>
  <c r="P187" i="1"/>
  <c r="P181" i="1"/>
  <c r="P177" i="1"/>
  <c r="P173" i="1"/>
  <c r="P169" i="1"/>
  <c r="P165" i="1"/>
  <c r="P161" i="1"/>
  <c r="P157" i="1"/>
  <c r="P153" i="1"/>
  <c r="P149" i="1"/>
  <c r="P148" i="1"/>
  <c r="P266" i="1" s="1"/>
  <c r="P147" i="1"/>
  <c r="P136" i="1"/>
  <c r="P129" i="1"/>
  <c r="P124" i="1"/>
  <c r="P123" i="1"/>
  <c r="P122" i="1"/>
  <c r="P117" i="1"/>
  <c r="P278" i="1" s="1"/>
  <c r="P110" i="1"/>
  <c r="P107" i="1"/>
  <c r="P102" i="1"/>
  <c r="P91" i="1"/>
  <c r="P90" i="1"/>
  <c r="P89" i="1"/>
  <c r="P88" i="1"/>
  <c r="P68" i="1"/>
  <c r="P64" i="1"/>
  <c r="P59" i="1"/>
  <c r="P54" i="1"/>
  <c r="P49" i="1"/>
  <c r="P44" i="1"/>
  <c r="P39" i="1"/>
  <c r="P30" i="1"/>
  <c r="P25" i="1"/>
  <c r="P19" i="1"/>
  <c r="P18" i="1"/>
  <c r="P17" i="1"/>
  <c r="P220" i="1" l="1"/>
  <c r="P255" i="1"/>
  <c r="P145" i="1"/>
  <c r="Y264" i="1"/>
  <c r="Y280" i="1" s="1"/>
  <c r="R264" i="1"/>
  <c r="R280" i="1" s="1"/>
  <c r="P210" i="1"/>
  <c r="I272" i="1"/>
  <c r="I15" i="1"/>
  <c r="P267" i="1"/>
  <c r="P15" i="1"/>
  <c r="P120" i="1"/>
  <c r="P204" i="1"/>
  <c r="P269" i="1"/>
  <c r="P272" i="1"/>
  <c r="P274" i="1"/>
  <c r="P86" i="1"/>
  <c r="P281" i="1"/>
  <c r="P268" i="1"/>
  <c r="P271" i="1"/>
  <c r="P273" i="1"/>
  <c r="Y282" i="1" l="1"/>
  <c r="Y283" i="1" s="1"/>
  <c r="R282" i="1"/>
  <c r="R283" i="1" s="1"/>
  <c r="I264" i="1"/>
  <c r="P264" i="1"/>
  <c r="P280" i="1" s="1"/>
  <c r="W17" i="1"/>
  <c r="N17" i="1"/>
  <c r="X80" i="1"/>
  <c r="Z80" i="1" s="1"/>
  <c r="O80" i="1"/>
  <c r="Q80" i="1" s="1"/>
  <c r="S80" i="1" s="1"/>
  <c r="X84" i="1"/>
  <c r="Z84" i="1" s="1"/>
  <c r="O84" i="1"/>
  <c r="Q84" i="1" s="1"/>
  <c r="S84" i="1" s="1"/>
  <c r="H84" i="1"/>
  <c r="J84" i="1" s="1"/>
  <c r="G83" i="1"/>
  <c r="G81" i="1"/>
  <c r="H80" i="1"/>
  <c r="J80" i="1" s="1"/>
  <c r="I280" i="1" l="1"/>
  <c r="P282" i="1"/>
  <c r="P283" i="1" s="1"/>
  <c r="G235" i="1"/>
  <c r="G222" i="1"/>
  <c r="W147" i="1"/>
  <c r="N147" i="1"/>
  <c r="W122" i="1"/>
  <c r="N122" i="1"/>
  <c r="G122" i="1"/>
  <c r="W18" i="1"/>
  <c r="N18" i="1"/>
  <c r="G18" i="1"/>
  <c r="G278" i="1" l="1"/>
  <c r="U18" i="1"/>
  <c r="U17" i="1"/>
  <c r="T17" i="1"/>
  <c r="L18" i="1"/>
  <c r="K17" i="1"/>
  <c r="E18" i="1"/>
  <c r="D17" i="1"/>
  <c r="X35" i="1"/>
  <c r="Z35" i="1" s="1"/>
  <c r="X36" i="1"/>
  <c r="Z36" i="1" s="1"/>
  <c r="X37" i="1"/>
  <c r="Z37" i="1" s="1"/>
  <c r="X38" i="1"/>
  <c r="Z38" i="1" s="1"/>
  <c r="O35" i="1"/>
  <c r="Q35" i="1" s="1"/>
  <c r="S35" i="1" s="1"/>
  <c r="O36" i="1"/>
  <c r="Q36" i="1" s="1"/>
  <c r="S36" i="1" s="1"/>
  <c r="O37" i="1"/>
  <c r="Q37" i="1" s="1"/>
  <c r="S37" i="1" s="1"/>
  <c r="O38" i="1"/>
  <c r="Q38" i="1" s="1"/>
  <c r="S38" i="1" s="1"/>
  <c r="F38" i="1"/>
  <c r="H38" i="1" s="1"/>
  <c r="J38" i="1" s="1"/>
  <c r="G37" i="1"/>
  <c r="F37" i="1"/>
  <c r="E35" i="1"/>
  <c r="D35" i="1"/>
  <c r="W39" i="1"/>
  <c r="N39" i="1"/>
  <c r="X41" i="1"/>
  <c r="Z41" i="1" s="1"/>
  <c r="X42" i="1"/>
  <c r="Z42" i="1" s="1"/>
  <c r="O41" i="1"/>
  <c r="Q41" i="1" s="1"/>
  <c r="S41" i="1" s="1"/>
  <c r="O42" i="1"/>
  <c r="Q42" i="1" s="1"/>
  <c r="S42" i="1" s="1"/>
  <c r="H42" i="1"/>
  <c r="J42" i="1" s="1"/>
  <c r="G39" i="1"/>
  <c r="F41" i="1"/>
  <c r="H41" i="1" s="1"/>
  <c r="J41" i="1" s="1"/>
  <c r="G104" i="1"/>
  <c r="G35" i="1" l="1"/>
  <c r="G17" i="1"/>
  <c r="H37" i="1"/>
  <c r="J37" i="1" s="1"/>
  <c r="F35" i="1"/>
  <c r="W257" i="1"/>
  <c r="N257" i="1"/>
  <c r="G257" i="1"/>
  <c r="X143" i="1"/>
  <c r="Z143" i="1" s="1"/>
  <c r="X144" i="1"/>
  <c r="Z144" i="1" s="1"/>
  <c r="O143" i="1"/>
  <c r="Q143" i="1" s="1"/>
  <c r="S143" i="1" s="1"/>
  <c r="O144" i="1"/>
  <c r="Q144" i="1" s="1"/>
  <c r="S144" i="1" s="1"/>
  <c r="H143" i="1"/>
  <c r="J143" i="1" s="1"/>
  <c r="H144" i="1"/>
  <c r="J144" i="1" s="1"/>
  <c r="G200" i="1"/>
  <c r="X203" i="1"/>
  <c r="Z203" i="1" s="1"/>
  <c r="O203" i="1"/>
  <c r="Q203" i="1" s="1"/>
  <c r="S203" i="1" s="1"/>
  <c r="H203" i="1"/>
  <c r="J203" i="1" s="1"/>
  <c r="X202" i="1"/>
  <c r="Z202" i="1" s="1"/>
  <c r="O202" i="1"/>
  <c r="Q202" i="1" s="1"/>
  <c r="S202" i="1" s="1"/>
  <c r="H202" i="1"/>
  <c r="J202" i="1" s="1"/>
  <c r="G151" i="1"/>
  <c r="G94" i="1"/>
  <c r="G88" i="1" s="1"/>
  <c r="W278" i="1"/>
  <c r="N89" i="1"/>
  <c r="W89" i="1"/>
  <c r="G89" i="1"/>
  <c r="X119" i="1"/>
  <c r="Z119" i="1" s="1"/>
  <c r="N117" i="1"/>
  <c r="O117" i="1" s="1"/>
  <c r="Q117" i="1" s="1"/>
  <c r="S117" i="1" s="1"/>
  <c r="O119" i="1"/>
  <c r="Q119" i="1" s="1"/>
  <c r="S119" i="1" s="1"/>
  <c r="H119" i="1"/>
  <c r="J119" i="1" s="1"/>
  <c r="X117" i="1"/>
  <c r="Z117" i="1" s="1"/>
  <c r="H117" i="1"/>
  <c r="J117" i="1" s="1"/>
  <c r="W235" i="1"/>
  <c r="N235" i="1"/>
  <c r="W222" i="1"/>
  <c r="N222" i="1"/>
  <c r="W88" i="1"/>
  <c r="N88" i="1"/>
  <c r="X263" i="1"/>
  <c r="Z263" i="1" s="1"/>
  <c r="O263" i="1"/>
  <c r="Q263" i="1" s="1"/>
  <c r="S263" i="1" s="1"/>
  <c r="H263" i="1"/>
  <c r="J263" i="1" s="1"/>
  <c r="G214" i="1"/>
  <c r="X234" i="1"/>
  <c r="Z234" i="1" s="1"/>
  <c r="O234" i="1"/>
  <c r="Q234" i="1" s="1"/>
  <c r="S234" i="1" s="1"/>
  <c r="H234" i="1"/>
  <c r="J234" i="1" s="1"/>
  <c r="X85" i="1"/>
  <c r="Z85" i="1" s="1"/>
  <c r="O85" i="1"/>
  <c r="Q85" i="1" s="1"/>
  <c r="S85" i="1" s="1"/>
  <c r="H85" i="1"/>
  <c r="J85" i="1" s="1"/>
  <c r="H35" i="1" l="1"/>
  <c r="J35" i="1" s="1"/>
  <c r="G147" i="1"/>
  <c r="N278" i="1"/>
  <c r="X83" i="1"/>
  <c r="Z83" i="1" s="1"/>
  <c r="O83" i="1"/>
  <c r="Q83" i="1" s="1"/>
  <c r="S83" i="1" s="1"/>
  <c r="H83" i="1"/>
  <c r="J83" i="1" s="1"/>
  <c r="X82" i="1" l="1"/>
  <c r="Z82" i="1" s="1"/>
  <c r="O82" i="1"/>
  <c r="Q82" i="1" s="1"/>
  <c r="S82" i="1" s="1"/>
  <c r="H82" i="1"/>
  <c r="J82" i="1" s="1"/>
  <c r="X81" i="1"/>
  <c r="Z81" i="1" s="1"/>
  <c r="O81" i="1"/>
  <c r="Q81" i="1" s="1"/>
  <c r="S81" i="1" s="1"/>
  <c r="H81" i="1"/>
  <c r="J81" i="1" s="1"/>
  <c r="X116" i="1"/>
  <c r="Z116" i="1" s="1"/>
  <c r="O116" i="1"/>
  <c r="Q116" i="1" s="1"/>
  <c r="S116" i="1" s="1"/>
  <c r="H116" i="1"/>
  <c r="J116" i="1" s="1"/>
  <c r="X115" i="1"/>
  <c r="Z115" i="1" s="1"/>
  <c r="O115" i="1"/>
  <c r="Q115" i="1" s="1"/>
  <c r="S115" i="1" s="1"/>
  <c r="H115" i="1"/>
  <c r="J115" i="1" s="1"/>
  <c r="X114" i="1"/>
  <c r="Z114" i="1" s="1"/>
  <c r="O114" i="1"/>
  <c r="Q114" i="1" s="1"/>
  <c r="S114" i="1" s="1"/>
  <c r="H114" i="1"/>
  <c r="J114" i="1" s="1"/>
  <c r="X253" i="1"/>
  <c r="Z253" i="1" s="1"/>
  <c r="O253" i="1"/>
  <c r="Q253" i="1" s="1"/>
  <c r="S253" i="1" s="1"/>
  <c r="H253" i="1"/>
  <c r="J253" i="1" s="1"/>
  <c r="X252" i="1"/>
  <c r="Z252" i="1" s="1"/>
  <c r="O252" i="1"/>
  <c r="Q252" i="1" s="1"/>
  <c r="S252" i="1" s="1"/>
  <c r="H252" i="1"/>
  <c r="J252" i="1" s="1"/>
  <c r="X254" i="1"/>
  <c r="Z254" i="1" s="1"/>
  <c r="O254" i="1"/>
  <c r="Q254" i="1" s="1"/>
  <c r="S254" i="1" s="1"/>
  <c r="H254" i="1"/>
  <c r="J254" i="1" s="1"/>
  <c r="X201" i="1" l="1"/>
  <c r="Z201" i="1" s="1"/>
  <c r="O201" i="1"/>
  <c r="Q201" i="1" s="1"/>
  <c r="S201" i="1" s="1"/>
  <c r="H201" i="1"/>
  <c r="J201" i="1" s="1"/>
  <c r="X200" i="1"/>
  <c r="Z200" i="1" s="1"/>
  <c r="O200" i="1"/>
  <c r="Q200" i="1" s="1"/>
  <c r="S200" i="1" s="1"/>
  <c r="H200" i="1"/>
  <c r="J200" i="1" s="1"/>
  <c r="W279" i="1" l="1"/>
  <c r="W277" i="1"/>
  <c r="W276" i="1"/>
  <c r="W259" i="1"/>
  <c r="W275" i="1" s="1"/>
  <c r="W258" i="1"/>
  <c r="W229" i="1"/>
  <c r="W223" i="1"/>
  <c r="W216" i="1"/>
  <c r="W213" i="1"/>
  <c r="W212" i="1"/>
  <c r="W207" i="1"/>
  <c r="W206" i="1"/>
  <c r="W204" i="1" s="1"/>
  <c r="W195" i="1"/>
  <c r="W191" i="1"/>
  <c r="W187" i="1"/>
  <c r="W181" i="1"/>
  <c r="W177" i="1"/>
  <c r="W173" i="1"/>
  <c r="W169" i="1"/>
  <c r="W165" i="1"/>
  <c r="W161" i="1"/>
  <c r="W157" i="1"/>
  <c r="W153" i="1"/>
  <c r="W149" i="1"/>
  <c r="W148" i="1"/>
  <c r="W266" i="1" s="1"/>
  <c r="W136" i="1"/>
  <c r="W281" i="1" s="1"/>
  <c r="W129" i="1"/>
  <c r="W124" i="1"/>
  <c r="W123" i="1"/>
  <c r="W110" i="1"/>
  <c r="W107" i="1"/>
  <c r="W102" i="1"/>
  <c r="W91" i="1"/>
  <c r="W269" i="1" s="1"/>
  <c r="W90" i="1"/>
  <c r="W68" i="1"/>
  <c r="W64" i="1"/>
  <c r="W59" i="1"/>
  <c r="W54" i="1"/>
  <c r="W49" i="1"/>
  <c r="W44" i="1"/>
  <c r="W30" i="1"/>
  <c r="W25" i="1"/>
  <c r="W19" i="1"/>
  <c r="N279" i="1"/>
  <c r="N277" i="1"/>
  <c r="N276" i="1"/>
  <c r="N259" i="1"/>
  <c r="N275" i="1" s="1"/>
  <c r="N258" i="1"/>
  <c r="N229" i="1"/>
  <c r="N223" i="1"/>
  <c r="N216" i="1"/>
  <c r="N213" i="1"/>
  <c r="N212" i="1"/>
  <c r="N207" i="1"/>
  <c r="N206" i="1"/>
  <c r="N204" i="1" s="1"/>
  <c r="N195" i="1"/>
  <c r="N191" i="1"/>
  <c r="N187" i="1"/>
  <c r="N181" i="1"/>
  <c r="N177" i="1"/>
  <c r="N173" i="1"/>
  <c r="N169" i="1"/>
  <c r="N165" i="1"/>
  <c r="N161" i="1"/>
  <c r="N157" i="1"/>
  <c r="N153" i="1"/>
  <c r="N149" i="1"/>
  <c r="N148" i="1"/>
  <c r="N266" i="1" s="1"/>
  <c r="N136" i="1"/>
  <c r="N281" i="1" s="1"/>
  <c r="N129" i="1"/>
  <c r="N124" i="1"/>
  <c r="N123" i="1"/>
  <c r="N110" i="1"/>
  <c r="N107" i="1"/>
  <c r="N102" i="1"/>
  <c r="N91" i="1"/>
  <c r="N269" i="1" s="1"/>
  <c r="N90" i="1"/>
  <c r="N68" i="1"/>
  <c r="N64" i="1"/>
  <c r="N59" i="1"/>
  <c r="N54" i="1"/>
  <c r="N49" i="1"/>
  <c r="N44" i="1"/>
  <c r="N30" i="1"/>
  <c r="N25" i="1"/>
  <c r="N19" i="1"/>
  <c r="G25" i="1"/>
  <c r="G279" i="1"/>
  <c r="G277" i="1"/>
  <c r="G276" i="1"/>
  <c r="G259" i="1"/>
  <c r="G275" i="1" s="1"/>
  <c r="G258" i="1"/>
  <c r="G229" i="1"/>
  <c r="G223" i="1"/>
  <c r="G216" i="1"/>
  <c r="G213" i="1"/>
  <c r="G212" i="1"/>
  <c r="G207" i="1"/>
  <c r="G206" i="1"/>
  <c r="G204" i="1" s="1"/>
  <c r="G195" i="1"/>
  <c r="G191" i="1"/>
  <c r="G187" i="1"/>
  <c r="G181" i="1"/>
  <c r="G177" i="1"/>
  <c r="G173" i="1"/>
  <c r="G169" i="1"/>
  <c r="G165" i="1"/>
  <c r="G161" i="1"/>
  <c r="G157" i="1"/>
  <c r="G153" i="1"/>
  <c r="G149" i="1"/>
  <c r="G148" i="1"/>
  <c r="G136" i="1"/>
  <c r="G129" i="1"/>
  <c r="G124" i="1"/>
  <c r="G123" i="1"/>
  <c r="G110" i="1"/>
  <c r="G107" i="1"/>
  <c r="G102" i="1"/>
  <c r="G91" i="1"/>
  <c r="G269" i="1" s="1"/>
  <c r="G90" i="1"/>
  <c r="G68" i="1"/>
  <c r="G64" i="1"/>
  <c r="G59" i="1"/>
  <c r="G54" i="1"/>
  <c r="G49" i="1"/>
  <c r="G44" i="1"/>
  <c r="G30" i="1"/>
  <c r="G19" i="1"/>
  <c r="G15" i="1" s="1"/>
  <c r="G271" i="1" l="1"/>
  <c r="W271" i="1"/>
  <c r="N271" i="1"/>
  <c r="G274" i="1"/>
  <c r="N274" i="1"/>
  <c r="W274" i="1"/>
  <c r="W273" i="1"/>
  <c r="N273" i="1"/>
  <c r="G273" i="1"/>
  <c r="N210" i="1"/>
  <c r="G255" i="1"/>
  <c r="W268" i="1"/>
  <c r="W15" i="1"/>
  <c r="N272" i="1"/>
  <c r="N145" i="1"/>
  <c r="N255" i="1"/>
  <c r="W255" i="1"/>
  <c r="N15" i="1"/>
  <c r="G120" i="1"/>
  <c r="W272" i="1"/>
  <c r="W267" i="1"/>
  <c r="W120" i="1"/>
  <c r="W86" i="1"/>
  <c r="N268" i="1"/>
  <c r="N267" i="1"/>
  <c r="G268" i="1"/>
  <c r="G272" i="1"/>
  <c r="G267" i="1"/>
  <c r="G86" i="1"/>
  <c r="W145" i="1"/>
  <c r="W210" i="1"/>
  <c r="W220" i="1"/>
  <c r="N220" i="1"/>
  <c r="N86" i="1"/>
  <c r="N120" i="1"/>
  <c r="G220" i="1"/>
  <c r="G210" i="1"/>
  <c r="G145" i="1"/>
  <c r="G266" i="1"/>
  <c r="D19" i="1"/>
  <c r="G264" i="1" l="1"/>
  <c r="G280" i="1" s="1"/>
  <c r="W264" i="1"/>
  <c r="N264" i="1"/>
  <c r="N282" i="1" l="1"/>
  <c r="N283" i="1" s="1"/>
  <c r="N280" i="1"/>
  <c r="W282" i="1"/>
  <c r="W283" i="1" s="1"/>
  <c r="W280" i="1"/>
  <c r="U235" i="1"/>
  <c r="L235" i="1"/>
  <c r="V240" i="1"/>
  <c r="X240" i="1" s="1"/>
  <c r="Z240" i="1" s="1"/>
  <c r="V241" i="1"/>
  <c r="X241" i="1" s="1"/>
  <c r="Z241" i="1" s="1"/>
  <c r="V242" i="1"/>
  <c r="X242" i="1" s="1"/>
  <c r="Z242" i="1" s="1"/>
  <c r="V243" i="1"/>
  <c r="X243" i="1" s="1"/>
  <c r="Z243" i="1" s="1"/>
  <c r="V244" i="1"/>
  <c r="X244" i="1" s="1"/>
  <c r="Z244" i="1" s="1"/>
  <c r="V245" i="1"/>
  <c r="X245" i="1" s="1"/>
  <c r="Z245" i="1" s="1"/>
  <c r="V246" i="1"/>
  <c r="X246" i="1" s="1"/>
  <c r="Z246" i="1" s="1"/>
  <c r="V247" i="1"/>
  <c r="X247" i="1" s="1"/>
  <c r="Z247" i="1" s="1"/>
  <c r="V248" i="1"/>
  <c r="X248" i="1" s="1"/>
  <c r="Z248" i="1" s="1"/>
  <c r="V249" i="1"/>
  <c r="X249" i="1" s="1"/>
  <c r="Z249" i="1" s="1"/>
  <c r="V250" i="1"/>
  <c r="X250" i="1" s="1"/>
  <c r="Z250" i="1" s="1"/>
  <c r="V251" i="1"/>
  <c r="X251" i="1" s="1"/>
  <c r="Z251" i="1" s="1"/>
  <c r="M240" i="1"/>
  <c r="O240" i="1" s="1"/>
  <c r="Q240" i="1" s="1"/>
  <c r="S240" i="1" s="1"/>
  <c r="M241" i="1"/>
  <c r="O241" i="1" s="1"/>
  <c r="Q241" i="1" s="1"/>
  <c r="S241" i="1" s="1"/>
  <c r="M242" i="1"/>
  <c r="O242" i="1" s="1"/>
  <c r="Q242" i="1" s="1"/>
  <c r="S242" i="1" s="1"/>
  <c r="M243" i="1"/>
  <c r="O243" i="1" s="1"/>
  <c r="Q243" i="1" s="1"/>
  <c r="S243" i="1" s="1"/>
  <c r="M244" i="1"/>
  <c r="O244" i="1" s="1"/>
  <c r="Q244" i="1" s="1"/>
  <c r="S244" i="1" s="1"/>
  <c r="M245" i="1"/>
  <c r="O245" i="1" s="1"/>
  <c r="Q245" i="1" s="1"/>
  <c r="S245" i="1" s="1"/>
  <c r="M246" i="1"/>
  <c r="O246" i="1" s="1"/>
  <c r="Q246" i="1" s="1"/>
  <c r="S246" i="1" s="1"/>
  <c r="M247" i="1"/>
  <c r="O247" i="1" s="1"/>
  <c r="Q247" i="1" s="1"/>
  <c r="S247" i="1" s="1"/>
  <c r="M248" i="1"/>
  <c r="O248" i="1" s="1"/>
  <c r="Q248" i="1" s="1"/>
  <c r="S248" i="1" s="1"/>
  <c r="M249" i="1"/>
  <c r="O249" i="1" s="1"/>
  <c r="Q249" i="1" s="1"/>
  <c r="S249" i="1" s="1"/>
  <c r="M250" i="1"/>
  <c r="O250" i="1" s="1"/>
  <c r="Q250" i="1" s="1"/>
  <c r="S250" i="1" s="1"/>
  <c r="M251" i="1"/>
  <c r="O251" i="1" s="1"/>
  <c r="Q251" i="1" s="1"/>
  <c r="S251" i="1" s="1"/>
  <c r="F240" i="1"/>
  <c r="H240" i="1" s="1"/>
  <c r="J240" i="1" s="1"/>
  <c r="F241" i="1"/>
  <c r="H241" i="1" s="1"/>
  <c r="J241" i="1" s="1"/>
  <c r="F242" i="1"/>
  <c r="H242" i="1" s="1"/>
  <c r="J242" i="1" s="1"/>
  <c r="F243" i="1"/>
  <c r="H243" i="1" s="1"/>
  <c r="J243" i="1" s="1"/>
  <c r="F244" i="1"/>
  <c r="H244" i="1" s="1"/>
  <c r="J244" i="1" s="1"/>
  <c r="F245" i="1"/>
  <c r="H245" i="1" s="1"/>
  <c r="J245" i="1" s="1"/>
  <c r="F246" i="1"/>
  <c r="H246" i="1" s="1"/>
  <c r="J246" i="1" s="1"/>
  <c r="F247" i="1"/>
  <c r="H247" i="1" s="1"/>
  <c r="J247" i="1" s="1"/>
  <c r="F248" i="1"/>
  <c r="H248" i="1" s="1"/>
  <c r="J248" i="1" s="1"/>
  <c r="F249" i="1"/>
  <c r="H249" i="1" s="1"/>
  <c r="J249" i="1" s="1"/>
  <c r="F250" i="1"/>
  <c r="H250" i="1" s="1"/>
  <c r="J250" i="1" s="1"/>
  <c r="F251" i="1"/>
  <c r="H251" i="1" s="1"/>
  <c r="J251" i="1" s="1"/>
  <c r="U279" i="1"/>
  <c r="V279" i="1" s="1"/>
  <c r="X279" i="1" s="1"/>
  <c r="Z279" i="1" s="1"/>
  <c r="L279" i="1"/>
  <c r="M279" i="1" s="1"/>
  <c r="O279" i="1" s="1"/>
  <c r="Q279" i="1" s="1"/>
  <c r="S279" i="1" s="1"/>
  <c r="L88" i="1"/>
  <c r="E88" i="1"/>
  <c r="E279" i="1"/>
  <c r="F279" i="1" s="1"/>
  <c r="H279" i="1" s="1"/>
  <c r="J279" i="1" s="1"/>
  <c r="V238" i="1"/>
  <c r="X238" i="1" s="1"/>
  <c r="Z238" i="1" s="1"/>
  <c r="M238" i="1"/>
  <c r="O238" i="1" s="1"/>
  <c r="Q238" i="1" s="1"/>
  <c r="S238" i="1" s="1"/>
  <c r="F238" i="1"/>
  <c r="H238" i="1" s="1"/>
  <c r="J238" i="1" s="1"/>
  <c r="E237" i="1"/>
  <c r="E235" i="1" s="1"/>
  <c r="U278" i="1"/>
  <c r="V278" i="1" s="1"/>
  <c r="X278" i="1" s="1"/>
  <c r="Z278" i="1" s="1"/>
  <c r="L278" i="1"/>
  <c r="M278" i="1" s="1"/>
  <c r="O278" i="1" s="1"/>
  <c r="Q278" i="1" s="1"/>
  <c r="S278" i="1" s="1"/>
  <c r="E278" i="1"/>
  <c r="F278" i="1" s="1"/>
  <c r="H278" i="1" s="1"/>
  <c r="J278" i="1" s="1"/>
  <c r="U88" i="1"/>
  <c r="V97" i="1"/>
  <c r="X97" i="1" s="1"/>
  <c r="Z97" i="1" s="1"/>
  <c r="M97" i="1"/>
  <c r="O97" i="1" s="1"/>
  <c r="Q97" i="1" s="1"/>
  <c r="S97" i="1" s="1"/>
  <c r="F97" i="1"/>
  <c r="H97" i="1" s="1"/>
  <c r="J97" i="1" s="1"/>
  <c r="U147" i="1"/>
  <c r="L147" i="1"/>
  <c r="E147" i="1"/>
  <c r="V199" i="1"/>
  <c r="X199" i="1" s="1"/>
  <c r="Z199" i="1" s="1"/>
  <c r="M199" i="1"/>
  <c r="O199" i="1" s="1"/>
  <c r="Q199" i="1" s="1"/>
  <c r="S199" i="1" s="1"/>
  <c r="F199" i="1"/>
  <c r="H199" i="1" s="1"/>
  <c r="J199" i="1" s="1"/>
  <c r="U122" i="1"/>
  <c r="L122" i="1"/>
  <c r="E122" i="1"/>
  <c r="V142" i="1"/>
  <c r="X142" i="1" s="1"/>
  <c r="Z142" i="1" s="1"/>
  <c r="M142" i="1"/>
  <c r="O142" i="1" s="1"/>
  <c r="Q142" i="1" s="1"/>
  <c r="S142" i="1" s="1"/>
  <c r="F142" i="1"/>
  <c r="H142" i="1" s="1"/>
  <c r="J142" i="1" s="1"/>
  <c r="L46" i="1"/>
  <c r="L17" i="1" s="1"/>
  <c r="E24" i="1"/>
  <c r="E17" i="1" s="1"/>
  <c r="F63" i="1"/>
  <c r="H63" i="1" s="1"/>
  <c r="J63" i="1" s="1"/>
  <c r="V20" i="1" l="1"/>
  <c r="V21" i="1"/>
  <c r="X21" i="1" s="1"/>
  <c r="Z21" i="1" s="1"/>
  <c r="V22" i="1"/>
  <c r="X22" i="1" s="1"/>
  <c r="Z22" i="1" s="1"/>
  <c r="V23" i="1"/>
  <c r="X23" i="1" s="1"/>
  <c r="Z23" i="1" s="1"/>
  <c r="V24" i="1"/>
  <c r="X24" i="1" s="1"/>
  <c r="Z24" i="1" s="1"/>
  <c r="V27" i="1"/>
  <c r="X27" i="1" s="1"/>
  <c r="Z27" i="1" s="1"/>
  <c r="V28" i="1"/>
  <c r="X28" i="1" s="1"/>
  <c r="Z28" i="1" s="1"/>
  <c r="V29" i="1"/>
  <c r="X29" i="1" s="1"/>
  <c r="Z29" i="1" s="1"/>
  <c r="V32" i="1"/>
  <c r="X32" i="1" s="1"/>
  <c r="Z32" i="1" s="1"/>
  <c r="V33" i="1"/>
  <c r="X33" i="1" s="1"/>
  <c r="Z33" i="1" s="1"/>
  <c r="V34" i="1"/>
  <c r="X34" i="1" s="1"/>
  <c r="Z34" i="1" s="1"/>
  <c r="V39" i="1"/>
  <c r="X39" i="1" s="1"/>
  <c r="Z39" i="1" s="1"/>
  <c r="V43" i="1"/>
  <c r="X43" i="1" s="1"/>
  <c r="Z43" i="1" s="1"/>
  <c r="V46" i="1"/>
  <c r="X46" i="1" s="1"/>
  <c r="Z46" i="1" s="1"/>
  <c r="V47" i="1"/>
  <c r="X47" i="1" s="1"/>
  <c r="Z47" i="1" s="1"/>
  <c r="V48" i="1"/>
  <c r="X48" i="1" s="1"/>
  <c r="Z48" i="1" s="1"/>
  <c r="V51" i="1"/>
  <c r="X51" i="1" s="1"/>
  <c r="Z51" i="1" s="1"/>
  <c r="V52" i="1"/>
  <c r="X52" i="1" s="1"/>
  <c r="Z52" i="1" s="1"/>
  <c r="V53" i="1"/>
  <c r="X53" i="1" s="1"/>
  <c r="Z53" i="1" s="1"/>
  <c r="V56" i="1"/>
  <c r="X56" i="1" s="1"/>
  <c r="Z56" i="1" s="1"/>
  <c r="V57" i="1"/>
  <c r="X57" i="1" s="1"/>
  <c r="Z57" i="1" s="1"/>
  <c r="V58" i="1"/>
  <c r="X58" i="1" s="1"/>
  <c r="Z58" i="1" s="1"/>
  <c r="V61" i="1"/>
  <c r="X61" i="1" s="1"/>
  <c r="Z61" i="1" s="1"/>
  <c r="V63" i="1"/>
  <c r="X63" i="1" s="1"/>
  <c r="Z63" i="1" s="1"/>
  <c r="V66" i="1"/>
  <c r="X66" i="1" s="1"/>
  <c r="Z66" i="1" s="1"/>
  <c r="V67" i="1"/>
  <c r="X67" i="1" s="1"/>
  <c r="Z67" i="1" s="1"/>
  <c r="V70" i="1"/>
  <c r="X70" i="1" s="1"/>
  <c r="Z70" i="1" s="1"/>
  <c r="V71" i="1"/>
  <c r="X71" i="1" s="1"/>
  <c r="Z71" i="1" s="1"/>
  <c r="V72" i="1"/>
  <c r="X72" i="1" s="1"/>
  <c r="Z72" i="1" s="1"/>
  <c r="V73" i="1"/>
  <c r="X73" i="1" s="1"/>
  <c r="Z73" i="1" s="1"/>
  <c r="V74" i="1"/>
  <c r="X74" i="1" s="1"/>
  <c r="Z74" i="1" s="1"/>
  <c r="V75" i="1"/>
  <c r="X75" i="1" s="1"/>
  <c r="Z75" i="1" s="1"/>
  <c r="V76" i="1"/>
  <c r="X76" i="1" s="1"/>
  <c r="Z76" i="1" s="1"/>
  <c r="V77" i="1"/>
  <c r="X77" i="1" s="1"/>
  <c r="Z77" i="1" s="1"/>
  <c r="V78" i="1"/>
  <c r="X78" i="1" s="1"/>
  <c r="Z78" i="1" s="1"/>
  <c r="V79" i="1"/>
  <c r="X79" i="1" s="1"/>
  <c r="Z79" i="1" s="1"/>
  <c r="V92" i="1"/>
  <c r="X92" i="1" s="1"/>
  <c r="Z92" i="1" s="1"/>
  <c r="V93" i="1"/>
  <c r="X93" i="1" s="1"/>
  <c r="Z93" i="1" s="1"/>
  <c r="V94" i="1"/>
  <c r="X94" i="1" s="1"/>
  <c r="Z94" i="1" s="1"/>
  <c r="V95" i="1"/>
  <c r="X95" i="1" s="1"/>
  <c r="Z95" i="1" s="1"/>
  <c r="V96" i="1"/>
  <c r="X96" i="1" s="1"/>
  <c r="Z96" i="1" s="1"/>
  <c r="V98" i="1"/>
  <c r="X98" i="1" s="1"/>
  <c r="Z98" i="1" s="1"/>
  <c r="V99" i="1"/>
  <c r="X99" i="1" s="1"/>
  <c r="Z99" i="1" s="1"/>
  <c r="V100" i="1"/>
  <c r="X100" i="1" s="1"/>
  <c r="Z100" i="1" s="1"/>
  <c r="V101" i="1"/>
  <c r="X101" i="1" s="1"/>
  <c r="Z101" i="1" s="1"/>
  <c r="V104" i="1"/>
  <c r="X104" i="1" s="1"/>
  <c r="Z104" i="1" s="1"/>
  <c r="V105" i="1"/>
  <c r="X105" i="1" s="1"/>
  <c r="Z105" i="1" s="1"/>
  <c r="V106" i="1"/>
  <c r="X106" i="1" s="1"/>
  <c r="Z106" i="1" s="1"/>
  <c r="V109" i="1"/>
  <c r="X109" i="1" s="1"/>
  <c r="Z109" i="1" s="1"/>
  <c r="V112" i="1"/>
  <c r="X112" i="1" s="1"/>
  <c r="Z112" i="1" s="1"/>
  <c r="V113" i="1"/>
  <c r="X113" i="1" s="1"/>
  <c r="Z113" i="1" s="1"/>
  <c r="V126" i="1"/>
  <c r="X126" i="1" s="1"/>
  <c r="Z126" i="1" s="1"/>
  <c r="V127" i="1"/>
  <c r="X127" i="1" s="1"/>
  <c r="Z127" i="1" s="1"/>
  <c r="V128" i="1"/>
  <c r="X128" i="1" s="1"/>
  <c r="Z128" i="1" s="1"/>
  <c r="V131" i="1"/>
  <c r="X131" i="1" s="1"/>
  <c r="Z131" i="1" s="1"/>
  <c r="V132" i="1"/>
  <c r="X132" i="1" s="1"/>
  <c r="Z132" i="1" s="1"/>
  <c r="V133" i="1"/>
  <c r="X133" i="1" s="1"/>
  <c r="Z133" i="1" s="1"/>
  <c r="V134" i="1"/>
  <c r="X134" i="1" s="1"/>
  <c r="Z134" i="1" s="1"/>
  <c r="V135" i="1"/>
  <c r="X135" i="1" s="1"/>
  <c r="Z135" i="1" s="1"/>
  <c r="V138" i="1"/>
  <c r="X138" i="1" s="1"/>
  <c r="Z138" i="1" s="1"/>
  <c r="V139" i="1"/>
  <c r="X139" i="1" s="1"/>
  <c r="Z139" i="1" s="1"/>
  <c r="V140" i="1"/>
  <c r="X140" i="1" s="1"/>
  <c r="Z140" i="1" s="1"/>
  <c r="V141" i="1"/>
  <c r="X141" i="1" s="1"/>
  <c r="Z141" i="1" s="1"/>
  <c r="V151" i="1"/>
  <c r="X151" i="1" s="1"/>
  <c r="Z151" i="1" s="1"/>
  <c r="V152" i="1"/>
  <c r="X152" i="1" s="1"/>
  <c r="Z152" i="1" s="1"/>
  <c r="V155" i="1"/>
  <c r="X155" i="1" s="1"/>
  <c r="Z155" i="1" s="1"/>
  <c r="V156" i="1"/>
  <c r="X156" i="1" s="1"/>
  <c r="Z156" i="1" s="1"/>
  <c r="V159" i="1"/>
  <c r="X159" i="1" s="1"/>
  <c r="Z159" i="1" s="1"/>
  <c r="V160" i="1"/>
  <c r="X160" i="1" s="1"/>
  <c r="Z160" i="1" s="1"/>
  <c r="V163" i="1"/>
  <c r="X163" i="1" s="1"/>
  <c r="Z163" i="1" s="1"/>
  <c r="V164" i="1"/>
  <c r="X164" i="1" s="1"/>
  <c r="Z164" i="1" s="1"/>
  <c r="V167" i="1"/>
  <c r="X167" i="1" s="1"/>
  <c r="Z167" i="1" s="1"/>
  <c r="V168" i="1"/>
  <c r="X168" i="1" s="1"/>
  <c r="Z168" i="1" s="1"/>
  <c r="V171" i="1"/>
  <c r="X171" i="1" s="1"/>
  <c r="Z171" i="1" s="1"/>
  <c r="V172" i="1"/>
  <c r="X172" i="1" s="1"/>
  <c r="Z172" i="1" s="1"/>
  <c r="V175" i="1"/>
  <c r="X175" i="1" s="1"/>
  <c r="Z175" i="1" s="1"/>
  <c r="V176" i="1"/>
  <c r="X176" i="1" s="1"/>
  <c r="Z176" i="1" s="1"/>
  <c r="V179" i="1"/>
  <c r="X179" i="1" s="1"/>
  <c r="Z179" i="1" s="1"/>
  <c r="V180" i="1"/>
  <c r="X180" i="1" s="1"/>
  <c r="Z180" i="1" s="1"/>
  <c r="V183" i="1"/>
  <c r="X183" i="1" s="1"/>
  <c r="Z183" i="1" s="1"/>
  <c r="V184" i="1"/>
  <c r="X184" i="1" s="1"/>
  <c r="Z184" i="1" s="1"/>
  <c r="V185" i="1"/>
  <c r="X185" i="1" s="1"/>
  <c r="Z185" i="1" s="1"/>
  <c r="V186" i="1"/>
  <c r="X186" i="1" s="1"/>
  <c r="Z186" i="1" s="1"/>
  <c r="V189" i="1"/>
  <c r="X189" i="1" s="1"/>
  <c r="Z189" i="1" s="1"/>
  <c r="V190" i="1"/>
  <c r="X190" i="1" s="1"/>
  <c r="Z190" i="1" s="1"/>
  <c r="V193" i="1"/>
  <c r="X193" i="1" s="1"/>
  <c r="Z193" i="1" s="1"/>
  <c r="V194" i="1"/>
  <c r="X194" i="1" s="1"/>
  <c r="Z194" i="1" s="1"/>
  <c r="V197" i="1"/>
  <c r="X197" i="1" s="1"/>
  <c r="Z197" i="1" s="1"/>
  <c r="V198" i="1"/>
  <c r="X198" i="1" s="1"/>
  <c r="Z198" i="1" s="1"/>
  <c r="V209" i="1"/>
  <c r="X209" i="1" s="1"/>
  <c r="Z209" i="1" s="1"/>
  <c r="V214" i="1"/>
  <c r="X214" i="1" s="1"/>
  <c r="Z214" i="1" s="1"/>
  <c r="V215" i="1"/>
  <c r="X215" i="1" s="1"/>
  <c r="Z215" i="1" s="1"/>
  <c r="V218" i="1"/>
  <c r="X218" i="1" s="1"/>
  <c r="Z218" i="1" s="1"/>
  <c r="V219" i="1"/>
  <c r="X219" i="1" s="1"/>
  <c r="Z219" i="1" s="1"/>
  <c r="V224" i="1"/>
  <c r="X224" i="1" s="1"/>
  <c r="Z224" i="1" s="1"/>
  <c r="V225" i="1"/>
  <c r="X225" i="1" s="1"/>
  <c r="Z225" i="1" s="1"/>
  <c r="V226" i="1"/>
  <c r="X226" i="1" s="1"/>
  <c r="Z226" i="1" s="1"/>
  <c r="V227" i="1"/>
  <c r="X227" i="1" s="1"/>
  <c r="Z227" i="1" s="1"/>
  <c r="V228" i="1"/>
  <c r="X228" i="1" s="1"/>
  <c r="Z228" i="1" s="1"/>
  <c r="V231" i="1"/>
  <c r="X231" i="1" s="1"/>
  <c r="Z231" i="1" s="1"/>
  <c r="V232" i="1"/>
  <c r="X232" i="1" s="1"/>
  <c r="Z232" i="1" s="1"/>
  <c r="V233" i="1"/>
  <c r="X233" i="1" s="1"/>
  <c r="Z233" i="1" s="1"/>
  <c r="V236" i="1"/>
  <c r="X236" i="1" s="1"/>
  <c r="Z236" i="1" s="1"/>
  <c r="V237" i="1"/>
  <c r="X237" i="1" s="1"/>
  <c r="Z237" i="1" s="1"/>
  <c r="V239" i="1"/>
  <c r="X239" i="1" s="1"/>
  <c r="Z239" i="1" s="1"/>
  <c r="V261" i="1"/>
  <c r="X261" i="1" s="1"/>
  <c r="Z261" i="1" s="1"/>
  <c r="V262" i="1"/>
  <c r="X262" i="1" s="1"/>
  <c r="Z262" i="1" s="1"/>
  <c r="M20" i="1"/>
  <c r="M21" i="1"/>
  <c r="O21" i="1" s="1"/>
  <c r="Q21" i="1" s="1"/>
  <c r="S21" i="1" s="1"/>
  <c r="M22" i="1"/>
  <c r="O22" i="1" s="1"/>
  <c r="Q22" i="1" s="1"/>
  <c r="S22" i="1" s="1"/>
  <c r="M23" i="1"/>
  <c r="O23" i="1" s="1"/>
  <c r="Q23" i="1" s="1"/>
  <c r="S23" i="1" s="1"/>
  <c r="M24" i="1"/>
  <c r="O24" i="1" s="1"/>
  <c r="Q24" i="1" s="1"/>
  <c r="S24" i="1" s="1"/>
  <c r="M27" i="1"/>
  <c r="O27" i="1" s="1"/>
  <c r="Q27" i="1" s="1"/>
  <c r="S27" i="1" s="1"/>
  <c r="M28" i="1"/>
  <c r="O28" i="1" s="1"/>
  <c r="Q28" i="1" s="1"/>
  <c r="S28" i="1" s="1"/>
  <c r="M29" i="1"/>
  <c r="O29" i="1" s="1"/>
  <c r="Q29" i="1" s="1"/>
  <c r="S29" i="1" s="1"/>
  <c r="M32" i="1"/>
  <c r="O32" i="1" s="1"/>
  <c r="Q32" i="1" s="1"/>
  <c r="S32" i="1" s="1"/>
  <c r="M33" i="1"/>
  <c r="O33" i="1" s="1"/>
  <c r="Q33" i="1" s="1"/>
  <c r="S33" i="1" s="1"/>
  <c r="M34" i="1"/>
  <c r="O34" i="1" s="1"/>
  <c r="Q34" i="1" s="1"/>
  <c r="S34" i="1" s="1"/>
  <c r="M39" i="1"/>
  <c r="O39" i="1" s="1"/>
  <c r="Q39" i="1" s="1"/>
  <c r="S39" i="1" s="1"/>
  <c r="M43" i="1"/>
  <c r="O43" i="1" s="1"/>
  <c r="Q43" i="1" s="1"/>
  <c r="S43" i="1" s="1"/>
  <c r="M46" i="1"/>
  <c r="O46" i="1" s="1"/>
  <c r="Q46" i="1" s="1"/>
  <c r="S46" i="1" s="1"/>
  <c r="M47" i="1"/>
  <c r="O47" i="1" s="1"/>
  <c r="Q47" i="1" s="1"/>
  <c r="S47" i="1" s="1"/>
  <c r="M48" i="1"/>
  <c r="O48" i="1" s="1"/>
  <c r="Q48" i="1" s="1"/>
  <c r="S48" i="1" s="1"/>
  <c r="M51" i="1"/>
  <c r="O51" i="1" s="1"/>
  <c r="Q51" i="1" s="1"/>
  <c r="S51" i="1" s="1"/>
  <c r="M52" i="1"/>
  <c r="O52" i="1" s="1"/>
  <c r="Q52" i="1" s="1"/>
  <c r="S52" i="1" s="1"/>
  <c r="M53" i="1"/>
  <c r="O53" i="1" s="1"/>
  <c r="Q53" i="1" s="1"/>
  <c r="S53" i="1" s="1"/>
  <c r="M56" i="1"/>
  <c r="O56" i="1" s="1"/>
  <c r="Q56" i="1" s="1"/>
  <c r="S56" i="1" s="1"/>
  <c r="M58" i="1"/>
  <c r="O58" i="1" s="1"/>
  <c r="Q58" i="1" s="1"/>
  <c r="S58" i="1" s="1"/>
  <c r="M61" i="1"/>
  <c r="O61" i="1" s="1"/>
  <c r="Q61" i="1" s="1"/>
  <c r="S61" i="1" s="1"/>
  <c r="M62" i="1"/>
  <c r="O62" i="1" s="1"/>
  <c r="Q62" i="1" s="1"/>
  <c r="S62" i="1" s="1"/>
  <c r="M63" i="1"/>
  <c r="O63" i="1" s="1"/>
  <c r="Q63" i="1" s="1"/>
  <c r="S63" i="1" s="1"/>
  <c r="M66" i="1"/>
  <c r="O66" i="1" s="1"/>
  <c r="Q66" i="1" s="1"/>
  <c r="S66" i="1" s="1"/>
  <c r="M67" i="1"/>
  <c r="O67" i="1" s="1"/>
  <c r="Q67" i="1" s="1"/>
  <c r="S67" i="1" s="1"/>
  <c r="M70" i="1"/>
  <c r="O70" i="1" s="1"/>
  <c r="Q70" i="1" s="1"/>
  <c r="S70" i="1" s="1"/>
  <c r="M71" i="1"/>
  <c r="O71" i="1" s="1"/>
  <c r="Q71" i="1" s="1"/>
  <c r="S71" i="1" s="1"/>
  <c r="M72" i="1"/>
  <c r="O72" i="1" s="1"/>
  <c r="Q72" i="1" s="1"/>
  <c r="S72" i="1" s="1"/>
  <c r="M73" i="1"/>
  <c r="O73" i="1" s="1"/>
  <c r="Q73" i="1" s="1"/>
  <c r="S73" i="1" s="1"/>
  <c r="M74" i="1"/>
  <c r="O74" i="1" s="1"/>
  <c r="Q74" i="1" s="1"/>
  <c r="S74" i="1" s="1"/>
  <c r="M75" i="1"/>
  <c r="O75" i="1" s="1"/>
  <c r="Q75" i="1" s="1"/>
  <c r="S75" i="1" s="1"/>
  <c r="M76" i="1"/>
  <c r="O76" i="1" s="1"/>
  <c r="Q76" i="1" s="1"/>
  <c r="S76" i="1" s="1"/>
  <c r="M77" i="1"/>
  <c r="O77" i="1" s="1"/>
  <c r="Q77" i="1" s="1"/>
  <c r="S77" i="1" s="1"/>
  <c r="M78" i="1"/>
  <c r="O78" i="1" s="1"/>
  <c r="Q78" i="1" s="1"/>
  <c r="S78" i="1" s="1"/>
  <c r="M79" i="1"/>
  <c r="O79" i="1" s="1"/>
  <c r="Q79" i="1" s="1"/>
  <c r="S79" i="1" s="1"/>
  <c r="M92" i="1"/>
  <c r="O92" i="1" s="1"/>
  <c r="Q92" i="1" s="1"/>
  <c r="S92" i="1" s="1"/>
  <c r="M93" i="1"/>
  <c r="O93" i="1" s="1"/>
  <c r="Q93" i="1" s="1"/>
  <c r="S93" i="1" s="1"/>
  <c r="M94" i="1"/>
  <c r="O94" i="1" s="1"/>
  <c r="Q94" i="1" s="1"/>
  <c r="S94" i="1" s="1"/>
  <c r="M95" i="1"/>
  <c r="O95" i="1" s="1"/>
  <c r="Q95" i="1" s="1"/>
  <c r="S95" i="1" s="1"/>
  <c r="M96" i="1"/>
  <c r="O96" i="1" s="1"/>
  <c r="Q96" i="1" s="1"/>
  <c r="S96" i="1" s="1"/>
  <c r="M98" i="1"/>
  <c r="O98" i="1" s="1"/>
  <c r="Q98" i="1" s="1"/>
  <c r="S98" i="1" s="1"/>
  <c r="M99" i="1"/>
  <c r="O99" i="1" s="1"/>
  <c r="Q99" i="1" s="1"/>
  <c r="S99" i="1" s="1"/>
  <c r="M100" i="1"/>
  <c r="O100" i="1" s="1"/>
  <c r="Q100" i="1" s="1"/>
  <c r="S100" i="1" s="1"/>
  <c r="M101" i="1"/>
  <c r="O101" i="1" s="1"/>
  <c r="Q101" i="1" s="1"/>
  <c r="S101" i="1" s="1"/>
  <c r="M104" i="1"/>
  <c r="O104" i="1" s="1"/>
  <c r="Q104" i="1" s="1"/>
  <c r="S104" i="1" s="1"/>
  <c r="M105" i="1"/>
  <c r="O105" i="1" s="1"/>
  <c r="Q105" i="1" s="1"/>
  <c r="S105" i="1" s="1"/>
  <c r="M106" i="1"/>
  <c r="O106" i="1" s="1"/>
  <c r="Q106" i="1" s="1"/>
  <c r="S106" i="1" s="1"/>
  <c r="M109" i="1"/>
  <c r="O109" i="1" s="1"/>
  <c r="Q109" i="1" s="1"/>
  <c r="S109" i="1" s="1"/>
  <c r="M112" i="1"/>
  <c r="O112" i="1" s="1"/>
  <c r="Q112" i="1" s="1"/>
  <c r="S112" i="1" s="1"/>
  <c r="M113" i="1"/>
  <c r="O113" i="1" s="1"/>
  <c r="Q113" i="1" s="1"/>
  <c r="S113" i="1" s="1"/>
  <c r="M126" i="1"/>
  <c r="O126" i="1" s="1"/>
  <c r="Q126" i="1" s="1"/>
  <c r="S126" i="1" s="1"/>
  <c r="M127" i="1"/>
  <c r="O127" i="1" s="1"/>
  <c r="Q127" i="1" s="1"/>
  <c r="S127" i="1" s="1"/>
  <c r="M128" i="1"/>
  <c r="O128" i="1" s="1"/>
  <c r="Q128" i="1" s="1"/>
  <c r="S128" i="1" s="1"/>
  <c r="M131" i="1"/>
  <c r="O131" i="1" s="1"/>
  <c r="Q131" i="1" s="1"/>
  <c r="S131" i="1" s="1"/>
  <c r="M132" i="1"/>
  <c r="O132" i="1" s="1"/>
  <c r="Q132" i="1" s="1"/>
  <c r="S132" i="1" s="1"/>
  <c r="M133" i="1"/>
  <c r="O133" i="1" s="1"/>
  <c r="Q133" i="1" s="1"/>
  <c r="S133" i="1" s="1"/>
  <c r="M134" i="1"/>
  <c r="O134" i="1" s="1"/>
  <c r="Q134" i="1" s="1"/>
  <c r="S134" i="1" s="1"/>
  <c r="M135" i="1"/>
  <c r="O135" i="1" s="1"/>
  <c r="Q135" i="1" s="1"/>
  <c r="S135" i="1" s="1"/>
  <c r="M138" i="1"/>
  <c r="O138" i="1" s="1"/>
  <c r="Q138" i="1" s="1"/>
  <c r="S138" i="1" s="1"/>
  <c r="M139" i="1"/>
  <c r="O139" i="1" s="1"/>
  <c r="Q139" i="1" s="1"/>
  <c r="S139" i="1" s="1"/>
  <c r="M140" i="1"/>
  <c r="O140" i="1" s="1"/>
  <c r="Q140" i="1" s="1"/>
  <c r="S140" i="1" s="1"/>
  <c r="M141" i="1"/>
  <c r="O141" i="1" s="1"/>
  <c r="Q141" i="1" s="1"/>
  <c r="S141" i="1" s="1"/>
  <c r="M151" i="1"/>
  <c r="O151" i="1" s="1"/>
  <c r="Q151" i="1" s="1"/>
  <c r="S151" i="1" s="1"/>
  <c r="M152" i="1"/>
  <c r="O152" i="1" s="1"/>
  <c r="Q152" i="1" s="1"/>
  <c r="S152" i="1" s="1"/>
  <c r="M155" i="1"/>
  <c r="O155" i="1" s="1"/>
  <c r="Q155" i="1" s="1"/>
  <c r="S155" i="1" s="1"/>
  <c r="M156" i="1"/>
  <c r="O156" i="1" s="1"/>
  <c r="Q156" i="1" s="1"/>
  <c r="S156" i="1" s="1"/>
  <c r="M159" i="1"/>
  <c r="O159" i="1" s="1"/>
  <c r="Q159" i="1" s="1"/>
  <c r="S159" i="1" s="1"/>
  <c r="M160" i="1"/>
  <c r="O160" i="1" s="1"/>
  <c r="Q160" i="1" s="1"/>
  <c r="S160" i="1" s="1"/>
  <c r="M163" i="1"/>
  <c r="O163" i="1" s="1"/>
  <c r="Q163" i="1" s="1"/>
  <c r="S163" i="1" s="1"/>
  <c r="M164" i="1"/>
  <c r="O164" i="1" s="1"/>
  <c r="Q164" i="1" s="1"/>
  <c r="S164" i="1" s="1"/>
  <c r="M167" i="1"/>
  <c r="O167" i="1" s="1"/>
  <c r="Q167" i="1" s="1"/>
  <c r="S167" i="1" s="1"/>
  <c r="M168" i="1"/>
  <c r="O168" i="1" s="1"/>
  <c r="Q168" i="1" s="1"/>
  <c r="S168" i="1" s="1"/>
  <c r="M171" i="1"/>
  <c r="O171" i="1" s="1"/>
  <c r="Q171" i="1" s="1"/>
  <c r="S171" i="1" s="1"/>
  <c r="M172" i="1"/>
  <c r="O172" i="1" s="1"/>
  <c r="Q172" i="1" s="1"/>
  <c r="S172" i="1" s="1"/>
  <c r="M175" i="1"/>
  <c r="O175" i="1" s="1"/>
  <c r="Q175" i="1" s="1"/>
  <c r="S175" i="1" s="1"/>
  <c r="M176" i="1"/>
  <c r="O176" i="1" s="1"/>
  <c r="Q176" i="1" s="1"/>
  <c r="S176" i="1" s="1"/>
  <c r="M179" i="1"/>
  <c r="O179" i="1" s="1"/>
  <c r="Q179" i="1" s="1"/>
  <c r="S179" i="1" s="1"/>
  <c r="M180" i="1"/>
  <c r="O180" i="1" s="1"/>
  <c r="Q180" i="1" s="1"/>
  <c r="S180" i="1" s="1"/>
  <c r="M183" i="1"/>
  <c r="O183" i="1" s="1"/>
  <c r="Q183" i="1" s="1"/>
  <c r="S183" i="1" s="1"/>
  <c r="M184" i="1"/>
  <c r="O184" i="1" s="1"/>
  <c r="Q184" i="1" s="1"/>
  <c r="S184" i="1" s="1"/>
  <c r="M185" i="1"/>
  <c r="O185" i="1" s="1"/>
  <c r="Q185" i="1" s="1"/>
  <c r="S185" i="1" s="1"/>
  <c r="M186" i="1"/>
  <c r="O186" i="1" s="1"/>
  <c r="Q186" i="1" s="1"/>
  <c r="S186" i="1" s="1"/>
  <c r="M189" i="1"/>
  <c r="O189" i="1" s="1"/>
  <c r="Q189" i="1" s="1"/>
  <c r="S189" i="1" s="1"/>
  <c r="M190" i="1"/>
  <c r="O190" i="1" s="1"/>
  <c r="Q190" i="1" s="1"/>
  <c r="S190" i="1" s="1"/>
  <c r="M193" i="1"/>
  <c r="O193" i="1" s="1"/>
  <c r="Q193" i="1" s="1"/>
  <c r="S193" i="1" s="1"/>
  <c r="M194" i="1"/>
  <c r="O194" i="1" s="1"/>
  <c r="Q194" i="1" s="1"/>
  <c r="S194" i="1" s="1"/>
  <c r="M197" i="1"/>
  <c r="O197" i="1" s="1"/>
  <c r="Q197" i="1" s="1"/>
  <c r="S197" i="1" s="1"/>
  <c r="M198" i="1"/>
  <c r="O198" i="1" s="1"/>
  <c r="Q198" i="1" s="1"/>
  <c r="S198" i="1" s="1"/>
  <c r="M209" i="1"/>
  <c r="O209" i="1" s="1"/>
  <c r="Q209" i="1" s="1"/>
  <c r="S209" i="1" s="1"/>
  <c r="M214" i="1"/>
  <c r="O214" i="1" s="1"/>
  <c r="Q214" i="1" s="1"/>
  <c r="S214" i="1" s="1"/>
  <c r="M215" i="1"/>
  <c r="O215" i="1" s="1"/>
  <c r="Q215" i="1" s="1"/>
  <c r="S215" i="1" s="1"/>
  <c r="M218" i="1"/>
  <c r="O218" i="1" s="1"/>
  <c r="Q218" i="1" s="1"/>
  <c r="S218" i="1" s="1"/>
  <c r="M219" i="1"/>
  <c r="O219" i="1" s="1"/>
  <c r="Q219" i="1" s="1"/>
  <c r="S219" i="1" s="1"/>
  <c r="M224" i="1"/>
  <c r="O224" i="1" s="1"/>
  <c r="Q224" i="1" s="1"/>
  <c r="S224" i="1" s="1"/>
  <c r="M225" i="1"/>
  <c r="O225" i="1" s="1"/>
  <c r="Q225" i="1" s="1"/>
  <c r="S225" i="1" s="1"/>
  <c r="M226" i="1"/>
  <c r="O226" i="1" s="1"/>
  <c r="Q226" i="1" s="1"/>
  <c r="S226" i="1" s="1"/>
  <c r="M227" i="1"/>
  <c r="O227" i="1" s="1"/>
  <c r="Q227" i="1" s="1"/>
  <c r="S227" i="1" s="1"/>
  <c r="M228" i="1"/>
  <c r="O228" i="1" s="1"/>
  <c r="Q228" i="1" s="1"/>
  <c r="S228" i="1" s="1"/>
  <c r="M231" i="1"/>
  <c r="O231" i="1" s="1"/>
  <c r="Q231" i="1" s="1"/>
  <c r="S231" i="1" s="1"/>
  <c r="M232" i="1"/>
  <c r="O232" i="1" s="1"/>
  <c r="Q232" i="1" s="1"/>
  <c r="S232" i="1" s="1"/>
  <c r="M233" i="1"/>
  <c r="O233" i="1" s="1"/>
  <c r="Q233" i="1" s="1"/>
  <c r="S233" i="1" s="1"/>
  <c r="M236" i="1"/>
  <c r="O236" i="1" s="1"/>
  <c r="Q236" i="1" s="1"/>
  <c r="S236" i="1" s="1"/>
  <c r="M237" i="1"/>
  <c r="O237" i="1" s="1"/>
  <c r="Q237" i="1" s="1"/>
  <c r="S237" i="1" s="1"/>
  <c r="M239" i="1"/>
  <c r="O239" i="1" s="1"/>
  <c r="Q239" i="1" s="1"/>
  <c r="S239" i="1" s="1"/>
  <c r="M261" i="1"/>
  <c r="O261" i="1" s="1"/>
  <c r="Q261" i="1" s="1"/>
  <c r="S261" i="1" s="1"/>
  <c r="M262" i="1"/>
  <c r="O262" i="1" s="1"/>
  <c r="Q262" i="1" s="1"/>
  <c r="S262" i="1" s="1"/>
  <c r="F20" i="1"/>
  <c r="H20" i="1" s="1"/>
  <c r="J20" i="1" s="1"/>
  <c r="F21" i="1"/>
  <c r="H21" i="1" s="1"/>
  <c r="J21" i="1" s="1"/>
  <c r="F22" i="1"/>
  <c r="H22" i="1" s="1"/>
  <c r="J22" i="1" s="1"/>
  <c r="F23" i="1"/>
  <c r="H23" i="1" s="1"/>
  <c r="J23" i="1" s="1"/>
  <c r="F24" i="1"/>
  <c r="H24" i="1" s="1"/>
  <c r="J24" i="1" s="1"/>
  <c r="F27" i="1"/>
  <c r="H27" i="1" s="1"/>
  <c r="J27" i="1" s="1"/>
  <c r="F29" i="1"/>
  <c r="H29" i="1" s="1"/>
  <c r="J29" i="1" s="1"/>
  <c r="F32" i="1"/>
  <c r="H32" i="1" s="1"/>
  <c r="J32" i="1" s="1"/>
  <c r="F33" i="1"/>
  <c r="H33" i="1" s="1"/>
  <c r="J33" i="1" s="1"/>
  <c r="F34" i="1"/>
  <c r="H34" i="1" s="1"/>
  <c r="J34" i="1" s="1"/>
  <c r="F39" i="1"/>
  <c r="H39" i="1" s="1"/>
  <c r="J39" i="1" s="1"/>
  <c r="F43" i="1"/>
  <c r="H43" i="1" s="1"/>
  <c r="J43" i="1" s="1"/>
  <c r="F46" i="1"/>
  <c r="H46" i="1" s="1"/>
  <c r="J46" i="1" s="1"/>
  <c r="F47" i="1"/>
  <c r="H47" i="1" s="1"/>
  <c r="J47" i="1" s="1"/>
  <c r="F48" i="1"/>
  <c r="H48" i="1" s="1"/>
  <c r="J48" i="1" s="1"/>
  <c r="F51" i="1"/>
  <c r="H51" i="1" s="1"/>
  <c r="J51" i="1" s="1"/>
  <c r="F52" i="1"/>
  <c r="H52" i="1" s="1"/>
  <c r="J52" i="1" s="1"/>
  <c r="F53" i="1"/>
  <c r="H53" i="1" s="1"/>
  <c r="J53" i="1" s="1"/>
  <c r="F56" i="1"/>
  <c r="H56" i="1" s="1"/>
  <c r="J56" i="1" s="1"/>
  <c r="F57" i="1"/>
  <c r="H57" i="1" s="1"/>
  <c r="J57" i="1" s="1"/>
  <c r="F58" i="1"/>
  <c r="H58" i="1" s="1"/>
  <c r="J58" i="1" s="1"/>
  <c r="F61" i="1"/>
  <c r="H61" i="1" s="1"/>
  <c r="J61" i="1" s="1"/>
  <c r="F62" i="1"/>
  <c r="H62" i="1" s="1"/>
  <c r="J62" i="1" s="1"/>
  <c r="F66" i="1"/>
  <c r="H66" i="1" s="1"/>
  <c r="J66" i="1" s="1"/>
  <c r="F67" i="1"/>
  <c r="H67" i="1" s="1"/>
  <c r="J67" i="1" s="1"/>
  <c r="F70" i="1"/>
  <c r="H70" i="1" s="1"/>
  <c r="J70" i="1" s="1"/>
  <c r="F71" i="1"/>
  <c r="H71" i="1" s="1"/>
  <c r="J71" i="1" s="1"/>
  <c r="F72" i="1"/>
  <c r="H72" i="1" s="1"/>
  <c r="J72" i="1" s="1"/>
  <c r="F73" i="1"/>
  <c r="H73" i="1" s="1"/>
  <c r="J73" i="1" s="1"/>
  <c r="F74" i="1"/>
  <c r="H74" i="1" s="1"/>
  <c r="J74" i="1" s="1"/>
  <c r="F75" i="1"/>
  <c r="H75" i="1" s="1"/>
  <c r="J75" i="1" s="1"/>
  <c r="F76" i="1"/>
  <c r="H76" i="1" s="1"/>
  <c r="J76" i="1" s="1"/>
  <c r="F77" i="1"/>
  <c r="H77" i="1" s="1"/>
  <c r="J77" i="1" s="1"/>
  <c r="F78" i="1"/>
  <c r="H78" i="1" s="1"/>
  <c r="J78" i="1" s="1"/>
  <c r="F79" i="1"/>
  <c r="H79" i="1" s="1"/>
  <c r="J79" i="1" s="1"/>
  <c r="F92" i="1"/>
  <c r="H92" i="1" s="1"/>
  <c r="J92" i="1" s="1"/>
  <c r="F93" i="1"/>
  <c r="H93" i="1" s="1"/>
  <c r="J93" i="1" s="1"/>
  <c r="F94" i="1"/>
  <c r="H94" i="1" s="1"/>
  <c r="J94" i="1" s="1"/>
  <c r="F95" i="1"/>
  <c r="H95" i="1" s="1"/>
  <c r="J95" i="1" s="1"/>
  <c r="F96" i="1"/>
  <c r="H96" i="1" s="1"/>
  <c r="J96" i="1" s="1"/>
  <c r="F98" i="1"/>
  <c r="H98" i="1" s="1"/>
  <c r="J98" i="1" s="1"/>
  <c r="F99" i="1"/>
  <c r="H99" i="1" s="1"/>
  <c r="J99" i="1" s="1"/>
  <c r="F100" i="1"/>
  <c r="H100" i="1" s="1"/>
  <c r="J100" i="1" s="1"/>
  <c r="F101" i="1"/>
  <c r="H101" i="1" s="1"/>
  <c r="J101" i="1" s="1"/>
  <c r="F104" i="1"/>
  <c r="H104" i="1" s="1"/>
  <c r="J104" i="1" s="1"/>
  <c r="F105" i="1"/>
  <c r="H105" i="1" s="1"/>
  <c r="J105" i="1" s="1"/>
  <c r="F106" i="1"/>
  <c r="H106" i="1" s="1"/>
  <c r="J106" i="1" s="1"/>
  <c r="F109" i="1"/>
  <c r="H109" i="1" s="1"/>
  <c r="J109" i="1" s="1"/>
  <c r="F112" i="1"/>
  <c r="H112" i="1" s="1"/>
  <c r="J112" i="1" s="1"/>
  <c r="F113" i="1"/>
  <c r="H113" i="1" s="1"/>
  <c r="J113" i="1" s="1"/>
  <c r="F126" i="1"/>
  <c r="H126" i="1" s="1"/>
  <c r="J126" i="1" s="1"/>
  <c r="F127" i="1"/>
  <c r="H127" i="1" s="1"/>
  <c r="J127" i="1" s="1"/>
  <c r="F128" i="1"/>
  <c r="H128" i="1" s="1"/>
  <c r="J128" i="1" s="1"/>
  <c r="F131" i="1"/>
  <c r="H131" i="1" s="1"/>
  <c r="J131" i="1" s="1"/>
  <c r="F132" i="1"/>
  <c r="H132" i="1" s="1"/>
  <c r="J132" i="1" s="1"/>
  <c r="F133" i="1"/>
  <c r="H133" i="1" s="1"/>
  <c r="J133" i="1" s="1"/>
  <c r="F134" i="1"/>
  <c r="H134" i="1" s="1"/>
  <c r="J134" i="1" s="1"/>
  <c r="F135" i="1"/>
  <c r="H135" i="1" s="1"/>
  <c r="J135" i="1" s="1"/>
  <c r="F138" i="1"/>
  <c r="H138" i="1" s="1"/>
  <c r="J138" i="1" s="1"/>
  <c r="F139" i="1"/>
  <c r="H139" i="1" s="1"/>
  <c r="J139" i="1" s="1"/>
  <c r="F140" i="1"/>
  <c r="H140" i="1" s="1"/>
  <c r="J140" i="1" s="1"/>
  <c r="F141" i="1"/>
  <c r="H141" i="1" s="1"/>
  <c r="J141" i="1" s="1"/>
  <c r="F151" i="1"/>
  <c r="H151" i="1" s="1"/>
  <c r="J151" i="1" s="1"/>
  <c r="F152" i="1"/>
  <c r="H152" i="1" s="1"/>
  <c r="J152" i="1" s="1"/>
  <c r="F155" i="1"/>
  <c r="H155" i="1" s="1"/>
  <c r="J155" i="1" s="1"/>
  <c r="F156" i="1"/>
  <c r="H156" i="1" s="1"/>
  <c r="J156" i="1" s="1"/>
  <c r="F159" i="1"/>
  <c r="H159" i="1" s="1"/>
  <c r="J159" i="1" s="1"/>
  <c r="F160" i="1"/>
  <c r="H160" i="1" s="1"/>
  <c r="J160" i="1" s="1"/>
  <c r="F163" i="1"/>
  <c r="H163" i="1" s="1"/>
  <c r="J163" i="1" s="1"/>
  <c r="F164" i="1"/>
  <c r="H164" i="1" s="1"/>
  <c r="J164" i="1" s="1"/>
  <c r="F167" i="1"/>
  <c r="H167" i="1" s="1"/>
  <c r="J167" i="1" s="1"/>
  <c r="F168" i="1"/>
  <c r="H168" i="1" s="1"/>
  <c r="J168" i="1" s="1"/>
  <c r="F171" i="1"/>
  <c r="H171" i="1" s="1"/>
  <c r="J171" i="1" s="1"/>
  <c r="F172" i="1"/>
  <c r="H172" i="1" s="1"/>
  <c r="J172" i="1" s="1"/>
  <c r="F175" i="1"/>
  <c r="H175" i="1" s="1"/>
  <c r="J175" i="1" s="1"/>
  <c r="F176" i="1"/>
  <c r="H176" i="1" s="1"/>
  <c r="J176" i="1" s="1"/>
  <c r="F179" i="1"/>
  <c r="H179" i="1" s="1"/>
  <c r="J179" i="1" s="1"/>
  <c r="F180" i="1"/>
  <c r="H180" i="1" s="1"/>
  <c r="J180" i="1" s="1"/>
  <c r="F183" i="1"/>
  <c r="H183" i="1" s="1"/>
  <c r="J183" i="1" s="1"/>
  <c r="F184" i="1"/>
  <c r="H184" i="1" s="1"/>
  <c r="J184" i="1" s="1"/>
  <c r="F185" i="1"/>
  <c r="H185" i="1" s="1"/>
  <c r="J185" i="1" s="1"/>
  <c r="F186" i="1"/>
  <c r="H186" i="1" s="1"/>
  <c r="J186" i="1" s="1"/>
  <c r="F189" i="1"/>
  <c r="H189" i="1" s="1"/>
  <c r="J189" i="1" s="1"/>
  <c r="F190" i="1"/>
  <c r="H190" i="1" s="1"/>
  <c r="J190" i="1" s="1"/>
  <c r="F193" i="1"/>
  <c r="H193" i="1" s="1"/>
  <c r="J193" i="1" s="1"/>
  <c r="F194" i="1"/>
  <c r="H194" i="1" s="1"/>
  <c r="J194" i="1" s="1"/>
  <c r="F197" i="1"/>
  <c r="H197" i="1" s="1"/>
  <c r="J197" i="1" s="1"/>
  <c r="F198" i="1"/>
  <c r="H198" i="1" s="1"/>
  <c r="J198" i="1" s="1"/>
  <c r="F209" i="1"/>
  <c r="H209" i="1" s="1"/>
  <c r="J209" i="1" s="1"/>
  <c r="F214" i="1"/>
  <c r="H214" i="1" s="1"/>
  <c r="J214" i="1" s="1"/>
  <c r="F215" i="1"/>
  <c r="H215" i="1" s="1"/>
  <c r="J215" i="1" s="1"/>
  <c r="F218" i="1"/>
  <c r="H218" i="1" s="1"/>
  <c r="J218" i="1" s="1"/>
  <c r="F219" i="1"/>
  <c r="H219" i="1" s="1"/>
  <c r="J219" i="1" s="1"/>
  <c r="F224" i="1"/>
  <c r="H224" i="1" s="1"/>
  <c r="J224" i="1" s="1"/>
  <c r="F225" i="1"/>
  <c r="H225" i="1" s="1"/>
  <c r="J225" i="1" s="1"/>
  <c r="F226" i="1"/>
  <c r="H226" i="1" s="1"/>
  <c r="J226" i="1" s="1"/>
  <c r="F227" i="1"/>
  <c r="H227" i="1" s="1"/>
  <c r="J227" i="1" s="1"/>
  <c r="F228" i="1"/>
  <c r="H228" i="1" s="1"/>
  <c r="J228" i="1" s="1"/>
  <c r="F231" i="1"/>
  <c r="H231" i="1" s="1"/>
  <c r="J231" i="1" s="1"/>
  <c r="F232" i="1"/>
  <c r="H232" i="1" s="1"/>
  <c r="J232" i="1" s="1"/>
  <c r="F233" i="1"/>
  <c r="H233" i="1" s="1"/>
  <c r="J233" i="1" s="1"/>
  <c r="F236" i="1"/>
  <c r="H236" i="1" s="1"/>
  <c r="J236" i="1" s="1"/>
  <c r="F237" i="1"/>
  <c r="H237" i="1" s="1"/>
  <c r="J237" i="1" s="1"/>
  <c r="F239" i="1"/>
  <c r="H239" i="1" s="1"/>
  <c r="J239" i="1" s="1"/>
  <c r="F261" i="1"/>
  <c r="H261" i="1" s="1"/>
  <c r="J261" i="1" s="1"/>
  <c r="F262" i="1"/>
  <c r="H262" i="1" s="1"/>
  <c r="J262" i="1" s="1"/>
  <c r="U277" i="1"/>
  <c r="U276" i="1"/>
  <c r="U259" i="1"/>
  <c r="U275" i="1" s="1"/>
  <c r="U258" i="1"/>
  <c r="U257" i="1"/>
  <c r="U229" i="1"/>
  <c r="U223" i="1"/>
  <c r="U222" i="1"/>
  <c r="U216" i="1"/>
  <c r="U213" i="1"/>
  <c r="U212" i="1"/>
  <c r="U207" i="1"/>
  <c r="U206" i="1"/>
  <c r="U204" i="1" s="1"/>
  <c r="U195" i="1"/>
  <c r="U191" i="1"/>
  <c r="U187" i="1"/>
  <c r="U181" i="1"/>
  <c r="U177" i="1"/>
  <c r="U173" i="1"/>
  <c r="U169" i="1"/>
  <c r="U165" i="1"/>
  <c r="U161" i="1"/>
  <c r="U157" i="1"/>
  <c r="U153" i="1"/>
  <c r="U149" i="1"/>
  <c r="U148" i="1"/>
  <c r="U266" i="1" s="1"/>
  <c r="U136" i="1"/>
  <c r="U281" i="1" s="1"/>
  <c r="U129" i="1"/>
  <c r="U124" i="1"/>
  <c r="U123" i="1"/>
  <c r="U110" i="1"/>
  <c r="U107" i="1"/>
  <c r="U102" i="1"/>
  <c r="U91" i="1"/>
  <c r="U269" i="1" s="1"/>
  <c r="U90" i="1"/>
  <c r="U89" i="1"/>
  <c r="U68" i="1"/>
  <c r="U64" i="1"/>
  <c r="U59" i="1"/>
  <c r="U54" i="1"/>
  <c r="U49" i="1"/>
  <c r="U44" i="1"/>
  <c r="U30" i="1"/>
  <c r="U25" i="1"/>
  <c r="U19" i="1"/>
  <c r="L277" i="1"/>
  <c r="L276" i="1"/>
  <c r="L259" i="1"/>
  <c r="L275" i="1" s="1"/>
  <c r="L258" i="1"/>
  <c r="L257" i="1"/>
  <c r="L229" i="1"/>
  <c r="L223" i="1"/>
  <c r="L222" i="1"/>
  <c r="L216" i="1"/>
  <c r="L213" i="1"/>
  <c r="L212" i="1"/>
  <c r="L207" i="1"/>
  <c r="L206" i="1"/>
  <c r="L204" i="1" s="1"/>
  <c r="L195" i="1"/>
  <c r="L191" i="1"/>
  <c r="L187" i="1"/>
  <c r="L181" i="1"/>
  <c r="L177" i="1"/>
  <c r="L173" i="1"/>
  <c r="L169" i="1"/>
  <c r="L165" i="1"/>
  <c r="L161" i="1"/>
  <c r="L157" i="1"/>
  <c r="L153" i="1"/>
  <c r="L149" i="1"/>
  <c r="L148" i="1"/>
  <c r="L266" i="1" s="1"/>
  <c r="L136" i="1"/>
  <c r="L281" i="1" s="1"/>
  <c r="L129" i="1"/>
  <c r="L124" i="1"/>
  <c r="L123" i="1"/>
  <c r="L110" i="1"/>
  <c r="L107" i="1"/>
  <c r="L102" i="1"/>
  <c r="L91" i="1"/>
  <c r="L269" i="1" s="1"/>
  <c r="L90" i="1"/>
  <c r="L89" i="1"/>
  <c r="L68" i="1"/>
  <c r="L64" i="1"/>
  <c r="L59" i="1"/>
  <c r="L54" i="1"/>
  <c r="L49" i="1"/>
  <c r="L44" i="1"/>
  <c r="L30" i="1"/>
  <c r="L25" i="1"/>
  <c r="L19" i="1"/>
  <c r="E187" i="1"/>
  <c r="E277" i="1"/>
  <c r="E276" i="1"/>
  <c r="E259" i="1"/>
  <c r="E275" i="1" s="1"/>
  <c r="E258" i="1"/>
  <c r="E257" i="1"/>
  <c r="E229" i="1"/>
  <c r="E223" i="1"/>
  <c r="E222" i="1"/>
  <c r="E216" i="1"/>
  <c r="E213" i="1"/>
  <c r="E212" i="1"/>
  <c r="E207" i="1"/>
  <c r="E206" i="1"/>
  <c r="E204" i="1" s="1"/>
  <c r="E195" i="1"/>
  <c r="E191" i="1"/>
  <c r="E181" i="1"/>
  <c r="E177" i="1"/>
  <c r="E173" i="1"/>
  <c r="E169" i="1"/>
  <c r="E165" i="1"/>
  <c r="E161" i="1"/>
  <c r="E157" i="1"/>
  <c r="E153" i="1"/>
  <c r="E149" i="1"/>
  <c r="E148" i="1"/>
  <c r="E266" i="1" s="1"/>
  <c r="E136" i="1"/>
  <c r="E129" i="1"/>
  <c r="E124" i="1"/>
  <c r="E123" i="1"/>
  <c r="E110" i="1"/>
  <c r="E107" i="1"/>
  <c r="E102" i="1"/>
  <c r="E91" i="1"/>
  <c r="E269" i="1" s="1"/>
  <c r="E90" i="1"/>
  <c r="E89" i="1"/>
  <c r="E68" i="1"/>
  <c r="E64" i="1"/>
  <c r="E59" i="1"/>
  <c r="E54" i="1"/>
  <c r="E49" i="1"/>
  <c r="E44" i="1"/>
  <c r="E30" i="1"/>
  <c r="E25" i="1"/>
  <c r="E19" i="1"/>
  <c r="O20" i="1" l="1"/>
  <c r="Q20" i="1" s="1"/>
  <c r="S20" i="1" s="1"/>
  <c r="X20" i="1"/>
  <c r="Z20" i="1" s="1"/>
  <c r="L271" i="1"/>
  <c r="U271" i="1"/>
  <c r="E271" i="1"/>
  <c r="E86" i="1"/>
  <c r="L274" i="1"/>
  <c r="L273" i="1"/>
  <c r="E274" i="1"/>
  <c r="U274" i="1"/>
  <c r="E273" i="1"/>
  <c r="U273" i="1"/>
  <c r="U15" i="1"/>
  <c r="U268" i="1"/>
  <c r="U120" i="1"/>
  <c r="U255" i="1"/>
  <c r="L255" i="1"/>
  <c r="E210" i="1"/>
  <c r="L86" i="1"/>
  <c r="L272" i="1"/>
  <c r="L145" i="1"/>
  <c r="L220" i="1"/>
  <c r="U210" i="1"/>
  <c r="L267" i="1"/>
  <c r="E272" i="1"/>
  <c r="E145" i="1"/>
  <c r="E255" i="1"/>
  <c r="L15" i="1"/>
  <c r="L268" i="1"/>
  <c r="L120" i="1"/>
  <c r="L210" i="1"/>
  <c r="U86" i="1"/>
  <c r="U272" i="1"/>
  <c r="U145" i="1"/>
  <c r="U220" i="1"/>
  <c r="U267" i="1"/>
  <c r="E220" i="1"/>
  <c r="E120" i="1"/>
  <c r="E268" i="1"/>
  <c r="E267" i="1"/>
  <c r="E15" i="1"/>
  <c r="K277" i="1"/>
  <c r="M277" i="1" s="1"/>
  <c r="O277" i="1" s="1"/>
  <c r="Q277" i="1" s="1"/>
  <c r="S277" i="1" s="1"/>
  <c r="T277" i="1"/>
  <c r="V277" i="1" s="1"/>
  <c r="X277" i="1" s="1"/>
  <c r="Z277" i="1" s="1"/>
  <c r="D277" i="1"/>
  <c r="F277" i="1" s="1"/>
  <c r="H277" i="1" s="1"/>
  <c r="J277" i="1" s="1"/>
  <c r="E264" i="1" l="1"/>
  <c r="E280" i="1" s="1"/>
  <c r="L264" i="1"/>
  <c r="U264" i="1"/>
  <c r="U280" i="1" s="1"/>
  <c r="K206" i="1"/>
  <c r="M206" i="1" s="1"/>
  <c r="O206" i="1" s="1"/>
  <c r="Q206" i="1" s="1"/>
  <c r="S206" i="1" s="1"/>
  <c r="T206" i="1"/>
  <c r="V206" i="1" s="1"/>
  <c r="X206" i="1" s="1"/>
  <c r="Z206" i="1" s="1"/>
  <c r="D206" i="1"/>
  <c r="F206" i="1" s="1"/>
  <c r="H206" i="1" s="1"/>
  <c r="J206" i="1" s="1"/>
  <c r="L282" i="1" l="1"/>
  <c r="L280" i="1"/>
  <c r="L283" i="1"/>
  <c r="U282" i="1"/>
  <c r="U283" i="1" s="1"/>
  <c r="K122" i="1"/>
  <c r="M122" i="1" s="1"/>
  <c r="O122" i="1" s="1"/>
  <c r="Q122" i="1" s="1"/>
  <c r="S122" i="1" s="1"/>
  <c r="T122" i="1"/>
  <c r="V122" i="1" s="1"/>
  <c r="X122" i="1" s="1"/>
  <c r="Z122" i="1" s="1"/>
  <c r="K123" i="1"/>
  <c r="M123" i="1" s="1"/>
  <c r="O123" i="1" s="1"/>
  <c r="Q123" i="1" s="1"/>
  <c r="S123" i="1" s="1"/>
  <c r="T123" i="1"/>
  <c r="V123" i="1" s="1"/>
  <c r="X123" i="1" s="1"/>
  <c r="Z123" i="1" s="1"/>
  <c r="D123" i="1"/>
  <c r="F123" i="1" s="1"/>
  <c r="H123" i="1" s="1"/>
  <c r="J123" i="1" s="1"/>
  <c r="D122" i="1"/>
  <c r="F122" i="1" s="1"/>
  <c r="H122" i="1" s="1"/>
  <c r="J122" i="1" s="1"/>
  <c r="K129" i="1"/>
  <c r="M129" i="1" s="1"/>
  <c r="O129" i="1" s="1"/>
  <c r="Q129" i="1" s="1"/>
  <c r="S129" i="1" s="1"/>
  <c r="T129" i="1"/>
  <c r="V129" i="1" s="1"/>
  <c r="X129" i="1" s="1"/>
  <c r="Z129" i="1" s="1"/>
  <c r="D129" i="1"/>
  <c r="F129" i="1" s="1"/>
  <c r="H129" i="1" s="1"/>
  <c r="J129" i="1" s="1"/>
  <c r="K136" i="1"/>
  <c r="K281" i="1" s="1"/>
  <c r="T136" i="1"/>
  <c r="T281" i="1" s="1"/>
  <c r="D136" i="1"/>
  <c r="F136" i="1" s="1"/>
  <c r="H136" i="1" s="1"/>
  <c r="J136" i="1" s="1"/>
  <c r="V136" i="1" l="1"/>
  <c r="V281" i="1" s="1"/>
  <c r="M136" i="1"/>
  <c r="M281" i="1" s="1"/>
  <c r="M17" i="1"/>
  <c r="O17" i="1" s="1"/>
  <c r="Q17" i="1" s="1"/>
  <c r="S17" i="1" s="1"/>
  <c r="K19" i="1"/>
  <c r="M19" i="1" s="1"/>
  <c r="O19" i="1" s="1"/>
  <c r="Q19" i="1" s="1"/>
  <c r="S19" i="1" s="1"/>
  <c r="T19" i="1"/>
  <c r="V19" i="1" s="1"/>
  <c r="X19" i="1" s="1"/>
  <c r="Z19" i="1" s="1"/>
  <c r="F19" i="1"/>
  <c r="H19" i="1" s="1"/>
  <c r="J19" i="1" s="1"/>
  <c r="V17" i="1"/>
  <c r="X17" i="1" s="1"/>
  <c r="Z17" i="1" s="1"/>
  <c r="F17" i="1"/>
  <c r="H17" i="1" s="1"/>
  <c r="J17" i="1" s="1"/>
  <c r="K30" i="1"/>
  <c r="T30" i="1"/>
  <c r="D30" i="1"/>
  <c r="O136" i="1" l="1"/>
  <c r="Q136" i="1" s="1"/>
  <c r="S136" i="1" s="1"/>
  <c r="X136" i="1"/>
  <c r="Z136" i="1" s="1"/>
  <c r="V30" i="1"/>
  <c r="X30" i="1" s="1"/>
  <c r="Z30" i="1" s="1"/>
  <c r="F30" i="1"/>
  <c r="H30" i="1" s="1"/>
  <c r="J30" i="1" s="1"/>
  <c r="M30" i="1"/>
  <c r="O30" i="1" s="1"/>
  <c r="Q30" i="1" s="1"/>
  <c r="S30" i="1" s="1"/>
  <c r="K222" i="1"/>
  <c r="M222" i="1" s="1"/>
  <c r="O222" i="1" s="1"/>
  <c r="Q222" i="1" s="1"/>
  <c r="S222" i="1" s="1"/>
  <c r="T222" i="1"/>
  <c r="V222" i="1" s="1"/>
  <c r="X222" i="1" s="1"/>
  <c r="Z222" i="1" s="1"/>
  <c r="D222" i="1"/>
  <c r="F222" i="1" s="1"/>
  <c r="H222" i="1" s="1"/>
  <c r="J222" i="1" s="1"/>
  <c r="K212" i="1" l="1"/>
  <c r="M212" i="1" s="1"/>
  <c r="O212" i="1" s="1"/>
  <c r="Q212" i="1" s="1"/>
  <c r="S212" i="1" s="1"/>
  <c r="T212" i="1"/>
  <c r="V212" i="1" s="1"/>
  <c r="X212" i="1" s="1"/>
  <c r="Z212" i="1" s="1"/>
  <c r="K213" i="1"/>
  <c r="M213" i="1" s="1"/>
  <c r="O213" i="1" s="1"/>
  <c r="Q213" i="1" s="1"/>
  <c r="S213" i="1" s="1"/>
  <c r="T213" i="1"/>
  <c r="V213" i="1" s="1"/>
  <c r="X213" i="1" s="1"/>
  <c r="Z213" i="1" s="1"/>
  <c r="D213" i="1"/>
  <c r="F213" i="1" s="1"/>
  <c r="H213" i="1" s="1"/>
  <c r="J213" i="1" s="1"/>
  <c r="D212" i="1"/>
  <c r="F212" i="1" s="1"/>
  <c r="H212" i="1" s="1"/>
  <c r="J212" i="1" s="1"/>
  <c r="K223" i="1"/>
  <c r="T223" i="1"/>
  <c r="D223" i="1"/>
  <c r="K276" i="1"/>
  <c r="M276" i="1" s="1"/>
  <c r="O276" i="1" s="1"/>
  <c r="Q276" i="1" s="1"/>
  <c r="S276" i="1" s="1"/>
  <c r="T276" i="1"/>
  <c r="V276" i="1" s="1"/>
  <c r="X276" i="1" s="1"/>
  <c r="Z276" i="1" s="1"/>
  <c r="D276" i="1"/>
  <c r="F276" i="1" s="1"/>
  <c r="H276" i="1" s="1"/>
  <c r="J276" i="1" s="1"/>
  <c r="T220" i="1" l="1"/>
  <c r="V220" i="1" s="1"/>
  <c r="X220" i="1" s="1"/>
  <c r="Z220" i="1" s="1"/>
  <c r="V223" i="1"/>
  <c r="X223" i="1" s="1"/>
  <c r="Z223" i="1" s="1"/>
  <c r="D220" i="1"/>
  <c r="F220" i="1" s="1"/>
  <c r="H220" i="1" s="1"/>
  <c r="J220" i="1" s="1"/>
  <c r="F223" i="1"/>
  <c r="H223" i="1" s="1"/>
  <c r="J223" i="1" s="1"/>
  <c r="K220" i="1"/>
  <c r="M220" i="1" s="1"/>
  <c r="O220" i="1" s="1"/>
  <c r="Q220" i="1" s="1"/>
  <c r="S220" i="1" s="1"/>
  <c r="M223" i="1"/>
  <c r="O223" i="1" s="1"/>
  <c r="Q223" i="1" s="1"/>
  <c r="S223" i="1" s="1"/>
  <c r="D210" i="1"/>
  <c r="F210" i="1" s="1"/>
  <c r="H210" i="1" s="1"/>
  <c r="J210" i="1" s="1"/>
  <c r="K210" i="1"/>
  <c r="M210" i="1" s="1"/>
  <c r="O210" i="1" s="1"/>
  <c r="Q210" i="1" s="1"/>
  <c r="S210" i="1" s="1"/>
  <c r="T210" i="1"/>
  <c r="V210" i="1" s="1"/>
  <c r="X210" i="1" s="1"/>
  <c r="Z210" i="1" s="1"/>
  <c r="K147" i="1"/>
  <c r="M147" i="1" s="1"/>
  <c r="O147" i="1" s="1"/>
  <c r="Q147" i="1" s="1"/>
  <c r="S147" i="1" s="1"/>
  <c r="T147" i="1"/>
  <c r="V147" i="1" s="1"/>
  <c r="X147" i="1" s="1"/>
  <c r="Z147" i="1" s="1"/>
  <c r="D147" i="1"/>
  <c r="F147" i="1" s="1"/>
  <c r="H147" i="1" s="1"/>
  <c r="J147" i="1" s="1"/>
  <c r="K257" i="1"/>
  <c r="M257" i="1" s="1"/>
  <c r="O257" i="1" s="1"/>
  <c r="Q257" i="1" s="1"/>
  <c r="S257" i="1" s="1"/>
  <c r="T257" i="1"/>
  <c r="V257" i="1" s="1"/>
  <c r="X257" i="1" s="1"/>
  <c r="Z257" i="1" s="1"/>
  <c r="K258" i="1"/>
  <c r="M258" i="1" s="1"/>
  <c r="O258" i="1" s="1"/>
  <c r="Q258" i="1" s="1"/>
  <c r="S258" i="1" s="1"/>
  <c r="T258" i="1"/>
  <c r="V258" i="1" s="1"/>
  <c r="X258" i="1" s="1"/>
  <c r="Z258" i="1" s="1"/>
  <c r="D258" i="1"/>
  <c r="F258" i="1" s="1"/>
  <c r="H258" i="1" s="1"/>
  <c r="J258" i="1" s="1"/>
  <c r="D257" i="1"/>
  <c r="F257" i="1" s="1"/>
  <c r="H257" i="1" s="1"/>
  <c r="J257" i="1" s="1"/>
  <c r="K259" i="1"/>
  <c r="T259" i="1"/>
  <c r="D259" i="1"/>
  <c r="T275" i="1" l="1"/>
  <c r="V275" i="1" s="1"/>
  <c r="X275" i="1" s="1"/>
  <c r="Z275" i="1" s="1"/>
  <c r="V259" i="1"/>
  <c r="X259" i="1" s="1"/>
  <c r="Z259" i="1" s="1"/>
  <c r="D275" i="1"/>
  <c r="F275" i="1" s="1"/>
  <c r="H275" i="1" s="1"/>
  <c r="J275" i="1" s="1"/>
  <c r="F259" i="1"/>
  <c r="H259" i="1" s="1"/>
  <c r="J259" i="1" s="1"/>
  <c r="K275" i="1"/>
  <c r="M275" i="1" s="1"/>
  <c r="O275" i="1" s="1"/>
  <c r="Q275" i="1" s="1"/>
  <c r="S275" i="1" s="1"/>
  <c r="M259" i="1"/>
  <c r="O259" i="1" s="1"/>
  <c r="Q259" i="1" s="1"/>
  <c r="S259" i="1" s="1"/>
  <c r="D255" i="1"/>
  <c r="F255" i="1" s="1"/>
  <c r="H255" i="1" s="1"/>
  <c r="J255" i="1" s="1"/>
  <c r="T255" i="1"/>
  <c r="V255" i="1" s="1"/>
  <c r="X255" i="1" s="1"/>
  <c r="Z255" i="1" s="1"/>
  <c r="K255" i="1"/>
  <c r="M255" i="1" s="1"/>
  <c r="O255" i="1" s="1"/>
  <c r="Q255" i="1" s="1"/>
  <c r="S255" i="1" s="1"/>
  <c r="K88" i="1" l="1"/>
  <c r="M88" i="1" s="1"/>
  <c r="O88" i="1" s="1"/>
  <c r="Q88" i="1" s="1"/>
  <c r="S88" i="1" s="1"/>
  <c r="T88" i="1"/>
  <c r="V88" i="1" s="1"/>
  <c r="X88" i="1" s="1"/>
  <c r="Z88" i="1" s="1"/>
  <c r="K89" i="1"/>
  <c r="M89" i="1" s="1"/>
  <c r="O89" i="1" s="1"/>
  <c r="Q89" i="1" s="1"/>
  <c r="S89" i="1" s="1"/>
  <c r="T89" i="1"/>
  <c r="V89" i="1" s="1"/>
  <c r="X89" i="1" s="1"/>
  <c r="Z89" i="1" s="1"/>
  <c r="K90" i="1"/>
  <c r="T90" i="1"/>
  <c r="V90" i="1" s="1"/>
  <c r="X90" i="1" s="1"/>
  <c r="Z90" i="1" s="1"/>
  <c r="K91" i="1"/>
  <c r="T91" i="1"/>
  <c r="D91" i="1"/>
  <c r="D90" i="1"/>
  <c r="D89" i="1"/>
  <c r="F89" i="1" s="1"/>
  <c r="H89" i="1" s="1"/>
  <c r="J89" i="1" s="1"/>
  <c r="D88" i="1"/>
  <c r="F88" i="1" s="1"/>
  <c r="H88" i="1" s="1"/>
  <c r="J88" i="1" s="1"/>
  <c r="K110" i="1"/>
  <c r="M110" i="1" s="1"/>
  <c r="O110" i="1" s="1"/>
  <c r="Q110" i="1" s="1"/>
  <c r="S110" i="1" s="1"/>
  <c r="T110" i="1"/>
  <c r="V110" i="1" s="1"/>
  <c r="X110" i="1" s="1"/>
  <c r="Z110" i="1" s="1"/>
  <c r="D110" i="1"/>
  <c r="F110" i="1" s="1"/>
  <c r="H110" i="1" s="1"/>
  <c r="J110" i="1" s="1"/>
  <c r="K107" i="1"/>
  <c r="M107" i="1" s="1"/>
  <c r="O107" i="1" s="1"/>
  <c r="Q107" i="1" s="1"/>
  <c r="S107" i="1" s="1"/>
  <c r="T107" i="1"/>
  <c r="V107" i="1" s="1"/>
  <c r="X107" i="1" s="1"/>
  <c r="Z107" i="1" s="1"/>
  <c r="D107" i="1"/>
  <c r="F107" i="1" s="1"/>
  <c r="H107" i="1" s="1"/>
  <c r="J107" i="1" s="1"/>
  <c r="K102" i="1"/>
  <c r="M102" i="1" s="1"/>
  <c r="O102" i="1" s="1"/>
  <c r="Q102" i="1" s="1"/>
  <c r="S102" i="1" s="1"/>
  <c r="T102" i="1"/>
  <c r="V102" i="1" s="1"/>
  <c r="X102" i="1" s="1"/>
  <c r="Z102" i="1" s="1"/>
  <c r="D102" i="1"/>
  <c r="F102" i="1" s="1"/>
  <c r="H102" i="1" s="1"/>
  <c r="J102" i="1" s="1"/>
  <c r="T268" i="1"/>
  <c r="V268" i="1" s="1"/>
  <c r="X268" i="1" s="1"/>
  <c r="Z268" i="1" s="1"/>
  <c r="D268" i="1" l="1"/>
  <c r="F268" i="1" s="1"/>
  <c r="H268" i="1" s="1"/>
  <c r="J268" i="1" s="1"/>
  <c r="F90" i="1"/>
  <c r="H90" i="1" s="1"/>
  <c r="J90" i="1" s="1"/>
  <c r="T269" i="1"/>
  <c r="V269" i="1" s="1"/>
  <c r="X269" i="1" s="1"/>
  <c r="Z269" i="1" s="1"/>
  <c r="V91" i="1"/>
  <c r="X91" i="1" s="1"/>
  <c r="Z91" i="1" s="1"/>
  <c r="D269" i="1"/>
  <c r="F269" i="1" s="1"/>
  <c r="H269" i="1" s="1"/>
  <c r="J269" i="1" s="1"/>
  <c r="F91" i="1"/>
  <c r="H91" i="1" s="1"/>
  <c r="J91" i="1" s="1"/>
  <c r="K269" i="1"/>
  <c r="M269" i="1" s="1"/>
  <c r="O269" i="1" s="1"/>
  <c r="Q269" i="1" s="1"/>
  <c r="S269" i="1" s="1"/>
  <c r="M91" i="1"/>
  <c r="O91" i="1" s="1"/>
  <c r="Q91" i="1" s="1"/>
  <c r="S91" i="1" s="1"/>
  <c r="K268" i="1"/>
  <c r="M268" i="1" s="1"/>
  <c r="O268" i="1" s="1"/>
  <c r="Q268" i="1" s="1"/>
  <c r="S268" i="1" s="1"/>
  <c r="M90" i="1"/>
  <c r="O90" i="1" s="1"/>
  <c r="Q90" i="1" s="1"/>
  <c r="S90" i="1" s="1"/>
  <c r="T272" i="1"/>
  <c r="V272" i="1" s="1"/>
  <c r="X272" i="1" s="1"/>
  <c r="Z272" i="1" s="1"/>
  <c r="D272" i="1"/>
  <c r="F272" i="1" s="1"/>
  <c r="H272" i="1" s="1"/>
  <c r="J272" i="1" s="1"/>
  <c r="K272" i="1"/>
  <c r="M272" i="1" s="1"/>
  <c r="O272" i="1" s="1"/>
  <c r="Q272" i="1" s="1"/>
  <c r="S272" i="1" s="1"/>
  <c r="K68" i="1"/>
  <c r="M68" i="1" s="1"/>
  <c r="O68" i="1" s="1"/>
  <c r="Q68" i="1" s="1"/>
  <c r="S68" i="1" s="1"/>
  <c r="T68" i="1"/>
  <c r="V68" i="1" s="1"/>
  <c r="X68" i="1" s="1"/>
  <c r="Z68" i="1" s="1"/>
  <c r="D68" i="1"/>
  <c r="F68" i="1" s="1"/>
  <c r="H68" i="1" s="1"/>
  <c r="J68" i="1" s="1"/>
  <c r="K64" i="1"/>
  <c r="T64" i="1"/>
  <c r="D64" i="1"/>
  <c r="K59" i="1"/>
  <c r="M59" i="1" s="1"/>
  <c r="O59" i="1" s="1"/>
  <c r="Q59" i="1" s="1"/>
  <c r="S59" i="1" s="1"/>
  <c r="D59" i="1"/>
  <c r="F59" i="1" s="1"/>
  <c r="H59" i="1" s="1"/>
  <c r="J59" i="1" s="1"/>
  <c r="T62" i="1"/>
  <c r="T18" i="1" s="1"/>
  <c r="T54" i="1"/>
  <c r="V54" i="1" s="1"/>
  <c r="X54" i="1" s="1"/>
  <c r="Z54" i="1" s="1"/>
  <c r="D54" i="1"/>
  <c r="F54" i="1" s="1"/>
  <c r="H54" i="1" s="1"/>
  <c r="J54" i="1" s="1"/>
  <c r="K57" i="1"/>
  <c r="K18" i="1" s="1"/>
  <c r="K49" i="1"/>
  <c r="M49" i="1" s="1"/>
  <c r="O49" i="1" s="1"/>
  <c r="Q49" i="1" s="1"/>
  <c r="S49" i="1" s="1"/>
  <c r="T49" i="1"/>
  <c r="V49" i="1" s="1"/>
  <c r="X49" i="1" s="1"/>
  <c r="Z49" i="1" s="1"/>
  <c r="D49" i="1"/>
  <c r="F49" i="1" s="1"/>
  <c r="H49" i="1" s="1"/>
  <c r="J49" i="1" s="1"/>
  <c r="K44" i="1"/>
  <c r="M44" i="1" s="1"/>
  <c r="O44" i="1" s="1"/>
  <c r="Q44" i="1" s="1"/>
  <c r="S44" i="1" s="1"/>
  <c r="T44" i="1"/>
  <c r="V44" i="1" s="1"/>
  <c r="X44" i="1" s="1"/>
  <c r="Z44" i="1" s="1"/>
  <c r="D44" i="1"/>
  <c r="F44" i="1" s="1"/>
  <c r="H44" i="1" s="1"/>
  <c r="J44" i="1" s="1"/>
  <c r="K25" i="1"/>
  <c r="M25" i="1" s="1"/>
  <c r="O25" i="1" s="1"/>
  <c r="Q25" i="1" s="1"/>
  <c r="S25" i="1" s="1"/>
  <c r="T25" i="1"/>
  <c r="V25" i="1" s="1"/>
  <c r="X25" i="1" s="1"/>
  <c r="Z25" i="1" s="1"/>
  <c r="D28" i="1"/>
  <c r="D18" i="1" s="1"/>
  <c r="K204" i="1"/>
  <c r="M204" i="1" s="1"/>
  <c r="O204" i="1" s="1"/>
  <c r="Q204" i="1" s="1"/>
  <c r="S204" i="1" s="1"/>
  <c r="T204" i="1"/>
  <c r="V204" i="1" s="1"/>
  <c r="X204" i="1" s="1"/>
  <c r="Z204" i="1" s="1"/>
  <c r="D204" i="1"/>
  <c r="F204" i="1" s="1"/>
  <c r="H204" i="1" s="1"/>
  <c r="J204" i="1" s="1"/>
  <c r="K148" i="1"/>
  <c r="M148" i="1" s="1"/>
  <c r="O148" i="1" s="1"/>
  <c r="Q148" i="1" s="1"/>
  <c r="S148" i="1" s="1"/>
  <c r="T148" i="1"/>
  <c r="V148" i="1" s="1"/>
  <c r="X148" i="1" s="1"/>
  <c r="Z148" i="1" s="1"/>
  <c r="D148" i="1"/>
  <c r="F148" i="1" s="1"/>
  <c r="H148" i="1" s="1"/>
  <c r="J148" i="1" s="1"/>
  <c r="D153" i="1"/>
  <c r="F153" i="1" s="1"/>
  <c r="H153" i="1" s="1"/>
  <c r="J153" i="1" s="1"/>
  <c r="T149" i="1"/>
  <c r="V149" i="1" s="1"/>
  <c r="X149" i="1" s="1"/>
  <c r="Z149" i="1" s="1"/>
  <c r="K149" i="1"/>
  <c r="M149" i="1" s="1"/>
  <c r="O149" i="1" s="1"/>
  <c r="Q149" i="1" s="1"/>
  <c r="S149" i="1" s="1"/>
  <c r="D149" i="1"/>
  <c r="F149" i="1" s="1"/>
  <c r="H149" i="1" s="1"/>
  <c r="J149" i="1" s="1"/>
  <c r="F18" i="1" l="1"/>
  <c r="H18" i="1" s="1"/>
  <c r="J18" i="1" s="1"/>
  <c r="F28" i="1"/>
  <c r="H28" i="1" s="1"/>
  <c r="J28" i="1" s="1"/>
  <c r="V18" i="1"/>
  <c r="X18" i="1" s="1"/>
  <c r="Z18" i="1" s="1"/>
  <c r="V62" i="1"/>
  <c r="X62" i="1" s="1"/>
  <c r="Z62" i="1" s="1"/>
  <c r="M57" i="1"/>
  <c r="O57" i="1" s="1"/>
  <c r="Q57" i="1" s="1"/>
  <c r="S57" i="1" s="1"/>
  <c r="D274" i="1"/>
  <c r="V64" i="1"/>
  <c r="X64" i="1" s="1"/>
  <c r="Z64" i="1" s="1"/>
  <c r="T274" i="1"/>
  <c r="V274" i="1" s="1"/>
  <c r="X274" i="1" s="1"/>
  <c r="Z274" i="1" s="1"/>
  <c r="F64" i="1"/>
  <c r="H64" i="1" s="1"/>
  <c r="J64" i="1" s="1"/>
  <c r="F274" i="1"/>
  <c r="H274" i="1" s="1"/>
  <c r="J274" i="1" s="1"/>
  <c r="M64" i="1"/>
  <c r="O64" i="1" s="1"/>
  <c r="Q64" i="1" s="1"/>
  <c r="S64" i="1" s="1"/>
  <c r="K274" i="1"/>
  <c r="M274" i="1" s="1"/>
  <c r="O274" i="1" s="1"/>
  <c r="Q274" i="1" s="1"/>
  <c r="S274" i="1" s="1"/>
  <c r="T59" i="1"/>
  <c r="V59" i="1" s="1"/>
  <c r="X59" i="1" s="1"/>
  <c r="Z59" i="1" s="1"/>
  <c r="K54" i="1"/>
  <c r="M54" i="1" s="1"/>
  <c r="O54" i="1" s="1"/>
  <c r="Q54" i="1" s="1"/>
  <c r="S54" i="1" s="1"/>
  <c r="T266" i="1"/>
  <c r="V266" i="1" s="1"/>
  <c r="X266" i="1" s="1"/>
  <c r="Z266" i="1" s="1"/>
  <c r="T145" i="1"/>
  <c r="V145" i="1" s="1"/>
  <c r="X145" i="1" s="1"/>
  <c r="Z145" i="1" s="1"/>
  <c r="K266" i="1"/>
  <c r="M266" i="1" s="1"/>
  <c r="O266" i="1" s="1"/>
  <c r="Q266" i="1" s="1"/>
  <c r="S266" i="1" s="1"/>
  <c r="K145" i="1"/>
  <c r="M145" i="1" s="1"/>
  <c r="O145" i="1" s="1"/>
  <c r="Q145" i="1" s="1"/>
  <c r="S145" i="1" s="1"/>
  <c r="D266" i="1"/>
  <c r="F266" i="1" s="1"/>
  <c r="H266" i="1" s="1"/>
  <c r="J266" i="1" s="1"/>
  <c r="D145" i="1"/>
  <c r="F145" i="1" s="1"/>
  <c r="H145" i="1" s="1"/>
  <c r="J145" i="1" s="1"/>
  <c r="D267" i="1"/>
  <c r="F267" i="1" s="1"/>
  <c r="H267" i="1" s="1"/>
  <c r="J267" i="1" s="1"/>
  <c r="T267" i="1"/>
  <c r="V267" i="1" s="1"/>
  <c r="X267" i="1" s="1"/>
  <c r="Z267" i="1" s="1"/>
  <c r="D25" i="1"/>
  <c r="F25" i="1" s="1"/>
  <c r="H25" i="1" s="1"/>
  <c r="J25" i="1" s="1"/>
  <c r="D235" i="1"/>
  <c r="F235" i="1" s="1"/>
  <c r="H235" i="1" s="1"/>
  <c r="J235" i="1" s="1"/>
  <c r="K216" i="1"/>
  <c r="T216" i="1"/>
  <c r="D216" i="1"/>
  <c r="K229" i="1"/>
  <c r="M229" i="1" s="1"/>
  <c r="O229" i="1" s="1"/>
  <c r="Q229" i="1" s="1"/>
  <c r="S229" i="1" s="1"/>
  <c r="T229" i="1"/>
  <c r="V229" i="1" s="1"/>
  <c r="X229" i="1" s="1"/>
  <c r="Z229" i="1" s="1"/>
  <c r="D229" i="1"/>
  <c r="F229" i="1" s="1"/>
  <c r="H229" i="1" s="1"/>
  <c r="J229" i="1" s="1"/>
  <c r="K207" i="1"/>
  <c r="M207" i="1" s="1"/>
  <c r="O207" i="1" s="1"/>
  <c r="Q207" i="1" s="1"/>
  <c r="S207" i="1" s="1"/>
  <c r="T207" i="1"/>
  <c r="V207" i="1" s="1"/>
  <c r="X207" i="1" s="1"/>
  <c r="Z207" i="1" s="1"/>
  <c r="D207" i="1"/>
  <c r="F207" i="1" s="1"/>
  <c r="H207" i="1" s="1"/>
  <c r="J207" i="1" s="1"/>
  <c r="K124" i="1"/>
  <c r="M124" i="1" s="1"/>
  <c r="O124" i="1" s="1"/>
  <c r="Q124" i="1" s="1"/>
  <c r="S124" i="1" s="1"/>
  <c r="T124" i="1"/>
  <c r="V124" i="1" s="1"/>
  <c r="X124" i="1" s="1"/>
  <c r="Z124" i="1" s="1"/>
  <c r="D124" i="1"/>
  <c r="F124" i="1" s="1"/>
  <c r="H124" i="1" s="1"/>
  <c r="J124" i="1" s="1"/>
  <c r="K195" i="1"/>
  <c r="M195" i="1" s="1"/>
  <c r="O195" i="1" s="1"/>
  <c r="Q195" i="1" s="1"/>
  <c r="S195" i="1" s="1"/>
  <c r="T195" i="1"/>
  <c r="V195" i="1" s="1"/>
  <c r="X195" i="1" s="1"/>
  <c r="Z195" i="1" s="1"/>
  <c r="D195" i="1"/>
  <c r="F195" i="1" s="1"/>
  <c r="H195" i="1" s="1"/>
  <c r="J195" i="1" s="1"/>
  <c r="K191" i="1"/>
  <c r="M191" i="1" s="1"/>
  <c r="O191" i="1" s="1"/>
  <c r="Q191" i="1" s="1"/>
  <c r="S191" i="1" s="1"/>
  <c r="T191" i="1"/>
  <c r="V191" i="1" s="1"/>
  <c r="X191" i="1" s="1"/>
  <c r="Z191" i="1" s="1"/>
  <c r="D191" i="1"/>
  <c r="F191" i="1" s="1"/>
  <c r="H191" i="1" s="1"/>
  <c r="J191" i="1" s="1"/>
  <c r="K187" i="1"/>
  <c r="M187" i="1" s="1"/>
  <c r="O187" i="1" s="1"/>
  <c r="Q187" i="1" s="1"/>
  <c r="S187" i="1" s="1"/>
  <c r="T187" i="1"/>
  <c r="V187" i="1" s="1"/>
  <c r="X187" i="1" s="1"/>
  <c r="Z187" i="1" s="1"/>
  <c r="D187" i="1"/>
  <c r="F187" i="1" s="1"/>
  <c r="H187" i="1" s="1"/>
  <c r="J187" i="1" s="1"/>
  <c r="K181" i="1"/>
  <c r="M181" i="1" s="1"/>
  <c r="O181" i="1" s="1"/>
  <c r="Q181" i="1" s="1"/>
  <c r="S181" i="1" s="1"/>
  <c r="T181" i="1"/>
  <c r="V181" i="1" s="1"/>
  <c r="X181" i="1" s="1"/>
  <c r="Z181" i="1" s="1"/>
  <c r="D181" i="1"/>
  <c r="F181" i="1" s="1"/>
  <c r="H181" i="1" s="1"/>
  <c r="J181" i="1" s="1"/>
  <c r="K177" i="1"/>
  <c r="M177" i="1" s="1"/>
  <c r="O177" i="1" s="1"/>
  <c r="Q177" i="1" s="1"/>
  <c r="S177" i="1" s="1"/>
  <c r="T177" i="1"/>
  <c r="V177" i="1" s="1"/>
  <c r="X177" i="1" s="1"/>
  <c r="Z177" i="1" s="1"/>
  <c r="D177" i="1"/>
  <c r="F177" i="1" s="1"/>
  <c r="H177" i="1" s="1"/>
  <c r="J177" i="1" s="1"/>
  <c r="K173" i="1"/>
  <c r="M173" i="1" s="1"/>
  <c r="O173" i="1" s="1"/>
  <c r="Q173" i="1" s="1"/>
  <c r="S173" i="1" s="1"/>
  <c r="T173" i="1"/>
  <c r="V173" i="1" s="1"/>
  <c r="X173" i="1" s="1"/>
  <c r="Z173" i="1" s="1"/>
  <c r="D173" i="1"/>
  <c r="F173" i="1" s="1"/>
  <c r="H173" i="1" s="1"/>
  <c r="J173" i="1" s="1"/>
  <c r="K169" i="1"/>
  <c r="M169" i="1" s="1"/>
  <c r="O169" i="1" s="1"/>
  <c r="Q169" i="1" s="1"/>
  <c r="S169" i="1" s="1"/>
  <c r="T169" i="1"/>
  <c r="V169" i="1" s="1"/>
  <c r="X169" i="1" s="1"/>
  <c r="Z169" i="1" s="1"/>
  <c r="D169" i="1"/>
  <c r="F169" i="1" s="1"/>
  <c r="H169" i="1" s="1"/>
  <c r="J169" i="1" s="1"/>
  <c r="K165" i="1"/>
  <c r="M165" i="1" s="1"/>
  <c r="O165" i="1" s="1"/>
  <c r="Q165" i="1" s="1"/>
  <c r="S165" i="1" s="1"/>
  <c r="T165" i="1"/>
  <c r="V165" i="1" s="1"/>
  <c r="X165" i="1" s="1"/>
  <c r="Z165" i="1" s="1"/>
  <c r="D165" i="1"/>
  <c r="F165" i="1" s="1"/>
  <c r="H165" i="1" s="1"/>
  <c r="J165" i="1" s="1"/>
  <c r="K161" i="1"/>
  <c r="M161" i="1" s="1"/>
  <c r="O161" i="1" s="1"/>
  <c r="Q161" i="1" s="1"/>
  <c r="S161" i="1" s="1"/>
  <c r="T161" i="1"/>
  <c r="V161" i="1" s="1"/>
  <c r="X161" i="1" s="1"/>
  <c r="Z161" i="1" s="1"/>
  <c r="D161" i="1"/>
  <c r="F161" i="1" s="1"/>
  <c r="H161" i="1" s="1"/>
  <c r="J161" i="1" s="1"/>
  <c r="K157" i="1"/>
  <c r="M157" i="1" s="1"/>
  <c r="O157" i="1" s="1"/>
  <c r="Q157" i="1" s="1"/>
  <c r="S157" i="1" s="1"/>
  <c r="T157" i="1"/>
  <c r="V157" i="1" s="1"/>
  <c r="X157" i="1" s="1"/>
  <c r="Z157" i="1" s="1"/>
  <c r="D157" i="1"/>
  <c r="F157" i="1" s="1"/>
  <c r="H157" i="1" s="1"/>
  <c r="J157" i="1" s="1"/>
  <c r="K153" i="1"/>
  <c r="M153" i="1" s="1"/>
  <c r="O153" i="1" s="1"/>
  <c r="Q153" i="1" s="1"/>
  <c r="S153" i="1" s="1"/>
  <c r="T153" i="1"/>
  <c r="V153" i="1" s="1"/>
  <c r="X153" i="1" s="1"/>
  <c r="Z153" i="1" s="1"/>
  <c r="D271" i="1" l="1"/>
  <c r="F271" i="1" s="1"/>
  <c r="H271" i="1" s="1"/>
  <c r="J271" i="1" s="1"/>
  <c r="T271" i="1"/>
  <c r="V271" i="1" s="1"/>
  <c r="X271" i="1" s="1"/>
  <c r="Z271" i="1" s="1"/>
  <c r="K271" i="1"/>
  <c r="M271" i="1" s="1"/>
  <c r="O271" i="1" s="1"/>
  <c r="Q271" i="1" s="1"/>
  <c r="S271" i="1" s="1"/>
  <c r="V216" i="1"/>
  <c r="X216" i="1" s="1"/>
  <c r="Z216" i="1" s="1"/>
  <c r="F216" i="1"/>
  <c r="H216" i="1" s="1"/>
  <c r="J216" i="1" s="1"/>
  <c r="M216" i="1"/>
  <c r="O216" i="1" s="1"/>
  <c r="Q216" i="1" s="1"/>
  <c r="S216" i="1" s="1"/>
  <c r="K267" i="1"/>
  <c r="M267" i="1" s="1"/>
  <c r="O267" i="1" s="1"/>
  <c r="Q267" i="1" s="1"/>
  <c r="S267" i="1" s="1"/>
  <c r="M18" i="1"/>
  <c r="O18" i="1" s="1"/>
  <c r="Q18" i="1" s="1"/>
  <c r="S18" i="1" s="1"/>
  <c r="T273" i="1"/>
  <c r="V273" i="1" s="1"/>
  <c r="X273" i="1" s="1"/>
  <c r="Z273" i="1" s="1"/>
  <c r="K273" i="1"/>
  <c r="M273" i="1" s="1"/>
  <c r="O273" i="1" s="1"/>
  <c r="Q273" i="1" s="1"/>
  <c r="S273" i="1" s="1"/>
  <c r="D273" i="1"/>
  <c r="F273" i="1" s="1"/>
  <c r="H273" i="1" s="1"/>
  <c r="J273" i="1" s="1"/>
  <c r="D15" i="1"/>
  <c r="F15" i="1" s="1"/>
  <c r="H15" i="1" s="1"/>
  <c r="J15" i="1" s="1"/>
  <c r="K15" i="1" l="1"/>
  <c r="M15" i="1" s="1"/>
  <c r="O15" i="1" s="1"/>
  <c r="Q15" i="1" s="1"/>
  <c r="S15" i="1" s="1"/>
  <c r="T15" i="1"/>
  <c r="V15" i="1" s="1"/>
  <c r="X15" i="1" s="1"/>
  <c r="Z15" i="1" s="1"/>
  <c r="K235" i="1" l="1"/>
  <c r="M235" i="1" s="1"/>
  <c r="O235" i="1" s="1"/>
  <c r="Q235" i="1" s="1"/>
  <c r="S235" i="1" s="1"/>
  <c r="T235" i="1"/>
  <c r="V235" i="1" s="1"/>
  <c r="X235" i="1" s="1"/>
  <c r="Z235" i="1" s="1"/>
  <c r="T86" i="1" l="1"/>
  <c r="V86" i="1" s="1"/>
  <c r="X86" i="1" s="1"/>
  <c r="Z86" i="1" s="1"/>
  <c r="D86" i="1"/>
  <c r="F86" i="1" s="1"/>
  <c r="H86" i="1" s="1"/>
  <c r="J86" i="1" s="1"/>
  <c r="K86" i="1"/>
  <c r="M86" i="1" s="1"/>
  <c r="O86" i="1" s="1"/>
  <c r="Q86" i="1" s="1"/>
  <c r="S86" i="1" s="1"/>
  <c r="D120" i="1" l="1"/>
  <c r="K120" i="1"/>
  <c r="T120" i="1"/>
  <c r="K264" i="1" l="1"/>
  <c r="K280" i="1" s="1"/>
  <c r="M120" i="1"/>
  <c r="O120" i="1" s="1"/>
  <c r="Q120" i="1" s="1"/>
  <c r="S120" i="1" s="1"/>
  <c r="T264" i="1"/>
  <c r="T280" i="1" s="1"/>
  <c r="V120" i="1"/>
  <c r="X120" i="1" s="1"/>
  <c r="Z120" i="1" s="1"/>
  <c r="D264" i="1"/>
  <c r="F120" i="1"/>
  <c r="H120" i="1" s="1"/>
  <c r="J120" i="1" s="1"/>
  <c r="T282" i="1" l="1"/>
  <c r="T283" i="1" s="1"/>
  <c r="K282" i="1"/>
  <c r="K283" i="1" s="1"/>
  <c r="F264" i="1"/>
  <c r="H264" i="1" s="1"/>
  <c r="J264" i="1" s="1"/>
  <c r="D280" i="1"/>
  <c r="V264" i="1"/>
  <c r="M264" i="1"/>
  <c r="M282" i="1" l="1"/>
  <c r="M283" i="1" s="1"/>
  <c r="M280" i="1"/>
  <c r="V282" i="1"/>
  <c r="V283" i="1" s="1"/>
  <c r="V280" i="1"/>
  <c r="O264" i="1"/>
  <c r="X264" i="1"/>
  <c r="Z264" i="1" l="1"/>
  <c r="X280" i="1"/>
  <c r="Q264" i="1"/>
  <c r="O280" i="1"/>
  <c r="S264" i="1" l="1"/>
  <c r="Q280" i="1"/>
</calcChain>
</file>

<file path=xl/sharedStrings.xml><?xml version="1.0" encoding="utf-8"?>
<sst xmlns="http://schemas.openxmlformats.org/spreadsheetml/2006/main" count="663" uniqueCount="365">
  <si>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</si>
  <si>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</si>
  <si>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</si>
  <si>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</si>
  <si>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</si>
  <si>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</si>
  <si>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</si>
  <si>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</si>
  <si>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</si>
  <si>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</si>
  <si>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</si>
  <si>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</si>
  <si>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</si>
  <si>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</si>
  <si>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</si>
  <si>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</si>
  <si>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</si>
  <si>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</si>
  <si>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</si>
  <si>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</si>
  <si>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</si>
  <si>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</si>
  <si>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</si>
  <si>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</si>
  <si>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</si>
  <si>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</si>
  <si>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Жилищно-коммунальное хозяйство</t>
  </si>
  <si>
    <t>Транспорт</t>
  </si>
  <si>
    <t>средства Фонда содействия реформированию жилищно-коммунального хозяйства</t>
  </si>
  <si>
    <t xml:space="preserve">федеральный бюджет </t>
  </si>
  <si>
    <t>1.</t>
  </si>
  <si>
    <t>Департамент земельных отношений</t>
  </si>
  <si>
    <t xml:space="preserve">Департамент дорог и благоустройства 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</si>
  <si>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</si>
  <si>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2021 год и на плановый период 2022 и 2023 годов</t>
  </si>
  <si>
    <t>2023 год</t>
  </si>
  <si>
    <t>Реконструкция ул. Карпинского от ул. Архитектора Свиязева до ул. Советской Армии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</si>
  <si>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</si>
  <si>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</si>
  <si>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</si>
  <si>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Реконструкция площади Восстания. 2 этап</t>
  </si>
  <si>
    <t>Строительство автомобильной дороги по Ивинскому проспекту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</si>
  <si>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</si>
  <si>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ул. Куфонина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</si>
  <si>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</si>
  <si>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сквера по ул. Калгановской, 62</t>
  </si>
  <si>
    <t>Строительство сквера по ул. Екатерининской, 171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</si>
  <si>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</si>
  <si>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</si>
  <si>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</si>
  <si>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здания для размещения дошкольного образовательного учреждения по ул. Цимлянская, 4</t>
  </si>
  <si>
    <t xml:space="preserve">Строительство здания для размещения дошкольного образовательного учреждения по ул. Овчинникова/Ползунова </t>
  </si>
  <si>
    <t>Строительство здания для размещения дошкольного образовательного учреждения по ул. Ветлужской, 89в</t>
  </si>
  <si>
    <t>Реконструкция ледовой арены МАУ ДО "ДЮЦ "Здоровье"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</si>
  <si>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</si>
  <si>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</si>
  <si>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"Гимназия № 17" г. Перми (пристройка нового корпуса)</t>
  </si>
  <si>
    <t>Строительство здания для размещения общеобразовательного учреждения в районе ДКЖ</t>
  </si>
  <si>
    <t xml:space="preserve">Строительство здания общеобразовательного учреждения по ул. Карпинского, 77а 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</si>
  <si>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</si>
  <si>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 xml:space="preserve">краевой бюджет </t>
  </si>
  <si>
    <t>Реконструкция физкультурно-оздоровительного комплекса по адресу: ул. Рабочая, 9</t>
  </si>
  <si>
    <t>Строительство спортивного комплекса с плавательным бассейном в микрорайоне Парковый по ул. Шпальная, 2</t>
  </si>
  <si>
    <t>Реконструкция здания МАУ "Дворец молодежи" г.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</si>
  <si>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</si>
  <si>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Д)</t>
  </si>
  <si>
    <t>Строительство источников противопожарного водоснабжения</t>
  </si>
  <si>
    <t xml:space="preserve">Реконструкция системы очистки сточных вод в микрорайоне "Крым" Кировского района города Перми </t>
  </si>
  <si>
    <t xml:space="preserve">Расширение и реконструкция (3 очередь) канализации города Перми </t>
  </si>
  <si>
    <t xml:space="preserve">Строительство блокировочной сети водопровода по ул. Макаренко Мотовилихинского района города Перми </t>
  </si>
  <si>
    <t xml:space="preserve">Строительство второго напорного коллектора от канализационной насосной станции "Речник" Дзержинского района города Перми 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</si>
  <si>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 </t>
  </si>
  <si>
    <t>Строительство газопроводов в микрорайонах индивидуальной застройки города Перми</t>
  </si>
  <si>
    <t xml:space="preserve">Строительство сетей водоснабжения в микрорайонах города Перми 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</si>
  <si>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</si>
  <si>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объектов благоустройства на территории индивидуальной жилой застройки в городе Перми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</si>
  <si>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</si>
  <si>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</si>
  <si>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</si>
  <si>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Строительство спортивной площадки МАОУ "СОШ № 55" г. Перми</t>
  </si>
  <si>
    <t>Реконструкция сквера им. П. Морозова</t>
  </si>
  <si>
    <t>Строительство места отвала снега "Голый мыс"</t>
  </si>
  <si>
    <t xml:space="preserve">Строительство кладбища "Восточное" с крематорием </t>
  </si>
  <si>
    <t>Реконструкция проспекта Парковый</t>
  </si>
  <si>
    <t xml:space="preserve"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 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</si>
  <si>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</si>
  <si>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</si>
  <si>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плавательного бассейна по адресу: ул. Гайвинская, 50</t>
  </si>
  <si>
    <t>0810141050</t>
  </si>
  <si>
    <t>0810141060</t>
  </si>
  <si>
    <t>0810141940</t>
  </si>
  <si>
    <t>0820141300</t>
  </si>
  <si>
    <t>0820141160</t>
  </si>
  <si>
    <t>0820142630</t>
  </si>
  <si>
    <t>0820241760</t>
  </si>
  <si>
    <t>0820241960</t>
  </si>
  <si>
    <t>0820242190</t>
  </si>
  <si>
    <t>0820242220</t>
  </si>
  <si>
    <t>0820242210</t>
  </si>
  <si>
    <t>0820242230</t>
  </si>
  <si>
    <t>0820242620</t>
  </si>
  <si>
    <t>0820243240</t>
  </si>
  <si>
    <t>0820242240</t>
  </si>
  <si>
    <t>1710141090</t>
  </si>
  <si>
    <t>1710141130</t>
  </si>
  <si>
    <t>1710142370</t>
  </si>
  <si>
    <t>1710141320</t>
  </si>
  <si>
    <t>1710241100</t>
  </si>
  <si>
    <t>1760142410</t>
  </si>
  <si>
    <t>1760342760</t>
  </si>
  <si>
    <t>1760342750</t>
  </si>
  <si>
    <t>153022С080</t>
  </si>
  <si>
    <t>15302R0820</t>
  </si>
  <si>
    <t>2010142390</t>
  </si>
  <si>
    <t>1110541810</t>
  </si>
  <si>
    <t>1110541840</t>
  </si>
  <si>
    <t>1110541830</t>
  </si>
  <si>
    <t>1110542270</t>
  </si>
  <si>
    <t>1110542560</t>
  </si>
  <si>
    <t>1120441120</t>
  </si>
  <si>
    <t>2010142580</t>
  </si>
  <si>
    <t>2010142600</t>
  </si>
  <si>
    <t>19101SЦ550</t>
  </si>
  <si>
    <t>0410241910</t>
  </si>
  <si>
    <t>0510141470</t>
  </si>
  <si>
    <t>0510141490</t>
  </si>
  <si>
    <t>0510141880</t>
  </si>
  <si>
    <t>0510143660</t>
  </si>
  <si>
    <t>0220241030</t>
  </si>
  <si>
    <t>0220443720</t>
  </si>
  <si>
    <t>0230241020</t>
  </si>
  <si>
    <t>Прочие объекты</t>
  </si>
  <si>
    <t>Управление капитального строительства</t>
  </si>
  <si>
    <t>Департамент культуры и молодежной политики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</si>
  <si>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</si>
  <si>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03301SК180</t>
  </si>
  <si>
    <t xml:space="preserve">Комитет по физической культуре и спорту </t>
  </si>
  <si>
    <t>Строительство (реконструкция) сетей наружного освещения</t>
  </si>
  <si>
    <t>Реконструкция ул. Героев Хасана от ул. Хлебозаводская до ул. Василия Васильева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</si>
  <si>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</si>
  <si>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</si>
  <si>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</si>
  <si>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</si>
  <si>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</si>
  <si>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</si>
  <si>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</si>
  <si>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</si>
  <si>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</si>
  <si>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</si>
  <si>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</si>
  <si>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</si>
  <si>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</si>
  <si>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</si>
  <si>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</si>
  <si>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</si>
  <si>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</si>
  <si>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</si>
  <si>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</si>
  <si>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</si>
  <si>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</si>
  <si>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</si>
  <si>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</si>
  <si>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</si>
  <si>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</si>
  <si>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</si>
  <si>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</si>
  <si>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</si>
  <si>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</si>
  <si>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</si>
  <si>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</si>
  <si>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</si>
  <si>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</si>
  <si>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</si>
  <si>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</si>
  <si>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</si>
  <si>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</si>
  <si>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</si>
  <si>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</si>
  <si>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</si>
  <si>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</si>
  <si>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</si>
  <si>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</si>
  <si>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</si>
  <si>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</si>
  <si>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</si>
  <si>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</si>
  <si>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</si>
  <si>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</si>
  <si>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</si>
  <si>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</si>
  <si>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</si>
  <si>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</si>
  <si>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</si>
  <si>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</si>
  <si>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</si>
  <si>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</si>
  <si>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</si>
  <si>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</si>
  <si>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</si>
  <si>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</si>
  <si>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</si>
  <si>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</si>
  <si>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</si>
  <si>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</si>
  <si>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</si>
  <si>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</si>
  <si>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</si>
  <si>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</si>
  <si>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Строительство нового корпуса здания МАОУ "СОШ № 82" г. Перми</t>
  </si>
  <si>
    <t xml:space="preserve">Реконструкция здания МАОУ "СОШ № 93" г. Перми (пристройка нового корпуса)
</t>
  </si>
  <si>
    <t>Строительство спортивной площадки МАОУ "СОШ № 131" г. Перми</t>
  </si>
  <si>
    <t xml:space="preserve">Строительство спортивной площадки МАОУ "Школа бизнеса и предпринимательства" г. Перми </t>
  </si>
  <si>
    <t>Строительство спортивного зала МАОУ Гимназия № 10 г. Перми</t>
  </si>
  <si>
    <t>0820243540</t>
  </si>
  <si>
    <t>1110541850</t>
  </si>
  <si>
    <t>Строительство ул. Углеуральской</t>
  </si>
  <si>
    <t>08201SН071</t>
  </si>
  <si>
    <t>082022Ф230</t>
  </si>
  <si>
    <t>08201SН074</t>
  </si>
  <si>
    <t>08201SН076</t>
  </si>
  <si>
    <t>08201SН077</t>
  </si>
  <si>
    <t>08201SН070</t>
  </si>
  <si>
    <t>082E155200</t>
  </si>
  <si>
    <t>082E155200, 08201SН070</t>
  </si>
  <si>
    <t>08201SН079</t>
  </si>
  <si>
    <t>051012Ф280</t>
  </si>
  <si>
    <t>2010243670</t>
  </si>
  <si>
    <t>20102SЖ410</t>
  </si>
  <si>
    <t>11105SЖ410</t>
  </si>
  <si>
    <t>20101ST04W</t>
  </si>
  <si>
    <t>20101ST04Q</t>
  </si>
  <si>
    <t>20101ST04B</t>
  </si>
  <si>
    <t>20101ST04L</t>
  </si>
  <si>
    <t>20101ST04N</t>
  </si>
  <si>
    <t>20101ST04G</t>
  </si>
  <si>
    <t>20101ST04F</t>
  </si>
  <si>
    <t>20101ST04A, 201R1ST04A</t>
  </si>
  <si>
    <t>20101ST040</t>
  </si>
  <si>
    <t>20101ST04P</t>
  </si>
  <si>
    <t>20101ST04E</t>
  </si>
  <si>
    <t>20101ST04U</t>
  </si>
  <si>
    <t>20101ST04V</t>
  </si>
  <si>
    <t>151F367483</t>
  </si>
  <si>
    <t>15101SЖ160, 151F367484</t>
  </si>
  <si>
    <t>Реконструкция ул. Плеханова от шоссе Космонавтов до ул. Грузинская</t>
  </si>
  <si>
    <t>08201SН072</t>
  </si>
  <si>
    <t>Реконструкция ул. Карпинского от ул. Мира до шоссе Космонавтов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</si>
  <si>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</si>
  <si>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201012T260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</si>
  <si>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</si>
  <si>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Поправки</t>
  </si>
  <si>
    <t>Строительство сквера по ул. Гашкова, 20</t>
  </si>
  <si>
    <t>1110541780</t>
  </si>
  <si>
    <t>Реконструкция ул. Грибоедова от ул. Уинской до ул. Лесной</t>
  </si>
  <si>
    <t>2010142590</t>
  </si>
  <si>
    <t>Департамент жилищно-коммунального хозяйства</t>
  </si>
  <si>
    <t>Департамент общественной безопасности</t>
  </si>
  <si>
    <t>Строительство пожарного водоема в микрорайоне Верхняя Курья по ул. 10-й Линии, 50 Мотовилихинского района города Перми</t>
  </si>
  <si>
    <t>0230243110</t>
  </si>
  <si>
    <t>Строительство пожарного водоема в микрорайоне Кировский по ул. Мореходной Кировского района города Перми</t>
  </si>
  <si>
    <t>0230243120</t>
  </si>
  <si>
    <t>71.</t>
  </si>
  <si>
    <t>72.</t>
  </si>
  <si>
    <t>Строительство пожарного водоема в микрорайоне Вышка-2 по ул. Телефонной, 12 Мотовилихинского района города Перми</t>
  </si>
  <si>
    <t>0230243130</t>
  </si>
  <si>
    <t>73.</t>
  </si>
  <si>
    <t>Строительство пожарного водоема в микрорайоне Средняя Курья по ул. Торфяной Ленинского района города Перми</t>
  </si>
  <si>
    <t>0230243140</t>
  </si>
  <si>
    <t>74.</t>
  </si>
  <si>
    <t>Строительство пожарного водоема в микрорайоне Малые реки Орджоникидзевского района города Перми</t>
  </si>
  <si>
    <t>0230243150</t>
  </si>
  <si>
    <t>75.</t>
  </si>
  <si>
    <t>Строительство пожарного водоема в микрорайоне Вышка-2 по ул. Омской Мотовилихинского района города Перми</t>
  </si>
  <si>
    <t>0230243160</t>
  </si>
  <si>
    <t>76.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</si>
  <si>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</si>
  <si>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</si>
  <si>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77.</t>
  </si>
  <si>
    <t>Строительство пожарного водоема в микрорайоне Нижняя Курья по ул. Борцов Революции Ленинского района города Перми</t>
  </si>
  <si>
    <t>0230243180</t>
  </si>
  <si>
    <t>78.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</si>
  <si>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</si>
  <si>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0230243190</t>
  </si>
  <si>
    <t>79.</t>
  </si>
  <si>
    <t>Строительство пожарного водоема в д. Ласьвинские хутора Кировского района города Перми</t>
  </si>
  <si>
    <t>0230243210</t>
  </si>
  <si>
    <t>80.</t>
  </si>
  <si>
    <t>Строительство пожарного водоема в микрорайоне Липовая Гора по ул. 4-й Липогорской Свердловского района города Перми</t>
  </si>
  <si>
    <t>0230243220</t>
  </si>
  <si>
    <t>81.</t>
  </si>
  <si>
    <t>Строительство пожарного водоема в микрорайоне Химики Орджоникидзевского района города Перми</t>
  </si>
  <si>
    <t>0230243230</t>
  </si>
  <si>
    <t xml:space="preserve"> </t>
  </si>
  <si>
    <t>82.</t>
  </si>
  <si>
    <t>Уточнение февраль</t>
  </si>
  <si>
    <t>15101SЖ160, 1530143260</t>
  </si>
  <si>
    <t>Реконструкция ул. Революции: 2 очередь моста через реку Егошиху</t>
  </si>
  <si>
    <t>20101ST04T</t>
  </si>
  <si>
    <t>Изъятие земельных участков и объектов недвижимости, имущества, проектирование в целях строительства (реконструкции) дорожных объектов Пермского городского округа</t>
  </si>
  <si>
    <t>20101ST200</t>
  </si>
  <si>
    <t>Реконструкция здания по ул. Ижевской, 25 (литер А, А1)</t>
  </si>
  <si>
    <t>Строительство пожарного водоема в микрорайоне Верхняя Курья по ул.9-й Линии, 70 Мотовилихинского района города Перми</t>
  </si>
  <si>
    <t>0230243270</t>
  </si>
  <si>
    <t>Строительство пожарного водоема в микрорайоне Верхнемуллинский (Субботино) Индустриального района города Перми</t>
  </si>
  <si>
    <t>0230243280</t>
  </si>
  <si>
    <t>1710441240</t>
  </si>
  <si>
    <t>Санация и строительство 2-й нитки водовода Гайва-Заозерье</t>
  </si>
  <si>
    <t>1710142260</t>
  </si>
  <si>
    <t>Строительство водопроводных сетей в микрорайоне "Вышка-1" Мотовилихинского района города Перми</t>
  </si>
  <si>
    <t>1710141220</t>
  </si>
  <si>
    <t>Строительство здания для размещения дошкольного образовательного учреждения по ул. Евгения Пермяка, 8а</t>
  </si>
  <si>
    <t>0810141600, 081P252320</t>
  </si>
  <si>
    <t>Строительство здания для размещения дошкольного образовательного учреждения по ул. Плеханова, 63</t>
  </si>
  <si>
    <t>0810141640</t>
  </si>
  <si>
    <t>Строительство здания для размещения дошкольного образовательного учреждения по ул. Желябова, 16б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</si>
  <si>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</si>
  <si>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</si>
  <si>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</si>
  <si>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08201SН075, 0820142550</t>
  </si>
  <si>
    <t>08201SН074, 0820142110</t>
  </si>
  <si>
    <t>Строительство приюта для содержания безнадзорных животных по ул. Верхне-Муллинской, 106а г. Перми</t>
  </si>
  <si>
    <t>9190041010</t>
  </si>
  <si>
    <t xml:space="preserve">Разработка и подготовка проектно-сметной документации по строительству и реконструкции (модернизации) очистных сооружений </t>
  </si>
  <si>
    <t>17101SЖ840</t>
  </si>
  <si>
    <t>Реконструкция ул. Революции от ЦКР до ул. Сибирской с обустройством трамвайной линии. 1 этап</t>
  </si>
  <si>
    <t>Строительство автомобильной дороги по ул. Лесная в Мотовилихинском районе г. Перми</t>
  </si>
  <si>
    <t>Реконструкция сквера в 68 квартале, эспланада</t>
  </si>
  <si>
    <t>Реконструкция сквера на нижней части набережной реки Кама</t>
  </si>
  <si>
    <t>1320242020</t>
  </si>
  <si>
    <t>1320243710</t>
  </si>
  <si>
    <t>2010141500</t>
  </si>
  <si>
    <t>2010143650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</si>
  <si>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</si>
  <si>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</si>
  <si>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</si>
  <si>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</si>
  <si>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</si>
  <si>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</si>
  <si>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</si>
  <si>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</si>
  <si>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</si>
  <si>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</si>
  <si>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</si>
  <si>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</si>
  <si>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</si>
  <si>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</si>
  <si>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</si>
  <si>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</si>
  <si>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08101SН072, 081З252320, 0810141610</t>
  </si>
  <si>
    <t>Строительство здания для размещения дошкольного образовательного учреждения по ул. Байкальской, 26а</t>
  </si>
  <si>
    <t>Строительство блочной модульной котельной в микрорайоне "Южный"</t>
  </si>
  <si>
    <t>Строительство спортивной площадки МАОУ "Многопрофильная школа "Приоритет" г. Перми по ул.Мильчакова, 22</t>
  </si>
  <si>
    <t>Строительство спортивной площадки МАОУ "Многопрофильная школа "Приоритет" г. Перми по ул.Голева, 8</t>
  </si>
  <si>
    <t>0220243730</t>
  </si>
  <si>
    <t>1710142180, 171G552430</t>
  </si>
  <si>
    <t>Строительство спортивной площадки МАУ ДО ДЮЦ "Фаворит"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</si>
  <si>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</si>
  <si>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</si>
  <si>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Строительство спортивной площадки МАОУ "СОШ № 63" г. Перми</t>
  </si>
  <si>
    <t>Департамент дорог и благоустройства</t>
  </si>
  <si>
    <t>от 15.12.2020 № 261</t>
  </si>
  <si>
    <t>08101SН072, 081З252320</t>
  </si>
  <si>
    <t>Реконструкция здания МБОУ "Гимназия № 17" г. Перми (пристройка нового корпуса)</t>
  </si>
  <si>
    <t>Феврль комитет</t>
  </si>
  <si>
    <t>Уточнение 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</si>
</sst>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" fontId="1" fillId="4" borderId="0" xfId="0" applyNumberFormat="1" applyFont="1" applyFill="1" applyAlignment="1">
      <alignment horizontal="lef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top" wrapText="1"/>
    </xf>
    <xf numFmtId="164" fontId="1" fillId="5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/>
    </xf>
    <xf numFmtId="0" fontId="1" fillId="4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166" fontId="1" fillId="2" borderId="4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66" fontId="0" fillId="2" borderId="1" xfId="0" applyNumberForma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6" fontId="1" fillId="2" borderId="4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right" vertical="center"/>
    </xf>
    <xf numFmtId="2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6" fontId="1" fillId="2" borderId="4" xfId="0" applyNumberFormat="1" applyFont="1" applyFill="1" applyBorder="1" applyAlignment="1">
      <alignment horizontal="left" vertical="top" wrapText="1"/>
    </xf>
    <xf numFmtId="166" fontId="1" fillId="2" borderId="7" xfId="0" applyNumberFormat="1" applyFont="1" applyFill="1" applyBorder="1" applyAlignment="1">
      <alignment horizontal="left" vertical="top" wrapText="1"/>
    </xf>
    <xf numFmtId="166" fontId="1" fillId="2" borderId="6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center" vertical="top"/>
    </xf>
    <xf numFmtId="2" fontId="1" fillId="2" borderId="6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166" fontId="1" fillId="2" borderId="4" xfId="0" applyNumberFormat="1" applyFont="1" applyFill="1" applyBorder="1" applyAlignment="1">
      <alignment horizontal="center" vertical="top"/>
    </xf>
    <xf numFmtId="166" fontId="0" fillId="2" borderId="7" xfId="0" applyNumberForma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166" fontId="0" fillId="2" borderId="6" xfId="0" applyNumberForma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C283"/>
  <sheetViews>
    <sheetView tabSelected="1" zoomScale="65" zoomScaleNormal="65" workbookViewId="0">
      <selection sqref="A1:Z279"/>
    </sheetView>
  </sheetViews>
  <sheetFormatPr defaultColWidth="9.140625" defaultRowHeight="18.75" x14ac:dyDescent="0.3"/>
  <cols>
    <col min="1" max="1" width="5.5703125" style="3" customWidth="1"/>
    <col min="2" max="2" width="82.7109375" style="10" customWidth="1"/>
    <col min="3" max="3" width="21.28515625" style="10" customWidth="1"/>
    <col min="4" max="4" width="17.5703125" style="12" hidden="1" customWidth="1"/>
    <col min="5" max="5" width="17.5703125" style="45" hidden="1" customWidth="1"/>
    <col min="6" max="8" width="17.5703125" style="12" hidden="1" customWidth="1"/>
    <col min="9" max="9" width="17.5703125" style="23" hidden="1" customWidth="1"/>
    <col min="10" max="10" width="17.5703125" style="12" customWidth="1"/>
    <col min="11" max="11" width="17.5703125" style="12" hidden="1" customWidth="1"/>
    <col min="12" max="12" width="17.5703125" style="45" hidden="1" customWidth="1"/>
    <col min="13" max="17" width="17.5703125" style="12" hidden="1" customWidth="1"/>
    <col min="18" max="18" width="17.5703125" style="23" hidden="1" customWidth="1"/>
    <col min="19" max="19" width="17.5703125" style="12" customWidth="1"/>
    <col min="20" max="24" width="17.5703125" style="12" hidden="1" customWidth="1"/>
    <col min="25" max="25" width="17.5703125" style="23" hidden="1" customWidth="1"/>
    <col min="26" max="26" width="17.5703125" style="12" customWidth="1"/>
    <col min="27" max="27" width="15" style="9" hidden="1" customWidth="1"/>
    <col min="28" max="28" width="9.42578125" style="3" hidden="1" customWidth="1"/>
    <col min="29" max="29" width="9.140625" style="3" hidden="1" customWidth="1"/>
    <col min="30" max="30" width="9.140625" style="3" customWidth="1"/>
    <col min="31" max="16384" width="9.140625" style="3"/>
  </cols>
  <sheetData>
    <row r="1" spans="1:26" x14ac:dyDescent="0.3">
      <c r="Z1" s="12" t="s">
        <v>33</v>
      </c>
    </row>
    <row r="2" spans="1:26" x14ac:dyDescent="0.3">
      <c r="Z2" s="12" t="s">
        <v>17</v>
      </c>
    </row>
    <row r="3" spans="1:26" x14ac:dyDescent="0.3">
      <c r="Z3" s="12" t="s">
        <v>18</v>
      </c>
    </row>
    <row r="5" spans="1:26" x14ac:dyDescent="0.3">
      <c r="X5" s="67"/>
      <c r="Z5" s="67" t="s">
        <v>33</v>
      </c>
    </row>
    <row r="6" spans="1:26" x14ac:dyDescent="0.3">
      <c r="X6" s="67"/>
      <c r="Z6" s="67" t="s">
        <v>17</v>
      </c>
    </row>
    <row r="7" spans="1:26" x14ac:dyDescent="0.3">
      <c r="X7" s="67"/>
      <c r="Z7" s="67" t="s">
        <v>18</v>
      </c>
    </row>
    <row r="8" spans="1:26" x14ac:dyDescent="0.3">
      <c r="Z8" s="12" t="s">
        <v>360</v>
      </c>
    </row>
    <row r="9" spans="1:26" ht="15.75" customHeight="1" x14ac:dyDescent="0.3">
      <c r="A9" s="107" t="s">
        <v>22</v>
      </c>
      <c r="B9" s="108"/>
      <c r="C9" s="108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10"/>
      <c r="U9" s="111"/>
      <c r="V9" s="110"/>
      <c r="W9" s="111"/>
      <c r="X9" s="110"/>
      <c r="Y9" s="111"/>
      <c r="Z9" s="110"/>
    </row>
    <row r="10" spans="1:26" ht="19.5" customHeight="1" x14ac:dyDescent="0.3">
      <c r="A10" s="107" t="s">
        <v>34</v>
      </c>
      <c r="B10" s="108"/>
      <c r="C10" s="108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10"/>
      <c r="U10" s="111"/>
      <c r="V10" s="110"/>
      <c r="W10" s="111"/>
      <c r="X10" s="110"/>
      <c r="Y10" s="111"/>
      <c r="Z10" s="110"/>
    </row>
    <row r="11" spans="1:26" x14ac:dyDescent="0.3">
      <c r="A11" s="112"/>
      <c r="B11" s="108"/>
      <c r="C11" s="108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10"/>
      <c r="U11" s="111"/>
      <c r="V11" s="110"/>
      <c r="W11" s="111"/>
      <c r="X11" s="110"/>
      <c r="Y11" s="111"/>
      <c r="Z11" s="110"/>
    </row>
    <row r="12" spans="1:26" x14ac:dyDescent="0.3">
      <c r="A12" s="4"/>
      <c r="B12" s="11"/>
      <c r="C12" s="11"/>
      <c r="Z12" s="12" t="s">
        <v>16</v>
      </c>
    </row>
    <row r="13" spans="1:26" ht="18.75" customHeight="1" x14ac:dyDescent="0.3">
      <c r="A13" s="93" t="s">
        <v>0</v>
      </c>
      <c r="B13" s="93" t="s">
        <v>13</v>
      </c>
      <c r="C13" s="93" t="s">
        <v>1</v>
      </c>
      <c r="D13" s="89" t="s">
        <v>23</v>
      </c>
      <c r="E13" s="91" t="s">
        <v>250</v>
      </c>
      <c r="F13" s="89" t="s">
        <v>23</v>
      </c>
      <c r="G13" s="83" t="s">
        <v>294</v>
      </c>
      <c r="H13" s="89" t="s">
        <v>23</v>
      </c>
      <c r="I13" s="87" t="s">
        <v>364</v>
      </c>
      <c r="J13" s="89" t="s">
        <v>23</v>
      </c>
      <c r="K13" s="85" t="s">
        <v>24</v>
      </c>
      <c r="L13" s="91" t="s">
        <v>250</v>
      </c>
      <c r="M13" s="85" t="s">
        <v>24</v>
      </c>
      <c r="N13" s="83" t="s">
        <v>294</v>
      </c>
      <c r="O13" s="85" t="s">
        <v>24</v>
      </c>
      <c r="P13" s="83" t="s">
        <v>363</v>
      </c>
      <c r="Q13" s="85" t="s">
        <v>24</v>
      </c>
      <c r="R13" s="87" t="s">
        <v>364</v>
      </c>
      <c r="S13" s="85" t="s">
        <v>24</v>
      </c>
      <c r="T13" s="85" t="s">
        <v>35</v>
      </c>
      <c r="U13" s="83" t="s">
        <v>250</v>
      </c>
      <c r="V13" s="85" t="s">
        <v>35</v>
      </c>
      <c r="W13" s="83" t="s">
        <v>294</v>
      </c>
      <c r="X13" s="85" t="s">
        <v>35</v>
      </c>
      <c r="Y13" s="87" t="s">
        <v>364</v>
      </c>
      <c r="Z13" s="85" t="s">
        <v>35</v>
      </c>
    </row>
    <row r="14" spans="1:26" x14ac:dyDescent="0.3">
      <c r="A14" s="94"/>
      <c r="B14" s="114"/>
      <c r="C14" s="94"/>
      <c r="D14" s="90"/>
      <c r="E14" s="92"/>
      <c r="F14" s="90"/>
      <c r="G14" s="84"/>
      <c r="H14" s="90"/>
      <c r="I14" s="88"/>
      <c r="J14" s="90"/>
      <c r="K14" s="86"/>
      <c r="L14" s="92"/>
      <c r="M14" s="86"/>
      <c r="N14" s="84"/>
      <c r="O14" s="86"/>
      <c r="P14" s="84"/>
      <c r="Q14" s="86"/>
      <c r="R14" s="88"/>
      <c r="S14" s="86"/>
      <c r="T14" s="86"/>
      <c r="U14" s="84"/>
      <c r="V14" s="86"/>
      <c r="W14" s="84"/>
      <c r="X14" s="86"/>
      <c r="Y14" s="88"/>
      <c r="Z14" s="86"/>
    </row>
    <row r="15" spans="1:26" x14ac:dyDescent="0.3">
      <c r="A15" s="61"/>
      <c r="B15" s="7" t="s">
        <v>2</v>
      </c>
      <c r="C15" s="7"/>
      <c r="D15" s="30">
        <f>D17+D18+D19</f>
        <v>1392505.5</v>
      </c>
      <c r="E15" s="30">
        <f>E17+E18+E19</f>
        <v>-160420.6</v>
      </c>
      <c r="F15" s="30">
        <f>D15+E15</f>
        <v>1232084.8999999999</v>
      </c>
      <c r="G15" s="30">
        <f>G17+G18+G19</f>
        <v>180275.78900000002</v>
      </c>
      <c r="H15" s="30">
        <f>F15+G15</f>
        <v>1412360.689</v>
      </c>
      <c r="I15" s="30">
        <f>I17+I18+I19</f>
        <v>-1481.5470000000005</v>
      </c>
      <c r="J15" s="15">
        <f>H15+I15</f>
        <v>1410879.142</v>
      </c>
      <c r="K15" s="30">
        <f t="shared" ref="K15:T15" si="0">K17+K18+K19</f>
        <v>1411436.5</v>
      </c>
      <c r="L15" s="30">
        <f>L17+L18+L19</f>
        <v>144990.90000000002</v>
      </c>
      <c r="M15" s="30">
        <f>K15+L15</f>
        <v>1556427.4</v>
      </c>
      <c r="N15" s="30">
        <f>N17+N18+N19</f>
        <v>0</v>
      </c>
      <c r="O15" s="30">
        <f>M15+N15</f>
        <v>1556427.4</v>
      </c>
      <c r="P15" s="30">
        <f>P17+P18+P19</f>
        <v>0</v>
      </c>
      <c r="Q15" s="30">
        <f>O15+P15</f>
        <v>1556427.4</v>
      </c>
      <c r="R15" s="30">
        <f>R17+R18+R19</f>
        <v>0</v>
      </c>
      <c r="S15" s="15">
        <f>Q15+R15</f>
        <v>1556427.4</v>
      </c>
      <c r="T15" s="30">
        <f t="shared" si="0"/>
        <v>1015988</v>
      </c>
      <c r="U15" s="31">
        <f>U17+U18+U19</f>
        <v>-106010.1</v>
      </c>
      <c r="V15" s="31">
        <f>T15+U15</f>
        <v>909977.9</v>
      </c>
      <c r="W15" s="31">
        <f>W17+W18+W19</f>
        <v>0</v>
      </c>
      <c r="X15" s="31">
        <f>V15+W15</f>
        <v>909977.9</v>
      </c>
      <c r="Y15" s="31">
        <f>Y17+Y18+Y19</f>
        <v>0</v>
      </c>
      <c r="Z15" s="16">
        <f>X15+Y15</f>
        <v>909977.9</v>
      </c>
    </row>
    <row r="16" spans="1:26" x14ac:dyDescent="0.3">
      <c r="A16" s="61"/>
      <c r="B16" s="7" t="s">
        <v>5</v>
      </c>
      <c r="C16" s="7"/>
      <c r="D16" s="30"/>
      <c r="E16" s="30"/>
      <c r="F16" s="30"/>
      <c r="G16" s="30"/>
      <c r="H16" s="30"/>
      <c r="I16" s="30"/>
      <c r="J16" s="15"/>
      <c r="K16" s="30"/>
      <c r="L16" s="30"/>
      <c r="M16" s="30"/>
      <c r="N16" s="30"/>
      <c r="O16" s="30"/>
      <c r="P16" s="30"/>
      <c r="Q16" s="30"/>
      <c r="R16" s="30"/>
      <c r="S16" s="15"/>
      <c r="T16" s="31"/>
      <c r="U16" s="31"/>
      <c r="V16" s="31"/>
      <c r="W16" s="31"/>
      <c r="X16" s="31"/>
      <c r="Y16" s="31"/>
      <c r="Z16" s="16"/>
    </row>
    <row r="17" spans="1:28" s="33" customFormat="1" hidden="1" x14ac:dyDescent="0.3">
      <c r="A17" s="29"/>
      <c r="B17" s="39" t="s">
        <v>6</v>
      </c>
      <c r="C17" s="40"/>
      <c r="D17" s="41">
        <f>D20+D21+D22+D23+D27+D39+D46+D51+D56+D61+D63+D66+D70+D73+D74+D75+D76+D77+D78+D79+D24+D48+D72+D32+D43+D53+D58+D37</f>
        <v>611119.5</v>
      </c>
      <c r="E17" s="41">
        <f>E20+E21+E22+E23+E27+E39+E46+E51+E56+E61+E63+E66+E70+E73+E74+E75+E76+E77+E78+E79+E24+E48+E72+E32+E43+E53+E58+E37</f>
        <v>-160420.6</v>
      </c>
      <c r="F17" s="30">
        <f t="shared" ref="F17:F91" si="1">D17+E17</f>
        <v>450698.9</v>
      </c>
      <c r="G17" s="41">
        <f>G20+G21+G22+G23+G27+G46+G51+G56+G61+G63+G66+G70+G73+G74+G75+G76+G77+G78+G79+G24+G48+G72+G32+G43+G53+G58+G37+G41+G81+G82+G83+G85+G80+G84</f>
        <v>180275.78900000002</v>
      </c>
      <c r="H17" s="30">
        <f t="shared" ref="H17:H25" si="2">F17+G17</f>
        <v>630974.68900000001</v>
      </c>
      <c r="I17" s="41">
        <f>I20+I21+I22+I23+I27+I46+I51+I56+I61+I63+I66+I70+I73+I74+I75+I76+I77+I78+I79+I24+I48+I72+I32+I43+I53+I58+I37+I41+I81+I82+I83+I85+I80+I84</f>
        <v>-5690.5220000000008</v>
      </c>
      <c r="J17" s="30">
        <f t="shared" ref="J17:J25" si="3">H17+I17</f>
        <v>625284.16700000002</v>
      </c>
      <c r="K17" s="41">
        <f>K20+K21+K22+K23+K27+K39+K46+K51+K56+K61+K63+K66+K70+K73+K74+K75+K76+K77+K78+K79+K24+K48+K72+K32+K43+K53+K58+K37</f>
        <v>524618.50000000012</v>
      </c>
      <c r="L17" s="41">
        <f>L20+L21+L22+L23+L27+L39+L46+L51+L56+L61+L63+L66+L70+L73+L74+L75+L76+L77+L78+L79+L24+L48+L72+L32+L43+L53+L58+L37</f>
        <v>144990.90000000002</v>
      </c>
      <c r="M17" s="30">
        <f t="shared" ref="M17:M91" si="4">K17+L17</f>
        <v>669609.40000000014</v>
      </c>
      <c r="N17" s="41">
        <f>N20+N21+N22+N23+N27+N46+N51+N56+N61+N63+N66+N70+N73+N74+N75+N76+N77+N78+N79+N24+N48+N72+N32+N43+N53+N58+N37+N41+N81+N82+N83+N85+N80+N84</f>
        <v>0</v>
      </c>
      <c r="O17" s="30">
        <f t="shared" ref="O17:O25" si="5">M17+N17</f>
        <v>669609.40000000014</v>
      </c>
      <c r="P17" s="41">
        <f>P20+P21+P22+P23+P27+P46+P51+P56+P61+P63+P66+P70+P73+P74+P75+P76+P77+P78+P79+P24+P48+P72+P32+P43+P53+P58+P37+P41+P81+P82+P83+P85+P80+P84</f>
        <v>0</v>
      </c>
      <c r="Q17" s="30">
        <f t="shared" ref="Q17:Q25" si="6">O17+P17</f>
        <v>669609.40000000014</v>
      </c>
      <c r="R17" s="41">
        <f>R20+R21+R22+R23+R27+R46+R51+R56+R61+R63+R66+R70+R73+R74+R75+R76+R77+R78+R79+R24+R48+R72+R32+R43+R53+R58+R37+R41+R81+R82+R83+R85+R80+R84</f>
        <v>0</v>
      </c>
      <c r="S17" s="30">
        <f t="shared" ref="S17:S25" si="7">Q17+R17</f>
        <v>669609.40000000014</v>
      </c>
      <c r="T17" s="41">
        <f>T20+T21+T22+T23+T27+T39+T46+T51+T56+T61+T63+T66+T70+T73+T74+T75+T76+T77+T78+T79+T24+T48+T72+T32+T43+T53+T58+T37</f>
        <v>618176.1</v>
      </c>
      <c r="U17" s="42">
        <f>U20+U21+U22+U23+U27+U39+U46+U51+U56+U61+U63+U66+U70+U73+U74+U75+U76+U77+U78+U79+U24+U48+U72+U32+U43+U53+U58+U37</f>
        <v>-106010.1</v>
      </c>
      <c r="V17" s="31">
        <f t="shared" ref="V17:V91" si="8">T17+U17</f>
        <v>512166</v>
      </c>
      <c r="W17" s="42">
        <f>W20+W21+W22+W23+W27+W46+W51+W56+W61+W63+W66+W70+W73+W74+W75+W76+W77+W78+W79+W24+W48+W72+W32+W43+W53+W58+W37+W41+W81+W82+W83+W85+W80+W84</f>
        <v>0</v>
      </c>
      <c r="X17" s="31">
        <f t="shared" ref="X17:X25" si="9">V17+W17</f>
        <v>512166</v>
      </c>
      <c r="Y17" s="42">
        <f>Y20+Y21+Y22+Y23+Y27+Y46+Y51+Y56+Y61+Y63+Y66+Y70+Y73+Y74+Y75+Y76+Y77+Y78+Y79+Y24+Y48+Y72+Y32+Y43+Y53+Y58+Y37+Y41+Y81+Y82+Y83+Y85+Y80+Y84</f>
        <v>0</v>
      </c>
      <c r="Z17" s="31">
        <f t="shared" ref="Z17:Z25" si="10">X17+Y17</f>
        <v>512166</v>
      </c>
      <c r="AA17" s="32"/>
      <c r="AB17" s="34">
        <v>0</v>
      </c>
    </row>
    <row r="18" spans="1:28" x14ac:dyDescent="0.3">
      <c r="A18" s="61"/>
      <c r="B18" s="73" t="s">
        <v>12</v>
      </c>
      <c r="C18" s="7"/>
      <c r="D18" s="30">
        <f>D28+D47+D57+D62+D67+D71+D52+D33+D38</f>
        <v>523839.19999999995</v>
      </c>
      <c r="E18" s="30">
        <f>E28+E47+E57+E62+E67+E71+E52+E33+E38</f>
        <v>0</v>
      </c>
      <c r="F18" s="30">
        <f t="shared" si="1"/>
        <v>523839.19999999995</v>
      </c>
      <c r="G18" s="30">
        <f>G28+G47+G57+G62+G67+G71+G52+G33+G38+G42</f>
        <v>0</v>
      </c>
      <c r="H18" s="30">
        <f t="shared" si="2"/>
        <v>523839.19999999995</v>
      </c>
      <c r="I18" s="30">
        <f>I28+I47+I57+I62+I67+I71+I52+I33+I38+I42</f>
        <v>4208.9750000000004</v>
      </c>
      <c r="J18" s="15">
        <f t="shared" si="3"/>
        <v>528048.17499999993</v>
      </c>
      <c r="K18" s="30">
        <f>K28+K47+K57+K62+K67+K71+K52+K33+K38</f>
        <v>629271.1</v>
      </c>
      <c r="L18" s="30">
        <f>L28+L47+L57+L62+L67+L71+L52+L33+L38</f>
        <v>0</v>
      </c>
      <c r="M18" s="30">
        <f t="shared" si="4"/>
        <v>629271.1</v>
      </c>
      <c r="N18" s="30">
        <f>N28+N47+N57+N62+N67+N71+N52+N33+N38+N42</f>
        <v>0</v>
      </c>
      <c r="O18" s="30">
        <f t="shared" si="5"/>
        <v>629271.1</v>
      </c>
      <c r="P18" s="30">
        <f>P28+P47+P57+P62+P67+P71+P52+P33+P38+P42</f>
        <v>0</v>
      </c>
      <c r="Q18" s="30">
        <f t="shared" si="6"/>
        <v>629271.1</v>
      </c>
      <c r="R18" s="30">
        <f>R28+R47+R57+R62+R67+R71+R52+R33+R38+R42</f>
        <v>0</v>
      </c>
      <c r="S18" s="15">
        <f t="shared" si="7"/>
        <v>629271.1</v>
      </c>
      <c r="T18" s="30">
        <f>T28+T47+T57+T62+T67+T71+T52+T33+T38</f>
        <v>397811.89999999997</v>
      </c>
      <c r="U18" s="31">
        <f>U28+U47+U57+U62+U67+U71+U52+U33+U38</f>
        <v>0</v>
      </c>
      <c r="V18" s="31">
        <f t="shared" si="8"/>
        <v>397811.89999999997</v>
      </c>
      <c r="W18" s="31">
        <f>W28+W47+W57+W62+W67+W71+W52+W33+W38+W42</f>
        <v>0</v>
      </c>
      <c r="X18" s="31">
        <f t="shared" si="9"/>
        <v>397811.89999999997</v>
      </c>
      <c r="Y18" s="31">
        <f>Y28+Y47+Y57+Y62+Y67+Y71+Y52+Y33+Y38+Y42</f>
        <v>0</v>
      </c>
      <c r="Z18" s="16">
        <f t="shared" si="10"/>
        <v>397811.89999999997</v>
      </c>
      <c r="AB18" s="13"/>
    </row>
    <row r="19" spans="1:28" x14ac:dyDescent="0.3">
      <c r="A19" s="61"/>
      <c r="B19" s="71" t="s">
        <v>29</v>
      </c>
      <c r="C19" s="7"/>
      <c r="D19" s="30">
        <f>D29+D34</f>
        <v>257546.8</v>
      </c>
      <c r="E19" s="30">
        <f>E29+E34</f>
        <v>0</v>
      </c>
      <c r="F19" s="30">
        <f t="shared" si="1"/>
        <v>257546.8</v>
      </c>
      <c r="G19" s="30">
        <f>G29+G34</f>
        <v>0</v>
      </c>
      <c r="H19" s="30">
        <f t="shared" si="2"/>
        <v>257546.8</v>
      </c>
      <c r="I19" s="30">
        <f>I29+I34</f>
        <v>0</v>
      </c>
      <c r="J19" s="15">
        <f t="shared" si="3"/>
        <v>257546.8</v>
      </c>
      <c r="K19" s="30">
        <f t="shared" ref="K19:T19" si="11">K29+K34</f>
        <v>257546.9</v>
      </c>
      <c r="L19" s="30">
        <f>L29+L34</f>
        <v>0</v>
      </c>
      <c r="M19" s="30">
        <f t="shared" si="4"/>
        <v>257546.9</v>
      </c>
      <c r="N19" s="30">
        <f>N29+N34</f>
        <v>0</v>
      </c>
      <c r="O19" s="30">
        <f t="shared" si="5"/>
        <v>257546.9</v>
      </c>
      <c r="P19" s="30">
        <f>P29+P34</f>
        <v>0</v>
      </c>
      <c r="Q19" s="30">
        <f t="shared" si="6"/>
        <v>257546.9</v>
      </c>
      <c r="R19" s="30">
        <f>R29+R34</f>
        <v>0</v>
      </c>
      <c r="S19" s="15">
        <f t="shared" si="7"/>
        <v>257546.9</v>
      </c>
      <c r="T19" s="30">
        <f t="shared" si="11"/>
        <v>0</v>
      </c>
      <c r="U19" s="31">
        <f>U29+U34</f>
        <v>0</v>
      </c>
      <c r="V19" s="31">
        <f t="shared" si="8"/>
        <v>0</v>
      </c>
      <c r="W19" s="31">
        <f>W29+W34</f>
        <v>0</v>
      </c>
      <c r="X19" s="31">
        <f t="shared" si="9"/>
        <v>0</v>
      </c>
      <c r="Y19" s="31">
        <f>Y29+Y34</f>
        <v>0</v>
      </c>
      <c r="Z19" s="16">
        <f t="shared" si="10"/>
        <v>0</v>
      </c>
      <c r="AB19" s="13"/>
    </row>
    <row r="20" spans="1:28" ht="56.25" x14ac:dyDescent="0.3">
      <c r="A20" s="63" t="s">
        <v>30</v>
      </c>
      <c r="B20" s="73" t="s">
        <v>50</v>
      </c>
      <c r="C20" s="73" t="s">
        <v>132</v>
      </c>
      <c r="D20" s="15">
        <v>0</v>
      </c>
      <c r="E20" s="46">
        <v>0</v>
      </c>
      <c r="F20" s="15">
        <f t="shared" si="1"/>
        <v>0</v>
      </c>
      <c r="G20" s="15">
        <v>0</v>
      </c>
      <c r="H20" s="15">
        <f t="shared" si="2"/>
        <v>0</v>
      </c>
      <c r="I20" s="24">
        <v>0</v>
      </c>
      <c r="J20" s="15">
        <f t="shared" si="3"/>
        <v>0</v>
      </c>
      <c r="K20" s="15">
        <v>0</v>
      </c>
      <c r="L20" s="46">
        <v>0</v>
      </c>
      <c r="M20" s="15">
        <f t="shared" si="4"/>
        <v>0</v>
      </c>
      <c r="N20" s="15">
        <v>0</v>
      </c>
      <c r="O20" s="15">
        <f t="shared" si="5"/>
        <v>0</v>
      </c>
      <c r="P20" s="15">
        <v>0</v>
      </c>
      <c r="Q20" s="15">
        <f t="shared" si="6"/>
        <v>0</v>
      </c>
      <c r="R20" s="24">
        <v>0</v>
      </c>
      <c r="S20" s="15">
        <f t="shared" si="7"/>
        <v>0</v>
      </c>
      <c r="T20" s="16">
        <v>5984</v>
      </c>
      <c r="U20" s="16">
        <v>0</v>
      </c>
      <c r="V20" s="16">
        <f t="shared" si="8"/>
        <v>5984</v>
      </c>
      <c r="W20" s="16">
        <v>0</v>
      </c>
      <c r="X20" s="16">
        <f t="shared" si="9"/>
        <v>5984</v>
      </c>
      <c r="Y20" s="26">
        <v>0</v>
      </c>
      <c r="Z20" s="16">
        <f t="shared" si="10"/>
        <v>5984</v>
      </c>
      <c r="AA20" s="9" t="s">
        <v>88</v>
      </c>
      <c r="AB20" s="13"/>
    </row>
    <row r="21" spans="1:28" ht="56.25" x14ac:dyDescent="0.3">
      <c r="A21" s="63" t="s">
        <v>139</v>
      </c>
      <c r="B21" s="73" t="s">
        <v>51</v>
      </c>
      <c r="C21" s="73" t="s">
        <v>132</v>
      </c>
      <c r="D21" s="15">
        <v>0</v>
      </c>
      <c r="E21" s="46">
        <v>0</v>
      </c>
      <c r="F21" s="15">
        <f t="shared" si="1"/>
        <v>0</v>
      </c>
      <c r="G21" s="15">
        <v>0</v>
      </c>
      <c r="H21" s="15">
        <f t="shared" si="2"/>
        <v>0</v>
      </c>
      <c r="I21" s="24">
        <v>0</v>
      </c>
      <c r="J21" s="15">
        <f t="shared" si="3"/>
        <v>0</v>
      </c>
      <c r="K21" s="15">
        <v>0</v>
      </c>
      <c r="L21" s="46">
        <v>0</v>
      </c>
      <c r="M21" s="15">
        <f t="shared" si="4"/>
        <v>0</v>
      </c>
      <c r="N21" s="15">
        <v>0</v>
      </c>
      <c r="O21" s="15">
        <f t="shared" si="5"/>
        <v>0</v>
      </c>
      <c r="P21" s="15">
        <v>0</v>
      </c>
      <c r="Q21" s="15">
        <f t="shared" si="6"/>
        <v>0</v>
      </c>
      <c r="R21" s="24">
        <v>0</v>
      </c>
      <c r="S21" s="15">
        <f t="shared" si="7"/>
        <v>0</v>
      </c>
      <c r="T21" s="16">
        <v>6874.9</v>
      </c>
      <c r="U21" s="16">
        <v>0</v>
      </c>
      <c r="V21" s="16">
        <f t="shared" si="8"/>
        <v>6874.9</v>
      </c>
      <c r="W21" s="16">
        <v>0</v>
      </c>
      <c r="X21" s="16">
        <f t="shared" si="9"/>
        <v>6874.9</v>
      </c>
      <c r="Y21" s="26">
        <v>0</v>
      </c>
      <c r="Z21" s="16">
        <f t="shared" si="10"/>
        <v>6874.9</v>
      </c>
      <c r="AA21" s="9" t="s">
        <v>89</v>
      </c>
      <c r="AB21" s="13"/>
    </row>
    <row r="22" spans="1:28" ht="56.25" x14ac:dyDescent="0.3">
      <c r="A22" s="63" t="s">
        <v>140</v>
      </c>
      <c r="B22" s="71" t="s">
        <v>52</v>
      </c>
      <c r="C22" s="73" t="s">
        <v>132</v>
      </c>
      <c r="D22" s="18">
        <v>0</v>
      </c>
      <c r="E22" s="46">
        <v>0</v>
      </c>
      <c r="F22" s="15">
        <f t="shared" si="1"/>
        <v>0</v>
      </c>
      <c r="G22" s="15">
        <v>0</v>
      </c>
      <c r="H22" s="15">
        <f t="shared" si="2"/>
        <v>0</v>
      </c>
      <c r="I22" s="24">
        <v>0</v>
      </c>
      <c r="J22" s="15">
        <f t="shared" si="3"/>
        <v>0</v>
      </c>
      <c r="K22" s="18">
        <v>5817.9</v>
      </c>
      <c r="L22" s="46">
        <v>0</v>
      </c>
      <c r="M22" s="15">
        <f t="shared" si="4"/>
        <v>5817.9</v>
      </c>
      <c r="N22" s="15">
        <v>0</v>
      </c>
      <c r="O22" s="15">
        <f t="shared" si="5"/>
        <v>5817.9</v>
      </c>
      <c r="P22" s="15">
        <v>0</v>
      </c>
      <c r="Q22" s="15">
        <f t="shared" si="6"/>
        <v>5817.9</v>
      </c>
      <c r="R22" s="24">
        <v>0</v>
      </c>
      <c r="S22" s="15">
        <f t="shared" si="7"/>
        <v>5817.9</v>
      </c>
      <c r="T22" s="17">
        <v>137141.1</v>
      </c>
      <c r="U22" s="15">
        <v>0</v>
      </c>
      <c r="V22" s="16">
        <f t="shared" si="8"/>
        <v>137141.1</v>
      </c>
      <c r="W22" s="15">
        <v>0</v>
      </c>
      <c r="X22" s="16">
        <f t="shared" si="9"/>
        <v>137141.1</v>
      </c>
      <c r="Y22" s="24">
        <v>0</v>
      </c>
      <c r="Z22" s="16">
        <f t="shared" si="10"/>
        <v>137141.1</v>
      </c>
      <c r="AA22" s="9" t="s">
        <v>90</v>
      </c>
      <c r="AB22" s="13"/>
    </row>
    <row r="23" spans="1:28" ht="56.25" x14ac:dyDescent="0.3">
      <c r="A23" s="63" t="s">
        <v>141</v>
      </c>
      <c r="B23" s="71" t="s">
        <v>53</v>
      </c>
      <c r="C23" s="73" t="s">
        <v>132</v>
      </c>
      <c r="D23" s="15">
        <v>0</v>
      </c>
      <c r="E23" s="46">
        <v>137239.1</v>
      </c>
      <c r="F23" s="15">
        <f t="shared" si="1"/>
        <v>137239.1</v>
      </c>
      <c r="G23" s="15"/>
      <c r="H23" s="15">
        <f t="shared" si="2"/>
        <v>137239.1</v>
      </c>
      <c r="I23" s="24"/>
      <c r="J23" s="15">
        <f t="shared" si="3"/>
        <v>137239.1</v>
      </c>
      <c r="K23" s="15">
        <v>0</v>
      </c>
      <c r="L23" s="46">
        <v>108101.7</v>
      </c>
      <c r="M23" s="15">
        <f t="shared" si="4"/>
        <v>108101.7</v>
      </c>
      <c r="N23" s="15"/>
      <c r="O23" s="15">
        <f t="shared" si="5"/>
        <v>108101.7</v>
      </c>
      <c r="P23" s="15"/>
      <c r="Q23" s="15">
        <f t="shared" si="6"/>
        <v>108101.7</v>
      </c>
      <c r="R23" s="24"/>
      <c r="S23" s="15">
        <f t="shared" si="7"/>
        <v>108101.7</v>
      </c>
      <c r="T23" s="16">
        <v>6601.1</v>
      </c>
      <c r="U23" s="16">
        <v>-924.5</v>
      </c>
      <c r="V23" s="16">
        <f t="shared" si="8"/>
        <v>5676.6</v>
      </c>
      <c r="W23" s="16"/>
      <c r="X23" s="16">
        <f t="shared" si="9"/>
        <v>5676.6</v>
      </c>
      <c r="Y23" s="26"/>
      <c r="Z23" s="16">
        <f t="shared" si="10"/>
        <v>5676.6</v>
      </c>
      <c r="AA23" s="9" t="s">
        <v>91</v>
      </c>
      <c r="AB23" s="13"/>
    </row>
    <row r="24" spans="1:28" ht="56.25" x14ac:dyDescent="0.3">
      <c r="A24" s="63" t="s">
        <v>142</v>
      </c>
      <c r="B24" s="71" t="s">
        <v>54</v>
      </c>
      <c r="C24" s="73" t="s">
        <v>132</v>
      </c>
      <c r="D24" s="15">
        <v>218006.30000000002</v>
      </c>
      <c r="E24" s="46">
        <f>-114032.7-1.4</f>
        <v>-114034.09999999999</v>
      </c>
      <c r="F24" s="15">
        <f t="shared" si="1"/>
        <v>103972.20000000003</v>
      </c>
      <c r="G24" s="15">
        <v>117652.06</v>
      </c>
      <c r="H24" s="15">
        <f t="shared" si="2"/>
        <v>221624.26</v>
      </c>
      <c r="I24" s="24">
        <v>-1481.547</v>
      </c>
      <c r="J24" s="15">
        <f t="shared" si="3"/>
        <v>220142.71300000002</v>
      </c>
      <c r="K24" s="15">
        <v>0</v>
      </c>
      <c r="L24" s="46">
        <v>114032.7</v>
      </c>
      <c r="M24" s="15">
        <f t="shared" si="4"/>
        <v>114032.7</v>
      </c>
      <c r="N24" s="15"/>
      <c r="O24" s="15">
        <f t="shared" si="5"/>
        <v>114032.7</v>
      </c>
      <c r="P24" s="15"/>
      <c r="Q24" s="15">
        <f t="shared" si="6"/>
        <v>114032.7</v>
      </c>
      <c r="R24" s="24"/>
      <c r="S24" s="15">
        <f t="shared" si="7"/>
        <v>114032.7</v>
      </c>
      <c r="T24" s="15">
        <v>0</v>
      </c>
      <c r="U24" s="16"/>
      <c r="V24" s="16">
        <f t="shared" si="8"/>
        <v>0</v>
      </c>
      <c r="W24" s="16"/>
      <c r="X24" s="16">
        <f t="shared" si="9"/>
        <v>0</v>
      </c>
      <c r="Y24" s="26"/>
      <c r="Z24" s="16">
        <f t="shared" si="10"/>
        <v>0</v>
      </c>
      <c r="AA24" s="9" t="s">
        <v>92</v>
      </c>
      <c r="AB24" s="13"/>
    </row>
    <row r="25" spans="1:28" ht="56.25" x14ac:dyDescent="0.3">
      <c r="A25" s="103" t="s">
        <v>143</v>
      </c>
      <c r="B25" s="71" t="s">
        <v>55</v>
      </c>
      <c r="C25" s="73" t="s">
        <v>132</v>
      </c>
      <c r="D25" s="15">
        <f>D27+D28+D29</f>
        <v>390645</v>
      </c>
      <c r="E25" s="46">
        <f>E27+E28+E29</f>
        <v>-13775.400000000001</v>
      </c>
      <c r="F25" s="15">
        <f t="shared" si="1"/>
        <v>376869.6</v>
      </c>
      <c r="G25" s="15">
        <f>G27+G28+G29</f>
        <v>7.0000000000000001E-3</v>
      </c>
      <c r="H25" s="15">
        <f t="shared" si="2"/>
        <v>376869.60699999996</v>
      </c>
      <c r="I25" s="24">
        <f>I27+I28+I29</f>
        <v>0</v>
      </c>
      <c r="J25" s="15">
        <f t="shared" si="3"/>
        <v>376869.60699999996</v>
      </c>
      <c r="K25" s="15">
        <f t="shared" ref="K25:T25" si="12">K27+K28+K29</f>
        <v>293033.8</v>
      </c>
      <c r="L25" s="46">
        <f>L27+L28+L29</f>
        <v>0</v>
      </c>
      <c r="M25" s="15">
        <f t="shared" si="4"/>
        <v>293033.8</v>
      </c>
      <c r="N25" s="15">
        <f>N27+N28+N29</f>
        <v>0</v>
      </c>
      <c r="O25" s="15">
        <f t="shared" si="5"/>
        <v>293033.8</v>
      </c>
      <c r="P25" s="15">
        <f>P27+P28+P29</f>
        <v>0</v>
      </c>
      <c r="Q25" s="15">
        <f t="shared" si="6"/>
        <v>293033.8</v>
      </c>
      <c r="R25" s="24">
        <f>R27+R28+R29</f>
        <v>50151</v>
      </c>
      <c r="S25" s="15">
        <f t="shared" si="7"/>
        <v>343184.8</v>
      </c>
      <c r="T25" s="15">
        <f t="shared" si="12"/>
        <v>0</v>
      </c>
      <c r="U25" s="16">
        <f>U27+U28+U29</f>
        <v>0</v>
      </c>
      <c r="V25" s="16">
        <f t="shared" si="8"/>
        <v>0</v>
      </c>
      <c r="W25" s="16">
        <f>W27+W28+W29</f>
        <v>0</v>
      </c>
      <c r="X25" s="16">
        <f t="shared" si="9"/>
        <v>0</v>
      </c>
      <c r="Y25" s="26">
        <f>Y27+Y28+Y29</f>
        <v>0</v>
      </c>
      <c r="Z25" s="16">
        <f t="shared" si="10"/>
        <v>0</v>
      </c>
      <c r="AB25" s="13"/>
    </row>
    <row r="26" spans="1:28" x14ac:dyDescent="0.3">
      <c r="A26" s="104"/>
      <c r="B26" s="71" t="s">
        <v>5</v>
      </c>
      <c r="C26" s="73"/>
      <c r="D26" s="15"/>
      <c r="E26" s="46"/>
      <c r="F26" s="15"/>
      <c r="G26" s="15"/>
      <c r="H26" s="15"/>
      <c r="I26" s="24"/>
      <c r="J26" s="15"/>
      <c r="K26" s="15"/>
      <c r="L26" s="46"/>
      <c r="M26" s="15"/>
      <c r="N26" s="15"/>
      <c r="O26" s="15"/>
      <c r="P26" s="15"/>
      <c r="Q26" s="15"/>
      <c r="R26" s="24"/>
      <c r="S26" s="15"/>
      <c r="T26" s="15"/>
      <c r="U26" s="16"/>
      <c r="V26" s="16"/>
      <c r="W26" s="16"/>
      <c r="X26" s="16"/>
      <c r="Y26" s="26"/>
      <c r="Z26" s="16"/>
      <c r="AB26" s="13"/>
    </row>
    <row r="27" spans="1:28" hidden="1" x14ac:dyDescent="0.3">
      <c r="A27" s="105"/>
      <c r="B27" s="20" t="s">
        <v>6</v>
      </c>
      <c r="C27" s="6"/>
      <c r="D27" s="15">
        <v>22843.7</v>
      </c>
      <c r="E27" s="46">
        <v>-10.199999999999999</v>
      </c>
      <c r="F27" s="15">
        <f t="shared" si="1"/>
        <v>22833.5</v>
      </c>
      <c r="G27" s="15">
        <v>7.0000000000000001E-3</v>
      </c>
      <c r="H27" s="15">
        <f t="shared" ref="H27:H30" si="13">F27+G27</f>
        <v>22833.507000000001</v>
      </c>
      <c r="I27" s="24"/>
      <c r="J27" s="15">
        <f t="shared" ref="J27:J30" si="14">H27+I27</f>
        <v>22833.507000000001</v>
      </c>
      <c r="K27" s="15">
        <v>4627.2</v>
      </c>
      <c r="L27" s="46"/>
      <c r="M27" s="15">
        <f t="shared" si="4"/>
        <v>4627.2</v>
      </c>
      <c r="N27" s="15"/>
      <c r="O27" s="15">
        <f t="shared" ref="O27:O30" si="15">M27+N27</f>
        <v>4627.2</v>
      </c>
      <c r="P27" s="15"/>
      <c r="Q27" s="15">
        <f>O27+P27</f>
        <v>4627.2</v>
      </c>
      <c r="R27" s="24"/>
      <c r="S27" s="15">
        <f>Q27+R27</f>
        <v>4627.2</v>
      </c>
      <c r="T27" s="15">
        <v>0</v>
      </c>
      <c r="U27" s="16"/>
      <c r="V27" s="16">
        <f t="shared" si="8"/>
        <v>0</v>
      </c>
      <c r="W27" s="16"/>
      <c r="X27" s="16">
        <f t="shared" ref="X27:X30" si="16">V27+W27</f>
        <v>0</v>
      </c>
      <c r="Y27" s="26"/>
      <c r="Z27" s="16">
        <f t="shared" ref="Z27:Z30" si="17">X27+Y27</f>
        <v>0</v>
      </c>
      <c r="AA27" s="9" t="s">
        <v>245</v>
      </c>
      <c r="AB27" s="13">
        <v>0</v>
      </c>
    </row>
    <row r="28" spans="1:28" x14ac:dyDescent="0.3">
      <c r="A28" s="104"/>
      <c r="B28" s="71" t="s">
        <v>12</v>
      </c>
      <c r="C28" s="73"/>
      <c r="D28" s="15">
        <f>13765.2+96489.3</f>
        <v>110254.5</v>
      </c>
      <c r="E28" s="46">
        <v>-13765.2</v>
      </c>
      <c r="F28" s="15">
        <f t="shared" si="1"/>
        <v>96489.3</v>
      </c>
      <c r="G28" s="15"/>
      <c r="H28" s="15">
        <f t="shared" si="13"/>
        <v>96489.3</v>
      </c>
      <c r="I28" s="24"/>
      <c r="J28" s="15">
        <f t="shared" si="14"/>
        <v>96489.3</v>
      </c>
      <c r="K28" s="15">
        <v>66424.3</v>
      </c>
      <c r="L28" s="46"/>
      <c r="M28" s="15">
        <f t="shared" si="4"/>
        <v>66424.3</v>
      </c>
      <c r="N28" s="15"/>
      <c r="O28" s="15">
        <f t="shared" si="15"/>
        <v>66424.3</v>
      </c>
      <c r="P28" s="15"/>
      <c r="Q28" s="15">
        <f>O28+P28</f>
        <v>66424.3</v>
      </c>
      <c r="R28" s="24">
        <v>50151</v>
      </c>
      <c r="S28" s="15">
        <f>Q28+R28</f>
        <v>116575.3</v>
      </c>
      <c r="T28" s="15">
        <v>0</v>
      </c>
      <c r="U28" s="16"/>
      <c r="V28" s="16">
        <f t="shared" si="8"/>
        <v>0</v>
      </c>
      <c r="W28" s="16"/>
      <c r="X28" s="16">
        <f t="shared" si="16"/>
        <v>0</v>
      </c>
      <c r="Y28" s="26"/>
      <c r="Z28" s="16">
        <f t="shared" si="17"/>
        <v>0</v>
      </c>
      <c r="AA28" s="9" t="s">
        <v>223</v>
      </c>
      <c r="AB28" s="13"/>
    </row>
    <row r="29" spans="1:28" x14ac:dyDescent="0.3">
      <c r="A29" s="104"/>
      <c r="B29" s="71" t="s">
        <v>29</v>
      </c>
      <c r="C29" s="73"/>
      <c r="D29" s="15">
        <v>257546.8</v>
      </c>
      <c r="E29" s="46"/>
      <c r="F29" s="15">
        <f t="shared" si="1"/>
        <v>257546.8</v>
      </c>
      <c r="G29" s="15"/>
      <c r="H29" s="15">
        <f t="shared" si="13"/>
        <v>257546.8</v>
      </c>
      <c r="I29" s="24"/>
      <c r="J29" s="15">
        <f t="shared" si="14"/>
        <v>257546.8</v>
      </c>
      <c r="K29" s="15">
        <v>221982.3</v>
      </c>
      <c r="L29" s="46"/>
      <c r="M29" s="15">
        <f t="shared" si="4"/>
        <v>221982.3</v>
      </c>
      <c r="N29" s="15"/>
      <c r="O29" s="15">
        <f t="shared" si="15"/>
        <v>221982.3</v>
      </c>
      <c r="P29" s="15"/>
      <c r="Q29" s="15">
        <f>O29+P29</f>
        <v>221982.3</v>
      </c>
      <c r="R29" s="24"/>
      <c r="S29" s="15">
        <f>Q29+R29</f>
        <v>221982.3</v>
      </c>
      <c r="T29" s="15">
        <v>0</v>
      </c>
      <c r="U29" s="16"/>
      <c r="V29" s="16">
        <f t="shared" si="8"/>
        <v>0</v>
      </c>
      <c r="W29" s="16"/>
      <c r="X29" s="16">
        <f t="shared" si="16"/>
        <v>0</v>
      </c>
      <c r="Y29" s="26"/>
      <c r="Z29" s="16">
        <f t="shared" si="17"/>
        <v>0</v>
      </c>
      <c r="AA29" s="9" t="s">
        <v>222</v>
      </c>
      <c r="AB29" s="13"/>
    </row>
    <row r="30" spans="1:28" ht="56.25" x14ac:dyDescent="0.3">
      <c r="A30" s="106"/>
      <c r="B30" s="71" t="s">
        <v>55</v>
      </c>
      <c r="C30" s="73" t="s">
        <v>11</v>
      </c>
      <c r="D30" s="15">
        <f>D32+D33+D34</f>
        <v>0</v>
      </c>
      <c r="E30" s="46">
        <f>E32+E33+E34</f>
        <v>0</v>
      </c>
      <c r="F30" s="15">
        <f t="shared" si="1"/>
        <v>0</v>
      </c>
      <c r="G30" s="15">
        <f>G32+G33+G34</f>
        <v>0</v>
      </c>
      <c r="H30" s="15">
        <f t="shared" si="13"/>
        <v>0</v>
      </c>
      <c r="I30" s="24">
        <f>I32+I33+I34</f>
        <v>0</v>
      </c>
      <c r="J30" s="15">
        <f t="shared" si="14"/>
        <v>0</v>
      </c>
      <c r="K30" s="15">
        <f t="shared" ref="K30:T30" si="18">K32+K33+K34</f>
        <v>54989.3</v>
      </c>
      <c r="L30" s="46">
        <f>L32+L33+L34</f>
        <v>0</v>
      </c>
      <c r="M30" s="15">
        <f t="shared" si="4"/>
        <v>54989.3</v>
      </c>
      <c r="N30" s="15">
        <f>N32+N33+N34</f>
        <v>0</v>
      </c>
      <c r="O30" s="15">
        <f t="shared" si="15"/>
        <v>54989.3</v>
      </c>
      <c r="P30" s="15">
        <f>P32+P33+P34</f>
        <v>0</v>
      </c>
      <c r="Q30" s="15">
        <f>O30+P30</f>
        <v>54989.3</v>
      </c>
      <c r="R30" s="24">
        <f>R32+R33+R34</f>
        <v>0</v>
      </c>
      <c r="S30" s="15">
        <f>Q30+R30</f>
        <v>54989.3</v>
      </c>
      <c r="T30" s="15">
        <f t="shared" si="18"/>
        <v>0</v>
      </c>
      <c r="U30" s="16">
        <f>U32+U33+U34</f>
        <v>0</v>
      </c>
      <c r="V30" s="16">
        <f t="shared" si="8"/>
        <v>0</v>
      </c>
      <c r="W30" s="16">
        <f>W32+W33+W34</f>
        <v>0</v>
      </c>
      <c r="X30" s="16">
        <f t="shared" si="16"/>
        <v>0</v>
      </c>
      <c r="Y30" s="26">
        <f>Y32+Y33+Y34</f>
        <v>0</v>
      </c>
      <c r="Z30" s="16">
        <f t="shared" si="17"/>
        <v>0</v>
      </c>
      <c r="AB30" s="13"/>
    </row>
    <row r="31" spans="1:28" x14ac:dyDescent="0.3">
      <c r="A31" s="75"/>
      <c r="B31" s="71" t="s">
        <v>5</v>
      </c>
      <c r="C31" s="73"/>
      <c r="D31" s="15"/>
      <c r="E31" s="46"/>
      <c r="F31" s="15"/>
      <c r="G31" s="15"/>
      <c r="H31" s="15"/>
      <c r="I31" s="24"/>
      <c r="J31" s="15"/>
      <c r="K31" s="15"/>
      <c r="L31" s="46"/>
      <c r="M31" s="15"/>
      <c r="N31" s="15"/>
      <c r="O31" s="15"/>
      <c r="P31" s="15"/>
      <c r="Q31" s="15"/>
      <c r="R31" s="24"/>
      <c r="S31" s="15"/>
      <c r="T31" s="15"/>
      <c r="U31" s="16"/>
      <c r="V31" s="16"/>
      <c r="W31" s="16"/>
      <c r="X31" s="16"/>
      <c r="Y31" s="26"/>
      <c r="Z31" s="16"/>
      <c r="AB31" s="13"/>
    </row>
    <row r="32" spans="1:28" hidden="1" x14ac:dyDescent="0.3">
      <c r="A32" s="62"/>
      <c r="B32" s="20" t="s">
        <v>6</v>
      </c>
      <c r="C32" s="21"/>
      <c r="D32" s="15"/>
      <c r="E32" s="46"/>
      <c r="F32" s="15">
        <f t="shared" si="1"/>
        <v>0</v>
      </c>
      <c r="G32" s="15"/>
      <c r="H32" s="15">
        <f t="shared" ref="H32:H42" si="19">F32+G32</f>
        <v>0</v>
      </c>
      <c r="I32" s="24"/>
      <c r="J32" s="15">
        <f t="shared" ref="J32:J34" si="20">H32+I32</f>
        <v>0</v>
      </c>
      <c r="K32" s="15"/>
      <c r="L32" s="46"/>
      <c r="M32" s="15">
        <f t="shared" si="4"/>
        <v>0</v>
      </c>
      <c r="N32" s="15"/>
      <c r="O32" s="15">
        <f t="shared" ref="O32:O42" si="21">M32+N32</f>
        <v>0</v>
      </c>
      <c r="P32" s="15"/>
      <c r="Q32" s="15">
        <f t="shared" ref="Q32:Q39" si="22">O32+P32</f>
        <v>0</v>
      </c>
      <c r="R32" s="24"/>
      <c r="S32" s="15">
        <f t="shared" ref="S32:S39" si="23">Q32+R32</f>
        <v>0</v>
      </c>
      <c r="T32" s="15"/>
      <c r="U32" s="16"/>
      <c r="V32" s="16">
        <f t="shared" si="8"/>
        <v>0</v>
      </c>
      <c r="W32" s="16"/>
      <c r="X32" s="16">
        <f t="shared" ref="X32:X42" si="24">V32+W32</f>
        <v>0</v>
      </c>
      <c r="Y32" s="26"/>
      <c r="Z32" s="16">
        <f t="shared" ref="Z32:Z39" si="25">X32+Y32</f>
        <v>0</v>
      </c>
      <c r="AB32" s="13">
        <v>0</v>
      </c>
    </row>
    <row r="33" spans="1:28" x14ac:dyDescent="0.3">
      <c r="A33" s="75"/>
      <c r="B33" s="71" t="s">
        <v>12</v>
      </c>
      <c r="C33" s="73"/>
      <c r="D33" s="15">
        <v>0</v>
      </c>
      <c r="E33" s="46">
        <v>0</v>
      </c>
      <c r="F33" s="15">
        <f t="shared" si="1"/>
        <v>0</v>
      </c>
      <c r="G33" s="15">
        <v>0</v>
      </c>
      <c r="H33" s="15">
        <f t="shared" si="19"/>
        <v>0</v>
      </c>
      <c r="I33" s="24">
        <v>0</v>
      </c>
      <c r="J33" s="15">
        <f t="shared" si="20"/>
        <v>0</v>
      </c>
      <c r="K33" s="15">
        <v>19424.7</v>
      </c>
      <c r="L33" s="46">
        <v>0</v>
      </c>
      <c r="M33" s="15">
        <f t="shared" si="4"/>
        <v>19424.7</v>
      </c>
      <c r="N33" s="15">
        <v>0</v>
      </c>
      <c r="O33" s="15">
        <f t="shared" si="21"/>
        <v>19424.7</v>
      </c>
      <c r="P33" s="15">
        <v>0</v>
      </c>
      <c r="Q33" s="15">
        <f t="shared" si="22"/>
        <v>19424.7</v>
      </c>
      <c r="R33" s="24">
        <v>0</v>
      </c>
      <c r="S33" s="15">
        <f t="shared" si="23"/>
        <v>19424.7</v>
      </c>
      <c r="T33" s="15">
        <v>0</v>
      </c>
      <c r="U33" s="16">
        <v>0</v>
      </c>
      <c r="V33" s="16">
        <f t="shared" si="8"/>
        <v>0</v>
      </c>
      <c r="W33" s="16">
        <v>0</v>
      </c>
      <c r="X33" s="16">
        <f t="shared" si="24"/>
        <v>0</v>
      </c>
      <c r="Y33" s="26">
        <v>0</v>
      </c>
      <c r="Z33" s="16">
        <f t="shared" si="25"/>
        <v>0</v>
      </c>
      <c r="AA33" s="9" t="s">
        <v>222</v>
      </c>
      <c r="AB33" s="13"/>
    </row>
    <row r="34" spans="1:28" x14ac:dyDescent="0.3">
      <c r="A34" s="75"/>
      <c r="B34" s="71" t="s">
        <v>29</v>
      </c>
      <c r="C34" s="73"/>
      <c r="D34" s="15">
        <v>0</v>
      </c>
      <c r="E34" s="46">
        <v>0</v>
      </c>
      <c r="F34" s="15">
        <f t="shared" si="1"/>
        <v>0</v>
      </c>
      <c r="G34" s="15">
        <v>0</v>
      </c>
      <c r="H34" s="15">
        <f t="shared" si="19"/>
        <v>0</v>
      </c>
      <c r="I34" s="24">
        <v>0</v>
      </c>
      <c r="J34" s="15">
        <f t="shared" si="20"/>
        <v>0</v>
      </c>
      <c r="K34" s="15">
        <v>35564.6</v>
      </c>
      <c r="L34" s="46">
        <v>0</v>
      </c>
      <c r="M34" s="15">
        <f t="shared" si="4"/>
        <v>35564.6</v>
      </c>
      <c r="N34" s="15">
        <v>0</v>
      </c>
      <c r="O34" s="15">
        <f t="shared" si="21"/>
        <v>35564.6</v>
      </c>
      <c r="P34" s="15">
        <v>0</v>
      </c>
      <c r="Q34" s="15">
        <f t="shared" si="22"/>
        <v>35564.6</v>
      </c>
      <c r="R34" s="24">
        <v>0</v>
      </c>
      <c r="S34" s="15">
        <f t="shared" si="23"/>
        <v>35564.6</v>
      </c>
      <c r="T34" s="15">
        <v>0</v>
      </c>
      <c r="U34" s="16">
        <v>0</v>
      </c>
      <c r="V34" s="16">
        <f t="shared" si="8"/>
        <v>0</v>
      </c>
      <c r="W34" s="16">
        <v>0</v>
      </c>
      <c r="X34" s="16">
        <f t="shared" si="24"/>
        <v>0</v>
      </c>
      <c r="Y34" s="26">
        <v>0</v>
      </c>
      <c r="Z34" s="16">
        <f t="shared" si="25"/>
        <v>0</v>
      </c>
      <c r="AA34" s="9" t="s">
        <v>222</v>
      </c>
      <c r="AB34" s="13"/>
    </row>
    <row r="35" spans="1:28" ht="56.25" x14ac:dyDescent="0.3">
      <c r="A35" s="100" t="s">
        <v>144</v>
      </c>
      <c r="B35" s="95" t="s">
        <v>209</v>
      </c>
      <c r="C35" s="73" t="s">
        <v>132</v>
      </c>
      <c r="D35" s="15">
        <f>D37+D38</f>
        <v>15981.7</v>
      </c>
      <c r="E35" s="46">
        <f>E37+E38</f>
        <v>13765.2</v>
      </c>
      <c r="F35" s="15">
        <f t="shared" ref="F35" si="26">D35+E35</f>
        <v>29746.9</v>
      </c>
      <c r="G35" s="15">
        <f>G37+G38</f>
        <v>-27317.764000000003</v>
      </c>
      <c r="H35" s="15">
        <f>F35+G35</f>
        <v>2429.1359999999986</v>
      </c>
      <c r="I35" s="24">
        <f>I37+I38</f>
        <v>0</v>
      </c>
      <c r="J35" s="15">
        <f>H35+I35</f>
        <v>2429.1359999999986</v>
      </c>
      <c r="K35" s="15"/>
      <c r="L35" s="46"/>
      <c r="M35" s="15"/>
      <c r="N35" s="15"/>
      <c r="O35" s="15">
        <f t="shared" si="21"/>
        <v>0</v>
      </c>
      <c r="P35" s="15"/>
      <c r="Q35" s="15">
        <f t="shared" si="22"/>
        <v>0</v>
      </c>
      <c r="R35" s="24"/>
      <c r="S35" s="15">
        <f t="shared" si="23"/>
        <v>0</v>
      </c>
      <c r="T35" s="15"/>
      <c r="U35" s="16"/>
      <c r="V35" s="16"/>
      <c r="W35" s="16"/>
      <c r="X35" s="16">
        <f t="shared" si="24"/>
        <v>0</v>
      </c>
      <c r="Y35" s="26"/>
      <c r="Z35" s="16">
        <f t="shared" si="25"/>
        <v>0</v>
      </c>
      <c r="AB35" s="13"/>
    </row>
    <row r="36" spans="1:28" hidden="1" x14ac:dyDescent="0.3">
      <c r="A36" s="113"/>
      <c r="B36" s="96"/>
      <c r="C36" s="58"/>
      <c r="D36" s="15"/>
      <c r="E36" s="46"/>
      <c r="F36" s="15"/>
      <c r="G36" s="15"/>
      <c r="H36" s="15"/>
      <c r="I36" s="24"/>
      <c r="J36" s="15"/>
      <c r="K36" s="15"/>
      <c r="L36" s="46"/>
      <c r="M36" s="15"/>
      <c r="N36" s="15"/>
      <c r="O36" s="15">
        <f t="shared" si="21"/>
        <v>0</v>
      </c>
      <c r="P36" s="15"/>
      <c r="Q36" s="15">
        <f t="shared" si="22"/>
        <v>0</v>
      </c>
      <c r="R36" s="24"/>
      <c r="S36" s="15">
        <f t="shared" si="23"/>
        <v>0</v>
      </c>
      <c r="T36" s="15"/>
      <c r="U36" s="16"/>
      <c r="V36" s="16"/>
      <c r="W36" s="16"/>
      <c r="X36" s="16">
        <f t="shared" si="24"/>
        <v>0</v>
      </c>
      <c r="Y36" s="26"/>
      <c r="Z36" s="16">
        <f t="shared" si="25"/>
        <v>0</v>
      </c>
      <c r="AB36" s="13">
        <v>0</v>
      </c>
    </row>
    <row r="37" spans="1:28" hidden="1" x14ac:dyDescent="0.3">
      <c r="A37" s="113"/>
      <c r="B37" s="96"/>
      <c r="C37" s="58"/>
      <c r="D37" s="15">
        <v>15981.7</v>
      </c>
      <c r="E37" s="46"/>
      <c r="F37" s="15">
        <f t="shared" ref="F37:F38" si="27">D37+E37</f>
        <v>15981.7</v>
      </c>
      <c r="G37" s="15">
        <f>2429.136-15981.7</f>
        <v>-13552.564</v>
      </c>
      <c r="H37" s="15">
        <f t="shared" ref="H37:H38" si="28">F37+G37</f>
        <v>2429.1360000000004</v>
      </c>
      <c r="I37" s="24"/>
      <c r="J37" s="15">
        <f t="shared" ref="J37:J39" si="29">H37+I37</f>
        <v>2429.1360000000004</v>
      </c>
      <c r="K37" s="15"/>
      <c r="L37" s="46"/>
      <c r="M37" s="15"/>
      <c r="N37" s="15"/>
      <c r="O37" s="15">
        <f t="shared" si="21"/>
        <v>0</v>
      </c>
      <c r="P37" s="15"/>
      <c r="Q37" s="15">
        <f t="shared" si="22"/>
        <v>0</v>
      </c>
      <c r="R37" s="24"/>
      <c r="S37" s="15">
        <f t="shared" si="23"/>
        <v>0</v>
      </c>
      <c r="T37" s="15"/>
      <c r="U37" s="16"/>
      <c r="V37" s="16"/>
      <c r="W37" s="16"/>
      <c r="X37" s="16">
        <f t="shared" si="24"/>
        <v>0</v>
      </c>
      <c r="Y37" s="26"/>
      <c r="Z37" s="16">
        <f t="shared" si="25"/>
        <v>0</v>
      </c>
      <c r="AA37" s="9" t="s">
        <v>216</v>
      </c>
      <c r="AB37" s="13">
        <v>0</v>
      </c>
    </row>
    <row r="38" spans="1:28" hidden="1" x14ac:dyDescent="0.3">
      <c r="A38" s="113"/>
      <c r="B38" s="96"/>
      <c r="C38" s="58"/>
      <c r="D38" s="15"/>
      <c r="E38" s="46">
        <v>13765.2</v>
      </c>
      <c r="F38" s="15">
        <f t="shared" si="27"/>
        <v>13765.2</v>
      </c>
      <c r="G38" s="15">
        <v>-13765.2</v>
      </c>
      <c r="H38" s="15">
        <f t="shared" si="28"/>
        <v>0</v>
      </c>
      <c r="I38" s="24"/>
      <c r="J38" s="15">
        <f t="shared" si="29"/>
        <v>0</v>
      </c>
      <c r="K38" s="15"/>
      <c r="L38" s="46"/>
      <c r="M38" s="15"/>
      <c r="N38" s="15"/>
      <c r="O38" s="15">
        <f t="shared" si="21"/>
        <v>0</v>
      </c>
      <c r="P38" s="15"/>
      <c r="Q38" s="15">
        <f t="shared" si="22"/>
        <v>0</v>
      </c>
      <c r="R38" s="24"/>
      <c r="S38" s="15">
        <f t="shared" si="23"/>
        <v>0</v>
      </c>
      <c r="T38" s="15"/>
      <c r="U38" s="16"/>
      <c r="V38" s="16"/>
      <c r="W38" s="16"/>
      <c r="X38" s="16">
        <f t="shared" si="24"/>
        <v>0</v>
      </c>
      <c r="Y38" s="26"/>
      <c r="Z38" s="16">
        <f t="shared" si="25"/>
        <v>0</v>
      </c>
      <c r="AA38" s="9" t="s">
        <v>221</v>
      </c>
      <c r="AB38" s="13">
        <v>0</v>
      </c>
    </row>
    <row r="39" spans="1:28" ht="37.5" x14ac:dyDescent="0.3">
      <c r="A39" s="101"/>
      <c r="B39" s="97"/>
      <c r="C39" s="73" t="s">
        <v>11</v>
      </c>
      <c r="D39" s="15">
        <v>20807.900000000001</v>
      </c>
      <c r="E39" s="46"/>
      <c r="F39" s="15">
        <f t="shared" si="1"/>
        <v>20807.900000000001</v>
      </c>
      <c r="G39" s="15">
        <f>G41+G42</f>
        <v>29746.9</v>
      </c>
      <c r="H39" s="15">
        <f t="shared" si="19"/>
        <v>50554.8</v>
      </c>
      <c r="I39" s="24">
        <f>I41+I42</f>
        <v>0</v>
      </c>
      <c r="J39" s="15">
        <f t="shared" si="29"/>
        <v>50554.8</v>
      </c>
      <c r="K39" s="15">
        <v>0</v>
      </c>
      <c r="L39" s="46"/>
      <c r="M39" s="15">
        <f t="shared" si="4"/>
        <v>0</v>
      </c>
      <c r="N39" s="15">
        <f>N41+N42</f>
        <v>0</v>
      </c>
      <c r="O39" s="15">
        <f t="shared" si="21"/>
        <v>0</v>
      </c>
      <c r="P39" s="15">
        <f>P41+P42</f>
        <v>0</v>
      </c>
      <c r="Q39" s="15">
        <f t="shared" si="22"/>
        <v>0</v>
      </c>
      <c r="R39" s="24">
        <f>R41+R42</f>
        <v>0</v>
      </c>
      <c r="S39" s="15">
        <f t="shared" si="23"/>
        <v>0</v>
      </c>
      <c r="T39" s="15">
        <v>0</v>
      </c>
      <c r="U39" s="16"/>
      <c r="V39" s="16">
        <f t="shared" si="8"/>
        <v>0</v>
      </c>
      <c r="W39" s="16">
        <f>W41+W42</f>
        <v>0</v>
      </c>
      <c r="X39" s="16">
        <f t="shared" si="24"/>
        <v>0</v>
      </c>
      <c r="Y39" s="26">
        <f>Y41+Y42</f>
        <v>0</v>
      </c>
      <c r="Z39" s="16">
        <f t="shared" si="25"/>
        <v>0</v>
      </c>
      <c r="AB39" s="13"/>
    </row>
    <row r="40" spans="1:28" x14ac:dyDescent="0.3">
      <c r="A40" s="68"/>
      <c r="B40" s="73" t="s">
        <v>5</v>
      </c>
      <c r="C40" s="73"/>
      <c r="D40" s="15"/>
      <c r="E40" s="46"/>
      <c r="F40" s="15"/>
      <c r="G40" s="15"/>
      <c r="H40" s="15"/>
      <c r="I40" s="24"/>
      <c r="J40" s="15"/>
      <c r="K40" s="15"/>
      <c r="L40" s="46"/>
      <c r="M40" s="15"/>
      <c r="N40" s="15"/>
      <c r="O40" s="15"/>
      <c r="P40" s="15"/>
      <c r="Q40" s="15"/>
      <c r="R40" s="24"/>
      <c r="S40" s="15"/>
      <c r="T40" s="15"/>
      <c r="U40" s="16"/>
      <c r="V40" s="16"/>
      <c r="W40" s="16"/>
      <c r="X40" s="16"/>
      <c r="Y40" s="26"/>
      <c r="Z40" s="16"/>
      <c r="AB40" s="13"/>
    </row>
    <row r="41" spans="1:28" hidden="1" x14ac:dyDescent="0.3">
      <c r="A41" s="64"/>
      <c r="B41" s="58" t="s">
        <v>6</v>
      </c>
      <c r="C41" s="58"/>
      <c r="D41" s="15">
        <v>20807.900000000001</v>
      </c>
      <c r="E41" s="46"/>
      <c r="F41" s="15">
        <f t="shared" si="1"/>
        <v>20807.900000000001</v>
      </c>
      <c r="G41" s="15">
        <v>15981.7</v>
      </c>
      <c r="H41" s="15">
        <f t="shared" si="19"/>
        <v>36789.600000000006</v>
      </c>
      <c r="I41" s="24"/>
      <c r="J41" s="15">
        <f t="shared" ref="J41:J44" si="30">H41+I41</f>
        <v>36789.600000000006</v>
      </c>
      <c r="K41" s="15"/>
      <c r="L41" s="46"/>
      <c r="M41" s="15"/>
      <c r="N41" s="15"/>
      <c r="O41" s="15">
        <f t="shared" si="21"/>
        <v>0</v>
      </c>
      <c r="P41" s="15"/>
      <c r="Q41" s="15">
        <f>O41+P41</f>
        <v>0</v>
      </c>
      <c r="R41" s="24"/>
      <c r="S41" s="15">
        <f>Q41+R41</f>
        <v>0</v>
      </c>
      <c r="T41" s="15"/>
      <c r="U41" s="16"/>
      <c r="V41" s="16"/>
      <c r="W41" s="16"/>
      <c r="X41" s="16">
        <f t="shared" si="24"/>
        <v>0</v>
      </c>
      <c r="Y41" s="26"/>
      <c r="Z41" s="16">
        <f t="shared" ref="Z41:Z44" si="31">X41+Y41</f>
        <v>0</v>
      </c>
      <c r="AA41" s="9" t="s">
        <v>216</v>
      </c>
      <c r="AB41" s="13">
        <v>0</v>
      </c>
    </row>
    <row r="42" spans="1:28" x14ac:dyDescent="0.3">
      <c r="A42" s="68"/>
      <c r="B42" s="73" t="s">
        <v>12</v>
      </c>
      <c r="C42" s="73"/>
      <c r="D42" s="15"/>
      <c r="E42" s="46"/>
      <c r="F42" s="15"/>
      <c r="G42" s="15">
        <v>13765.2</v>
      </c>
      <c r="H42" s="15">
        <f t="shared" si="19"/>
        <v>13765.2</v>
      </c>
      <c r="I42" s="24"/>
      <c r="J42" s="15">
        <f t="shared" si="30"/>
        <v>13765.2</v>
      </c>
      <c r="K42" s="15"/>
      <c r="L42" s="46"/>
      <c r="M42" s="15"/>
      <c r="N42" s="15"/>
      <c r="O42" s="15">
        <f t="shared" si="21"/>
        <v>0</v>
      </c>
      <c r="P42" s="15"/>
      <c r="Q42" s="15">
        <f>O42+P42</f>
        <v>0</v>
      </c>
      <c r="R42" s="24"/>
      <c r="S42" s="15">
        <f>Q42+R42</f>
        <v>0</v>
      </c>
      <c r="T42" s="15"/>
      <c r="U42" s="16"/>
      <c r="V42" s="16"/>
      <c r="W42" s="16"/>
      <c r="X42" s="16">
        <f t="shared" si="24"/>
        <v>0</v>
      </c>
      <c r="Y42" s="26"/>
      <c r="Z42" s="16">
        <f t="shared" si="31"/>
        <v>0</v>
      </c>
      <c r="AA42" s="9" t="s">
        <v>221</v>
      </c>
      <c r="AB42" s="13"/>
    </row>
    <row r="43" spans="1:28" ht="37.5" hidden="1" x14ac:dyDescent="0.3">
      <c r="A43" s="59" t="s">
        <v>145</v>
      </c>
      <c r="B43" s="44" t="s">
        <v>56</v>
      </c>
      <c r="C43" s="21" t="s">
        <v>11</v>
      </c>
      <c r="D43" s="15">
        <v>0</v>
      </c>
      <c r="E43" s="46">
        <v>0</v>
      </c>
      <c r="F43" s="15">
        <f t="shared" si="1"/>
        <v>0</v>
      </c>
      <c r="G43" s="15">
        <v>0</v>
      </c>
      <c r="H43" s="15">
        <f t="shared" ref="H43:H44" si="32">F43+G43</f>
        <v>0</v>
      </c>
      <c r="I43" s="24">
        <v>0</v>
      </c>
      <c r="J43" s="15">
        <f t="shared" si="30"/>
        <v>0</v>
      </c>
      <c r="K43" s="15">
        <v>31027.3</v>
      </c>
      <c r="L43" s="46">
        <v>-31027.3</v>
      </c>
      <c r="M43" s="15">
        <f t="shared" si="4"/>
        <v>0</v>
      </c>
      <c r="N43" s="15"/>
      <c r="O43" s="15">
        <f t="shared" ref="O43:O44" si="33">M43+N43</f>
        <v>0</v>
      </c>
      <c r="P43" s="15"/>
      <c r="Q43" s="15">
        <f>O43+P43</f>
        <v>0</v>
      </c>
      <c r="R43" s="24"/>
      <c r="S43" s="15">
        <f>Q43+R43</f>
        <v>0</v>
      </c>
      <c r="T43" s="15">
        <v>0</v>
      </c>
      <c r="U43" s="16">
        <v>0</v>
      </c>
      <c r="V43" s="16">
        <f t="shared" si="8"/>
        <v>0</v>
      </c>
      <c r="W43" s="16">
        <v>0</v>
      </c>
      <c r="X43" s="16">
        <f t="shared" ref="X43:X44" si="34">V43+W43</f>
        <v>0</v>
      </c>
      <c r="Y43" s="26">
        <v>0</v>
      </c>
      <c r="Z43" s="16">
        <f t="shared" si="31"/>
        <v>0</v>
      </c>
      <c r="AA43" s="9" t="s">
        <v>218</v>
      </c>
      <c r="AB43" s="13">
        <v>0</v>
      </c>
    </row>
    <row r="44" spans="1:28" ht="56.25" x14ac:dyDescent="0.3">
      <c r="A44" s="61" t="s">
        <v>145</v>
      </c>
      <c r="B44" s="73" t="s">
        <v>362</v>
      </c>
      <c r="C44" s="73" t="s">
        <v>132</v>
      </c>
      <c r="D44" s="15">
        <f>D46+D47</f>
        <v>462978.1</v>
      </c>
      <c r="E44" s="46">
        <f>E46+E47</f>
        <v>-105423.3</v>
      </c>
      <c r="F44" s="15">
        <f t="shared" si="1"/>
        <v>357554.8</v>
      </c>
      <c r="G44" s="15">
        <f>G46+G47</f>
        <v>28472.53</v>
      </c>
      <c r="H44" s="15">
        <f t="shared" si="32"/>
        <v>386027.32999999996</v>
      </c>
      <c r="I44" s="24">
        <f>I46+I47</f>
        <v>0</v>
      </c>
      <c r="J44" s="15">
        <f t="shared" si="30"/>
        <v>386027.32999999996</v>
      </c>
      <c r="K44" s="15">
        <f t="shared" ref="K44:T44" si="35">K46+K47</f>
        <v>51483</v>
      </c>
      <c r="L44" s="46">
        <f>L46+L47</f>
        <v>129483.6</v>
      </c>
      <c r="M44" s="15">
        <f t="shared" si="4"/>
        <v>180966.6</v>
      </c>
      <c r="N44" s="15">
        <f>N46+N47</f>
        <v>0</v>
      </c>
      <c r="O44" s="15">
        <f t="shared" si="33"/>
        <v>180966.6</v>
      </c>
      <c r="P44" s="15">
        <f>P46+P47</f>
        <v>0</v>
      </c>
      <c r="Q44" s="15">
        <f>O44+P44</f>
        <v>180966.6</v>
      </c>
      <c r="R44" s="24">
        <f>R46+R47</f>
        <v>0</v>
      </c>
      <c r="S44" s="15">
        <f>Q44+R44</f>
        <v>180966.6</v>
      </c>
      <c r="T44" s="15">
        <f t="shared" si="35"/>
        <v>0</v>
      </c>
      <c r="U44" s="16">
        <f>U46+U47</f>
        <v>0</v>
      </c>
      <c r="V44" s="16">
        <f t="shared" si="8"/>
        <v>0</v>
      </c>
      <c r="W44" s="16">
        <f>W46+W47</f>
        <v>0</v>
      </c>
      <c r="X44" s="16">
        <f t="shared" si="34"/>
        <v>0</v>
      </c>
      <c r="Y44" s="26">
        <f>Y46+Y47</f>
        <v>0</v>
      </c>
      <c r="Z44" s="16">
        <f t="shared" si="31"/>
        <v>0</v>
      </c>
      <c r="AB44" s="13"/>
    </row>
    <row r="45" spans="1:28" x14ac:dyDescent="0.3">
      <c r="A45" s="61"/>
      <c r="B45" s="71" t="s">
        <v>5</v>
      </c>
      <c r="C45" s="73"/>
      <c r="D45" s="15"/>
      <c r="E45" s="46"/>
      <c r="F45" s="15"/>
      <c r="G45" s="15"/>
      <c r="H45" s="15"/>
      <c r="I45" s="24"/>
      <c r="J45" s="15"/>
      <c r="K45" s="15"/>
      <c r="L45" s="46"/>
      <c r="M45" s="15"/>
      <c r="N45" s="15"/>
      <c r="O45" s="15"/>
      <c r="P45" s="15"/>
      <c r="Q45" s="15"/>
      <c r="R45" s="24"/>
      <c r="S45" s="15"/>
      <c r="T45" s="15"/>
      <c r="U45" s="16"/>
      <c r="V45" s="16"/>
      <c r="W45" s="16"/>
      <c r="X45" s="16"/>
      <c r="Y45" s="26"/>
      <c r="Z45" s="16"/>
      <c r="AB45" s="13"/>
    </row>
    <row r="46" spans="1:28" hidden="1" x14ac:dyDescent="0.3">
      <c r="A46" s="1"/>
      <c r="B46" s="20" t="s">
        <v>6</v>
      </c>
      <c r="C46" s="21"/>
      <c r="D46" s="15">
        <v>194812</v>
      </c>
      <c r="E46" s="46">
        <v>-105423.3</v>
      </c>
      <c r="F46" s="15">
        <f t="shared" si="1"/>
        <v>89388.7</v>
      </c>
      <c r="G46" s="15">
        <v>28472.53</v>
      </c>
      <c r="H46" s="15">
        <f t="shared" ref="H46:H49" si="36">F46+G46</f>
        <v>117861.23</v>
      </c>
      <c r="I46" s="24">
        <v>-4208.9750000000004</v>
      </c>
      <c r="J46" s="15">
        <f t="shared" ref="J46:J49" si="37">H46+I46</f>
        <v>113652.25499999999</v>
      </c>
      <c r="K46" s="15">
        <v>37288.300000000003</v>
      </c>
      <c r="L46" s="46">
        <f>31027.3+105423.3-6967</f>
        <v>129483.6</v>
      </c>
      <c r="M46" s="15">
        <f t="shared" si="4"/>
        <v>166771.90000000002</v>
      </c>
      <c r="N46" s="15"/>
      <c r="O46" s="15">
        <f t="shared" ref="O46:O49" si="38">M46+N46</f>
        <v>166771.90000000002</v>
      </c>
      <c r="P46" s="15"/>
      <c r="Q46" s="15">
        <f>O46+P46</f>
        <v>166771.90000000002</v>
      </c>
      <c r="R46" s="24"/>
      <c r="S46" s="15">
        <f>Q46+R46</f>
        <v>166771.90000000002</v>
      </c>
      <c r="T46" s="15">
        <v>0</v>
      </c>
      <c r="U46" s="16"/>
      <c r="V46" s="16">
        <f t="shared" si="8"/>
        <v>0</v>
      </c>
      <c r="W46" s="16"/>
      <c r="X46" s="16">
        <f t="shared" ref="X46:X49" si="39">V46+W46</f>
        <v>0</v>
      </c>
      <c r="Y46" s="26"/>
      <c r="Z46" s="16">
        <f t="shared" ref="Z46:Z49" si="40">X46+Y46</f>
        <v>0</v>
      </c>
      <c r="AA46" s="9" t="s">
        <v>319</v>
      </c>
      <c r="AB46" s="13">
        <v>0</v>
      </c>
    </row>
    <row r="47" spans="1:28" x14ac:dyDescent="0.3">
      <c r="A47" s="61"/>
      <c r="B47" s="71" t="s">
        <v>12</v>
      </c>
      <c r="C47" s="6"/>
      <c r="D47" s="15">
        <v>268166.09999999998</v>
      </c>
      <c r="E47" s="46"/>
      <c r="F47" s="15">
        <f t="shared" si="1"/>
        <v>268166.09999999998</v>
      </c>
      <c r="G47" s="15"/>
      <c r="H47" s="15">
        <f t="shared" si="36"/>
        <v>268166.09999999998</v>
      </c>
      <c r="I47" s="24">
        <v>4208.9750000000004</v>
      </c>
      <c r="J47" s="15">
        <f t="shared" si="37"/>
        <v>272375.07499999995</v>
      </c>
      <c r="K47" s="15">
        <v>14194.7</v>
      </c>
      <c r="L47" s="46"/>
      <c r="M47" s="15">
        <f t="shared" si="4"/>
        <v>14194.7</v>
      </c>
      <c r="N47" s="15"/>
      <c r="O47" s="15">
        <f t="shared" si="38"/>
        <v>14194.7</v>
      </c>
      <c r="P47" s="15"/>
      <c r="Q47" s="15">
        <f>O47+P47</f>
        <v>14194.7</v>
      </c>
      <c r="R47" s="24"/>
      <c r="S47" s="15">
        <f>Q47+R47</f>
        <v>14194.7</v>
      </c>
      <c r="T47" s="15">
        <v>0</v>
      </c>
      <c r="U47" s="16"/>
      <c r="V47" s="16">
        <f t="shared" si="8"/>
        <v>0</v>
      </c>
      <c r="W47" s="16"/>
      <c r="X47" s="16">
        <f t="shared" si="39"/>
        <v>0</v>
      </c>
      <c r="Y47" s="26"/>
      <c r="Z47" s="16">
        <f t="shared" si="40"/>
        <v>0</v>
      </c>
      <c r="AA47" s="9" t="s">
        <v>221</v>
      </c>
      <c r="AB47" s="13"/>
    </row>
    <row r="48" spans="1:28" ht="56.25" x14ac:dyDescent="0.3">
      <c r="A48" s="61" t="s">
        <v>146</v>
      </c>
      <c r="B48" s="71" t="s">
        <v>57</v>
      </c>
      <c r="C48" s="6" t="s">
        <v>132</v>
      </c>
      <c r="D48" s="15">
        <v>0</v>
      </c>
      <c r="E48" s="46">
        <v>0</v>
      </c>
      <c r="F48" s="15">
        <f t="shared" si="1"/>
        <v>0</v>
      </c>
      <c r="G48" s="15">
        <v>0</v>
      </c>
      <c r="H48" s="15">
        <f t="shared" si="36"/>
        <v>0</v>
      </c>
      <c r="I48" s="24">
        <v>0</v>
      </c>
      <c r="J48" s="15">
        <f t="shared" si="37"/>
        <v>0</v>
      </c>
      <c r="K48" s="15">
        <v>9100.4</v>
      </c>
      <c r="L48" s="46">
        <v>0</v>
      </c>
      <c r="M48" s="15">
        <f t="shared" si="4"/>
        <v>9100.4</v>
      </c>
      <c r="N48" s="15">
        <v>0</v>
      </c>
      <c r="O48" s="15">
        <f t="shared" si="38"/>
        <v>9100.4</v>
      </c>
      <c r="P48" s="15">
        <v>0</v>
      </c>
      <c r="Q48" s="15">
        <f>O48+P48</f>
        <v>9100.4</v>
      </c>
      <c r="R48" s="24">
        <v>0</v>
      </c>
      <c r="S48" s="15">
        <f>Q48+R48</f>
        <v>9100.4</v>
      </c>
      <c r="T48" s="15">
        <v>0</v>
      </c>
      <c r="U48" s="16">
        <v>0</v>
      </c>
      <c r="V48" s="16">
        <f t="shared" si="8"/>
        <v>0</v>
      </c>
      <c r="W48" s="16">
        <v>0</v>
      </c>
      <c r="X48" s="16">
        <f t="shared" si="39"/>
        <v>0</v>
      </c>
      <c r="Y48" s="26">
        <v>0</v>
      </c>
      <c r="Z48" s="16">
        <f t="shared" si="40"/>
        <v>0</v>
      </c>
      <c r="AA48" s="9" t="s">
        <v>224</v>
      </c>
      <c r="AB48" s="13"/>
    </row>
    <row r="49" spans="1:28" ht="56.25" x14ac:dyDescent="0.3">
      <c r="A49" s="61" t="s">
        <v>147</v>
      </c>
      <c r="B49" s="71" t="s">
        <v>58</v>
      </c>
      <c r="C49" s="6" t="s">
        <v>132</v>
      </c>
      <c r="D49" s="15">
        <f>D51+D52</f>
        <v>0</v>
      </c>
      <c r="E49" s="46">
        <f>E51+E52</f>
        <v>0</v>
      </c>
      <c r="F49" s="15">
        <f t="shared" si="1"/>
        <v>0</v>
      </c>
      <c r="G49" s="15">
        <f>G51+G52</f>
        <v>15</v>
      </c>
      <c r="H49" s="15">
        <f t="shared" si="36"/>
        <v>15</v>
      </c>
      <c r="I49" s="24">
        <f>I51+I52</f>
        <v>0</v>
      </c>
      <c r="J49" s="15">
        <f t="shared" si="37"/>
        <v>15</v>
      </c>
      <c r="K49" s="15">
        <f t="shared" ref="K49:T49" si="41">K51+K52</f>
        <v>78505.7</v>
      </c>
      <c r="L49" s="46">
        <f>L51+L52</f>
        <v>-25599.8</v>
      </c>
      <c r="M49" s="15">
        <f t="shared" si="4"/>
        <v>52905.899999999994</v>
      </c>
      <c r="N49" s="15">
        <f>N51+N52</f>
        <v>0</v>
      </c>
      <c r="O49" s="15">
        <f t="shared" si="38"/>
        <v>52905.899999999994</v>
      </c>
      <c r="P49" s="15">
        <f>P51+P52</f>
        <v>0</v>
      </c>
      <c r="Q49" s="15">
        <f>O49+P49</f>
        <v>52905.899999999994</v>
      </c>
      <c r="R49" s="24">
        <f>R51+R52</f>
        <v>-50151</v>
      </c>
      <c r="S49" s="15">
        <f>Q49+R49</f>
        <v>2754.8999999999942</v>
      </c>
      <c r="T49" s="15">
        <f t="shared" si="41"/>
        <v>126197.40000000001</v>
      </c>
      <c r="U49" s="16">
        <f>U51+U52</f>
        <v>-105085.6</v>
      </c>
      <c r="V49" s="16">
        <f t="shared" si="8"/>
        <v>21111.800000000003</v>
      </c>
      <c r="W49" s="16">
        <f>W51+W52</f>
        <v>0</v>
      </c>
      <c r="X49" s="16">
        <f t="shared" si="39"/>
        <v>21111.800000000003</v>
      </c>
      <c r="Y49" s="26">
        <f>Y51+Y52</f>
        <v>0</v>
      </c>
      <c r="Z49" s="16">
        <f t="shared" si="40"/>
        <v>21111.800000000003</v>
      </c>
      <c r="AB49" s="13"/>
    </row>
    <row r="50" spans="1:28" x14ac:dyDescent="0.3">
      <c r="A50" s="61"/>
      <c r="B50" s="71" t="s">
        <v>5</v>
      </c>
      <c r="C50" s="73"/>
      <c r="D50" s="15"/>
      <c r="E50" s="46"/>
      <c r="F50" s="15"/>
      <c r="G50" s="15"/>
      <c r="H50" s="15"/>
      <c r="I50" s="24"/>
      <c r="J50" s="15"/>
      <c r="K50" s="15"/>
      <c r="L50" s="46"/>
      <c r="M50" s="15"/>
      <c r="N50" s="15"/>
      <c r="O50" s="15"/>
      <c r="P50" s="15"/>
      <c r="Q50" s="15"/>
      <c r="R50" s="24"/>
      <c r="S50" s="15"/>
      <c r="T50" s="15"/>
      <c r="U50" s="16"/>
      <c r="V50" s="16"/>
      <c r="W50" s="16"/>
      <c r="X50" s="16"/>
      <c r="Y50" s="26"/>
      <c r="Z50" s="16"/>
      <c r="AB50" s="13"/>
    </row>
    <row r="51" spans="1:28" hidden="1" x14ac:dyDescent="0.3">
      <c r="A51" s="1"/>
      <c r="B51" s="20" t="s">
        <v>6</v>
      </c>
      <c r="C51" s="21"/>
      <c r="D51" s="15">
        <v>0</v>
      </c>
      <c r="E51" s="46">
        <v>0</v>
      </c>
      <c r="F51" s="15">
        <f t="shared" si="1"/>
        <v>0</v>
      </c>
      <c r="G51" s="15">
        <v>15</v>
      </c>
      <c r="H51" s="15">
        <f t="shared" ref="H51:H54" si="42">F51+G51</f>
        <v>15</v>
      </c>
      <c r="I51" s="24"/>
      <c r="J51" s="15">
        <f t="shared" ref="J51:J54" si="43">H51+I51</f>
        <v>15</v>
      </c>
      <c r="K51" s="15">
        <v>25599.8</v>
      </c>
      <c r="L51" s="46">
        <v>-25599.8</v>
      </c>
      <c r="M51" s="15">
        <f t="shared" si="4"/>
        <v>0</v>
      </c>
      <c r="N51" s="15"/>
      <c r="O51" s="15">
        <f t="shared" ref="O51:O54" si="44">M51+N51</f>
        <v>0</v>
      </c>
      <c r="P51" s="15"/>
      <c r="Q51" s="15">
        <f>O51+P51</f>
        <v>0</v>
      </c>
      <c r="R51" s="24"/>
      <c r="S51" s="15">
        <f>Q51+R51</f>
        <v>0</v>
      </c>
      <c r="T51" s="15">
        <v>105085.6</v>
      </c>
      <c r="U51" s="16">
        <v>-105085.6</v>
      </c>
      <c r="V51" s="16">
        <f t="shared" si="8"/>
        <v>0</v>
      </c>
      <c r="W51" s="16"/>
      <c r="X51" s="16">
        <f t="shared" ref="X51:X54" si="45">V51+W51</f>
        <v>0</v>
      </c>
      <c r="Y51" s="26"/>
      <c r="Z51" s="16">
        <f t="shared" ref="Z51:Z54" si="46">X51+Y51</f>
        <v>0</v>
      </c>
      <c r="AA51" s="9" t="s">
        <v>318</v>
      </c>
      <c r="AB51" s="13">
        <v>0</v>
      </c>
    </row>
    <row r="52" spans="1:28" x14ac:dyDescent="0.3">
      <c r="A52" s="61"/>
      <c r="B52" s="73" t="s">
        <v>12</v>
      </c>
      <c r="C52" s="73"/>
      <c r="D52" s="15">
        <v>0</v>
      </c>
      <c r="E52" s="46">
        <v>0</v>
      </c>
      <c r="F52" s="15">
        <f t="shared" si="1"/>
        <v>0</v>
      </c>
      <c r="G52" s="15">
        <v>0</v>
      </c>
      <c r="H52" s="15">
        <f t="shared" si="42"/>
        <v>0</v>
      </c>
      <c r="I52" s="24">
        <v>0</v>
      </c>
      <c r="J52" s="15">
        <f t="shared" si="43"/>
        <v>0</v>
      </c>
      <c r="K52" s="15">
        <v>52905.9</v>
      </c>
      <c r="L52" s="46">
        <v>0</v>
      </c>
      <c r="M52" s="15">
        <f t="shared" si="4"/>
        <v>52905.9</v>
      </c>
      <c r="N52" s="15">
        <v>0</v>
      </c>
      <c r="O52" s="15">
        <f t="shared" si="44"/>
        <v>52905.9</v>
      </c>
      <c r="P52" s="15">
        <v>0</v>
      </c>
      <c r="Q52" s="15">
        <f>O52+P52</f>
        <v>52905.9</v>
      </c>
      <c r="R52" s="24">
        <v>-50151</v>
      </c>
      <c r="S52" s="15">
        <f>Q52+R52</f>
        <v>2754.9000000000015</v>
      </c>
      <c r="T52" s="15">
        <v>21111.8</v>
      </c>
      <c r="U52" s="16">
        <v>0</v>
      </c>
      <c r="V52" s="16">
        <f t="shared" si="8"/>
        <v>21111.8</v>
      </c>
      <c r="W52" s="16">
        <v>0</v>
      </c>
      <c r="X52" s="16">
        <f t="shared" si="45"/>
        <v>21111.8</v>
      </c>
      <c r="Y52" s="26">
        <v>0</v>
      </c>
      <c r="Z52" s="16">
        <f t="shared" si="46"/>
        <v>21111.8</v>
      </c>
      <c r="AA52" s="9" t="s">
        <v>221</v>
      </c>
      <c r="AB52" s="13"/>
    </row>
    <row r="53" spans="1:28" ht="37.5" hidden="1" x14ac:dyDescent="0.3">
      <c r="A53" s="1" t="s">
        <v>148</v>
      </c>
      <c r="B53" s="44" t="s">
        <v>208</v>
      </c>
      <c r="C53" s="21" t="s">
        <v>11</v>
      </c>
      <c r="D53" s="15">
        <v>0</v>
      </c>
      <c r="E53" s="46">
        <v>0</v>
      </c>
      <c r="F53" s="15">
        <f t="shared" si="1"/>
        <v>0</v>
      </c>
      <c r="G53" s="15">
        <v>0</v>
      </c>
      <c r="H53" s="15">
        <f t="shared" si="42"/>
        <v>0</v>
      </c>
      <c r="I53" s="24">
        <v>0</v>
      </c>
      <c r="J53" s="15">
        <f t="shared" si="43"/>
        <v>0</v>
      </c>
      <c r="K53" s="15">
        <v>59234</v>
      </c>
      <c r="L53" s="46">
        <v>-59234</v>
      </c>
      <c r="M53" s="15">
        <f t="shared" si="4"/>
        <v>0</v>
      </c>
      <c r="N53" s="15"/>
      <c r="O53" s="15">
        <f t="shared" si="44"/>
        <v>0</v>
      </c>
      <c r="P53" s="15"/>
      <c r="Q53" s="15">
        <f>O53+P53</f>
        <v>0</v>
      </c>
      <c r="R53" s="24"/>
      <c r="S53" s="15">
        <f>Q53+R53</f>
        <v>0</v>
      </c>
      <c r="T53" s="15">
        <v>0</v>
      </c>
      <c r="U53" s="16">
        <v>0</v>
      </c>
      <c r="V53" s="16">
        <f t="shared" si="8"/>
        <v>0</v>
      </c>
      <c r="W53" s="16">
        <v>0</v>
      </c>
      <c r="X53" s="16">
        <f t="shared" si="45"/>
        <v>0</v>
      </c>
      <c r="Y53" s="26">
        <v>0</v>
      </c>
      <c r="Z53" s="16">
        <f t="shared" si="46"/>
        <v>0</v>
      </c>
      <c r="AA53" s="9" t="s">
        <v>219</v>
      </c>
      <c r="AB53" s="13">
        <v>0</v>
      </c>
    </row>
    <row r="54" spans="1:28" ht="56.25" x14ac:dyDescent="0.3">
      <c r="A54" s="61" t="s">
        <v>148</v>
      </c>
      <c r="B54" s="73" t="s">
        <v>208</v>
      </c>
      <c r="C54" s="6" t="s">
        <v>132</v>
      </c>
      <c r="D54" s="15">
        <f>D56+D57</f>
        <v>119057.40000000001</v>
      </c>
      <c r="E54" s="46">
        <f>E56+E57</f>
        <v>0</v>
      </c>
      <c r="F54" s="15">
        <f t="shared" si="1"/>
        <v>119057.40000000001</v>
      </c>
      <c r="G54" s="15">
        <f>G56+G57</f>
        <v>0</v>
      </c>
      <c r="H54" s="15">
        <f t="shared" si="42"/>
        <v>119057.40000000001</v>
      </c>
      <c r="I54" s="24">
        <f>I56+I57</f>
        <v>0</v>
      </c>
      <c r="J54" s="15">
        <f t="shared" si="43"/>
        <v>119057.40000000001</v>
      </c>
      <c r="K54" s="15">
        <f t="shared" ref="K54:T54" si="47">K56+K57</f>
        <v>538326.69999999995</v>
      </c>
      <c r="L54" s="46">
        <f>L56+L57</f>
        <v>59234</v>
      </c>
      <c r="M54" s="15">
        <f t="shared" si="4"/>
        <v>597560.69999999995</v>
      </c>
      <c r="N54" s="15">
        <f>N56+N57</f>
        <v>0</v>
      </c>
      <c r="O54" s="15">
        <f t="shared" si="44"/>
        <v>597560.69999999995</v>
      </c>
      <c r="P54" s="15">
        <f>P56+P57</f>
        <v>0</v>
      </c>
      <c r="Q54" s="15">
        <f>O54+P54</f>
        <v>597560.69999999995</v>
      </c>
      <c r="R54" s="24">
        <f>R56+R57</f>
        <v>0</v>
      </c>
      <c r="S54" s="15">
        <f>Q54+R54</f>
        <v>597560.69999999995</v>
      </c>
      <c r="T54" s="15">
        <f t="shared" si="47"/>
        <v>0</v>
      </c>
      <c r="U54" s="16">
        <f>U56+U57</f>
        <v>0</v>
      </c>
      <c r="V54" s="16">
        <f t="shared" si="8"/>
        <v>0</v>
      </c>
      <c r="W54" s="16">
        <f>W56+W57</f>
        <v>0</v>
      </c>
      <c r="X54" s="16">
        <f t="shared" si="45"/>
        <v>0</v>
      </c>
      <c r="Y54" s="26">
        <f>Y56+Y57</f>
        <v>0</v>
      </c>
      <c r="Z54" s="16">
        <f t="shared" si="46"/>
        <v>0</v>
      </c>
      <c r="AB54" s="13"/>
    </row>
    <row r="55" spans="1:28" x14ac:dyDescent="0.3">
      <c r="A55" s="61"/>
      <c r="B55" s="71" t="s">
        <v>5</v>
      </c>
      <c r="C55" s="6"/>
      <c r="D55" s="15"/>
      <c r="E55" s="46"/>
      <c r="F55" s="15"/>
      <c r="G55" s="15"/>
      <c r="H55" s="15"/>
      <c r="I55" s="24"/>
      <c r="J55" s="15"/>
      <c r="K55" s="15"/>
      <c r="L55" s="46"/>
      <c r="M55" s="15"/>
      <c r="N55" s="15"/>
      <c r="O55" s="15"/>
      <c r="P55" s="15"/>
      <c r="Q55" s="15"/>
      <c r="R55" s="24"/>
      <c r="S55" s="15"/>
      <c r="T55" s="15"/>
      <c r="U55" s="16"/>
      <c r="V55" s="16"/>
      <c r="W55" s="16"/>
      <c r="X55" s="16"/>
      <c r="Y55" s="26"/>
      <c r="Z55" s="16"/>
      <c r="AB55" s="13"/>
    </row>
    <row r="56" spans="1:28" hidden="1" x14ac:dyDescent="0.3">
      <c r="A56" s="1"/>
      <c r="B56" s="20" t="s">
        <v>6</v>
      </c>
      <c r="C56" s="21"/>
      <c r="D56" s="15">
        <v>22858.799999999999</v>
      </c>
      <c r="E56" s="46"/>
      <c r="F56" s="15">
        <f t="shared" si="1"/>
        <v>22858.799999999999</v>
      </c>
      <c r="G56" s="15"/>
      <c r="H56" s="15">
        <f t="shared" ref="H56:H59" si="48">F56+G56</f>
        <v>22858.799999999999</v>
      </c>
      <c r="I56" s="24"/>
      <c r="J56" s="15">
        <f t="shared" ref="J56:J59" si="49">H56+I56</f>
        <v>22858.799999999999</v>
      </c>
      <c r="K56" s="15">
        <v>104477.2</v>
      </c>
      <c r="L56" s="46">
        <v>59234</v>
      </c>
      <c r="M56" s="15">
        <f t="shared" si="4"/>
        <v>163711.20000000001</v>
      </c>
      <c r="N56" s="15"/>
      <c r="O56" s="15">
        <f t="shared" ref="O56:O59" si="50">M56+N56</f>
        <v>163711.20000000001</v>
      </c>
      <c r="P56" s="15"/>
      <c r="Q56" s="15">
        <f>O56+P56</f>
        <v>163711.20000000001</v>
      </c>
      <c r="R56" s="24"/>
      <c r="S56" s="15">
        <f>Q56+R56</f>
        <v>163711.20000000001</v>
      </c>
      <c r="T56" s="15">
        <v>0</v>
      </c>
      <c r="U56" s="16"/>
      <c r="V56" s="16">
        <f t="shared" si="8"/>
        <v>0</v>
      </c>
      <c r="W56" s="16"/>
      <c r="X56" s="16">
        <f t="shared" ref="X56:X59" si="51">V56+W56</f>
        <v>0</v>
      </c>
      <c r="Y56" s="26"/>
      <c r="Z56" s="16">
        <f t="shared" ref="Z56:Z59" si="52">X56+Y56</f>
        <v>0</v>
      </c>
      <c r="AA56" s="9" t="s">
        <v>219</v>
      </c>
      <c r="AB56" s="13">
        <v>0</v>
      </c>
    </row>
    <row r="57" spans="1:28" x14ac:dyDescent="0.3">
      <c r="A57" s="61"/>
      <c r="B57" s="73" t="s">
        <v>60</v>
      </c>
      <c r="C57" s="73"/>
      <c r="D57" s="15">
        <v>96198.6</v>
      </c>
      <c r="E57" s="46"/>
      <c r="F57" s="15">
        <f t="shared" si="1"/>
        <v>96198.6</v>
      </c>
      <c r="G57" s="15"/>
      <c r="H57" s="15">
        <f t="shared" si="48"/>
        <v>96198.6</v>
      </c>
      <c r="I57" s="24"/>
      <c r="J57" s="15">
        <f t="shared" si="49"/>
        <v>96198.6</v>
      </c>
      <c r="K57" s="15">
        <f>216794.5+217055</f>
        <v>433849.5</v>
      </c>
      <c r="L57" s="46"/>
      <c r="M57" s="15">
        <f t="shared" si="4"/>
        <v>433849.5</v>
      </c>
      <c r="N57" s="15"/>
      <c r="O57" s="15">
        <f t="shared" si="50"/>
        <v>433849.5</v>
      </c>
      <c r="P57" s="15"/>
      <c r="Q57" s="15">
        <f>O57+P57</f>
        <v>433849.5</v>
      </c>
      <c r="R57" s="24"/>
      <c r="S57" s="15">
        <f>Q57+R57</f>
        <v>433849.5</v>
      </c>
      <c r="T57" s="15">
        <v>0</v>
      </c>
      <c r="U57" s="16"/>
      <c r="V57" s="16">
        <f t="shared" si="8"/>
        <v>0</v>
      </c>
      <c r="W57" s="16"/>
      <c r="X57" s="16">
        <f t="shared" si="51"/>
        <v>0</v>
      </c>
      <c r="Y57" s="26"/>
      <c r="Z57" s="16">
        <f t="shared" si="52"/>
        <v>0</v>
      </c>
      <c r="AA57" s="9" t="s">
        <v>221</v>
      </c>
      <c r="AB57" s="13"/>
    </row>
    <row r="58" spans="1:28" ht="37.5" hidden="1" customHeight="1" x14ac:dyDescent="0.3">
      <c r="A58" s="61" t="s">
        <v>149</v>
      </c>
      <c r="B58" s="60" t="s">
        <v>59</v>
      </c>
      <c r="C58" s="21" t="s">
        <v>11</v>
      </c>
      <c r="D58" s="15">
        <v>0</v>
      </c>
      <c r="E58" s="46">
        <v>0</v>
      </c>
      <c r="F58" s="15">
        <f t="shared" si="1"/>
        <v>0</v>
      </c>
      <c r="G58" s="15">
        <v>0</v>
      </c>
      <c r="H58" s="15">
        <f t="shared" si="48"/>
        <v>0</v>
      </c>
      <c r="I58" s="24">
        <v>0</v>
      </c>
      <c r="J58" s="15">
        <f t="shared" si="49"/>
        <v>0</v>
      </c>
      <c r="K58" s="15">
        <v>0</v>
      </c>
      <c r="L58" s="46">
        <v>0</v>
      </c>
      <c r="M58" s="15">
        <f t="shared" si="4"/>
        <v>0</v>
      </c>
      <c r="N58" s="15">
        <v>0</v>
      </c>
      <c r="O58" s="15">
        <f t="shared" si="50"/>
        <v>0</v>
      </c>
      <c r="P58" s="15">
        <v>0</v>
      </c>
      <c r="Q58" s="15">
        <f>O58+P58</f>
        <v>0</v>
      </c>
      <c r="R58" s="24">
        <v>0</v>
      </c>
      <c r="S58" s="15">
        <f>Q58+R58</f>
        <v>0</v>
      </c>
      <c r="T58" s="15">
        <v>59234</v>
      </c>
      <c r="U58" s="16">
        <v>-59234</v>
      </c>
      <c r="V58" s="16">
        <f t="shared" si="8"/>
        <v>0</v>
      </c>
      <c r="W58" s="16"/>
      <c r="X58" s="16">
        <f t="shared" si="51"/>
        <v>0</v>
      </c>
      <c r="Y58" s="26"/>
      <c r="Z58" s="16">
        <f t="shared" si="52"/>
        <v>0</v>
      </c>
      <c r="AA58" s="9" t="s">
        <v>220</v>
      </c>
      <c r="AB58" s="13">
        <v>0</v>
      </c>
    </row>
    <row r="59" spans="1:28" ht="56.25" x14ac:dyDescent="0.3">
      <c r="A59" s="61" t="s">
        <v>149</v>
      </c>
      <c r="B59" s="73" t="s">
        <v>59</v>
      </c>
      <c r="C59" s="6" t="s">
        <v>132</v>
      </c>
      <c r="D59" s="15">
        <f>D61+D62</f>
        <v>40817</v>
      </c>
      <c r="E59" s="46">
        <f>E61+E62</f>
        <v>0</v>
      </c>
      <c r="F59" s="15">
        <f t="shared" si="1"/>
        <v>40817</v>
      </c>
      <c r="G59" s="15">
        <f>G61+G62</f>
        <v>0</v>
      </c>
      <c r="H59" s="15">
        <f t="shared" si="48"/>
        <v>40817</v>
      </c>
      <c r="I59" s="24">
        <f>I61+I62</f>
        <v>0</v>
      </c>
      <c r="J59" s="15">
        <f t="shared" si="49"/>
        <v>40817</v>
      </c>
      <c r="K59" s="15">
        <f t="shared" ref="K59:T59" si="53">K61+K62</f>
        <v>81433.5</v>
      </c>
      <c r="L59" s="46">
        <f>L61+L62</f>
        <v>0</v>
      </c>
      <c r="M59" s="15">
        <f t="shared" si="4"/>
        <v>81433.5</v>
      </c>
      <c r="N59" s="15">
        <f>N61+N62</f>
        <v>0</v>
      </c>
      <c r="O59" s="15">
        <f t="shared" si="50"/>
        <v>81433.5</v>
      </c>
      <c r="P59" s="15">
        <f>P61+P62</f>
        <v>0</v>
      </c>
      <c r="Q59" s="15">
        <f>O59+P59</f>
        <v>81433.5</v>
      </c>
      <c r="R59" s="24">
        <f>R61+R62</f>
        <v>0</v>
      </c>
      <c r="S59" s="15">
        <f>Q59+R59</f>
        <v>81433.5</v>
      </c>
      <c r="T59" s="15">
        <f t="shared" si="53"/>
        <v>625332.6</v>
      </c>
      <c r="U59" s="16">
        <f>U61+U62</f>
        <v>59234</v>
      </c>
      <c r="V59" s="16">
        <f t="shared" si="8"/>
        <v>684566.6</v>
      </c>
      <c r="W59" s="16">
        <f>W61+W62</f>
        <v>0</v>
      </c>
      <c r="X59" s="16">
        <f t="shared" si="51"/>
        <v>684566.6</v>
      </c>
      <c r="Y59" s="26">
        <f>Y61+Y62</f>
        <v>0</v>
      </c>
      <c r="Z59" s="16">
        <f t="shared" si="52"/>
        <v>684566.6</v>
      </c>
      <c r="AB59" s="13"/>
    </row>
    <row r="60" spans="1:28" x14ac:dyDescent="0.3">
      <c r="A60" s="61"/>
      <c r="B60" s="71" t="s">
        <v>5</v>
      </c>
      <c r="C60" s="73"/>
      <c r="D60" s="15"/>
      <c r="E60" s="46"/>
      <c r="F60" s="15"/>
      <c r="G60" s="15"/>
      <c r="H60" s="15"/>
      <c r="I60" s="24"/>
      <c r="J60" s="15"/>
      <c r="K60" s="15"/>
      <c r="L60" s="46"/>
      <c r="M60" s="15"/>
      <c r="N60" s="15"/>
      <c r="O60" s="15"/>
      <c r="P60" s="15"/>
      <c r="Q60" s="15"/>
      <c r="R60" s="24"/>
      <c r="S60" s="15"/>
      <c r="T60" s="15"/>
      <c r="U60" s="16"/>
      <c r="V60" s="16"/>
      <c r="W60" s="16"/>
      <c r="X60" s="16"/>
      <c r="Y60" s="26"/>
      <c r="Z60" s="16"/>
      <c r="AB60" s="13"/>
    </row>
    <row r="61" spans="1:28" hidden="1" x14ac:dyDescent="0.3">
      <c r="A61" s="1"/>
      <c r="B61" s="20" t="s">
        <v>6</v>
      </c>
      <c r="C61" s="21"/>
      <c r="D61" s="15">
        <v>20817</v>
      </c>
      <c r="E61" s="46"/>
      <c r="F61" s="15">
        <f t="shared" si="1"/>
        <v>20817</v>
      </c>
      <c r="G61" s="15"/>
      <c r="H61" s="15">
        <f t="shared" ref="H61:H62" si="54">F61+G61</f>
        <v>20817</v>
      </c>
      <c r="I61" s="24"/>
      <c r="J61" s="15">
        <f t="shared" ref="J61:J62" si="55">H61+I61</f>
        <v>20817</v>
      </c>
      <c r="K61" s="15">
        <v>38961.5</v>
      </c>
      <c r="L61" s="46"/>
      <c r="M61" s="15">
        <f t="shared" si="4"/>
        <v>38961.5</v>
      </c>
      <c r="N61" s="15"/>
      <c r="O61" s="15">
        <f t="shared" ref="O61:O64" si="56">M61+N61</f>
        <v>38961.5</v>
      </c>
      <c r="P61" s="15"/>
      <c r="Q61" s="15">
        <f>O61+P61</f>
        <v>38961.5</v>
      </c>
      <c r="R61" s="24"/>
      <c r="S61" s="15">
        <f>Q61+R61</f>
        <v>38961.5</v>
      </c>
      <c r="T61" s="15">
        <v>248632.5</v>
      </c>
      <c r="U61" s="16">
        <v>59234</v>
      </c>
      <c r="V61" s="16">
        <f t="shared" si="8"/>
        <v>307866.5</v>
      </c>
      <c r="W61" s="16"/>
      <c r="X61" s="16">
        <f t="shared" ref="X61:X64" si="57">V61+W61</f>
        <v>307866.5</v>
      </c>
      <c r="Y61" s="26"/>
      <c r="Z61" s="16">
        <f t="shared" ref="Z61:Z64" si="58">X61+Y61</f>
        <v>307866.5</v>
      </c>
      <c r="AA61" s="9" t="s">
        <v>220</v>
      </c>
      <c r="AB61" s="13">
        <v>0</v>
      </c>
    </row>
    <row r="62" spans="1:28" x14ac:dyDescent="0.3">
      <c r="A62" s="61"/>
      <c r="B62" s="71" t="s">
        <v>60</v>
      </c>
      <c r="C62" s="73"/>
      <c r="D62" s="15">
        <v>20000</v>
      </c>
      <c r="E62" s="46"/>
      <c r="F62" s="15">
        <f t="shared" si="1"/>
        <v>20000</v>
      </c>
      <c r="G62" s="15"/>
      <c r="H62" s="15">
        <f t="shared" si="54"/>
        <v>20000</v>
      </c>
      <c r="I62" s="24"/>
      <c r="J62" s="15">
        <f t="shared" si="55"/>
        <v>20000</v>
      </c>
      <c r="K62" s="15">
        <v>42472</v>
      </c>
      <c r="L62" s="46"/>
      <c r="M62" s="15">
        <f t="shared" si="4"/>
        <v>42472</v>
      </c>
      <c r="N62" s="15"/>
      <c r="O62" s="15">
        <f t="shared" si="56"/>
        <v>42472</v>
      </c>
      <c r="P62" s="15"/>
      <c r="Q62" s="15">
        <f>O62+P62</f>
        <v>42472</v>
      </c>
      <c r="R62" s="24"/>
      <c r="S62" s="15">
        <f>Q62+R62</f>
        <v>42472</v>
      </c>
      <c r="T62" s="15">
        <f>271274.3+105425.8</f>
        <v>376700.1</v>
      </c>
      <c r="U62" s="16"/>
      <c r="V62" s="16">
        <f t="shared" si="8"/>
        <v>376700.1</v>
      </c>
      <c r="W62" s="16"/>
      <c r="X62" s="16">
        <f t="shared" si="57"/>
        <v>376700.1</v>
      </c>
      <c r="Y62" s="26"/>
      <c r="Z62" s="16">
        <f t="shared" si="58"/>
        <v>376700.1</v>
      </c>
      <c r="AA62" s="9" t="s">
        <v>221</v>
      </c>
      <c r="AB62" s="13"/>
    </row>
    <row r="63" spans="1:28" ht="100.5" customHeight="1" x14ac:dyDescent="0.3">
      <c r="A63" s="61" t="s">
        <v>150</v>
      </c>
      <c r="B63" s="71" t="s">
        <v>249</v>
      </c>
      <c r="C63" s="6" t="s">
        <v>132</v>
      </c>
      <c r="D63" s="15">
        <v>77977.3</v>
      </c>
      <c r="E63" s="46">
        <v>-77977.3</v>
      </c>
      <c r="F63" s="15">
        <f>D63+E63</f>
        <v>0</v>
      </c>
      <c r="G63" s="15">
        <v>8887.8259999999991</v>
      </c>
      <c r="H63" s="15">
        <f>F63+G63</f>
        <v>8887.8259999999991</v>
      </c>
      <c r="I63" s="24"/>
      <c r="J63" s="15">
        <f>H63+I63</f>
        <v>8887.8259999999991</v>
      </c>
      <c r="K63" s="15">
        <v>150000</v>
      </c>
      <c r="L63" s="46">
        <v>-150000</v>
      </c>
      <c r="M63" s="15">
        <f t="shared" si="4"/>
        <v>0</v>
      </c>
      <c r="N63" s="15"/>
      <c r="O63" s="15">
        <f t="shared" si="56"/>
        <v>0</v>
      </c>
      <c r="P63" s="15"/>
      <c r="Q63" s="15">
        <f>O63+P63</f>
        <v>0</v>
      </c>
      <c r="R63" s="24"/>
      <c r="S63" s="15">
        <f>Q63+R63</f>
        <v>0</v>
      </c>
      <c r="T63" s="15">
        <v>0</v>
      </c>
      <c r="U63" s="16"/>
      <c r="V63" s="16">
        <f t="shared" si="8"/>
        <v>0</v>
      </c>
      <c r="W63" s="16"/>
      <c r="X63" s="16">
        <f t="shared" si="57"/>
        <v>0</v>
      </c>
      <c r="Y63" s="26"/>
      <c r="Z63" s="16">
        <f t="shared" si="58"/>
        <v>0</v>
      </c>
      <c r="AA63" s="9" t="s">
        <v>93</v>
      </c>
      <c r="AB63" s="13"/>
    </row>
    <row r="64" spans="1:28" ht="37.5" x14ac:dyDescent="0.3">
      <c r="A64" s="61" t="s">
        <v>151</v>
      </c>
      <c r="B64" s="71" t="s">
        <v>352</v>
      </c>
      <c r="C64" s="73" t="s">
        <v>11</v>
      </c>
      <c r="D64" s="15">
        <f>D66+D67</f>
        <v>24104.7</v>
      </c>
      <c r="E64" s="46">
        <f>E66+E67</f>
        <v>0</v>
      </c>
      <c r="F64" s="15">
        <f t="shared" si="1"/>
        <v>24104.7</v>
      </c>
      <c r="G64" s="15">
        <f>G66+G67</f>
        <v>0</v>
      </c>
      <c r="H64" s="15">
        <f t="shared" ref="H64" si="59">F64+G64</f>
        <v>24104.7</v>
      </c>
      <c r="I64" s="24">
        <f>I66+I67</f>
        <v>0</v>
      </c>
      <c r="J64" s="15">
        <f t="shared" ref="J64" si="60">H64+I64</f>
        <v>24104.7</v>
      </c>
      <c r="K64" s="15">
        <f t="shared" ref="K64:T64" si="61">K66+K67</f>
        <v>0</v>
      </c>
      <c r="L64" s="46">
        <f>L66+L67</f>
        <v>0</v>
      </c>
      <c r="M64" s="15">
        <f t="shared" si="4"/>
        <v>0</v>
      </c>
      <c r="N64" s="15">
        <f>N66+N67</f>
        <v>0</v>
      </c>
      <c r="O64" s="15">
        <f t="shared" si="56"/>
        <v>0</v>
      </c>
      <c r="P64" s="15">
        <f>P66+P67</f>
        <v>0</v>
      </c>
      <c r="Q64" s="15">
        <f>O64+P64</f>
        <v>0</v>
      </c>
      <c r="R64" s="24">
        <f>R66+R67</f>
        <v>0</v>
      </c>
      <c r="S64" s="15">
        <f>Q64+R64</f>
        <v>0</v>
      </c>
      <c r="T64" s="15">
        <f t="shared" si="61"/>
        <v>0</v>
      </c>
      <c r="U64" s="16">
        <f>U66+U67</f>
        <v>0</v>
      </c>
      <c r="V64" s="16">
        <f t="shared" si="8"/>
        <v>0</v>
      </c>
      <c r="W64" s="16">
        <f>W66+W67</f>
        <v>0</v>
      </c>
      <c r="X64" s="16">
        <f t="shared" si="57"/>
        <v>0</v>
      </c>
      <c r="Y64" s="26">
        <f>Y66+Y67</f>
        <v>0</v>
      </c>
      <c r="Z64" s="16">
        <f t="shared" si="58"/>
        <v>0</v>
      </c>
      <c r="AB64" s="13"/>
    </row>
    <row r="65" spans="1:28" x14ac:dyDescent="0.3">
      <c r="A65" s="61"/>
      <c r="B65" s="71" t="s">
        <v>5</v>
      </c>
      <c r="C65" s="73"/>
      <c r="D65" s="15"/>
      <c r="E65" s="46"/>
      <c r="F65" s="15"/>
      <c r="G65" s="15"/>
      <c r="H65" s="15"/>
      <c r="I65" s="24"/>
      <c r="J65" s="15"/>
      <c r="K65" s="15"/>
      <c r="L65" s="46"/>
      <c r="M65" s="15"/>
      <c r="N65" s="15"/>
      <c r="O65" s="15"/>
      <c r="P65" s="15"/>
      <c r="Q65" s="15"/>
      <c r="R65" s="24"/>
      <c r="S65" s="15"/>
      <c r="T65" s="15"/>
      <c r="U65" s="16"/>
      <c r="V65" s="16"/>
      <c r="W65" s="16"/>
      <c r="X65" s="16"/>
      <c r="Y65" s="26"/>
      <c r="Z65" s="16"/>
      <c r="AB65" s="13"/>
    </row>
    <row r="66" spans="1:28" hidden="1" x14ac:dyDescent="0.3">
      <c r="A66" s="1"/>
      <c r="B66" s="20" t="s">
        <v>6</v>
      </c>
      <c r="C66" s="6"/>
      <c r="D66" s="15">
        <v>6604.7</v>
      </c>
      <c r="E66" s="46"/>
      <c r="F66" s="15">
        <f t="shared" si="1"/>
        <v>6604.7</v>
      </c>
      <c r="G66" s="15"/>
      <c r="H66" s="15">
        <f t="shared" ref="H66:H68" si="62">F66+G66</f>
        <v>6604.7</v>
      </c>
      <c r="I66" s="24"/>
      <c r="J66" s="15">
        <f t="shared" ref="J66:J68" si="63">H66+I66</f>
        <v>6604.7</v>
      </c>
      <c r="K66" s="15">
        <v>0</v>
      </c>
      <c r="L66" s="46"/>
      <c r="M66" s="15">
        <f t="shared" si="4"/>
        <v>0</v>
      </c>
      <c r="N66" s="15"/>
      <c r="O66" s="15">
        <f t="shared" ref="O66:O68" si="64">M66+N66</f>
        <v>0</v>
      </c>
      <c r="P66" s="15"/>
      <c r="Q66" s="15">
        <f>O66+P66</f>
        <v>0</v>
      </c>
      <c r="R66" s="24"/>
      <c r="S66" s="15">
        <f>Q66+R66</f>
        <v>0</v>
      </c>
      <c r="T66" s="15">
        <v>0</v>
      </c>
      <c r="U66" s="16"/>
      <c r="V66" s="16">
        <f t="shared" si="8"/>
        <v>0</v>
      </c>
      <c r="W66" s="16"/>
      <c r="X66" s="16">
        <f t="shared" ref="X66:X68" si="65">V66+W66</f>
        <v>0</v>
      </c>
      <c r="Y66" s="26"/>
      <c r="Z66" s="16">
        <f t="shared" ref="Z66:Z68" si="66">X66+Y66</f>
        <v>0</v>
      </c>
      <c r="AA66" s="9" t="s">
        <v>94</v>
      </c>
      <c r="AB66" s="13">
        <v>0</v>
      </c>
    </row>
    <row r="67" spans="1:28" x14ac:dyDescent="0.3">
      <c r="A67" s="61"/>
      <c r="B67" s="71" t="s">
        <v>12</v>
      </c>
      <c r="C67" s="6"/>
      <c r="D67" s="15">
        <v>17500</v>
      </c>
      <c r="E67" s="46"/>
      <c r="F67" s="15">
        <f t="shared" si="1"/>
        <v>17500</v>
      </c>
      <c r="G67" s="15"/>
      <c r="H67" s="15">
        <f t="shared" si="62"/>
        <v>17500</v>
      </c>
      <c r="I67" s="24"/>
      <c r="J67" s="15">
        <f t="shared" si="63"/>
        <v>17500</v>
      </c>
      <c r="K67" s="15">
        <v>0</v>
      </c>
      <c r="L67" s="46"/>
      <c r="M67" s="15">
        <f t="shared" si="4"/>
        <v>0</v>
      </c>
      <c r="N67" s="15"/>
      <c r="O67" s="15">
        <f t="shared" si="64"/>
        <v>0</v>
      </c>
      <c r="P67" s="15"/>
      <c r="Q67" s="15">
        <f>O67+P67</f>
        <v>0</v>
      </c>
      <c r="R67" s="24"/>
      <c r="S67" s="15">
        <f>Q67+R67</f>
        <v>0</v>
      </c>
      <c r="T67" s="15">
        <v>0</v>
      </c>
      <c r="U67" s="16"/>
      <c r="V67" s="16">
        <f t="shared" si="8"/>
        <v>0</v>
      </c>
      <c r="W67" s="16"/>
      <c r="X67" s="16">
        <f t="shared" si="65"/>
        <v>0</v>
      </c>
      <c r="Y67" s="26"/>
      <c r="Z67" s="16">
        <f t="shared" si="66"/>
        <v>0</v>
      </c>
      <c r="AA67" s="9" t="s">
        <v>217</v>
      </c>
      <c r="AB67" s="13"/>
    </row>
    <row r="68" spans="1:28" ht="37.5" x14ac:dyDescent="0.3">
      <c r="A68" s="61" t="s">
        <v>152</v>
      </c>
      <c r="B68" s="71" t="s">
        <v>210</v>
      </c>
      <c r="C68" s="73" t="s">
        <v>11</v>
      </c>
      <c r="D68" s="15">
        <f>D70+D71</f>
        <v>16756.400000000001</v>
      </c>
      <c r="E68" s="46">
        <f>E70+E71</f>
        <v>0</v>
      </c>
      <c r="F68" s="15">
        <f t="shared" si="1"/>
        <v>16756.400000000001</v>
      </c>
      <c r="G68" s="15">
        <f>G70+G71</f>
        <v>0</v>
      </c>
      <c r="H68" s="15">
        <f t="shared" si="62"/>
        <v>16756.400000000001</v>
      </c>
      <c r="I68" s="24">
        <f>I70+I71</f>
        <v>0</v>
      </c>
      <c r="J68" s="15">
        <f t="shared" si="63"/>
        <v>16756.400000000001</v>
      </c>
      <c r="K68" s="15">
        <f t="shared" ref="K68:T68" si="67">K70+K71</f>
        <v>0</v>
      </c>
      <c r="L68" s="46">
        <f>L70+L71</f>
        <v>0</v>
      </c>
      <c r="M68" s="15">
        <f t="shared" si="4"/>
        <v>0</v>
      </c>
      <c r="N68" s="15">
        <f>N70+N71</f>
        <v>0</v>
      </c>
      <c r="O68" s="15">
        <f t="shared" si="64"/>
        <v>0</v>
      </c>
      <c r="P68" s="15">
        <f>P70+P71</f>
        <v>0</v>
      </c>
      <c r="Q68" s="15">
        <f>O68+P68</f>
        <v>0</v>
      </c>
      <c r="R68" s="24">
        <f>R70+R71</f>
        <v>0</v>
      </c>
      <c r="S68" s="15">
        <f>Q68+R68</f>
        <v>0</v>
      </c>
      <c r="T68" s="15">
        <f t="shared" si="67"/>
        <v>0</v>
      </c>
      <c r="U68" s="16">
        <f>U70+U71</f>
        <v>0</v>
      </c>
      <c r="V68" s="16">
        <f t="shared" si="8"/>
        <v>0</v>
      </c>
      <c r="W68" s="16">
        <f>W70+W71</f>
        <v>0</v>
      </c>
      <c r="X68" s="16">
        <f t="shared" si="65"/>
        <v>0</v>
      </c>
      <c r="Y68" s="26">
        <f>Y70+Y71</f>
        <v>0</v>
      </c>
      <c r="Z68" s="16">
        <f t="shared" si="66"/>
        <v>0</v>
      </c>
      <c r="AB68" s="13"/>
    </row>
    <row r="69" spans="1:28" x14ac:dyDescent="0.3">
      <c r="A69" s="61"/>
      <c r="B69" s="71" t="s">
        <v>5</v>
      </c>
      <c r="C69" s="73"/>
      <c r="D69" s="15"/>
      <c r="E69" s="46"/>
      <c r="F69" s="15"/>
      <c r="G69" s="15"/>
      <c r="H69" s="15"/>
      <c r="I69" s="24"/>
      <c r="J69" s="15"/>
      <c r="K69" s="15"/>
      <c r="L69" s="46"/>
      <c r="M69" s="15"/>
      <c r="N69" s="15"/>
      <c r="O69" s="15"/>
      <c r="P69" s="15"/>
      <c r="Q69" s="15"/>
      <c r="R69" s="24"/>
      <c r="S69" s="15"/>
      <c r="T69" s="15"/>
      <c r="U69" s="16"/>
      <c r="V69" s="16"/>
      <c r="W69" s="16"/>
      <c r="X69" s="16"/>
      <c r="Y69" s="26"/>
      <c r="Z69" s="16"/>
      <c r="AB69" s="13"/>
    </row>
    <row r="70" spans="1:28" hidden="1" x14ac:dyDescent="0.3">
      <c r="A70" s="1"/>
      <c r="B70" s="20" t="s">
        <v>6</v>
      </c>
      <c r="C70" s="21"/>
      <c r="D70" s="15">
        <v>5036.3999999999996</v>
      </c>
      <c r="E70" s="46"/>
      <c r="F70" s="15">
        <f t="shared" si="1"/>
        <v>5036.3999999999996</v>
      </c>
      <c r="G70" s="15"/>
      <c r="H70" s="15">
        <f t="shared" ref="H70:H86" si="68">F70+G70</f>
        <v>5036.3999999999996</v>
      </c>
      <c r="I70" s="24"/>
      <c r="J70" s="15">
        <f t="shared" ref="J70:J86" si="69">H70+I70</f>
        <v>5036.3999999999996</v>
      </c>
      <c r="K70" s="15">
        <v>0</v>
      </c>
      <c r="L70" s="46"/>
      <c r="M70" s="15">
        <f t="shared" si="4"/>
        <v>0</v>
      </c>
      <c r="N70" s="15"/>
      <c r="O70" s="15">
        <f t="shared" ref="O70:O86" si="70">M70+N70</f>
        <v>0</v>
      </c>
      <c r="P70" s="15"/>
      <c r="Q70" s="15">
        <f t="shared" ref="Q70:Q86" si="71">O70+P70</f>
        <v>0</v>
      </c>
      <c r="R70" s="24"/>
      <c r="S70" s="15">
        <f t="shared" ref="S70:S86" si="72">Q70+R70</f>
        <v>0</v>
      </c>
      <c r="T70" s="15">
        <v>0</v>
      </c>
      <c r="U70" s="16"/>
      <c r="V70" s="16">
        <f t="shared" si="8"/>
        <v>0</v>
      </c>
      <c r="W70" s="16"/>
      <c r="X70" s="16">
        <f t="shared" ref="X70:X86" si="73">V70+W70</f>
        <v>0</v>
      </c>
      <c r="Y70" s="26"/>
      <c r="Z70" s="16">
        <f t="shared" ref="Z70:Z86" si="74">X70+Y70</f>
        <v>0</v>
      </c>
      <c r="AA70" s="9" t="s">
        <v>95</v>
      </c>
      <c r="AB70" s="13">
        <v>0</v>
      </c>
    </row>
    <row r="71" spans="1:28" x14ac:dyDescent="0.3">
      <c r="A71" s="61"/>
      <c r="B71" s="71" t="s">
        <v>12</v>
      </c>
      <c r="C71" s="73"/>
      <c r="D71" s="15">
        <v>11720</v>
      </c>
      <c r="E71" s="46"/>
      <c r="F71" s="15">
        <f t="shared" si="1"/>
        <v>11720</v>
      </c>
      <c r="G71" s="15"/>
      <c r="H71" s="15">
        <f t="shared" si="68"/>
        <v>11720</v>
      </c>
      <c r="I71" s="24"/>
      <c r="J71" s="15">
        <f t="shared" si="69"/>
        <v>11720</v>
      </c>
      <c r="K71" s="15">
        <v>0</v>
      </c>
      <c r="L71" s="46"/>
      <c r="M71" s="15">
        <f t="shared" si="4"/>
        <v>0</v>
      </c>
      <c r="N71" s="15"/>
      <c r="O71" s="15">
        <f t="shared" si="70"/>
        <v>0</v>
      </c>
      <c r="P71" s="15"/>
      <c r="Q71" s="15">
        <f t="shared" si="71"/>
        <v>0</v>
      </c>
      <c r="R71" s="24"/>
      <c r="S71" s="15">
        <f t="shared" si="72"/>
        <v>0</v>
      </c>
      <c r="T71" s="15">
        <v>0</v>
      </c>
      <c r="U71" s="16"/>
      <c r="V71" s="16">
        <f t="shared" si="8"/>
        <v>0</v>
      </c>
      <c r="W71" s="16"/>
      <c r="X71" s="16">
        <f t="shared" si="73"/>
        <v>0</v>
      </c>
      <c r="Y71" s="26"/>
      <c r="Z71" s="16">
        <f t="shared" si="74"/>
        <v>0</v>
      </c>
      <c r="AA71" s="9" t="s">
        <v>217</v>
      </c>
      <c r="AB71" s="13"/>
    </row>
    <row r="72" spans="1:28" ht="37.5" x14ac:dyDescent="0.3">
      <c r="A72" s="61" t="s">
        <v>153</v>
      </c>
      <c r="B72" s="71" t="s">
        <v>355</v>
      </c>
      <c r="C72" s="73" t="s">
        <v>11</v>
      </c>
      <c r="D72" s="15">
        <v>0</v>
      </c>
      <c r="E72" s="46">
        <v>0</v>
      </c>
      <c r="F72" s="15">
        <f t="shared" si="1"/>
        <v>0</v>
      </c>
      <c r="G72" s="15">
        <v>0</v>
      </c>
      <c r="H72" s="15">
        <f t="shared" si="68"/>
        <v>0</v>
      </c>
      <c r="I72" s="24">
        <v>0</v>
      </c>
      <c r="J72" s="15">
        <f t="shared" si="69"/>
        <v>0</v>
      </c>
      <c r="K72" s="15">
        <v>6999.9</v>
      </c>
      <c r="L72" s="46">
        <v>0</v>
      </c>
      <c r="M72" s="15">
        <f t="shared" si="4"/>
        <v>6999.9</v>
      </c>
      <c r="N72" s="15">
        <v>0</v>
      </c>
      <c r="O72" s="15">
        <f t="shared" si="70"/>
        <v>6999.9</v>
      </c>
      <c r="P72" s="15">
        <v>0</v>
      </c>
      <c r="Q72" s="15">
        <f t="shared" si="71"/>
        <v>6999.9</v>
      </c>
      <c r="R72" s="24">
        <v>0</v>
      </c>
      <c r="S72" s="15">
        <f t="shared" si="72"/>
        <v>6999.9</v>
      </c>
      <c r="T72" s="15">
        <v>0</v>
      </c>
      <c r="U72" s="16">
        <v>0</v>
      </c>
      <c r="V72" s="16">
        <f t="shared" si="8"/>
        <v>0</v>
      </c>
      <c r="W72" s="16">
        <v>0</v>
      </c>
      <c r="X72" s="16">
        <f t="shared" si="73"/>
        <v>0</v>
      </c>
      <c r="Y72" s="26">
        <v>0</v>
      </c>
      <c r="Z72" s="16">
        <f t="shared" si="74"/>
        <v>0</v>
      </c>
      <c r="AA72" s="9" t="s">
        <v>96</v>
      </c>
      <c r="AB72" s="13"/>
    </row>
    <row r="73" spans="1:28" ht="37.5" x14ac:dyDescent="0.3">
      <c r="A73" s="61" t="s">
        <v>154</v>
      </c>
      <c r="B73" s="71" t="s">
        <v>356</v>
      </c>
      <c r="C73" s="73" t="s">
        <v>11</v>
      </c>
      <c r="D73" s="15">
        <v>0</v>
      </c>
      <c r="E73" s="46">
        <v>0</v>
      </c>
      <c r="F73" s="15">
        <f t="shared" si="1"/>
        <v>0</v>
      </c>
      <c r="G73" s="15">
        <v>0</v>
      </c>
      <c r="H73" s="15">
        <f t="shared" si="68"/>
        <v>0</v>
      </c>
      <c r="I73" s="24">
        <v>0</v>
      </c>
      <c r="J73" s="15">
        <f t="shared" si="69"/>
        <v>0</v>
      </c>
      <c r="K73" s="15">
        <v>622.9</v>
      </c>
      <c r="L73" s="46">
        <v>0</v>
      </c>
      <c r="M73" s="15">
        <f t="shared" si="4"/>
        <v>622.9</v>
      </c>
      <c r="N73" s="15">
        <v>0</v>
      </c>
      <c r="O73" s="15">
        <f t="shared" si="70"/>
        <v>622.9</v>
      </c>
      <c r="P73" s="15">
        <v>0</v>
      </c>
      <c r="Q73" s="15">
        <f t="shared" si="71"/>
        <v>622.9</v>
      </c>
      <c r="R73" s="24">
        <v>0</v>
      </c>
      <c r="S73" s="15">
        <f t="shared" si="72"/>
        <v>622.9</v>
      </c>
      <c r="T73" s="15">
        <v>16000</v>
      </c>
      <c r="U73" s="16">
        <v>0</v>
      </c>
      <c r="V73" s="16">
        <f t="shared" si="8"/>
        <v>16000</v>
      </c>
      <c r="W73" s="16">
        <v>0</v>
      </c>
      <c r="X73" s="16">
        <f t="shared" si="73"/>
        <v>16000</v>
      </c>
      <c r="Y73" s="26">
        <v>0</v>
      </c>
      <c r="Z73" s="16">
        <f t="shared" si="74"/>
        <v>16000</v>
      </c>
      <c r="AA73" s="9" t="s">
        <v>97</v>
      </c>
      <c r="AB73" s="13"/>
    </row>
    <row r="74" spans="1:28" ht="37.5" x14ac:dyDescent="0.3">
      <c r="A74" s="61" t="s">
        <v>155</v>
      </c>
      <c r="B74" s="71" t="s">
        <v>357</v>
      </c>
      <c r="C74" s="73" t="s">
        <v>11</v>
      </c>
      <c r="D74" s="15">
        <v>0</v>
      </c>
      <c r="E74" s="46">
        <v>0</v>
      </c>
      <c r="F74" s="15">
        <f t="shared" si="1"/>
        <v>0</v>
      </c>
      <c r="G74" s="15">
        <v>0</v>
      </c>
      <c r="H74" s="15">
        <f t="shared" si="68"/>
        <v>0</v>
      </c>
      <c r="I74" s="24">
        <v>0</v>
      </c>
      <c r="J74" s="15">
        <f t="shared" si="69"/>
        <v>0</v>
      </c>
      <c r="K74" s="15">
        <v>622.9</v>
      </c>
      <c r="L74" s="46">
        <v>0</v>
      </c>
      <c r="M74" s="15">
        <f t="shared" si="4"/>
        <v>622.9</v>
      </c>
      <c r="N74" s="15">
        <v>0</v>
      </c>
      <c r="O74" s="15">
        <f t="shared" si="70"/>
        <v>622.9</v>
      </c>
      <c r="P74" s="15">
        <v>0</v>
      </c>
      <c r="Q74" s="15">
        <f t="shared" si="71"/>
        <v>622.9</v>
      </c>
      <c r="R74" s="24">
        <v>0</v>
      </c>
      <c r="S74" s="15">
        <f t="shared" si="72"/>
        <v>622.9</v>
      </c>
      <c r="T74" s="15">
        <v>16000</v>
      </c>
      <c r="U74" s="16">
        <v>0</v>
      </c>
      <c r="V74" s="16">
        <f t="shared" si="8"/>
        <v>16000</v>
      </c>
      <c r="W74" s="16">
        <v>0</v>
      </c>
      <c r="X74" s="16">
        <f t="shared" si="73"/>
        <v>16000</v>
      </c>
      <c r="Y74" s="26">
        <v>0</v>
      </c>
      <c r="Z74" s="16">
        <f t="shared" si="74"/>
        <v>16000</v>
      </c>
      <c r="AA74" s="9" t="s">
        <v>98</v>
      </c>
      <c r="AB74" s="13"/>
    </row>
    <row r="75" spans="1:28" ht="37.5" x14ac:dyDescent="0.3">
      <c r="A75" s="61" t="s">
        <v>156</v>
      </c>
      <c r="B75" s="71" t="s">
        <v>358</v>
      </c>
      <c r="C75" s="73" t="s">
        <v>11</v>
      </c>
      <c r="D75" s="15">
        <v>0</v>
      </c>
      <c r="E75" s="46">
        <v>0</v>
      </c>
      <c r="F75" s="15">
        <f t="shared" si="1"/>
        <v>0</v>
      </c>
      <c r="G75" s="15">
        <v>0</v>
      </c>
      <c r="H75" s="15">
        <f t="shared" si="68"/>
        <v>0</v>
      </c>
      <c r="I75" s="24">
        <v>0</v>
      </c>
      <c r="J75" s="15">
        <f t="shared" si="69"/>
        <v>0</v>
      </c>
      <c r="K75" s="15">
        <v>16622.900000000001</v>
      </c>
      <c r="L75" s="46">
        <v>0</v>
      </c>
      <c r="M75" s="15">
        <f t="shared" si="4"/>
        <v>16622.900000000001</v>
      </c>
      <c r="N75" s="15">
        <v>0</v>
      </c>
      <c r="O75" s="15">
        <f t="shared" si="70"/>
        <v>16622.900000000001</v>
      </c>
      <c r="P75" s="15">
        <v>0</v>
      </c>
      <c r="Q75" s="15">
        <f t="shared" si="71"/>
        <v>16622.900000000001</v>
      </c>
      <c r="R75" s="24">
        <v>0</v>
      </c>
      <c r="S75" s="15">
        <f t="shared" si="72"/>
        <v>16622.900000000001</v>
      </c>
      <c r="T75" s="15">
        <v>0</v>
      </c>
      <c r="U75" s="16">
        <v>0</v>
      </c>
      <c r="V75" s="16">
        <f t="shared" si="8"/>
        <v>0</v>
      </c>
      <c r="W75" s="16">
        <v>0</v>
      </c>
      <c r="X75" s="16">
        <f t="shared" si="73"/>
        <v>0</v>
      </c>
      <c r="Y75" s="26">
        <v>0</v>
      </c>
      <c r="Z75" s="16">
        <f t="shared" si="74"/>
        <v>0</v>
      </c>
      <c r="AA75" s="9" t="s">
        <v>99</v>
      </c>
      <c r="AB75" s="13"/>
    </row>
    <row r="76" spans="1:28" ht="37.5" x14ac:dyDescent="0.3">
      <c r="A76" s="61" t="s">
        <v>157</v>
      </c>
      <c r="B76" s="71" t="s">
        <v>211</v>
      </c>
      <c r="C76" s="73" t="s">
        <v>11</v>
      </c>
      <c r="D76" s="15">
        <v>0</v>
      </c>
      <c r="E76" s="46">
        <v>0</v>
      </c>
      <c r="F76" s="15">
        <f t="shared" si="1"/>
        <v>0</v>
      </c>
      <c r="G76" s="15">
        <v>0</v>
      </c>
      <c r="H76" s="15">
        <f t="shared" si="68"/>
        <v>0</v>
      </c>
      <c r="I76" s="24">
        <v>0</v>
      </c>
      <c r="J76" s="15">
        <f t="shared" si="69"/>
        <v>0</v>
      </c>
      <c r="K76" s="15">
        <v>16000</v>
      </c>
      <c r="L76" s="46">
        <v>0</v>
      </c>
      <c r="M76" s="15">
        <f t="shared" si="4"/>
        <v>16000</v>
      </c>
      <c r="N76" s="15">
        <v>0</v>
      </c>
      <c r="O76" s="15">
        <f t="shared" si="70"/>
        <v>16000</v>
      </c>
      <c r="P76" s="15">
        <v>0</v>
      </c>
      <c r="Q76" s="15">
        <f t="shared" si="71"/>
        <v>16000</v>
      </c>
      <c r="R76" s="24">
        <v>0</v>
      </c>
      <c r="S76" s="15">
        <f t="shared" si="72"/>
        <v>16000</v>
      </c>
      <c r="T76" s="15">
        <v>0</v>
      </c>
      <c r="U76" s="16">
        <v>0</v>
      </c>
      <c r="V76" s="16">
        <f t="shared" si="8"/>
        <v>0</v>
      </c>
      <c r="W76" s="16">
        <v>0</v>
      </c>
      <c r="X76" s="16">
        <f t="shared" si="73"/>
        <v>0</v>
      </c>
      <c r="Y76" s="26">
        <v>0</v>
      </c>
      <c r="Z76" s="16">
        <f t="shared" si="74"/>
        <v>0</v>
      </c>
      <c r="AA76" s="9" t="s">
        <v>100</v>
      </c>
      <c r="AB76" s="13"/>
    </row>
    <row r="77" spans="1:28" ht="56.25" x14ac:dyDescent="0.3">
      <c r="A77" s="61" t="s">
        <v>158</v>
      </c>
      <c r="B77" s="71" t="s">
        <v>212</v>
      </c>
      <c r="C77" s="6" t="s">
        <v>132</v>
      </c>
      <c r="D77" s="15">
        <v>5373.7</v>
      </c>
      <c r="E77" s="46">
        <v>-214.8</v>
      </c>
      <c r="F77" s="15">
        <f t="shared" si="1"/>
        <v>5158.8999999999996</v>
      </c>
      <c r="G77" s="15"/>
      <c r="H77" s="15">
        <f t="shared" si="68"/>
        <v>5158.8999999999996</v>
      </c>
      <c r="I77" s="24"/>
      <c r="J77" s="15">
        <f t="shared" si="69"/>
        <v>5158.8999999999996</v>
      </c>
      <c r="K77" s="15">
        <v>0</v>
      </c>
      <c r="L77" s="46"/>
      <c r="M77" s="15">
        <f t="shared" si="4"/>
        <v>0</v>
      </c>
      <c r="N77" s="15"/>
      <c r="O77" s="15">
        <f t="shared" si="70"/>
        <v>0</v>
      </c>
      <c r="P77" s="15"/>
      <c r="Q77" s="15">
        <f t="shared" si="71"/>
        <v>0</v>
      </c>
      <c r="R77" s="24"/>
      <c r="S77" s="15">
        <f t="shared" si="72"/>
        <v>0</v>
      </c>
      <c r="T77" s="15">
        <v>0</v>
      </c>
      <c r="U77" s="16"/>
      <c r="V77" s="16">
        <f t="shared" si="8"/>
        <v>0</v>
      </c>
      <c r="W77" s="16"/>
      <c r="X77" s="16">
        <f t="shared" si="73"/>
        <v>0</v>
      </c>
      <c r="Y77" s="26"/>
      <c r="Z77" s="16">
        <f t="shared" si="74"/>
        <v>0</v>
      </c>
      <c r="AA77" s="9" t="s">
        <v>101</v>
      </c>
      <c r="AB77" s="13"/>
    </row>
    <row r="78" spans="1:28" ht="37.5" x14ac:dyDescent="0.3">
      <c r="A78" s="61" t="s">
        <v>159</v>
      </c>
      <c r="B78" s="71" t="s">
        <v>351</v>
      </c>
      <c r="C78" s="73" t="s">
        <v>11</v>
      </c>
      <c r="D78" s="15">
        <v>0</v>
      </c>
      <c r="E78" s="46">
        <v>0</v>
      </c>
      <c r="F78" s="15">
        <f t="shared" si="1"/>
        <v>0</v>
      </c>
      <c r="G78" s="15">
        <v>0</v>
      </c>
      <c r="H78" s="15">
        <f t="shared" si="68"/>
        <v>0</v>
      </c>
      <c r="I78" s="24">
        <v>0</v>
      </c>
      <c r="J78" s="15">
        <f t="shared" si="69"/>
        <v>0</v>
      </c>
      <c r="K78" s="15">
        <v>0</v>
      </c>
      <c r="L78" s="46">
        <v>0</v>
      </c>
      <c r="M78" s="15">
        <f t="shared" si="4"/>
        <v>0</v>
      </c>
      <c r="N78" s="15">
        <v>0</v>
      </c>
      <c r="O78" s="15">
        <f t="shared" si="70"/>
        <v>0</v>
      </c>
      <c r="P78" s="15">
        <v>0</v>
      </c>
      <c r="Q78" s="15">
        <f t="shared" si="71"/>
        <v>0</v>
      </c>
      <c r="R78" s="24">
        <v>0</v>
      </c>
      <c r="S78" s="15">
        <f t="shared" si="72"/>
        <v>0</v>
      </c>
      <c r="T78" s="15">
        <v>16622.900000000001</v>
      </c>
      <c r="U78" s="16">
        <v>0</v>
      </c>
      <c r="V78" s="16">
        <f t="shared" si="8"/>
        <v>16622.900000000001</v>
      </c>
      <c r="W78" s="16">
        <v>0</v>
      </c>
      <c r="X78" s="16">
        <f t="shared" si="73"/>
        <v>16622.900000000001</v>
      </c>
      <c r="Y78" s="26">
        <v>0</v>
      </c>
      <c r="Z78" s="16">
        <f t="shared" si="74"/>
        <v>16622.900000000001</v>
      </c>
      <c r="AA78" s="9" t="s">
        <v>102</v>
      </c>
      <c r="AB78" s="13"/>
    </row>
    <row r="79" spans="1:28" ht="37.5" x14ac:dyDescent="0.3">
      <c r="A79" s="61" t="s">
        <v>160</v>
      </c>
      <c r="B79" s="71" t="s">
        <v>79</v>
      </c>
      <c r="C79" s="73" t="s">
        <v>11</v>
      </c>
      <c r="D79" s="15">
        <v>0</v>
      </c>
      <c r="E79" s="46">
        <v>0</v>
      </c>
      <c r="F79" s="15">
        <f t="shared" si="1"/>
        <v>0</v>
      </c>
      <c r="G79" s="15">
        <v>0</v>
      </c>
      <c r="H79" s="15">
        <f t="shared" si="68"/>
        <v>0</v>
      </c>
      <c r="I79" s="24">
        <v>0</v>
      </c>
      <c r="J79" s="15">
        <f t="shared" si="69"/>
        <v>0</v>
      </c>
      <c r="K79" s="15">
        <v>17616.3</v>
      </c>
      <c r="L79" s="46">
        <v>0</v>
      </c>
      <c r="M79" s="15">
        <f t="shared" si="4"/>
        <v>17616.3</v>
      </c>
      <c r="N79" s="15">
        <v>0</v>
      </c>
      <c r="O79" s="15">
        <f t="shared" si="70"/>
        <v>17616.3</v>
      </c>
      <c r="P79" s="15">
        <v>0</v>
      </c>
      <c r="Q79" s="15">
        <f t="shared" si="71"/>
        <v>17616.3</v>
      </c>
      <c r="R79" s="24">
        <v>0</v>
      </c>
      <c r="S79" s="15">
        <f t="shared" si="72"/>
        <v>17616.3</v>
      </c>
      <c r="T79" s="15">
        <v>0</v>
      </c>
      <c r="U79" s="16">
        <v>0</v>
      </c>
      <c r="V79" s="16">
        <f t="shared" si="8"/>
        <v>0</v>
      </c>
      <c r="W79" s="16">
        <v>0</v>
      </c>
      <c r="X79" s="16">
        <f t="shared" si="73"/>
        <v>0</v>
      </c>
      <c r="Y79" s="26">
        <v>0</v>
      </c>
      <c r="Z79" s="16">
        <f t="shared" si="74"/>
        <v>0</v>
      </c>
      <c r="AA79" s="9" t="s">
        <v>213</v>
      </c>
      <c r="AB79" s="13"/>
    </row>
    <row r="80" spans="1:28" ht="56.25" x14ac:dyDescent="0.3">
      <c r="A80" s="81" t="s">
        <v>161</v>
      </c>
      <c r="B80" s="79" t="s">
        <v>310</v>
      </c>
      <c r="C80" s="6" t="s">
        <v>132</v>
      </c>
      <c r="D80" s="15"/>
      <c r="E80" s="46"/>
      <c r="F80" s="15"/>
      <c r="G80" s="15">
        <v>51.057000000000002</v>
      </c>
      <c r="H80" s="15">
        <f t="shared" si="68"/>
        <v>51.057000000000002</v>
      </c>
      <c r="I80" s="24"/>
      <c r="J80" s="15">
        <f t="shared" si="69"/>
        <v>51.057000000000002</v>
      </c>
      <c r="K80" s="15"/>
      <c r="L80" s="46"/>
      <c r="M80" s="15"/>
      <c r="N80" s="15"/>
      <c r="O80" s="15">
        <f t="shared" si="70"/>
        <v>0</v>
      </c>
      <c r="P80" s="15"/>
      <c r="Q80" s="15">
        <f t="shared" si="71"/>
        <v>0</v>
      </c>
      <c r="R80" s="24"/>
      <c r="S80" s="15">
        <f t="shared" si="72"/>
        <v>0</v>
      </c>
      <c r="T80" s="15"/>
      <c r="U80" s="16"/>
      <c r="V80" s="16"/>
      <c r="W80" s="16"/>
      <c r="X80" s="16">
        <f t="shared" si="73"/>
        <v>0</v>
      </c>
      <c r="Y80" s="26"/>
      <c r="Z80" s="16">
        <f t="shared" si="74"/>
        <v>0</v>
      </c>
      <c r="AA80" s="9" t="s">
        <v>311</v>
      </c>
      <c r="AB80" s="13"/>
    </row>
    <row r="81" spans="1:28" ht="37.5" x14ac:dyDescent="0.3">
      <c r="A81" s="82"/>
      <c r="B81" s="80"/>
      <c r="C81" s="6" t="s">
        <v>11</v>
      </c>
      <c r="D81" s="15"/>
      <c r="E81" s="46"/>
      <c r="F81" s="15"/>
      <c r="G81" s="15">
        <f>4064.524</f>
        <v>4064.5239999999999</v>
      </c>
      <c r="H81" s="15">
        <f t="shared" si="68"/>
        <v>4064.5239999999999</v>
      </c>
      <c r="I81" s="24"/>
      <c r="J81" s="15">
        <f t="shared" si="69"/>
        <v>4064.5239999999999</v>
      </c>
      <c r="K81" s="15"/>
      <c r="L81" s="46"/>
      <c r="M81" s="15"/>
      <c r="N81" s="15"/>
      <c r="O81" s="15">
        <f t="shared" si="70"/>
        <v>0</v>
      </c>
      <c r="P81" s="15"/>
      <c r="Q81" s="15">
        <f t="shared" si="71"/>
        <v>0</v>
      </c>
      <c r="R81" s="24"/>
      <c r="S81" s="15">
        <f t="shared" si="72"/>
        <v>0</v>
      </c>
      <c r="T81" s="15"/>
      <c r="U81" s="16"/>
      <c r="V81" s="16"/>
      <c r="W81" s="16"/>
      <c r="X81" s="16">
        <f t="shared" si="73"/>
        <v>0</v>
      </c>
      <c r="Y81" s="26"/>
      <c r="Z81" s="16">
        <f t="shared" si="74"/>
        <v>0</v>
      </c>
      <c r="AA81" s="9" t="s">
        <v>311</v>
      </c>
      <c r="AB81" s="13"/>
    </row>
    <row r="82" spans="1:28" ht="56.25" x14ac:dyDescent="0.3">
      <c r="A82" s="61" t="s">
        <v>162</v>
      </c>
      <c r="B82" s="71" t="s">
        <v>312</v>
      </c>
      <c r="C82" s="6" t="s">
        <v>132</v>
      </c>
      <c r="D82" s="15"/>
      <c r="E82" s="46"/>
      <c r="F82" s="15"/>
      <c r="G82" s="15">
        <v>16706.901999999998</v>
      </c>
      <c r="H82" s="15">
        <f t="shared" si="68"/>
        <v>16706.901999999998</v>
      </c>
      <c r="I82" s="24"/>
      <c r="J82" s="15">
        <f t="shared" si="69"/>
        <v>16706.901999999998</v>
      </c>
      <c r="K82" s="15"/>
      <c r="L82" s="46"/>
      <c r="M82" s="15"/>
      <c r="N82" s="15"/>
      <c r="O82" s="15">
        <f t="shared" si="70"/>
        <v>0</v>
      </c>
      <c r="P82" s="15"/>
      <c r="Q82" s="15">
        <f t="shared" si="71"/>
        <v>0</v>
      </c>
      <c r="R82" s="24"/>
      <c r="S82" s="15">
        <f t="shared" si="72"/>
        <v>0</v>
      </c>
      <c r="T82" s="15"/>
      <c r="U82" s="16"/>
      <c r="V82" s="16"/>
      <c r="W82" s="16"/>
      <c r="X82" s="16">
        <f t="shared" si="73"/>
        <v>0</v>
      </c>
      <c r="Y82" s="26"/>
      <c r="Z82" s="16">
        <f t="shared" si="74"/>
        <v>0</v>
      </c>
      <c r="AA82" s="9" t="s">
        <v>313</v>
      </c>
      <c r="AB82" s="13"/>
    </row>
    <row r="83" spans="1:28" ht="37.5" x14ac:dyDescent="0.3">
      <c r="A83" s="81" t="s">
        <v>163</v>
      </c>
      <c r="B83" s="79" t="s">
        <v>314</v>
      </c>
      <c r="C83" s="6" t="s">
        <v>11</v>
      </c>
      <c r="D83" s="15"/>
      <c r="E83" s="46"/>
      <c r="F83" s="15"/>
      <c r="G83" s="15">
        <f>1799.516</f>
        <v>1799.5160000000001</v>
      </c>
      <c r="H83" s="15">
        <f t="shared" si="68"/>
        <v>1799.5160000000001</v>
      </c>
      <c r="I83" s="24"/>
      <c r="J83" s="15">
        <f t="shared" si="69"/>
        <v>1799.5160000000001</v>
      </c>
      <c r="K83" s="15"/>
      <c r="L83" s="46"/>
      <c r="M83" s="15"/>
      <c r="N83" s="15"/>
      <c r="O83" s="15">
        <f t="shared" si="70"/>
        <v>0</v>
      </c>
      <c r="P83" s="15"/>
      <c r="Q83" s="15">
        <f t="shared" si="71"/>
        <v>0</v>
      </c>
      <c r="R83" s="24"/>
      <c r="S83" s="15">
        <f t="shared" si="72"/>
        <v>0</v>
      </c>
      <c r="T83" s="15"/>
      <c r="U83" s="16"/>
      <c r="V83" s="16"/>
      <c r="W83" s="16"/>
      <c r="X83" s="16">
        <f t="shared" si="73"/>
        <v>0</v>
      </c>
      <c r="Y83" s="26"/>
      <c r="Z83" s="16">
        <f t="shared" si="74"/>
        <v>0</v>
      </c>
      <c r="AA83" s="9" t="s">
        <v>348</v>
      </c>
      <c r="AB83" s="13"/>
    </row>
    <row r="84" spans="1:28" ht="56.25" x14ac:dyDescent="0.3">
      <c r="A84" s="82"/>
      <c r="B84" s="80"/>
      <c r="C84" s="6" t="s">
        <v>132</v>
      </c>
      <c r="D84" s="15"/>
      <c r="E84" s="46"/>
      <c r="F84" s="15"/>
      <c r="G84" s="15">
        <v>1.2E-2</v>
      </c>
      <c r="H84" s="15">
        <f t="shared" si="68"/>
        <v>1.2E-2</v>
      </c>
      <c r="I84" s="24"/>
      <c r="J84" s="15">
        <f t="shared" si="69"/>
        <v>1.2E-2</v>
      </c>
      <c r="K84" s="15"/>
      <c r="L84" s="46"/>
      <c r="M84" s="15"/>
      <c r="N84" s="15"/>
      <c r="O84" s="15">
        <f t="shared" si="70"/>
        <v>0</v>
      </c>
      <c r="P84" s="15"/>
      <c r="Q84" s="15">
        <f t="shared" si="71"/>
        <v>0</v>
      </c>
      <c r="R84" s="24"/>
      <c r="S84" s="15">
        <f t="shared" si="72"/>
        <v>0</v>
      </c>
      <c r="T84" s="15"/>
      <c r="U84" s="16"/>
      <c r="V84" s="16"/>
      <c r="W84" s="16"/>
      <c r="X84" s="16">
        <f t="shared" si="73"/>
        <v>0</v>
      </c>
      <c r="Y84" s="26"/>
      <c r="Z84" s="16">
        <f t="shared" si="74"/>
        <v>0</v>
      </c>
      <c r="AA84" s="9" t="s">
        <v>361</v>
      </c>
      <c r="AB84" s="13"/>
    </row>
    <row r="85" spans="1:28" ht="56.25" x14ac:dyDescent="0.3">
      <c r="A85" s="61" t="s">
        <v>164</v>
      </c>
      <c r="B85" s="71" t="s">
        <v>349</v>
      </c>
      <c r="C85" s="6" t="s">
        <v>132</v>
      </c>
      <c r="D85" s="15"/>
      <c r="E85" s="46"/>
      <c r="F85" s="15"/>
      <c r="G85" s="15">
        <v>197.21899999999999</v>
      </c>
      <c r="H85" s="15">
        <f t="shared" si="68"/>
        <v>197.21899999999999</v>
      </c>
      <c r="I85" s="24"/>
      <c r="J85" s="15">
        <f t="shared" si="69"/>
        <v>197.21899999999999</v>
      </c>
      <c r="K85" s="15"/>
      <c r="L85" s="46"/>
      <c r="M85" s="15"/>
      <c r="N85" s="15"/>
      <c r="O85" s="15">
        <f t="shared" si="70"/>
        <v>0</v>
      </c>
      <c r="P85" s="15"/>
      <c r="Q85" s="15">
        <f t="shared" si="71"/>
        <v>0</v>
      </c>
      <c r="R85" s="24"/>
      <c r="S85" s="15">
        <f t="shared" si="72"/>
        <v>0</v>
      </c>
      <c r="T85" s="15"/>
      <c r="U85" s="16"/>
      <c r="V85" s="16"/>
      <c r="W85" s="16"/>
      <c r="X85" s="16">
        <f t="shared" si="73"/>
        <v>0</v>
      </c>
      <c r="Y85" s="26"/>
      <c r="Z85" s="16">
        <f t="shared" si="74"/>
        <v>0</v>
      </c>
      <c r="AA85" s="9" t="s">
        <v>315</v>
      </c>
      <c r="AB85" s="13"/>
    </row>
    <row r="86" spans="1:28" x14ac:dyDescent="0.3">
      <c r="A86" s="61"/>
      <c r="B86" s="71" t="s">
        <v>26</v>
      </c>
      <c r="C86" s="6"/>
      <c r="D86" s="30">
        <f>D88+D89+D90+D91</f>
        <v>2465080.0999999996</v>
      </c>
      <c r="E86" s="30">
        <f>E88+E89+E90+E91</f>
        <v>-50000</v>
      </c>
      <c r="F86" s="30">
        <f t="shared" si="1"/>
        <v>2415080.0999999996</v>
      </c>
      <c r="G86" s="30">
        <f>G88+G89+G90+G91</f>
        <v>48628.492000000006</v>
      </c>
      <c r="H86" s="30">
        <f t="shared" si="68"/>
        <v>2463708.5919999997</v>
      </c>
      <c r="I86" s="30">
        <f>I88+I89+I90+I91</f>
        <v>0</v>
      </c>
      <c r="J86" s="15">
        <f t="shared" si="69"/>
        <v>2463708.5919999997</v>
      </c>
      <c r="K86" s="30">
        <f t="shared" ref="K86:T86" si="75">K88+K89+K90+K91</f>
        <v>2999387.4</v>
      </c>
      <c r="L86" s="30">
        <f>L88+L89+L90+L91</f>
        <v>0</v>
      </c>
      <c r="M86" s="30">
        <f t="shared" si="4"/>
        <v>2999387.4</v>
      </c>
      <c r="N86" s="30">
        <f>N88+N89+N90+N91</f>
        <v>3028.9719999999988</v>
      </c>
      <c r="O86" s="30">
        <f t="shared" si="70"/>
        <v>3002416.372</v>
      </c>
      <c r="P86" s="30">
        <f>P88+P89+P90+P91</f>
        <v>-2850</v>
      </c>
      <c r="Q86" s="30">
        <f t="shared" si="71"/>
        <v>2999566.372</v>
      </c>
      <c r="R86" s="30">
        <f>R88+R89+R90+R91</f>
        <v>0</v>
      </c>
      <c r="S86" s="15">
        <f t="shared" si="72"/>
        <v>2999566.372</v>
      </c>
      <c r="T86" s="30">
        <f t="shared" si="75"/>
        <v>2908124.2</v>
      </c>
      <c r="U86" s="31">
        <f>U88+U89+U90+U91</f>
        <v>0</v>
      </c>
      <c r="V86" s="31">
        <f t="shared" si="8"/>
        <v>2908124.2</v>
      </c>
      <c r="W86" s="31">
        <f>W88+W89+W90+W91</f>
        <v>7618.7</v>
      </c>
      <c r="X86" s="31">
        <f t="shared" si="73"/>
        <v>2915742.9000000004</v>
      </c>
      <c r="Y86" s="31">
        <f>Y88+Y89+Y90+Y91</f>
        <v>0</v>
      </c>
      <c r="Z86" s="16">
        <f t="shared" si="74"/>
        <v>2915742.9000000004</v>
      </c>
      <c r="AB86" s="13"/>
    </row>
    <row r="87" spans="1:28" x14ac:dyDescent="0.3">
      <c r="A87" s="61"/>
      <c r="B87" s="7" t="s">
        <v>5</v>
      </c>
      <c r="C87" s="6"/>
      <c r="D87" s="30"/>
      <c r="E87" s="30"/>
      <c r="F87" s="30"/>
      <c r="G87" s="30"/>
      <c r="H87" s="30"/>
      <c r="I87" s="30"/>
      <c r="J87" s="15"/>
      <c r="K87" s="30"/>
      <c r="L87" s="30"/>
      <c r="M87" s="30"/>
      <c r="N87" s="30"/>
      <c r="O87" s="30"/>
      <c r="P87" s="30"/>
      <c r="Q87" s="30"/>
      <c r="R87" s="30"/>
      <c r="S87" s="15"/>
      <c r="T87" s="31"/>
      <c r="U87" s="31"/>
      <c r="V87" s="31"/>
      <c r="W87" s="31"/>
      <c r="X87" s="31"/>
      <c r="Y87" s="31"/>
      <c r="Z87" s="16"/>
      <c r="AB87" s="13"/>
    </row>
    <row r="88" spans="1:28" s="33" customFormat="1" hidden="1" x14ac:dyDescent="0.3">
      <c r="A88" s="29"/>
      <c r="B88" s="39" t="s">
        <v>6</v>
      </c>
      <c r="C88" s="53"/>
      <c r="D88" s="30">
        <f>D92+D93+D94+D95+D96+D98+D99+D100+D101+D104</f>
        <v>847638.2</v>
      </c>
      <c r="E88" s="30">
        <f>E92+E93+E94+E95+E96+E98+E99+E100+E101+E104+E97</f>
        <v>-50000</v>
      </c>
      <c r="F88" s="30">
        <f t="shared" si="1"/>
        <v>797638.2</v>
      </c>
      <c r="G88" s="30">
        <f>G92+G93+G94+G95+G96+G98+G99+G100+G101+G104+G97+G114+G115+G116</f>
        <v>35295.692000000003</v>
      </c>
      <c r="H88" s="30">
        <f t="shared" ref="H88:H102" si="76">F88+G88</f>
        <v>832933.89199999999</v>
      </c>
      <c r="I88" s="30">
        <f>I92+I93+I94+I95+I96+I98+I99+I100+I101+I104+I97+I114+I115+I116</f>
        <v>0</v>
      </c>
      <c r="J88" s="30">
        <f t="shared" ref="J88:J102" si="77">H88+I88</f>
        <v>832933.89199999999</v>
      </c>
      <c r="K88" s="30">
        <f t="shared" ref="K88:T88" si="78">K92+K93+K94+K95+K96+K98+K99+K100+K101+K104</f>
        <v>641238.39999999991</v>
      </c>
      <c r="L88" s="30">
        <f>L92+L93+L94+L95+L96+L98+L99+L100+L101+L104+L97</f>
        <v>0</v>
      </c>
      <c r="M88" s="30">
        <f t="shared" si="4"/>
        <v>641238.39999999991</v>
      </c>
      <c r="N88" s="30">
        <f>N92+N93+N94+N95+N96+N98+N99+N100+N101+N104+N97+N114+N115+N116</f>
        <v>-13154.028</v>
      </c>
      <c r="O88" s="30">
        <f t="shared" ref="O88:O102" si="79">M88+N88</f>
        <v>628084.37199999986</v>
      </c>
      <c r="P88" s="30">
        <f>P92+P93+P94+P95+P96+P98+P99+P100+P101+P104+P97+P114+P115+P116</f>
        <v>0</v>
      </c>
      <c r="Q88" s="30">
        <f t="shared" ref="Q88:Q102" si="80">O88+P88</f>
        <v>628084.37199999986</v>
      </c>
      <c r="R88" s="30">
        <f>R92+R93+R94+R95+R96+R98+R99+R100+R101+R104+R97+R114+R115+R116</f>
        <v>0</v>
      </c>
      <c r="S88" s="30">
        <f t="shared" ref="S88:S102" si="81">Q88+R88</f>
        <v>628084.37199999986</v>
      </c>
      <c r="T88" s="30">
        <f t="shared" si="78"/>
        <v>457987</v>
      </c>
      <c r="U88" s="31">
        <f>U92+U93+U94+U95+U96+U98+U99+U100+U101+U104+U97</f>
        <v>0</v>
      </c>
      <c r="V88" s="31">
        <f t="shared" si="8"/>
        <v>457987</v>
      </c>
      <c r="W88" s="31">
        <f>W92+W93+W94+W95+W96+W98+W99+W100+W101+W104+W97+W114+W115+W116</f>
        <v>0</v>
      </c>
      <c r="X88" s="31">
        <f t="shared" ref="X88:X102" si="82">V88+W88</f>
        <v>457987</v>
      </c>
      <c r="Y88" s="31">
        <f>Y92+Y93+Y94+Y95+Y96+Y98+Y99+Y100+Y101+Y104+Y97+Y114+Y115+Y116</f>
        <v>0</v>
      </c>
      <c r="Z88" s="31">
        <f t="shared" ref="Z88:Z102" si="83">X88+Y88</f>
        <v>457987</v>
      </c>
      <c r="AA88" s="32"/>
      <c r="AB88" s="34">
        <v>0</v>
      </c>
    </row>
    <row r="89" spans="1:28" x14ac:dyDescent="0.3">
      <c r="A89" s="61"/>
      <c r="B89" s="73" t="s">
        <v>12</v>
      </c>
      <c r="C89" s="6"/>
      <c r="D89" s="30">
        <f>D105+D109+D112</f>
        <v>812467.89999999991</v>
      </c>
      <c r="E89" s="30">
        <f>E105+E109+E112</f>
        <v>0</v>
      </c>
      <c r="F89" s="30">
        <f t="shared" si="1"/>
        <v>812467.89999999991</v>
      </c>
      <c r="G89" s="30">
        <f>G105+G109+G112+G119</f>
        <v>3455.7999999999997</v>
      </c>
      <c r="H89" s="30">
        <f t="shared" si="76"/>
        <v>815923.7</v>
      </c>
      <c r="I89" s="30">
        <f>I105+I109+I112+I119</f>
        <v>0</v>
      </c>
      <c r="J89" s="15">
        <f t="shared" si="77"/>
        <v>815923.7</v>
      </c>
      <c r="K89" s="30">
        <f t="shared" ref="K89:T89" si="84">K105+K109+K112</f>
        <v>215662.2</v>
      </c>
      <c r="L89" s="30">
        <f>L105+L109+L112</f>
        <v>0</v>
      </c>
      <c r="M89" s="30">
        <f t="shared" si="4"/>
        <v>215662.2</v>
      </c>
      <c r="N89" s="30">
        <f>N105+N109+N112+N119</f>
        <v>9024.7999999999993</v>
      </c>
      <c r="O89" s="30">
        <f t="shared" si="79"/>
        <v>224687</v>
      </c>
      <c r="P89" s="30">
        <f>P105+P109+P112+P119</f>
        <v>-2850</v>
      </c>
      <c r="Q89" s="30">
        <f t="shared" si="80"/>
        <v>221837</v>
      </c>
      <c r="R89" s="30">
        <f>R105+R109+R112+R119</f>
        <v>0</v>
      </c>
      <c r="S89" s="15">
        <f t="shared" si="81"/>
        <v>221837</v>
      </c>
      <c r="T89" s="30">
        <f t="shared" si="84"/>
        <v>209404.9</v>
      </c>
      <c r="U89" s="31">
        <f>U105+U109+U112</f>
        <v>0</v>
      </c>
      <c r="V89" s="31">
        <f t="shared" si="8"/>
        <v>209404.9</v>
      </c>
      <c r="W89" s="31">
        <f>W105+W109+W112+W119</f>
        <v>11201.5</v>
      </c>
      <c r="X89" s="31">
        <f t="shared" si="82"/>
        <v>220606.4</v>
      </c>
      <c r="Y89" s="31">
        <f>Y105+Y109+Y112+Y119</f>
        <v>0</v>
      </c>
      <c r="Z89" s="16">
        <f t="shared" si="83"/>
        <v>220606.4</v>
      </c>
      <c r="AB89" s="13"/>
    </row>
    <row r="90" spans="1:28" x14ac:dyDescent="0.3">
      <c r="A90" s="61"/>
      <c r="B90" s="73" t="s">
        <v>19</v>
      </c>
      <c r="C90" s="6"/>
      <c r="D90" s="30">
        <f>D113</f>
        <v>130817.7</v>
      </c>
      <c r="E90" s="30">
        <f>E113</f>
        <v>0</v>
      </c>
      <c r="F90" s="30">
        <f t="shared" si="1"/>
        <v>130817.7</v>
      </c>
      <c r="G90" s="30">
        <f>G113</f>
        <v>9877</v>
      </c>
      <c r="H90" s="30">
        <f t="shared" si="76"/>
        <v>140694.70000000001</v>
      </c>
      <c r="I90" s="30">
        <f>I113</f>
        <v>0</v>
      </c>
      <c r="J90" s="15">
        <f t="shared" si="77"/>
        <v>140694.70000000001</v>
      </c>
      <c r="K90" s="30">
        <f t="shared" ref="K90:T90" si="85">K113</f>
        <v>137475.1</v>
      </c>
      <c r="L90" s="30">
        <f>L113</f>
        <v>0</v>
      </c>
      <c r="M90" s="30">
        <f t="shared" si="4"/>
        <v>137475.1</v>
      </c>
      <c r="N90" s="30">
        <f>N113</f>
        <v>7158.2</v>
      </c>
      <c r="O90" s="30">
        <f t="shared" si="79"/>
        <v>144633.30000000002</v>
      </c>
      <c r="P90" s="30">
        <f>P113</f>
        <v>0</v>
      </c>
      <c r="Q90" s="30">
        <f t="shared" si="80"/>
        <v>144633.30000000002</v>
      </c>
      <c r="R90" s="30">
        <f>R113</f>
        <v>0</v>
      </c>
      <c r="S90" s="15">
        <f t="shared" si="81"/>
        <v>144633.30000000002</v>
      </c>
      <c r="T90" s="30">
        <f t="shared" si="85"/>
        <v>137475.1</v>
      </c>
      <c r="U90" s="31">
        <f>U113</f>
        <v>0</v>
      </c>
      <c r="V90" s="31">
        <f t="shared" si="8"/>
        <v>137475.1</v>
      </c>
      <c r="W90" s="31">
        <f>W113</f>
        <v>-3582.8</v>
      </c>
      <c r="X90" s="31">
        <f t="shared" si="82"/>
        <v>133892.30000000002</v>
      </c>
      <c r="Y90" s="31">
        <f>Y113</f>
        <v>0</v>
      </c>
      <c r="Z90" s="16">
        <f t="shared" si="83"/>
        <v>133892.30000000002</v>
      </c>
      <c r="AB90" s="13"/>
    </row>
    <row r="91" spans="1:28" ht="37.5" x14ac:dyDescent="0.3">
      <c r="A91" s="61"/>
      <c r="B91" s="73" t="s">
        <v>28</v>
      </c>
      <c r="C91" s="6"/>
      <c r="D91" s="15">
        <f>D106</f>
        <v>674156.3</v>
      </c>
      <c r="E91" s="46">
        <f>E106</f>
        <v>0</v>
      </c>
      <c r="F91" s="15">
        <f t="shared" si="1"/>
        <v>674156.3</v>
      </c>
      <c r="G91" s="15">
        <f>G106</f>
        <v>0</v>
      </c>
      <c r="H91" s="15">
        <f t="shared" si="76"/>
        <v>674156.3</v>
      </c>
      <c r="I91" s="24">
        <f>I106</f>
        <v>0</v>
      </c>
      <c r="J91" s="15">
        <f t="shared" si="77"/>
        <v>674156.3</v>
      </c>
      <c r="K91" s="15">
        <f t="shared" ref="K91:T91" si="86">K106</f>
        <v>2005011.7</v>
      </c>
      <c r="L91" s="46">
        <f>L106</f>
        <v>0</v>
      </c>
      <c r="M91" s="15">
        <f t="shared" si="4"/>
        <v>2005011.7</v>
      </c>
      <c r="N91" s="15">
        <f>N106</f>
        <v>0</v>
      </c>
      <c r="O91" s="15">
        <f t="shared" si="79"/>
        <v>2005011.7</v>
      </c>
      <c r="P91" s="15">
        <f>P106</f>
        <v>0</v>
      </c>
      <c r="Q91" s="15">
        <f t="shared" si="80"/>
        <v>2005011.7</v>
      </c>
      <c r="R91" s="24">
        <f>R106</f>
        <v>0</v>
      </c>
      <c r="S91" s="15">
        <f t="shared" si="81"/>
        <v>2005011.7</v>
      </c>
      <c r="T91" s="15">
        <f t="shared" si="86"/>
        <v>2103257.2000000002</v>
      </c>
      <c r="U91" s="16">
        <f>U106</f>
        <v>0</v>
      </c>
      <c r="V91" s="16">
        <f t="shared" si="8"/>
        <v>2103257.2000000002</v>
      </c>
      <c r="W91" s="16">
        <f>W106</f>
        <v>0</v>
      </c>
      <c r="X91" s="16">
        <f t="shared" si="82"/>
        <v>2103257.2000000002</v>
      </c>
      <c r="Y91" s="26">
        <f>Y106</f>
        <v>0</v>
      </c>
      <c r="Z91" s="16">
        <f t="shared" si="83"/>
        <v>2103257.2000000002</v>
      </c>
      <c r="AB91" s="13"/>
    </row>
    <row r="92" spans="1:28" ht="56.25" x14ac:dyDescent="0.3">
      <c r="A92" s="61" t="s">
        <v>165</v>
      </c>
      <c r="B92" s="73" t="s">
        <v>67</v>
      </c>
      <c r="C92" s="6" t="s">
        <v>132</v>
      </c>
      <c r="D92" s="15">
        <v>0</v>
      </c>
      <c r="E92" s="46">
        <v>0</v>
      </c>
      <c r="F92" s="15">
        <f t="shared" ref="F92:F165" si="87">D92+E92</f>
        <v>0</v>
      </c>
      <c r="G92" s="15">
        <v>0</v>
      </c>
      <c r="H92" s="15">
        <f t="shared" si="76"/>
        <v>0</v>
      </c>
      <c r="I92" s="24">
        <v>0</v>
      </c>
      <c r="J92" s="15">
        <f t="shared" si="77"/>
        <v>0</v>
      </c>
      <c r="K92" s="15">
        <v>33198.1</v>
      </c>
      <c r="L92" s="46">
        <v>0</v>
      </c>
      <c r="M92" s="15">
        <f t="shared" ref="M92:M165" si="88">K92+L92</f>
        <v>33198.1</v>
      </c>
      <c r="N92" s="15">
        <v>0</v>
      </c>
      <c r="O92" s="15">
        <f t="shared" si="79"/>
        <v>33198.1</v>
      </c>
      <c r="P92" s="15">
        <v>0</v>
      </c>
      <c r="Q92" s="15">
        <f t="shared" si="80"/>
        <v>33198.1</v>
      </c>
      <c r="R92" s="24">
        <v>0</v>
      </c>
      <c r="S92" s="15">
        <f t="shared" si="81"/>
        <v>33198.1</v>
      </c>
      <c r="T92" s="16">
        <v>0</v>
      </c>
      <c r="U92" s="16">
        <v>0</v>
      </c>
      <c r="V92" s="16">
        <f t="shared" ref="V92:V165" si="89">T92+U92</f>
        <v>0</v>
      </c>
      <c r="W92" s="16">
        <v>0</v>
      </c>
      <c r="X92" s="16">
        <f t="shared" si="82"/>
        <v>0</v>
      </c>
      <c r="Y92" s="26">
        <v>0</v>
      </c>
      <c r="Z92" s="16">
        <f t="shared" si="83"/>
        <v>0</v>
      </c>
      <c r="AA92" s="9" t="s">
        <v>103</v>
      </c>
      <c r="AB92" s="13"/>
    </row>
    <row r="93" spans="1:28" ht="56.25" x14ac:dyDescent="0.3">
      <c r="A93" s="61" t="s">
        <v>166</v>
      </c>
      <c r="B93" s="73" t="s">
        <v>68</v>
      </c>
      <c r="C93" s="6" t="s">
        <v>132</v>
      </c>
      <c r="D93" s="15">
        <v>99000</v>
      </c>
      <c r="E93" s="46">
        <v>-50000</v>
      </c>
      <c r="F93" s="15">
        <f t="shared" si="87"/>
        <v>49000</v>
      </c>
      <c r="G93" s="15"/>
      <c r="H93" s="15">
        <f t="shared" si="76"/>
        <v>49000</v>
      </c>
      <c r="I93" s="24"/>
      <c r="J93" s="15">
        <f t="shared" si="77"/>
        <v>49000</v>
      </c>
      <c r="K93" s="15">
        <v>317159.3</v>
      </c>
      <c r="L93" s="46"/>
      <c r="M93" s="15">
        <f t="shared" si="88"/>
        <v>317159.3</v>
      </c>
      <c r="N93" s="15"/>
      <c r="O93" s="15">
        <f t="shared" si="79"/>
        <v>317159.3</v>
      </c>
      <c r="P93" s="15"/>
      <c r="Q93" s="15">
        <f t="shared" si="80"/>
        <v>317159.3</v>
      </c>
      <c r="R93" s="24"/>
      <c r="S93" s="15">
        <f t="shared" si="81"/>
        <v>317159.3</v>
      </c>
      <c r="T93" s="16">
        <v>0</v>
      </c>
      <c r="U93" s="16"/>
      <c r="V93" s="16">
        <f t="shared" si="89"/>
        <v>0</v>
      </c>
      <c r="W93" s="16"/>
      <c r="X93" s="16">
        <f t="shared" si="82"/>
        <v>0</v>
      </c>
      <c r="Y93" s="26"/>
      <c r="Z93" s="16">
        <f t="shared" si="83"/>
        <v>0</v>
      </c>
      <c r="AA93" s="9" t="s">
        <v>104</v>
      </c>
      <c r="AB93" s="13"/>
    </row>
    <row r="94" spans="1:28" ht="56.25" x14ac:dyDescent="0.3">
      <c r="A94" s="61" t="s">
        <v>167</v>
      </c>
      <c r="B94" s="73" t="s">
        <v>69</v>
      </c>
      <c r="C94" s="6" t="s">
        <v>132</v>
      </c>
      <c r="D94" s="15">
        <v>0</v>
      </c>
      <c r="E94" s="46">
        <v>0</v>
      </c>
      <c r="F94" s="15">
        <f t="shared" si="87"/>
        <v>0</v>
      </c>
      <c r="G94" s="15">
        <f>364.881+12789.147</f>
        <v>13154.028</v>
      </c>
      <c r="H94" s="15">
        <f t="shared" si="76"/>
        <v>13154.028</v>
      </c>
      <c r="I94" s="24"/>
      <c r="J94" s="15">
        <f t="shared" si="77"/>
        <v>13154.028</v>
      </c>
      <c r="K94" s="15">
        <v>90000</v>
      </c>
      <c r="L94" s="46">
        <v>0</v>
      </c>
      <c r="M94" s="15">
        <f t="shared" si="88"/>
        <v>90000</v>
      </c>
      <c r="N94" s="15">
        <v>-13154.028</v>
      </c>
      <c r="O94" s="15">
        <f t="shared" si="79"/>
        <v>76845.971999999994</v>
      </c>
      <c r="P94" s="15"/>
      <c r="Q94" s="15">
        <f t="shared" si="80"/>
        <v>76845.971999999994</v>
      </c>
      <c r="R94" s="24"/>
      <c r="S94" s="15">
        <f t="shared" si="81"/>
        <v>76845.971999999994</v>
      </c>
      <c r="T94" s="16">
        <v>0</v>
      </c>
      <c r="U94" s="16">
        <v>0</v>
      </c>
      <c r="V94" s="16">
        <f t="shared" si="89"/>
        <v>0</v>
      </c>
      <c r="W94" s="16">
        <v>0</v>
      </c>
      <c r="X94" s="16">
        <f t="shared" si="82"/>
        <v>0</v>
      </c>
      <c r="Y94" s="26">
        <v>0</v>
      </c>
      <c r="Z94" s="16">
        <f t="shared" si="83"/>
        <v>0</v>
      </c>
      <c r="AA94" s="9" t="s">
        <v>354</v>
      </c>
      <c r="AB94" s="13"/>
    </row>
    <row r="95" spans="1:28" ht="56.25" x14ac:dyDescent="0.3">
      <c r="A95" s="61" t="s">
        <v>168</v>
      </c>
      <c r="B95" s="73" t="s">
        <v>70</v>
      </c>
      <c r="C95" s="6" t="s">
        <v>132</v>
      </c>
      <c r="D95" s="15">
        <v>0</v>
      </c>
      <c r="E95" s="46">
        <v>0</v>
      </c>
      <c r="F95" s="15">
        <f t="shared" si="87"/>
        <v>0</v>
      </c>
      <c r="G95" s="15">
        <v>0</v>
      </c>
      <c r="H95" s="15">
        <f t="shared" si="76"/>
        <v>0</v>
      </c>
      <c r="I95" s="24">
        <v>0</v>
      </c>
      <c r="J95" s="15">
        <f t="shared" si="77"/>
        <v>0</v>
      </c>
      <c r="K95" s="15">
        <v>14760.4</v>
      </c>
      <c r="L95" s="46">
        <v>0</v>
      </c>
      <c r="M95" s="15">
        <f t="shared" si="88"/>
        <v>14760.4</v>
      </c>
      <c r="N95" s="15">
        <v>0</v>
      </c>
      <c r="O95" s="15">
        <f t="shared" si="79"/>
        <v>14760.4</v>
      </c>
      <c r="P95" s="15">
        <v>0</v>
      </c>
      <c r="Q95" s="15">
        <f t="shared" si="80"/>
        <v>14760.4</v>
      </c>
      <c r="R95" s="24">
        <v>0</v>
      </c>
      <c r="S95" s="15">
        <f t="shared" si="81"/>
        <v>14760.4</v>
      </c>
      <c r="T95" s="16">
        <v>0</v>
      </c>
      <c r="U95" s="16">
        <v>0</v>
      </c>
      <c r="V95" s="16">
        <f t="shared" si="89"/>
        <v>0</v>
      </c>
      <c r="W95" s="16">
        <v>0</v>
      </c>
      <c r="X95" s="16">
        <f t="shared" si="82"/>
        <v>0</v>
      </c>
      <c r="Y95" s="26">
        <v>0</v>
      </c>
      <c r="Z95" s="16">
        <f t="shared" si="83"/>
        <v>0</v>
      </c>
      <c r="AA95" s="9" t="s">
        <v>105</v>
      </c>
      <c r="AB95" s="13"/>
    </row>
    <row r="96" spans="1:28" ht="56.25" hidden="1" x14ac:dyDescent="0.3">
      <c r="A96" s="1" t="s">
        <v>168</v>
      </c>
      <c r="B96" s="21" t="s">
        <v>71</v>
      </c>
      <c r="C96" s="6" t="s">
        <v>132</v>
      </c>
      <c r="D96" s="15">
        <v>2697</v>
      </c>
      <c r="E96" s="46">
        <v>-2697</v>
      </c>
      <c r="F96" s="15">
        <f t="shared" si="87"/>
        <v>0</v>
      </c>
      <c r="G96" s="15"/>
      <c r="H96" s="15">
        <f t="shared" si="76"/>
        <v>0</v>
      </c>
      <c r="I96" s="24"/>
      <c r="J96" s="15">
        <f t="shared" si="77"/>
        <v>0</v>
      </c>
      <c r="K96" s="15">
        <v>6293</v>
      </c>
      <c r="L96" s="46">
        <v>-6293</v>
      </c>
      <c r="M96" s="15">
        <f t="shared" si="88"/>
        <v>0</v>
      </c>
      <c r="N96" s="15"/>
      <c r="O96" s="15">
        <f t="shared" si="79"/>
        <v>0</v>
      </c>
      <c r="P96" s="15"/>
      <c r="Q96" s="15">
        <f t="shared" si="80"/>
        <v>0</v>
      </c>
      <c r="R96" s="24"/>
      <c r="S96" s="15">
        <f t="shared" si="81"/>
        <v>0</v>
      </c>
      <c r="T96" s="16">
        <v>0</v>
      </c>
      <c r="U96" s="16"/>
      <c r="V96" s="16">
        <f t="shared" si="89"/>
        <v>0</v>
      </c>
      <c r="W96" s="16"/>
      <c r="X96" s="16">
        <f t="shared" si="82"/>
        <v>0</v>
      </c>
      <c r="Y96" s="26"/>
      <c r="Z96" s="16">
        <f t="shared" si="83"/>
        <v>0</v>
      </c>
      <c r="AA96" s="9" t="s">
        <v>106</v>
      </c>
      <c r="AB96" s="13">
        <v>0</v>
      </c>
    </row>
    <row r="97" spans="1:28" ht="75" x14ac:dyDescent="0.3">
      <c r="A97" s="61" t="s">
        <v>169</v>
      </c>
      <c r="B97" s="73" t="s">
        <v>71</v>
      </c>
      <c r="C97" s="6" t="s">
        <v>255</v>
      </c>
      <c r="D97" s="15"/>
      <c r="E97" s="46">
        <v>2697</v>
      </c>
      <c r="F97" s="15">
        <f t="shared" si="87"/>
        <v>2697</v>
      </c>
      <c r="G97" s="15"/>
      <c r="H97" s="15">
        <f t="shared" si="76"/>
        <v>2697</v>
      </c>
      <c r="I97" s="24"/>
      <c r="J97" s="15">
        <f t="shared" si="77"/>
        <v>2697</v>
      </c>
      <c r="K97" s="15"/>
      <c r="L97" s="46">
        <v>6293</v>
      </c>
      <c r="M97" s="15">
        <f t="shared" si="88"/>
        <v>6293</v>
      </c>
      <c r="N97" s="15"/>
      <c r="O97" s="15">
        <f t="shared" si="79"/>
        <v>6293</v>
      </c>
      <c r="P97" s="15"/>
      <c r="Q97" s="15">
        <f t="shared" si="80"/>
        <v>6293</v>
      </c>
      <c r="R97" s="24"/>
      <c r="S97" s="15">
        <f t="shared" si="81"/>
        <v>6293</v>
      </c>
      <c r="T97" s="16"/>
      <c r="U97" s="16"/>
      <c r="V97" s="16">
        <f t="shared" si="89"/>
        <v>0</v>
      </c>
      <c r="W97" s="16"/>
      <c r="X97" s="16">
        <f t="shared" si="82"/>
        <v>0</v>
      </c>
      <c r="Y97" s="26"/>
      <c r="Z97" s="16">
        <f t="shared" si="83"/>
        <v>0</v>
      </c>
      <c r="AA97" s="9" t="s">
        <v>106</v>
      </c>
      <c r="AB97" s="13"/>
    </row>
    <row r="98" spans="1:28" ht="56.25" x14ac:dyDescent="0.3">
      <c r="A98" s="61" t="s">
        <v>170</v>
      </c>
      <c r="B98" s="73" t="s">
        <v>72</v>
      </c>
      <c r="C98" s="6" t="s">
        <v>132</v>
      </c>
      <c r="D98" s="15">
        <v>41944.5</v>
      </c>
      <c r="E98" s="46"/>
      <c r="F98" s="15">
        <f t="shared" si="87"/>
        <v>41944.5</v>
      </c>
      <c r="G98" s="15"/>
      <c r="H98" s="15">
        <f t="shared" si="76"/>
        <v>41944.5</v>
      </c>
      <c r="I98" s="24"/>
      <c r="J98" s="15">
        <f t="shared" si="77"/>
        <v>41944.5</v>
      </c>
      <c r="K98" s="15">
        <v>86980.4</v>
      </c>
      <c r="L98" s="46"/>
      <c r="M98" s="15">
        <f t="shared" si="88"/>
        <v>86980.4</v>
      </c>
      <c r="N98" s="15"/>
      <c r="O98" s="15">
        <f t="shared" si="79"/>
        <v>86980.4</v>
      </c>
      <c r="P98" s="15"/>
      <c r="Q98" s="15">
        <f t="shared" si="80"/>
        <v>86980.4</v>
      </c>
      <c r="R98" s="24"/>
      <c r="S98" s="15">
        <f t="shared" si="81"/>
        <v>86980.4</v>
      </c>
      <c r="T98" s="16">
        <v>8017</v>
      </c>
      <c r="U98" s="16"/>
      <c r="V98" s="16">
        <f t="shared" si="89"/>
        <v>8017</v>
      </c>
      <c r="W98" s="16"/>
      <c r="X98" s="16">
        <f t="shared" si="82"/>
        <v>8017</v>
      </c>
      <c r="Y98" s="26"/>
      <c r="Z98" s="16">
        <f t="shared" si="83"/>
        <v>8017</v>
      </c>
      <c r="AA98" s="9" t="s">
        <v>107</v>
      </c>
      <c r="AB98" s="13"/>
    </row>
    <row r="99" spans="1:28" ht="56.25" x14ac:dyDescent="0.3">
      <c r="A99" s="61" t="s">
        <v>171</v>
      </c>
      <c r="B99" s="73" t="s">
        <v>73</v>
      </c>
      <c r="C99" s="6" t="s">
        <v>132</v>
      </c>
      <c r="D99" s="15">
        <v>15000</v>
      </c>
      <c r="E99" s="46"/>
      <c r="F99" s="15">
        <f t="shared" si="87"/>
        <v>15000</v>
      </c>
      <c r="G99" s="15"/>
      <c r="H99" s="15">
        <f t="shared" si="76"/>
        <v>15000</v>
      </c>
      <c r="I99" s="24"/>
      <c r="J99" s="15">
        <f t="shared" si="77"/>
        <v>15000</v>
      </c>
      <c r="K99" s="15">
        <v>27000</v>
      </c>
      <c r="L99" s="46"/>
      <c r="M99" s="15">
        <f t="shared" si="88"/>
        <v>27000</v>
      </c>
      <c r="N99" s="15"/>
      <c r="O99" s="15">
        <f t="shared" si="79"/>
        <v>27000</v>
      </c>
      <c r="P99" s="15"/>
      <c r="Q99" s="15">
        <f t="shared" si="80"/>
        <v>27000</v>
      </c>
      <c r="R99" s="24"/>
      <c r="S99" s="15">
        <f t="shared" si="81"/>
        <v>27000</v>
      </c>
      <c r="T99" s="16">
        <v>15000</v>
      </c>
      <c r="U99" s="16"/>
      <c r="V99" s="16">
        <f t="shared" si="89"/>
        <v>15000</v>
      </c>
      <c r="W99" s="16"/>
      <c r="X99" s="16">
        <f t="shared" si="82"/>
        <v>15000</v>
      </c>
      <c r="Y99" s="26"/>
      <c r="Z99" s="16">
        <f t="shared" si="83"/>
        <v>15000</v>
      </c>
      <c r="AA99" s="9" t="s">
        <v>108</v>
      </c>
      <c r="AB99" s="13"/>
    </row>
    <row r="100" spans="1:28" ht="56.25" x14ac:dyDescent="0.3">
      <c r="A100" s="61" t="s">
        <v>172</v>
      </c>
      <c r="B100" s="73" t="s">
        <v>74</v>
      </c>
      <c r="C100" s="6" t="s">
        <v>132</v>
      </c>
      <c r="D100" s="15">
        <v>9900</v>
      </c>
      <c r="E100" s="46"/>
      <c r="F100" s="15">
        <f t="shared" si="87"/>
        <v>9900</v>
      </c>
      <c r="G100" s="15"/>
      <c r="H100" s="15">
        <f t="shared" si="76"/>
        <v>9900</v>
      </c>
      <c r="I100" s="24"/>
      <c r="J100" s="15">
        <f t="shared" si="77"/>
        <v>9900</v>
      </c>
      <c r="K100" s="15">
        <v>0</v>
      </c>
      <c r="L100" s="46"/>
      <c r="M100" s="15">
        <f t="shared" si="88"/>
        <v>0</v>
      </c>
      <c r="N100" s="15"/>
      <c r="O100" s="15">
        <f t="shared" si="79"/>
        <v>0</v>
      </c>
      <c r="P100" s="15"/>
      <c r="Q100" s="15">
        <f t="shared" si="80"/>
        <v>0</v>
      </c>
      <c r="R100" s="24"/>
      <c r="S100" s="15">
        <f t="shared" si="81"/>
        <v>0</v>
      </c>
      <c r="T100" s="16">
        <v>0</v>
      </c>
      <c r="U100" s="16"/>
      <c r="V100" s="16">
        <f t="shared" si="89"/>
        <v>0</v>
      </c>
      <c r="W100" s="16"/>
      <c r="X100" s="16">
        <f t="shared" si="82"/>
        <v>0</v>
      </c>
      <c r="Y100" s="26"/>
      <c r="Z100" s="16">
        <f t="shared" si="83"/>
        <v>0</v>
      </c>
      <c r="AA100" s="9" t="s">
        <v>109</v>
      </c>
      <c r="AB100" s="13"/>
    </row>
    <row r="101" spans="1:28" ht="56.25" x14ac:dyDescent="0.3">
      <c r="A101" s="61" t="s">
        <v>173</v>
      </c>
      <c r="B101" s="73" t="s">
        <v>75</v>
      </c>
      <c r="C101" s="6" t="s">
        <v>359</v>
      </c>
      <c r="D101" s="15">
        <v>10791</v>
      </c>
      <c r="E101" s="46"/>
      <c r="F101" s="15">
        <f t="shared" si="87"/>
        <v>10791</v>
      </c>
      <c r="G101" s="15">
        <v>5553.5469999999996</v>
      </c>
      <c r="H101" s="15">
        <f t="shared" si="76"/>
        <v>16344.546999999999</v>
      </c>
      <c r="I101" s="24"/>
      <c r="J101" s="15">
        <f t="shared" si="77"/>
        <v>16344.546999999999</v>
      </c>
      <c r="K101" s="15">
        <v>0</v>
      </c>
      <c r="L101" s="46"/>
      <c r="M101" s="15">
        <f t="shared" si="88"/>
        <v>0</v>
      </c>
      <c r="N101" s="15"/>
      <c r="O101" s="15">
        <f t="shared" si="79"/>
        <v>0</v>
      </c>
      <c r="P101" s="15"/>
      <c r="Q101" s="15">
        <f t="shared" si="80"/>
        <v>0</v>
      </c>
      <c r="R101" s="24"/>
      <c r="S101" s="15">
        <f t="shared" si="81"/>
        <v>0</v>
      </c>
      <c r="T101" s="16">
        <v>0</v>
      </c>
      <c r="U101" s="16"/>
      <c r="V101" s="16">
        <f t="shared" si="89"/>
        <v>0</v>
      </c>
      <c r="W101" s="16"/>
      <c r="X101" s="16">
        <f t="shared" si="82"/>
        <v>0</v>
      </c>
      <c r="Y101" s="26"/>
      <c r="Z101" s="16">
        <f t="shared" si="83"/>
        <v>0</v>
      </c>
      <c r="AA101" s="9" t="s">
        <v>110</v>
      </c>
      <c r="AB101" s="13"/>
    </row>
    <row r="102" spans="1:28" ht="56.25" x14ac:dyDescent="0.3">
      <c r="A102" s="61" t="s">
        <v>174</v>
      </c>
      <c r="B102" s="73" t="s">
        <v>76</v>
      </c>
      <c r="C102" s="6" t="s">
        <v>3</v>
      </c>
      <c r="D102" s="15">
        <f>D104+D105+D106</f>
        <v>2034327.7</v>
      </c>
      <c r="E102" s="46">
        <f>E104+E105+E106</f>
        <v>0</v>
      </c>
      <c r="F102" s="15">
        <f t="shared" si="87"/>
        <v>2034327.7</v>
      </c>
      <c r="G102" s="15">
        <f>G104+G105+G106</f>
        <v>6.46</v>
      </c>
      <c r="H102" s="15">
        <f t="shared" si="76"/>
        <v>2034334.16</v>
      </c>
      <c r="I102" s="24">
        <f>I104+I105+I106</f>
        <v>0</v>
      </c>
      <c r="J102" s="15">
        <f t="shared" si="77"/>
        <v>2034334.16</v>
      </c>
      <c r="K102" s="15">
        <f>K104+K105+K106</f>
        <v>2176385.7999999998</v>
      </c>
      <c r="L102" s="46">
        <f>L104+L105+L106</f>
        <v>0</v>
      </c>
      <c r="M102" s="15">
        <f t="shared" si="88"/>
        <v>2176385.7999999998</v>
      </c>
      <c r="N102" s="15">
        <f>N104+N105+N106</f>
        <v>0</v>
      </c>
      <c r="O102" s="15">
        <f t="shared" si="79"/>
        <v>2176385.7999999998</v>
      </c>
      <c r="P102" s="15">
        <f>P104+P105+P106</f>
        <v>0</v>
      </c>
      <c r="Q102" s="15">
        <f t="shared" si="80"/>
        <v>2176385.7999999998</v>
      </c>
      <c r="R102" s="24">
        <f>R104+R105+R106</f>
        <v>0</v>
      </c>
      <c r="S102" s="15">
        <f t="shared" si="81"/>
        <v>2176385.7999999998</v>
      </c>
      <c r="T102" s="15">
        <f t="shared" ref="T102" si="90">T104+T105+T106</f>
        <v>2648924.9000000004</v>
      </c>
      <c r="U102" s="16">
        <f>U104+U105+U106</f>
        <v>0</v>
      </c>
      <c r="V102" s="16">
        <f t="shared" si="89"/>
        <v>2648924.9000000004</v>
      </c>
      <c r="W102" s="16">
        <f>W104+W105+W106</f>
        <v>0</v>
      </c>
      <c r="X102" s="16">
        <f t="shared" si="82"/>
        <v>2648924.9000000004</v>
      </c>
      <c r="Y102" s="26">
        <f>Y104+Y105+Y106</f>
        <v>0</v>
      </c>
      <c r="Z102" s="16">
        <f t="shared" si="83"/>
        <v>2648924.9000000004</v>
      </c>
      <c r="AB102" s="13"/>
    </row>
    <row r="103" spans="1:28" x14ac:dyDescent="0.3">
      <c r="A103" s="61"/>
      <c r="B103" s="7" t="s">
        <v>5</v>
      </c>
      <c r="C103" s="6"/>
      <c r="D103" s="15"/>
      <c r="E103" s="46"/>
      <c r="F103" s="15"/>
      <c r="G103" s="15"/>
      <c r="H103" s="15"/>
      <c r="I103" s="24"/>
      <c r="J103" s="15"/>
      <c r="K103" s="15"/>
      <c r="L103" s="46"/>
      <c r="M103" s="15"/>
      <c r="N103" s="15"/>
      <c r="O103" s="15"/>
      <c r="P103" s="15"/>
      <c r="Q103" s="15"/>
      <c r="R103" s="24"/>
      <c r="S103" s="15"/>
      <c r="T103" s="16"/>
      <c r="U103" s="16"/>
      <c r="V103" s="16"/>
      <c r="W103" s="16"/>
      <c r="X103" s="16"/>
      <c r="Y103" s="26"/>
      <c r="Z103" s="16"/>
      <c r="AB103" s="13"/>
    </row>
    <row r="104" spans="1:28" hidden="1" x14ac:dyDescent="0.3">
      <c r="A104" s="1"/>
      <c r="B104" s="5" t="s">
        <v>6</v>
      </c>
      <c r="C104" s="6"/>
      <c r="D104" s="15">
        <v>668305.69999999995</v>
      </c>
      <c r="E104" s="46"/>
      <c r="F104" s="15">
        <f t="shared" si="87"/>
        <v>668305.69999999995</v>
      </c>
      <c r="G104" s="15">
        <f>6.46</f>
        <v>6.46</v>
      </c>
      <c r="H104" s="15">
        <f t="shared" ref="H104:H107" si="91">F104+G104</f>
        <v>668312.15999999992</v>
      </c>
      <c r="I104" s="24"/>
      <c r="J104" s="15">
        <f t="shared" ref="J104:J107" si="92">H104+I104</f>
        <v>668312.15999999992</v>
      </c>
      <c r="K104" s="15">
        <v>65847.199999999997</v>
      </c>
      <c r="L104" s="46"/>
      <c r="M104" s="15">
        <f t="shared" si="88"/>
        <v>65847.199999999997</v>
      </c>
      <c r="N104" s="15"/>
      <c r="O104" s="15">
        <f t="shared" ref="O104:O107" si="93">M104+N104</f>
        <v>65847.199999999997</v>
      </c>
      <c r="P104" s="15"/>
      <c r="Q104" s="15">
        <f>O104+P104</f>
        <v>65847.199999999997</v>
      </c>
      <c r="R104" s="24"/>
      <c r="S104" s="15">
        <f>Q104+R104</f>
        <v>65847.199999999997</v>
      </c>
      <c r="T104" s="16">
        <v>434970</v>
      </c>
      <c r="U104" s="16"/>
      <c r="V104" s="16">
        <f t="shared" si="89"/>
        <v>434970</v>
      </c>
      <c r="W104" s="16"/>
      <c r="X104" s="16">
        <f t="shared" ref="X104:X107" si="94">V104+W104</f>
        <v>434970</v>
      </c>
      <c r="Y104" s="26"/>
      <c r="Z104" s="16">
        <f t="shared" ref="Z104:Z107" si="95">X104+Y104</f>
        <v>434970</v>
      </c>
      <c r="AA104" s="9" t="s">
        <v>295</v>
      </c>
      <c r="AB104" s="13">
        <v>0</v>
      </c>
    </row>
    <row r="105" spans="1:28" x14ac:dyDescent="0.3">
      <c r="A105" s="61"/>
      <c r="B105" s="73" t="s">
        <v>12</v>
      </c>
      <c r="C105" s="6"/>
      <c r="D105" s="15">
        <v>691865.7</v>
      </c>
      <c r="E105" s="46"/>
      <c r="F105" s="15">
        <f t="shared" si="87"/>
        <v>691865.7</v>
      </c>
      <c r="G105" s="15"/>
      <c r="H105" s="15">
        <f t="shared" si="91"/>
        <v>691865.7</v>
      </c>
      <c r="I105" s="24"/>
      <c r="J105" s="15">
        <f t="shared" si="92"/>
        <v>691865.7</v>
      </c>
      <c r="K105" s="15">
        <v>105526.9</v>
      </c>
      <c r="L105" s="46"/>
      <c r="M105" s="15">
        <f t="shared" si="88"/>
        <v>105526.9</v>
      </c>
      <c r="N105" s="15"/>
      <c r="O105" s="15">
        <f t="shared" si="93"/>
        <v>105526.9</v>
      </c>
      <c r="P105" s="15"/>
      <c r="Q105" s="15">
        <f>O105+P105</f>
        <v>105526.9</v>
      </c>
      <c r="R105" s="24"/>
      <c r="S105" s="15">
        <f>Q105+R105</f>
        <v>105526.9</v>
      </c>
      <c r="T105" s="16">
        <v>110697.7</v>
      </c>
      <c r="U105" s="16"/>
      <c r="V105" s="16">
        <f t="shared" si="89"/>
        <v>110697.7</v>
      </c>
      <c r="W105" s="16"/>
      <c r="X105" s="16">
        <f t="shared" si="94"/>
        <v>110697.7</v>
      </c>
      <c r="Y105" s="26"/>
      <c r="Z105" s="16">
        <f t="shared" si="95"/>
        <v>110697.7</v>
      </c>
      <c r="AA105" s="9" t="s">
        <v>243</v>
      </c>
      <c r="AB105" s="13"/>
    </row>
    <row r="106" spans="1:28" ht="37.5" x14ac:dyDescent="0.3">
      <c r="A106" s="61"/>
      <c r="B106" s="73" t="s">
        <v>28</v>
      </c>
      <c r="C106" s="6"/>
      <c r="D106" s="15">
        <v>674156.3</v>
      </c>
      <c r="E106" s="46"/>
      <c r="F106" s="15">
        <f t="shared" si="87"/>
        <v>674156.3</v>
      </c>
      <c r="G106" s="15"/>
      <c r="H106" s="15">
        <f t="shared" si="91"/>
        <v>674156.3</v>
      </c>
      <c r="I106" s="24"/>
      <c r="J106" s="15">
        <f t="shared" si="92"/>
        <v>674156.3</v>
      </c>
      <c r="K106" s="15">
        <v>2005011.7</v>
      </c>
      <c r="L106" s="46"/>
      <c r="M106" s="15">
        <f t="shared" si="88"/>
        <v>2005011.7</v>
      </c>
      <c r="N106" s="15"/>
      <c r="O106" s="15">
        <f t="shared" si="93"/>
        <v>2005011.7</v>
      </c>
      <c r="P106" s="15"/>
      <c r="Q106" s="15">
        <f>O106+P106</f>
        <v>2005011.7</v>
      </c>
      <c r="R106" s="24"/>
      <c r="S106" s="15">
        <f>Q106+R106</f>
        <v>2005011.7</v>
      </c>
      <c r="T106" s="16">
        <v>2103257.2000000002</v>
      </c>
      <c r="U106" s="16"/>
      <c r="V106" s="16">
        <f t="shared" si="89"/>
        <v>2103257.2000000002</v>
      </c>
      <c r="W106" s="16"/>
      <c r="X106" s="16">
        <f t="shared" si="94"/>
        <v>2103257.2000000002</v>
      </c>
      <c r="Y106" s="26"/>
      <c r="Z106" s="16">
        <f t="shared" si="95"/>
        <v>2103257.2000000002</v>
      </c>
      <c r="AA106" s="9" t="s">
        <v>242</v>
      </c>
      <c r="AB106" s="13"/>
    </row>
    <row r="107" spans="1:28" ht="112.5" x14ac:dyDescent="0.3">
      <c r="A107" s="61" t="s">
        <v>175</v>
      </c>
      <c r="B107" s="73" t="s">
        <v>77</v>
      </c>
      <c r="C107" s="6" t="s">
        <v>3</v>
      </c>
      <c r="D107" s="15">
        <f>D109</f>
        <v>72217.5</v>
      </c>
      <c r="E107" s="46">
        <f>E109</f>
        <v>0</v>
      </c>
      <c r="F107" s="15">
        <f t="shared" si="87"/>
        <v>72217.5</v>
      </c>
      <c r="G107" s="15">
        <f>G109</f>
        <v>-197.4</v>
      </c>
      <c r="H107" s="15">
        <f t="shared" si="91"/>
        <v>72020.100000000006</v>
      </c>
      <c r="I107" s="24">
        <f>I109</f>
        <v>0</v>
      </c>
      <c r="J107" s="15">
        <f t="shared" si="92"/>
        <v>72020.100000000006</v>
      </c>
      <c r="K107" s="15">
        <f t="shared" ref="K107:T107" si="96">K109</f>
        <v>64310.3</v>
      </c>
      <c r="L107" s="46">
        <f>L109</f>
        <v>0</v>
      </c>
      <c r="M107" s="15">
        <f t="shared" si="88"/>
        <v>64310.3</v>
      </c>
      <c r="N107" s="15">
        <f>N109</f>
        <v>3788.7</v>
      </c>
      <c r="O107" s="15">
        <f t="shared" si="93"/>
        <v>68099</v>
      </c>
      <c r="P107" s="15">
        <f>P109</f>
        <v>0</v>
      </c>
      <c r="Q107" s="15">
        <f>O107+P107</f>
        <v>68099</v>
      </c>
      <c r="R107" s="24">
        <f>R109</f>
        <v>0</v>
      </c>
      <c r="S107" s="15">
        <f>Q107+R107</f>
        <v>68099</v>
      </c>
      <c r="T107" s="15">
        <f t="shared" si="96"/>
        <v>52882.2</v>
      </c>
      <c r="U107" s="16">
        <f>U109</f>
        <v>0</v>
      </c>
      <c r="V107" s="16">
        <f t="shared" si="89"/>
        <v>52882.2</v>
      </c>
      <c r="W107" s="16">
        <f>W109</f>
        <v>12395.8</v>
      </c>
      <c r="X107" s="16">
        <f t="shared" si="94"/>
        <v>65278</v>
      </c>
      <c r="Y107" s="26">
        <f>Y109</f>
        <v>0</v>
      </c>
      <c r="Z107" s="16">
        <f t="shared" si="95"/>
        <v>65278</v>
      </c>
      <c r="AB107" s="13"/>
    </row>
    <row r="108" spans="1:28" x14ac:dyDescent="0.3">
      <c r="A108" s="61"/>
      <c r="B108" s="73" t="s">
        <v>5</v>
      </c>
      <c r="C108" s="6"/>
      <c r="D108" s="16"/>
      <c r="E108" s="48"/>
      <c r="F108" s="15"/>
      <c r="G108" s="16"/>
      <c r="H108" s="15"/>
      <c r="I108" s="26"/>
      <c r="J108" s="15"/>
      <c r="K108" s="16"/>
      <c r="L108" s="48"/>
      <c r="M108" s="15"/>
      <c r="N108" s="16"/>
      <c r="O108" s="15"/>
      <c r="P108" s="16"/>
      <c r="Q108" s="15"/>
      <c r="R108" s="26"/>
      <c r="S108" s="15"/>
      <c r="T108" s="16"/>
      <c r="U108" s="16"/>
      <c r="V108" s="16"/>
      <c r="W108" s="16"/>
      <c r="X108" s="16"/>
      <c r="Y108" s="26"/>
      <c r="Z108" s="16"/>
      <c r="AB108" s="13"/>
    </row>
    <row r="109" spans="1:28" x14ac:dyDescent="0.3">
      <c r="A109" s="61"/>
      <c r="B109" s="73" t="s">
        <v>12</v>
      </c>
      <c r="C109" s="6"/>
      <c r="D109" s="16">
        <v>72217.5</v>
      </c>
      <c r="E109" s="48"/>
      <c r="F109" s="15">
        <f t="shared" si="87"/>
        <v>72217.5</v>
      </c>
      <c r="G109" s="16">
        <v>-197.4</v>
      </c>
      <c r="H109" s="15">
        <f t="shared" ref="H109:H110" si="97">F109+G109</f>
        <v>72020.100000000006</v>
      </c>
      <c r="I109" s="26"/>
      <c r="J109" s="15">
        <f t="shared" ref="J109:J110" si="98">H109+I109</f>
        <v>72020.100000000006</v>
      </c>
      <c r="K109" s="16">
        <v>64310.3</v>
      </c>
      <c r="L109" s="48"/>
      <c r="M109" s="15">
        <f t="shared" si="88"/>
        <v>64310.3</v>
      </c>
      <c r="N109" s="16">
        <v>3788.7</v>
      </c>
      <c r="O109" s="15">
        <f t="shared" ref="O109:O110" si="99">M109+N109</f>
        <v>68099</v>
      </c>
      <c r="P109" s="16"/>
      <c r="Q109" s="15">
        <f>O109+P109</f>
        <v>68099</v>
      </c>
      <c r="R109" s="26"/>
      <c r="S109" s="15">
        <f>Q109+R109</f>
        <v>68099</v>
      </c>
      <c r="T109" s="16">
        <v>52882.2</v>
      </c>
      <c r="U109" s="16"/>
      <c r="V109" s="16">
        <f t="shared" si="89"/>
        <v>52882.2</v>
      </c>
      <c r="W109" s="16">
        <v>12395.8</v>
      </c>
      <c r="X109" s="16">
        <f t="shared" ref="X109:X110" si="100">V109+W109</f>
        <v>65278</v>
      </c>
      <c r="Y109" s="26"/>
      <c r="Z109" s="16">
        <f t="shared" ref="Z109:Z110" si="101">X109+Y109</f>
        <v>65278</v>
      </c>
      <c r="AA109" s="9" t="s">
        <v>111</v>
      </c>
      <c r="AB109" s="13"/>
    </row>
    <row r="110" spans="1:28" ht="56.25" x14ac:dyDescent="0.3">
      <c r="A110" s="61" t="s">
        <v>176</v>
      </c>
      <c r="B110" s="73" t="s">
        <v>78</v>
      </c>
      <c r="C110" s="73" t="s">
        <v>3</v>
      </c>
      <c r="D110" s="16">
        <f>D112+D113</f>
        <v>179202.4</v>
      </c>
      <c r="E110" s="48">
        <f>E112+E113</f>
        <v>0</v>
      </c>
      <c r="F110" s="15">
        <f t="shared" si="87"/>
        <v>179202.4</v>
      </c>
      <c r="G110" s="16">
        <f>G112+G113</f>
        <v>13530.2</v>
      </c>
      <c r="H110" s="15">
        <f t="shared" si="97"/>
        <v>192732.6</v>
      </c>
      <c r="I110" s="26">
        <f>I112+I113</f>
        <v>0</v>
      </c>
      <c r="J110" s="15">
        <f t="shared" si="98"/>
        <v>192732.6</v>
      </c>
      <c r="K110" s="16">
        <f t="shared" ref="K110:T110" si="102">K112+K113</f>
        <v>183300.1</v>
      </c>
      <c r="L110" s="48">
        <f>L112+L113</f>
        <v>0</v>
      </c>
      <c r="M110" s="15">
        <f t="shared" si="88"/>
        <v>183300.1</v>
      </c>
      <c r="N110" s="16">
        <f>N112+N113</f>
        <v>9544.2999999999993</v>
      </c>
      <c r="O110" s="15">
        <f t="shared" si="99"/>
        <v>192844.4</v>
      </c>
      <c r="P110" s="16">
        <f>P112+P113</f>
        <v>0</v>
      </c>
      <c r="Q110" s="15">
        <f>O110+P110</f>
        <v>192844.4</v>
      </c>
      <c r="R110" s="26">
        <f>R112+R113</f>
        <v>0</v>
      </c>
      <c r="S110" s="15">
        <f>Q110+R110</f>
        <v>192844.4</v>
      </c>
      <c r="T110" s="16">
        <f t="shared" si="102"/>
        <v>183300.1</v>
      </c>
      <c r="U110" s="16">
        <f>U112+U113</f>
        <v>0</v>
      </c>
      <c r="V110" s="16">
        <f t="shared" si="89"/>
        <v>183300.1</v>
      </c>
      <c r="W110" s="16">
        <f>W112+W113</f>
        <v>-4777.1000000000004</v>
      </c>
      <c r="X110" s="16">
        <f t="shared" si="100"/>
        <v>178523</v>
      </c>
      <c r="Y110" s="26">
        <f>Y112+Y113</f>
        <v>0</v>
      </c>
      <c r="Z110" s="16">
        <f t="shared" si="101"/>
        <v>178523</v>
      </c>
      <c r="AB110" s="13"/>
    </row>
    <row r="111" spans="1:28" x14ac:dyDescent="0.3">
      <c r="A111" s="61"/>
      <c r="B111" s="5" t="s">
        <v>5</v>
      </c>
      <c r="C111" s="6"/>
      <c r="D111" s="16"/>
      <c r="E111" s="48"/>
      <c r="F111" s="15"/>
      <c r="G111" s="16"/>
      <c r="H111" s="15"/>
      <c r="I111" s="26"/>
      <c r="J111" s="15"/>
      <c r="K111" s="16"/>
      <c r="L111" s="48"/>
      <c r="M111" s="15"/>
      <c r="N111" s="16"/>
      <c r="O111" s="15"/>
      <c r="P111" s="16"/>
      <c r="Q111" s="15"/>
      <c r="R111" s="26"/>
      <c r="S111" s="15"/>
      <c r="T111" s="16"/>
      <c r="U111" s="16"/>
      <c r="V111" s="16"/>
      <c r="W111" s="16"/>
      <c r="X111" s="16"/>
      <c r="Y111" s="26"/>
      <c r="Z111" s="16"/>
      <c r="AB111" s="13"/>
    </row>
    <row r="112" spans="1:28" x14ac:dyDescent="0.3">
      <c r="A112" s="61"/>
      <c r="B112" s="73" t="s">
        <v>12</v>
      </c>
      <c r="C112" s="6"/>
      <c r="D112" s="16">
        <v>48384.7</v>
      </c>
      <c r="E112" s="48"/>
      <c r="F112" s="15">
        <f t="shared" si="87"/>
        <v>48384.7</v>
      </c>
      <c r="G112" s="16">
        <v>3653.2</v>
      </c>
      <c r="H112" s="15">
        <f t="shared" ref="H112:H120" si="103">F112+G112</f>
        <v>52037.899999999994</v>
      </c>
      <c r="I112" s="26"/>
      <c r="J112" s="15">
        <f t="shared" ref="J112:J117" si="104">H112+I112</f>
        <v>52037.899999999994</v>
      </c>
      <c r="K112" s="16">
        <v>45825</v>
      </c>
      <c r="L112" s="48"/>
      <c r="M112" s="15">
        <f t="shared" si="88"/>
        <v>45825</v>
      </c>
      <c r="N112" s="16">
        <v>2386.1</v>
      </c>
      <c r="O112" s="15">
        <f t="shared" ref="O112:O120" si="105">M112+N112</f>
        <v>48211.1</v>
      </c>
      <c r="P112" s="16"/>
      <c r="Q112" s="15">
        <f t="shared" ref="Q112:Q117" si="106">O112+P112</f>
        <v>48211.1</v>
      </c>
      <c r="R112" s="26"/>
      <c r="S112" s="15">
        <f t="shared" ref="S112:S117" si="107">Q112+R112</f>
        <v>48211.1</v>
      </c>
      <c r="T112" s="16">
        <v>45825</v>
      </c>
      <c r="U112" s="16"/>
      <c r="V112" s="16">
        <f t="shared" si="89"/>
        <v>45825</v>
      </c>
      <c r="W112" s="16">
        <v>-1194.3</v>
      </c>
      <c r="X112" s="16">
        <f t="shared" ref="X112:X120" si="108">V112+W112</f>
        <v>44630.7</v>
      </c>
      <c r="Y112" s="26"/>
      <c r="Z112" s="16">
        <f t="shared" ref="Z112:Z117" si="109">X112+Y112</f>
        <v>44630.7</v>
      </c>
      <c r="AA112" s="9" t="s">
        <v>112</v>
      </c>
      <c r="AB112" s="13"/>
    </row>
    <row r="113" spans="1:28" x14ac:dyDescent="0.3">
      <c r="A113" s="61"/>
      <c r="B113" s="73" t="s">
        <v>19</v>
      </c>
      <c r="C113" s="6"/>
      <c r="D113" s="16">
        <v>130817.7</v>
      </c>
      <c r="E113" s="48"/>
      <c r="F113" s="15">
        <f t="shared" si="87"/>
        <v>130817.7</v>
      </c>
      <c r="G113" s="16">
        <v>9877</v>
      </c>
      <c r="H113" s="15">
        <f t="shared" si="103"/>
        <v>140694.70000000001</v>
      </c>
      <c r="I113" s="26"/>
      <c r="J113" s="15">
        <f t="shared" si="104"/>
        <v>140694.70000000001</v>
      </c>
      <c r="K113" s="16">
        <v>137475.1</v>
      </c>
      <c r="L113" s="48"/>
      <c r="M113" s="15">
        <f t="shared" si="88"/>
        <v>137475.1</v>
      </c>
      <c r="N113" s="16">
        <v>7158.2</v>
      </c>
      <c r="O113" s="15">
        <f t="shared" si="105"/>
        <v>144633.30000000002</v>
      </c>
      <c r="P113" s="16"/>
      <c r="Q113" s="15">
        <f t="shared" si="106"/>
        <v>144633.30000000002</v>
      </c>
      <c r="R113" s="26"/>
      <c r="S113" s="15">
        <f t="shared" si="107"/>
        <v>144633.30000000002</v>
      </c>
      <c r="T113" s="16">
        <v>137475.1</v>
      </c>
      <c r="U113" s="16"/>
      <c r="V113" s="16">
        <f t="shared" si="89"/>
        <v>137475.1</v>
      </c>
      <c r="W113" s="16">
        <v>-3582.8</v>
      </c>
      <c r="X113" s="16">
        <f t="shared" si="108"/>
        <v>133892.30000000002</v>
      </c>
      <c r="Y113" s="26"/>
      <c r="Z113" s="16">
        <f t="shared" si="109"/>
        <v>133892.30000000002</v>
      </c>
      <c r="AA113" s="9" t="s">
        <v>112</v>
      </c>
      <c r="AB113" s="13"/>
    </row>
    <row r="114" spans="1:28" ht="56.25" x14ac:dyDescent="0.3">
      <c r="A114" s="61" t="s">
        <v>177</v>
      </c>
      <c r="B114" s="73" t="s">
        <v>350</v>
      </c>
      <c r="C114" s="6" t="s">
        <v>132</v>
      </c>
      <c r="D114" s="16"/>
      <c r="E114" s="48"/>
      <c r="F114" s="15"/>
      <c r="G114" s="16">
        <v>5138.7460000000001</v>
      </c>
      <c r="H114" s="15">
        <f t="shared" si="103"/>
        <v>5138.7460000000001</v>
      </c>
      <c r="I114" s="26"/>
      <c r="J114" s="15">
        <f t="shared" si="104"/>
        <v>5138.7460000000001</v>
      </c>
      <c r="K114" s="16"/>
      <c r="L114" s="48"/>
      <c r="M114" s="15"/>
      <c r="N114" s="16"/>
      <c r="O114" s="15">
        <f t="shared" si="105"/>
        <v>0</v>
      </c>
      <c r="P114" s="16"/>
      <c r="Q114" s="15">
        <f t="shared" si="106"/>
        <v>0</v>
      </c>
      <c r="R114" s="26"/>
      <c r="S114" s="15">
        <f t="shared" si="107"/>
        <v>0</v>
      </c>
      <c r="T114" s="16"/>
      <c r="U114" s="16"/>
      <c r="V114" s="16"/>
      <c r="W114" s="16"/>
      <c r="X114" s="16">
        <f t="shared" si="108"/>
        <v>0</v>
      </c>
      <c r="Y114" s="26"/>
      <c r="Z114" s="16">
        <f t="shared" si="109"/>
        <v>0</v>
      </c>
      <c r="AA114" s="9" t="s">
        <v>305</v>
      </c>
      <c r="AB114" s="13"/>
    </row>
    <row r="115" spans="1:28" ht="56.25" x14ac:dyDescent="0.3">
      <c r="A115" s="61" t="s">
        <v>178</v>
      </c>
      <c r="B115" s="73" t="s">
        <v>306</v>
      </c>
      <c r="C115" s="6" t="s">
        <v>132</v>
      </c>
      <c r="D115" s="16"/>
      <c r="E115" s="48"/>
      <c r="F115" s="15"/>
      <c r="G115" s="16">
        <v>9350</v>
      </c>
      <c r="H115" s="15">
        <f t="shared" si="103"/>
        <v>9350</v>
      </c>
      <c r="I115" s="26"/>
      <c r="J115" s="15">
        <f t="shared" si="104"/>
        <v>9350</v>
      </c>
      <c r="K115" s="16"/>
      <c r="L115" s="48"/>
      <c r="M115" s="15"/>
      <c r="N115" s="16"/>
      <c r="O115" s="15">
        <f t="shared" si="105"/>
        <v>0</v>
      </c>
      <c r="P115" s="16"/>
      <c r="Q115" s="15">
        <f t="shared" si="106"/>
        <v>0</v>
      </c>
      <c r="R115" s="26"/>
      <c r="S115" s="15">
        <f t="shared" si="107"/>
        <v>0</v>
      </c>
      <c r="T115" s="16"/>
      <c r="U115" s="16"/>
      <c r="V115" s="16"/>
      <c r="W115" s="16"/>
      <c r="X115" s="16">
        <f t="shared" si="108"/>
        <v>0</v>
      </c>
      <c r="Y115" s="26"/>
      <c r="Z115" s="16">
        <f t="shared" si="109"/>
        <v>0</v>
      </c>
      <c r="AA115" s="9" t="s">
        <v>307</v>
      </c>
      <c r="AB115" s="13"/>
    </row>
    <row r="116" spans="1:28" ht="56.25" x14ac:dyDescent="0.3">
      <c r="A116" s="61" t="s">
        <v>179</v>
      </c>
      <c r="B116" s="73" t="s">
        <v>308</v>
      </c>
      <c r="C116" s="6" t="s">
        <v>132</v>
      </c>
      <c r="D116" s="16"/>
      <c r="E116" s="48"/>
      <c r="F116" s="15"/>
      <c r="G116" s="16">
        <v>2092.9110000000001</v>
      </c>
      <c r="H116" s="15">
        <f t="shared" si="103"/>
        <v>2092.9110000000001</v>
      </c>
      <c r="I116" s="26"/>
      <c r="J116" s="15">
        <f t="shared" si="104"/>
        <v>2092.9110000000001</v>
      </c>
      <c r="K116" s="16"/>
      <c r="L116" s="48"/>
      <c r="M116" s="15"/>
      <c r="N116" s="16"/>
      <c r="O116" s="15">
        <f t="shared" si="105"/>
        <v>0</v>
      </c>
      <c r="P116" s="16"/>
      <c r="Q116" s="15">
        <f t="shared" si="106"/>
        <v>0</v>
      </c>
      <c r="R116" s="26"/>
      <c r="S116" s="15">
        <f t="shared" si="107"/>
        <v>0</v>
      </c>
      <c r="T116" s="16"/>
      <c r="U116" s="16"/>
      <c r="V116" s="16"/>
      <c r="W116" s="16"/>
      <c r="X116" s="16">
        <f t="shared" si="108"/>
        <v>0</v>
      </c>
      <c r="Y116" s="26"/>
      <c r="Z116" s="16">
        <f t="shared" si="109"/>
        <v>0</v>
      </c>
      <c r="AA116" s="9" t="s">
        <v>309</v>
      </c>
      <c r="AB116" s="13"/>
    </row>
    <row r="117" spans="1:28" ht="75" hidden="1" x14ac:dyDescent="0.3">
      <c r="A117" s="70" t="s">
        <v>180</v>
      </c>
      <c r="B117" s="66" t="s">
        <v>322</v>
      </c>
      <c r="C117" s="6" t="s">
        <v>255</v>
      </c>
      <c r="D117" s="16"/>
      <c r="E117" s="48"/>
      <c r="F117" s="15"/>
      <c r="G117" s="16"/>
      <c r="H117" s="15">
        <f t="shared" si="103"/>
        <v>0</v>
      </c>
      <c r="I117" s="26"/>
      <c r="J117" s="15">
        <f t="shared" si="104"/>
        <v>0</v>
      </c>
      <c r="K117" s="16"/>
      <c r="L117" s="48"/>
      <c r="M117" s="15"/>
      <c r="N117" s="16">
        <f>N119</f>
        <v>2850</v>
      </c>
      <c r="O117" s="15">
        <f t="shared" si="105"/>
        <v>2850</v>
      </c>
      <c r="P117" s="16">
        <f>P119</f>
        <v>-2850</v>
      </c>
      <c r="Q117" s="15">
        <f t="shared" si="106"/>
        <v>0</v>
      </c>
      <c r="R117" s="26">
        <f>R119</f>
        <v>0</v>
      </c>
      <c r="S117" s="15">
        <f t="shared" si="107"/>
        <v>0</v>
      </c>
      <c r="T117" s="16"/>
      <c r="U117" s="16"/>
      <c r="V117" s="16"/>
      <c r="W117" s="16"/>
      <c r="X117" s="16">
        <f t="shared" si="108"/>
        <v>0</v>
      </c>
      <c r="Y117" s="26"/>
      <c r="Z117" s="16">
        <f t="shared" si="109"/>
        <v>0</v>
      </c>
      <c r="AA117" s="9" t="s">
        <v>323</v>
      </c>
      <c r="AB117" s="13">
        <v>0</v>
      </c>
    </row>
    <row r="118" spans="1:28" hidden="1" x14ac:dyDescent="0.3">
      <c r="A118" s="61"/>
      <c r="B118" s="5" t="s">
        <v>5</v>
      </c>
      <c r="C118" s="6"/>
      <c r="D118" s="16"/>
      <c r="E118" s="48"/>
      <c r="F118" s="15"/>
      <c r="G118" s="16"/>
      <c r="H118" s="15"/>
      <c r="I118" s="26"/>
      <c r="J118" s="15"/>
      <c r="K118" s="16"/>
      <c r="L118" s="48"/>
      <c r="M118" s="15"/>
      <c r="N118" s="16"/>
      <c r="O118" s="15"/>
      <c r="P118" s="16"/>
      <c r="Q118" s="15"/>
      <c r="R118" s="26"/>
      <c r="S118" s="15"/>
      <c r="T118" s="16"/>
      <c r="U118" s="16"/>
      <c r="V118" s="16"/>
      <c r="W118" s="16"/>
      <c r="X118" s="16"/>
      <c r="Y118" s="26"/>
      <c r="Z118" s="16"/>
      <c r="AB118" s="13">
        <v>0</v>
      </c>
    </row>
    <row r="119" spans="1:28" hidden="1" x14ac:dyDescent="0.3">
      <c r="A119" s="61"/>
      <c r="B119" s="66" t="s">
        <v>12</v>
      </c>
      <c r="C119" s="6"/>
      <c r="D119" s="16"/>
      <c r="E119" s="48"/>
      <c r="F119" s="15"/>
      <c r="G119" s="16"/>
      <c r="H119" s="15">
        <f t="shared" si="103"/>
        <v>0</v>
      </c>
      <c r="I119" s="26"/>
      <c r="J119" s="15">
        <f t="shared" ref="J119:J120" si="110">H119+I119</f>
        <v>0</v>
      </c>
      <c r="K119" s="16"/>
      <c r="L119" s="48"/>
      <c r="M119" s="15"/>
      <c r="N119" s="16">
        <v>2850</v>
      </c>
      <c r="O119" s="15">
        <f t="shared" si="105"/>
        <v>2850</v>
      </c>
      <c r="P119" s="16">
        <v>-2850</v>
      </c>
      <c r="Q119" s="15">
        <f>O119+P119</f>
        <v>0</v>
      </c>
      <c r="R119" s="26"/>
      <c r="S119" s="15">
        <f>Q119+R119</f>
        <v>0</v>
      </c>
      <c r="T119" s="16"/>
      <c r="U119" s="16"/>
      <c r="V119" s="16"/>
      <c r="W119" s="16"/>
      <c r="X119" s="16">
        <f t="shared" si="108"/>
        <v>0</v>
      </c>
      <c r="Y119" s="26"/>
      <c r="Z119" s="16">
        <f t="shared" ref="Z119:Z120" si="111">X119+Y119</f>
        <v>0</v>
      </c>
      <c r="AB119" s="13">
        <v>0</v>
      </c>
    </row>
    <row r="120" spans="1:28" x14ac:dyDescent="0.3">
      <c r="A120" s="61"/>
      <c r="B120" s="73" t="s">
        <v>25</v>
      </c>
      <c r="C120" s="73"/>
      <c r="D120" s="31">
        <f>D122+D123</f>
        <v>210457.8</v>
      </c>
      <c r="E120" s="31">
        <f>E122+E123</f>
        <v>67262.237999999998</v>
      </c>
      <c r="F120" s="30">
        <f t="shared" si="87"/>
        <v>277720.038</v>
      </c>
      <c r="G120" s="31">
        <f>G122+G123</f>
        <v>72670.857999999993</v>
      </c>
      <c r="H120" s="30">
        <f t="shared" si="103"/>
        <v>350390.89600000001</v>
      </c>
      <c r="I120" s="31">
        <f>I122+I123</f>
        <v>48486.6</v>
      </c>
      <c r="J120" s="15">
        <f t="shared" si="110"/>
        <v>398877.49599999998</v>
      </c>
      <c r="K120" s="31">
        <f t="shared" ref="K120:T120" si="112">K122+K123</f>
        <v>333295.7</v>
      </c>
      <c r="L120" s="31">
        <f>L122+L123</f>
        <v>0</v>
      </c>
      <c r="M120" s="30">
        <f t="shared" si="88"/>
        <v>333295.7</v>
      </c>
      <c r="N120" s="31">
        <f>N122+N123</f>
        <v>-32677.599999999999</v>
      </c>
      <c r="O120" s="30">
        <f t="shared" si="105"/>
        <v>300618.10000000003</v>
      </c>
      <c r="P120" s="31">
        <f>P122+P123</f>
        <v>0</v>
      </c>
      <c r="Q120" s="30">
        <f>O120+P120</f>
        <v>300618.10000000003</v>
      </c>
      <c r="R120" s="31">
        <f>R122+R123</f>
        <v>-84124.5</v>
      </c>
      <c r="S120" s="15">
        <f>Q120+R120</f>
        <v>216493.60000000003</v>
      </c>
      <c r="T120" s="31">
        <f t="shared" si="112"/>
        <v>296266</v>
      </c>
      <c r="U120" s="31">
        <f>U122+U123</f>
        <v>0</v>
      </c>
      <c r="V120" s="31">
        <f t="shared" si="89"/>
        <v>296266</v>
      </c>
      <c r="W120" s="31">
        <f>W122+W123</f>
        <v>-155766</v>
      </c>
      <c r="X120" s="31">
        <f t="shared" si="108"/>
        <v>140500</v>
      </c>
      <c r="Y120" s="31">
        <f>Y122+Y123</f>
        <v>-28221.547000000006</v>
      </c>
      <c r="Z120" s="16">
        <f t="shared" si="111"/>
        <v>112278.45299999999</v>
      </c>
      <c r="AB120" s="13"/>
    </row>
    <row r="121" spans="1:28" x14ac:dyDescent="0.3">
      <c r="A121" s="61"/>
      <c r="B121" s="7" t="s">
        <v>5</v>
      </c>
      <c r="C121" s="73"/>
      <c r="D121" s="30"/>
      <c r="E121" s="30"/>
      <c r="F121" s="30"/>
      <c r="G121" s="30"/>
      <c r="H121" s="30"/>
      <c r="I121" s="30"/>
      <c r="J121" s="15"/>
      <c r="K121" s="30"/>
      <c r="L121" s="30"/>
      <c r="M121" s="30"/>
      <c r="N121" s="30"/>
      <c r="O121" s="30"/>
      <c r="P121" s="30"/>
      <c r="Q121" s="30"/>
      <c r="R121" s="30"/>
      <c r="S121" s="15"/>
      <c r="T121" s="31"/>
      <c r="U121" s="31"/>
      <c r="V121" s="31"/>
      <c r="W121" s="31"/>
      <c r="X121" s="31"/>
      <c r="Y121" s="31"/>
      <c r="Z121" s="16"/>
      <c r="AB121" s="13"/>
    </row>
    <row r="122" spans="1:28" s="33" customFormat="1" hidden="1" x14ac:dyDescent="0.3">
      <c r="A122" s="29"/>
      <c r="B122" s="39" t="s">
        <v>6</v>
      </c>
      <c r="C122" s="51"/>
      <c r="D122" s="30">
        <f>D126+D128+D133+D134+D135+D140+D141+D138+D131</f>
        <v>148096</v>
      </c>
      <c r="E122" s="30">
        <f>E126+E128+E133+E134+E135+E140+E141+E138+E131+E142</f>
        <v>67262.237999999998</v>
      </c>
      <c r="F122" s="30">
        <f t="shared" si="87"/>
        <v>215358.23800000001</v>
      </c>
      <c r="G122" s="30">
        <f>G126+G128+G133+G134+G135+G140+G141+G138+G131+G142+G143+G144</f>
        <v>72670.857999999993</v>
      </c>
      <c r="H122" s="30">
        <f t="shared" ref="H122:H124" si="113">F122+G122</f>
        <v>288029.09600000002</v>
      </c>
      <c r="I122" s="30">
        <f>I126+I128+I133+I134+I135+I140+I141+I138+I131+I142+I143+I144</f>
        <v>48486.6</v>
      </c>
      <c r="J122" s="30">
        <f t="shared" ref="J122:J124" si="114">H122+I122</f>
        <v>336515.696</v>
      </c>
      <c r="K122" s="30">
        <f t="shared" ref="K122:T122" si="115">K126+K128+K133+K134+K135+K140+K141+K138+K131</f>
        <v>216956.9</v>
      </c>
      <c r="L122" s="30">
        <f>L126+L128+L133+L134+L135+L140+L141+L138+L131+L142</f>
        <v>0</v>
      </c>
      <c r="M122" s="30">
        <f t="shared" si="88"/>
        <v>216956.9</v>
      </c>
      <c r="N122" s="30">
        <f>N126+N128+N133+N134+N135+N140+N141+N138+N131+N142+N143+N144</f>
        <v>0</v>
      </c>
      <c r="O122" s="30">
        <f t="shared" ref="O122:O124" si="116">M122+N122</f>
        <v>216956.9</v>
      </c>
      <c r="P122" s="30">
        <f>P126+P128+P133+P134+P135+P140+P141+P138+P131+P142+P143+P144</f>
        <v>0</v>
      </c>
      <c r="Q122" s="30">
        <f>O122+P122</f>
        <v>216956.9</v>
      </c>
      <c r="R122" s="30">
        <f>R126+R128+R133+R134+R135+R140+R141+R138+R131+R142+R143+R144</f>
        <v>-84124.5</v>
      </c>
      <c r="S122" s="30">
        <f>Q122+R122</f>
        <v>132832.4</v>
      </c>
      <c r="T122" s="30">
        <f t="shared" si="115"/>
        <v>140500</v>
      </c>
      <c r="U122" s="31">
        <f>U126+U128+U133+U134+U135+U140+U141+U138+U131+U142</f>
        <v>0</v>
      </c>
      <c r="V122" s="31">
        <f t="shared" si="89"/>
        <v>140500</v>
      </c>
      <c r="W122" s="31">
        <f>W126+W128+W133+W134+W135+W140+W141+W138+W131+W142+W143+W144</f>
        <v>0</v>
      </c>
      <c r="X122" s="31">
        <f t="shared" ref="X122:X124" si="117">V122+W122</f>
        <v>140500</v>
      </c>
      <c r="Y122" s="31">
        <f>Y126+Y128+Y133+Y134+Y135+Y140+Y141+Y138+Y131+Y142+Y143+Y144</f>
        <v>-28221.547000000006</v>
      </c>
      <c r="Z122" s="31">
        <f t="shared" ref="Z122:Z124" si="118">X122+Y122</f>
        <v>112278.45299999999</v>
      </c>
      <c r="AA122" s="32"/>
      <c r="AB122" s="34">
        <v>0</v>
      </c>
    </row>
    <row r="123" spans="1:28" x14ac:dyDescent="0.3">
      <c r="A123" s="61"/>
      <c r="B123" s="7" t="s">
        <v>12</v>
      </c>
      <c r="C123" s="73"/>
      <c r="D123" s="30">
        <f>D127+D139+D132</f>
        <v>62361.8</v>
      </c>
      <c r="E123" s="30">
        <f>E127+E139+E132</f>
        <v>0</v>
      </c>
      <c r="F123" s="30">
        <f t="shared" si="87"/>
        <v>62361.8</v>
      </c>
      <c r="G123" s="30">
        <f>G127+G139+G132</f>
        <v>0</v>
      </c>
      <c r="H123" s="30">
        <f t="shared" si="113"/>
        <v>62361.8</v>
      </c>
      <c r="I123" s="30">
        <f>I127+I139+I132</f>
        <v>0</v>
      </c>
      <c r="J123" s="15">
        <f t="shared" si="114"/>
        <v>62361.8</v>
      </c>
      <c r="K123" s="30">
        <f t="shared" ref="K123:T123" si="119">K127+K139+K132</f>
        <v>116338.8</v>
      </c>
      <c r="L123" s="30">
        <f>L127+L139+L132</f>
        <v>0</v>
      </c>
      <c r="M123" s="30">
        <f t="shared" si="88"/>
        <v>116338.8</v>
      </c>
      <c r="N123" s="30">
        <f>N127+N139+N132</f>
        <v>-32677.599999999999</v>
      </c>
      <c r="O123" s="30">
        <f t="shared" si="116"/>
        <v>83661.200000000012</v>
      </c>
      <c r="P123" s="30">
        <f>P127+P139+P132</f>
        <v>0</v>
      </c>
      <c r="Q123" s="30">
        <f>O123+P123</f>
        <v>83661.200000000012</v>
      </c>
      <c r="R123" s="30">
        <f>R127+R139+R132</f>
        <v>0</v>
      </c>
      <c r="S123" s="15">
        <f>Q123+R123</f>
        <v>83661.200000000012</v>
      </c>
      <c r="T123" s="30">
        <f t="shared" si="119"/>
        <v>155766</v>
      </c>
      <c r="U123" s="31">
        <f>U127+U139+U132</f>
        <v>0</v>
      </c>
      <c r="V123" s="31">
        <f t="shared" si="89"/>
        <v>155766</v>
      </c>
      <c r="W123" s="31">
        <f>W127+W139+W132</f>
        <v>-155766</v>
      </c>
      <c r="X123" s="31">
        <f t="shared" si="117"/>
        <v>0</v>
      </c>
      <c r="Y123" s="31">
        <f>Y127+Y139+Y132</f>
        <v>0</v>
      </c>
      <c r="Z123" s="16">
        <f t="shared" si="118"/>
        <v>0</v>
      </c>
      <c r="AB123" s="13"/>
    </row>
    <row r="124" spans="1:28" ht="56.25" x14ac:dyDescent="0.3">
      <c r="A124" s="61" t="s">
        <v>180</v>
      </c>
      <c r="B124" s="7" t="s">
        <v>137</v>
      </c>
      <c r="C124" s="6" t="s">
        <v>359</v>
      </c>
      <c r="D124" s="15">
        <f>D126+D127</f>
        <v>122861.8</v>
      </c>
      <c r="E124" s="46">
        <f>E126+E127</f>
        <v>41419.322999999997</v>
      </c>
      <c r="F124" s="15">
        <f t="shared" si="87"/>
        <v>164281.12299999999</v>
      </c>
      <c r="G124" s="15">
        <f>G126+G127</f>
        <v>20363.190999999999</v>
      </c>
      <c r="H124" s="15">
        <f t="shared" si="113"/>
        <v>184644.31399999998</v>
      </c>
      <c r="I124" s="24">
        <f>I126+I127</f>
        <v>0</v>
      </c>
      <c r="J124" s="15">
        <f t="shared" si="114"/>
        <v>184644.31399999998</v>
      </c>
      <c r="K124" s="15">
        <f t="shared" ref="K124:T124" si="120">K126+K127</f>
        <v>176838.8</v>
      </c>
      <c r="L124" s="46">
        <f>L126+L127</f>
        <v>0</v>
      </c>
      <c r="M124" s="15">
        <f t="shared" si="88"/>
        <v>176838.8</v>
      </c>
      <c r="N124" s="15">
        <f>N126+N127</f>
        <v>-32677.599999999999</v>
      </c>
      <c r="O124" s="15">
        <f t="shared" si="116"/>
        <v>144161.19999999998</v>
      </c>
      <c r="P124" s="15">
        <f>P126+P127</f>
        <v>0</v>
      </c>
      <c r="Q124" s="15">
        <f>O124+P124</f>
        <v>144161.19999999998</v>
      </c>
      <c r="R124" s="24">
        <f>R126+R127</f>
        <v>0</v>
      </c>
      <c r="S124" s="15">
        <f>Q124+R124</f>
        <v>144161.19999999998</v>
      </c>
      <c r="T124" s="15">
        <f t="shared" si="120"/>
        <v>180500</v>
      </c>
      <c r="U124" s="16">
        <f>U126+U127</f>
        <v>0</v>
      </c>
      <c r="V124" s="16">
        <f t="shared" si="89"/>
        <v>180500</v>
      </c>
      <c r="W124" s="16">
        <f>W126+W127</f>
        <v>-120000</v>
      </c>
      <c r="X124" s="16">
        <f t="shared" si="117"/>
        <v>60500</v>
      </c>
      <c r="Y124" s="26">
        <f>Y126+Y127</f>
        <v>0</v>
      </c>
      <c r="Z124" s="16">
        <f t="shared" si="118"/>
        <v>60500</v>
      </c>
      <c r="AB124" s="13"/>
    </row>
    <row r="125" spans="1:28" x14ac:dyDescent="0.3">
      <c r="A125" s="61"/>
      <c r="B125" s="7" t="s">
        <v>5</v>
      </c>
      <c r="C125" s="6"/>
      <c r="D125" s="15"/>
      <c r="E125" s="46"/>
      <c r="F125" s="15"/>
      <c r="G125" s="15"/>
      <c r="H125" s="15"/>
      <c r="I125" s="24"/>
      <c r="J125" s="15"/>
      <c r="K125" s="15"/>
      <c r="L125" s="46"/>
      <c r="M125" s="15"/>
      <c r="N125" s="15"/>
      <c r="O125" s="15"/>
      <c r="P125" s="15"/>
      <c r="Q125" s="15"/>
      <c r="R125" s="24"/>
      <c r="S125" s="15"/>
      <c r="T125" s="15"/>
      <c r="U125" s="16"/>
      <c r="V125" s="16"/>
      <c r="W125" s="16"/>
      <c r="X125" s="16"/>
      <c r="Y125" s="26"/>
      <c r="Z125" s="16"/>
      <c r="AB125" s="13"/>
    </row>
    <row r="126" spans="1:28" hidden="1" x14ac:dyDescent="0.3">
      <c r="A126" s="1"/>
      <c r="B126" s="7" t="s">
        <v>6</v>
      </c>
      <c r="C126" s="21"/>
      <c r="D126" s="15">
        <v>60500</v>
      </c>
      <c r="E126" s="46">
        <v>41419.322999999997</v>
      </c>
      <c r="F126" s="15">
        <f t="shared" si="87"/>
        <v>101919.323</v>
      </c>
      <c r="G126" s="15">
        <v>20363.190999999999</v>
      </c>
      <c r="H126" s="15">
        <f t="shared" ref="H126:H129" si="121">F126+G126</f>
        <v>122282.514</v>
      </c>
      <c r="I126" s="24"/>
      <c r="J126" s="15">
        <f t="shared" ref="J126:J129" si="122">H126+I126</f>
        <v>122282.514</v>
      </c>
      <c r="K126" s="15">
        <v>60500</v>
      </c>
      <c r="L126" s="46"/>
      <c r="M126" s="15">
        <f t="shared" si="88"/>
        <v>60500</v>
      </c>
      <c r="N126" s="15"/>
      <c r="O126" s="15">
        <f t="shared" ref="O126:O129" si="123">M126+N126</f>
        <v>60500</v>
      </c>
      <c r="P126" s="15"/>
      <c r="Q126" s="15">
        <f>O126+P126</f>
        <v>60500</v>
      </c>
      <c r="R126" s="24"/>
      <c r="S126" s="15">
        <f>Q126+R126</f>
        <v>60500</v>
      </c>
      <c r="T126" s="16">
        <v>60500</v>
      </c>
      <c r="U126" s="16"/>
      <c r="V126" s="16">
        <f t="shared" si="89"/>
        <v>60500</v>
      </c>
      <c r="W126" s="16"/>
      <c r="X126" s="16">
        <f t="shared" ref="X126:X129" si="124">V126+W126</f>
        <v>60500</v>
      </c>
      <c r="Y126" s="26"/>
      <c r="Z126" s="16">
        <f t="shared" ref="Z126:Z129" si="125">X126+Y126</f>
        <v>60500</v>
      </c>
      <c r="AA126" s="9" t="s">
        <v>226</v>
      </c>
      <c r="AB126" s="13">
        <v>0</v>
      </c>
    </row>
    <row r="127" spans="1:28" x14ac:dyDescent="0.3">
      <c r="A127" s="61"/>
      <c r="B127" s="5" t="s">
        <v>12</v>
      </c>
      <c r="C127" s="73"/>
      <c r="D127" s="15">
        <v>62361.8</v>
      </c>
      <c r="E127" s="46"/>
      <c r="F127" s="15">
        <f t="shared" si="87"/>
        <v>62361.8</v>
      </c>
      <c r="G127" s="15"/>
      <c r="H127" s="15">
        <f t="shared" si="121"/>
        <v>62361.8</v>
      </c>
      <c r="I127" s="24"/>
      <c r="J127" s="15">
        <f t="shared" si="122"/>
        <v>62361.8</v>
      </c>
      <c r="K127" s="15">
        <v>116338.8</v>
      </c>
      <c r="L127" s="46"/>
      <c r="M127" s="15">
        <f t="shared" si="88"/>
        <v>116338.8</v>
      </c>
      <c r="N127" s="15">
        <v>-32677.599999999999</v>
      </c>
      <c r="O127" s="15">
        <f t="shared" si="123"/>
        <v>83661.200000000012</v>
      </c>
      <c r="P127" s="15"/>
      <c r="Q127" s="15">
        <f>O127+P127</f>
        <v>83661.200000000012</v>
      </c>
      <c r="R127" s="24"/>
      <c r="S127" s="15">
        <f>Q127+R127</f>
        <v>83661.200000000012</v>
      </c>
      <c r="T127" s="16">
        <v>120000</v>
      </c>
      <c r="U127" s="16"/>
      <c r="V127" s="16">
        <f t="shared" si="89"/>
        <v>120000</v>
      </c>
      <c r="W127" s="16">
        <v>-120000</v>
      </c>
      <c r="X127" s="16">
        <f t="shared" si="124"/>
        <v>0</v>
      </c>
      <c r="Y127" s="26"/>
      <c r="Z127" s="16">
        <f t="shared" si="125"/>
        <v>0</v>
      </c>
      <c r="AA127" s="9" t="s">
        <v>227</v>
      </c>
      <c r="AB127" s="13"/>
    </row>
    <row r="128" spans="1:28" ht="56.25" x14ac:dyDescent="0.3">
      <c r="A128" s="61" t="s">
        <v>181</v>
      </c>
      <c r="B128" s="7" t="s">
        <v>81</v>
      </c>
      <c r="C128" s="6" t="s">
        <v>359</v>
      </c>
      <c r="D128" s="15">
        <v>16975.900000000001</v>
      </c>
      <c r="E128" s="46"/>
      <c r="F128" s="15">
        <f t="shared" si="87"/>
        <v>16975.900000000001</v>
      </c>
      <c r="G128" s="15"/>
      <c r="H128" s="15">
        <f t="shared" si="121"/>
        <v>16975.900000000001</v>
      </c>
      <c r="I128" s="24"/>
      <c r="J128" s="15">
        <f t="shared" si="122"/>
        <v>16975.900000000001</v>
      </c>
      <c r="K128" s="15">
        <v>0</v>
      </c>
      <c r="L128" s="46"/>
      <c r="M128" s="15">
        <f t="shared" si="88"/>
        <v>0</v>
      </c>
      <c r="N128" s="15"/>
      <c r="O128" s="15">
        <f t="shared" si="123"/>
        <v>0</v>
      </c>
      <c r="P128" s="15"/>
      <c r="Q128" s="15">
        <f>O128+P128</f>
        <v>0</v>
      </c>
      <c r="R128" s="24"/>
      <c r="S128" s="15">
        <f>Q128+R128</f>
        <v>0</v>
      </c>
      <c r="T128" s="16">
        <v>0</v>
      </c>
      <c r="U128" s="16"/>
      <c r="V128" s="16">
        <f t="shared" si="89"/>
        <v>0</v>
      </c>
      <c r="W128" s="16"/>
      <c r="X128" s="16">
        <f t="shared" si="124"/>
        <v>0</v>
      </c>
      <c r="Y128" s="26"/>
      <c r="Z128" s="16">
        <f t="shared" si="125"/>
        <v>0</v>
      </c>
      <c r="AA128" s="9" t="s">
        <v>113</v>
      </c>
      <c r="AB128" s="13"/>
    </row>
    <row r="129" spans="1:28" ht="56.25" x14ac:dyDescent="0.3">
      <c r="A129" s="61" t="s">
        <v>182</v>
      </c>
      <c r="B129" s="7" t="s">
        <v>45</v>
      </c>
      <c r="C129" s="6" t="s">
        <v>359</v>
      </c>
      <c r="D129" s="15">
        <f>D131+D132</f>
        <v>16230.4</v>
      </c>
      <c r="E129" s="46">
        <f>E131+E132</f>
        <v>0</v>
      </c>
      <c r="F129" s="15">
        <f t="shared" si="87"/>
        <v>16230.4</v>
      </c>
      <c r="G129" s="15">
        <f>G131+G132</f>
        <v>0</v>
      </c>
      <c r="H129" s="15">
        <f t="shared" si="121"/>
        <v>16230.4</v>
      </c>
      <c r="I129" s="24">
        <f>I131+I132</f>
        <v>0</v>
      </c>
      <c r="J129" s="15">
        <f t="shared" si="122"/>
        <v>16230.4</v>
      </c>
      <c r="K129" s="15">
        <f t="shared" ref="K129:T129" si="126">K131+K132</f>
        <v>39980.400000000001</v>
      </c>
      <c r="L129" s="46">
        <f>L131+L132</f>
        <v>0</v>
      </c>
      <c r="M129" s="15">
        <f t="shared" si="88"/>
        <v>39980.400000000001</v>
      </c>
      <c r="N129" s="15">
        <f>N131+N132</f>
        <v>0</v>
      </c>
      <c r="O129" s="15">
        <f t="shared" si="123"/>
        <v>39980.400000000001</v>
      </c>
      <c r="P129" s="15">
        <f>P131+P132</f>
        <v>0</v>
      </c>
      <c r="Q129" s="15">
        <f>O129+P129</f>
        <v>39980.400000000001</v>
      </c>
      <c r="R129" s="24">
        <f>R131+R132</f>
        <v>0</v>
      </c>
      <c r="S129" s="15">
        <f>Q129+R129</f>
        <v>39980.400000000001</v>
      </c>
      <c r="T129" s="15">
        <f t="shared" si="126"/>
        <v>17701.5</v>
      </c>
      <c r="U129" s="16">
        <f>U131+U132</f>
        <v>0</v>
      </c>
      <c r="V129" s="16">
        <f t="shared" si="89"/>
        <v>17701.5</v>
      </c>
      <c r="W129" s="16">
        <f>W131+W132</f>
        <v>-17701.5</v>
      </c>
      <c r="X129" s="16">
        <f t="shared" si="124"/>
        <v>0</v>
      </c>
      <c r="Y129" s="26">
        <f>Y131+Y132</f>
        <v>28022.061000000002</v>
      </c>
      <c r="Z129" s="16">
        <f t="shared" si="125"/>
        <v>28022.061000000002</v>
      </c>
      <c r="AA129" s="9" t="s">
        <v>114</v>
      </c>
      <c r="AB129" s="13"/>
    </row>
    <row r="130" spans="1:28" hidden="1" x14ac:dyDescent="0.3">
      <c r="A130" s="1"/>
      <c r="B130" s="7" t="s">
        <v>5</v>
      </c>
      <c r="C130" s="6"/>
      <c r="D130" s="15"/>
      <c r="E130" s="46"/>
      <c r="F130" s="15"/>
      <c r="G130" s="15"/>
      <c r="H130" s="15"/>
      <c r="I130" s="24"/>
      <c r="J130" s="15"/>
      <c r="K130" s="15"/>
      <c r="L130" s="46"/>
      <c r="M130" s="15"/>
      <c r="N130" s="15"/>
      <c r="O130" s="15"/>
      <c r="P130" s="15"/>
      <c r="Q130" s="15"/>
      <c r="R130" s="24"/>
      <c r="S130" s="15"/>
      <c r="T130" s="16"/>
      <c r="U130" s="16"/>
      <c r="V130" s="16"/>
      <c r="W130" s="16"/>
      <c r="X130" s="16"/>
      <c r="Y130" s="26"/>
      <c r="Z130" s="16"/>
      <c r="AB130" s="13">
        <v>0</v>
      </c>
    </row>
    <row r="131" spans="1:28" hidden="1" x14ac:dyDescent="0.3">
      <c r="A131" s="1"/>
      <c r="B131" s="7" t="s">
        <v>6</v>
      </c>
      <c r="C131" s="6"/>
      <c r="D131" s="15">
        <v>16230.4</v>
      </c>
      <c r="E131" s="46"/>
      <c r="F131" s="15">
        <f t="shared" si="87"/>
        <v>16230.4</v>
      </c>
      <c r="G131" s="15"/>
      <c r="H131" s="15">
        <f t="shared" ref="H131:H136" si="127">F131+G131</f>
        <v>16230.4</v>
      </c>
      <c r="I131" s="24"/>
      <c r="J131" s="15">
        <f t="shared" ref="J131:J136" si="128">H131+I131</f>
        <v>16230.4</v>
      </c>
      <c r="K131" s="15">
        <v>39980.400000000001</v>
      </c>
      <c r="L131" s="46"/>
      <c r="M131" s="15">
        <f t="shared" si="88"/>
        <v>39980.400000000001</v>
      </c>
      <c r="N131" s="15"/>
      <c r="O131" s="15">
        <f t="shared" ref="O131:O136" si="129">M131+N131</f>
        <v>39980.400000000001</v>
      </c>
      <c r="P131" s="15"/>
      <c r="Q131" s="15">
        <f t="shared" ref="Q131:Q136" si="130">O131+P131</f>
        <v>39980.400000000001</v>
      </c>
      <c r="R131" s="24"/>
      <c r="S131" s="15">
        <f t="shared" ref="S131:S136" si="131">Q131+R131</f>
        <v>39980.400000000001</v>
      </c>
      <c r="T131" s="16">
        <v>0</v>
      </c>
      <c r="U131" s="16"/>
      <c r="V131" s="16">
        <f t="shared" si="89"/>
        <v>0</v>
      </c>
      <c r="W131" s="16"/>
      <c r="X131" s="16">
        <f t="shared" ref="X131:X136" si="132">V131+W131</f>
        <v>0</v>
      </c>
      <c r="Y131" s="26">
        <v>28022.061000000002</v>
      </c>
      <c r="Z131" s="16">
        <f t="shared" ref="Z131:Z136" si="133">X131+Y131</f>
        <v>28022.061000000002</v>
      </c>
      <c r="AA131" s="9" t="s">
        <v>114</v>
      </c>
      <c r="AB131" s="13">
        <v>0</v>
      </c>
    </row>
    <row r="132" spans="1:28" hidden="1" x14ac:dyDescent="0.3">
      <c r="A132" s="1"/>
      <c r="B132" s="5" t="s">
        <v>12</v>
      </c>
      <c r="C132" s="6"/>
      <c r="D132" s="15">
        <v>0</v>
      </c>
      <c r="E132" s="46">
        <v>0</v>
      </c>
      <c r="F132" s="15">
        <f t="shared" si="87"/>
        <v>0</v>
      </c>
      <c r="G132" s="15">
        <v>0</v>
      </c>
      <c r="H132" s="15">
        <f t="shared" si="127"/>
        <v>0</v>
      </c>
      <c r="I132" s="24">
        <v>0</v>
      </c>
      <c r="J132" s="15">
        <f t="shared" si="128"/>
        <v>0</v>
      </c>
      <c r="K132" s="15">
        <v>0</v>
      </c>
      <c r="L132" s="46">
        <v>0</v>
      </c>
      <c r="M132" s="15">
        <f t="shared" si="88"/>
        <v>0</v>
      </c>
      <c r="N132" s="15">
        <v>0</v>
      </c>
      <c r="O132" s="15">
        <f t="shared" si="129"/>
        <v>0</v>
      </c>
      <c r="P132" s="15">
        <v>0</v>
      </c>
      <c r="Q132" s="15">
        <f t="shared" si="130"/>
        <v>0</v>
      </c>
      <c r="R132" s="24">
        <v>0</v>
      </c>
      <c r="S132" s="15">
        <f t="shared" si="131"/>
        <v>0</v>
      </c>
      <c r="T132" s="16">
        <v>17701.5</v>
      </c>
      <c r="U132" s="16">
        <v>0</v>
      </c>
      <c r="V132" s="16">
        <f t="shared" si="89"/>
        <v>17701.5</v>
      </c>
      <c r="W132" s="16">
        <v>-17701.5</v>
      </c>
      <c r="X132" s="16">
        <f t="shared" si="132"/>
        <v>0</v>
      </c>
      <c r="Y132" s="26"/>
      <c r="Z132" s="16">
        <f t="shared" si="133"/>
        <v>0</v>
      </c>
      <c r="AA132" s="9" t="s">
        <v>228</v>
      </c>
      <c r="AB132" s="13">
        <v>0</v>
      </c>
    </row>
    <row r="133" spans="1:28" ht="56.25" hidden="1" x14ac:dyDescent="0.3">
      <c r="A133" s="61" t="s">
        <v>183</v>
      </c>
      <c r="B133" s="7" t="s">
        <v>46</v>
      </c>
      <c r="C133" s="6" t="s">
        <v>359</v>
      </c>
      <c r="D133" s="15">
        <v>0</v>
      </c>
      <c r="E133" s="46">
        <v>0</v>
      </c>
      <c r="F133" s="15">
        <f t="shared" si="87"/>
        <v>0</v>
      </c>
      <c r="G133" s="15">
        <v>0</v>
      </c>
      <c r="H133" s="15">
        <f t="shared" si="127"/>
        <v>0</v>
      </c>
      <c r="I133" s="24"/>
      <c r="J133" s="15">
        <f t="shared" si="128"/>
        <v>0</v>
      </c>
      <c r="K133" s="15">
        <v>14256.8</v>
      </c>
      <c r="L133" s="46">
        <v>0</v>
      </c>
      <c r="M133" s="15">
        <f t="shared" si="88"/>
        <v>14256.8</v>
      </c>
      <c r="N133" s="15">
        <v>0</v>
      </c>
      <c r="O133" s="15">
        <f t="shared" si="129"/>
        <v>14256.8</v>
      </c>
      <c r="P133" s="15">
        <v>0</v>
      </c>
      <c r="Q133" s="15">
        <f t="shared" si="130"/>
        <v>14256.8</v>
      </c>
      <c r="R133" s="24">
        <v>-14256.8</v>
      </c>
      <c r="S133" s="15">
        <f t="shared" si="131"/>
        <v>0</v>
      </c>
      <c r="T133" s="16">
        <v>0</v>
      </c>
      <c r="U133" s="16">
        <v>0</v>
      </c>
      <c r="V133" s="16">
        <f t="shared" si="89"/>
        <v>0</v>
      </c>
      <c r="W133" s="16">
        <v>0</v>
      </c>
      <c r="X133" s="16">
        <f t="shared" si="132"/>
        <v>0</v>
      </c>
      <c r="Y133" s="26">
        <v>0</v>
      </c>
      <c r="Z133" s="16">
        <f t="shared" si="133"/>
        <v>0</v>
      </c>
      <c r="AA133" s="8" t="s">
        <v>115</v>
      </c>
      <c r="AB133" s="13">
        <v>0</v>
      </c>
    </row>
    <row r="134" spans="1:28" ht="56.25" x14ac:dyDescent="0.3">
      <c r="A134" s="61" t="s">
        <v>183</v>
      </c>
      <c r="B134" s="7" t="s">
        <v>47</v>
      </c>
      <c r="C134" s="6" t="s">
        <v>359</v>
      </c>
      <c r="D134" s="15">
        <v>12170.5</v>
      </c>
      <c r="E134" s="46"/>
      <c r="F134" s="15">
        <f t="shared" si="87"/>
        <v>12170.5</v>
      </c>
      <c r="G134" s="15"/>
      <c r="H134" s="15">
        <f t="shared" si="127"/>
        <v>12170.5</v>
      </c>
      <c r="I134" s="24">
        <v>26867.7</v>
      </c>
      <c r="J134" s="15">
        <f t="shared" si="128"/>
        <v>39038.199999999997</v>
      </c>
      <c r="K134" s="15">
        <v>37733.300000000003</v>
      </c>
      <c r="L134" s="46"/>
      <c r="M134" s="15">
        <f t="shared" si="88"/>
        <v>37733.300000000003</v>
      </c>
      <c r="N134" s="15"/>
      <c r="O134" s="15">
        <f t="shared" si="129"/>
        <v>37733.300000000003</v>
      </c>
      <c r="P134" s="15"/>
      <c r="Q134" s="15">
        <f t="shared" si="130"/>
        <v>37733.300000000003</v>
      </c>
      <c r="R134" s="24">
        <v>-22429.963</v>
      </c>
      <c r="S134" s="15">
        <f t="shared" si="131"/>
        <v>15303.337000000003</v>
      </c>
      <c r="T134" s="16">
        <v>0</v>
      </c>
      <c r="U134" s="16"/>
      <c r="V134" s="16">
        <f t="shared" si="89"/>
        <v>0</v>
      </c>
      <c r="W134" s="16"/>
      <c r="X134" s="16">
        <f t="shared" si="132"/>
        <v>0</v>
      </c>
      <c r="Y134" s="26"/>
      <c r="Z134" s="16">
        <f t="shared" si="133"/>
        <v>0</v>
      </c>
      <c r="AA134" s="8" t="s">
        <v>116</v>
      </c>
      <c r="AB134" s="13"/>
    </row>
    <row r="135" spans="1:28" ht="56.25" x14ac:dyDescent="0.3">
      <c r="A135" s="61" t="s">
        <v>184</v>
      </c>
      <c r="B135" s="7" t="s">
        <v>48</v>
      </c>
      <c r="C135" s="6" t="s">
        <v>359</v>
      </c>
      <c r="D135" s="15">
        <v>18910</v>
      </c>
      <c r="E135" s="46"/>
      <c r="F135" s="15">
        <f t="shared" si="87"/>
        <v>18910</v>
      </c>
      <c r="G135" s="15"/>
      <c r="H135" s="15">
        <f t="shared" si="127"/>
        <v>18910</v>
      </c>
      <c r="I135" s="24">
        <v>43000</v>
      </c>
      <c r="J135" s="15">
        <f t="shared" si="128"/>
        <v>61910</v>
      </c>
      <c r="K135" s="15">
        <v>53457.599999999999</v>
      </c>
      <c r="L135" s="46"/>
      <c r="M135" s="15">
        <f t="shared" si="88"/>
        <v>53457.599999999999</v>
      </c>
      <c r="N135" s="15"/>
      <c r="O135" s="15">
        <f t="shared" si="129"/>
        <v>53457.599999999999</v>
      </c>
      <c r="P135" s="15"/>
      <c r="Q135" s="15">
        <f t="shared" si="130"/>
        <v>53457.599999999999</v>
      </c>
      <c r="R135" s="24">
        <v>-39481.737000000001</v>
      </c>
      <c r="S135" s="15">
        <f t="shared" si="131"/>
        <v>13975.862999999998</v>
      </c>
      <c r="T135" s="16">
        <v>0</v>
      </c>
      <c r="U135" s="16"/>
      <c r="V135" s="16">
        <f t="shared" si="89"/>
        <v>0</v>
      </c>
      <c r="W135" s="16"/>
      <c r="X135" s="16">
        <f t="shared" si="132"/>
        <v>0</v>
      </c>
      <c r="Y135" s="26">
        <v>5691.8919999999998</v>
      </c>
      <c r="Z135" s="16">
        <f t="shared" si="133"/>
        <v>5691.8919999999998</v>
      </c>
      <c r="AA135" s="8" t="s">
        <v>214</v>
      </c>
      <c r="AB135" s="13"/>
    </row>
    <row r="136" spans="1:28" ht="56.25" x14ac:dyDescent="0.3">
      <c r="A136" s="61" t="s">
        <v>185</v>
      </c>
      <c r="B136" s="7" t="s">
        <v>49</v>
      </c>
      <c r="C136" s="6" t="s">
        <v>359</v>
      </c>
      <c r="D136" s="15">
        <f>D138+D139</f>
        <v>1928.1</v>
      </c>
      <c r="E136" s="46">
        <f>E138+E139</f>
        <v>0</v>
      </c>
      <c r="F136" s="15">
        <f t="shared" si="87"/>
        <v>1928.1</v>
      </c>
      <c r="G136" s="15">
        <f>G138+G139</f>
        <v>0</v>
      </c>
      <c r="H136" s="15">
        <f t="shared" si="127"/>
        <v>1928.1</v>
      </c>
      <c r="I136" s="24">
        <f>I138+I139</f>
        <v>0</v>
      </c>
      <c r="J136" s="15">
        <f t="shared" si="128"/>
        <v>1928.1</v>
      </c>
      <c r="K136" s="15">
        <f t="shared" ref="K136:T136" si="134">K138+K139</f>
        <v>3072.8</v>
      </c>
      <c r="L136" s="46">
        <f>L138+L139</f>
        <v>0</v>
      </c>
      <c r="M136" s="15">
        <f t="shared" si="88"/>
        <v>3072.8</v>
      </c>
      <c r="N136" s="15">
        <f>N138+N139</f>
        <v>0</v>
      </c>
      <c r="O136" s="15">
        <f t="shared" si="129"/>
        <v>3072.8</v>
      </c>
      <c r="P136" s="15">
        <f>P138+P139</f>
        <v>0</v>
      </c>
      <c r="Q136" s="15">
        <f t="shared" si="130"/>
        <v>3072.8</v>
      </c>
      <c r="R136" s="24">
        <f>R138+R139</f>
        <v>0</v>
      </c>
      <c r="S136" s="15">
        <f t="shared" si="131"/>
        <v>3072.8</v>
      </c>
      <c r="T136" s="15">
        <f t="shared" si="134"/>
        <v>18064.5</v>
      </c>
      <c r="U136" s="16">
        <f>U138+U139</f>
        <v>0</v>
      </c>
      <c r="V136" s="16">
        <f t="shared" si="89"/>
        <v>18064.5</v>
      </c>
      <c r="W136" s="16">
        <f>W138+W139</f>
        <v>-18064.5</v>
      </c>
      <c r="X136" s="16">
        <f t="shared" si="132"/>
        <v>0</v>
      </c>
      <c r="Y136" s="26">
        <f>Y138+Y139</f>
        <v>18064.5</v>
      </c>
      <c r="Z136" s="16">
        <f t="shared" si="133"/>
        <v>18064.5</v>
      </c>
      <c r="AA136" s="9" t="s">
        <v>117</v>
      </c>
      <c r="AB136" s="13"/>
    </row>
    <row r="137" spans="1:28" hidden="1" x14ac:dyDescent="0.3">
      <c r="A137" s="1"/>
      <c r="B137" s="7" t="s">
        <v>5</v>
      </c>
      <c r="C137" s="6"/>
      <c r="D137" s="15"/>
      <c r="E137" s="46"/>
      <c r="F137" s="15"/>
      <c r="G137" s="15"/>
      <c r="H137" s="15"/>
      <c r="I137" s="24"/>
      <c r="J137" s="15"/>
      <c r="K137" s="15"/>
      <c r="L137" s="46"/>
      <c r="M137" s="15"/>
      <c r="N137" s="15"/>
      <c r="O137" s="15"/>
      <c r="P137" s="15"/>
      <c r="Q137" s="15"/>
      <c r="R137" s="24"/>
      <c r="S137" s="15"/>
      <c r="T137" s="16"/>
      <c r="U137" s="16"/>
      <c r="V137" s="16"/>
      <c r="W137" s="16"/>
      <c r="X137" s="16"/>
      <c r="Y137" s="26"/>
      <c r="Z137" s="16"/>
      <c r="AA137" s="8"/>
      <c r="AB137" s="13">
        <v>0</v>
      </c>
    </row>
    <row r="138" spans="1:28" hidden="1" x14ac:dyDescent="0.3">
      <c r="A138" s="1"/>
      <c r="B138" s="7" t="s">
        <v>6</v>
      </c>
      <c r="C138" s="6"/>
      <c r="D138" s="15">
        <v>1928.1</v>
      </c>
      <c r="E138" s="46"/>
      <c r="F138" s="15">
        <f t="shared" si="87"/>
        <v>1928.1</v>
      </c>
      <c r="G138" s="15"/>
      <c r="H138" s="15">
        <f t="shared" ref="H138:H145" si="135">F138+G138</f>
        <v>1928.1</v>
      </c>
      <c r="I138" s="24"/>
      <c r="J138" s="15">
        <f t="shared" ref="J138:J145" si="136">H138+I138</f>
        <v>1928.1</v>
      </c>
      <c r="K138" s="15">
        <v>3072.8</v>
      </c>
      <c r="L138" s="46"/>
      <c r="M138" s="15">
        <f t="shared" si="88"/>
        <v>3072.8</v>
      </c>
      <c r="N138" s="15"/>
      <c r="O138" s="15">
        <f t="shared" ref="O138:O145" si="137">M138+N138</f>
        <v>3072.8</v>
      </c>
      <c r="P138" s="15"/>
      <c r="Q138" s="15">
        <f t="shared" ref="Q138:Q145" si="138">O138+P138</f>
        <v>3072.8</v>
      </c>
      <c r="R138" s="24"/>
      <c r="S138" s="15">
        <f t="shared" ref="S138:S145" si="139">Q138+R138</f>
        <v>3072.8</v>
      </c>
      <c r="T138" s="16">
        <v>0</v>
      </c>
      <c r="U138" s="16"/>
      <c r="V138" s="16">
        <f t="shared" si="89"/>
        <v>0</v>
      </c>
      <c r="W138" s="16"/>
      <c r="X138" s="16">
        <f t="shared" ref="X138:X145" si="140">V138+W138</f>
        <v>0</v>
      </c>
      <c r="Y138" s="26">
        <v>18064.5</v>
      </c>
      <c r="Z138" s="16">
        <f t="shared" ref="Z138:Z145" si="141">X138+Y138</f>
        <v>18064.5</v>
      </c>
      <c r="AA138" s="8" t="s">
        <v>117</v>
      </c>
      <c r="AB138" s="13">
        <v>0</v>
      </c>
    </row>
    <row r="139" spans="1:28" hidden="1" x14ac:dyDescent="0.3">
      <c r="A139" s="1"/>
      <c r="B139" s="5" t="s">
        <v>12</v>
      </c>
      <c r="C139" s="6"/>
      <c r="D139" s="15">
        <v>0</v>
      </c>
      <c r="E139" s="46">
        <v>0</v>
      </c>
      <c r="F139" s="15">
        <f t="shared" si="87"/>
        <v>0</v>
      </c>
      <c r="G139" s="15">
        <v>0</v>
      </c>
      <c r="H139" s="15">
        <f t="shared" si="135"/>
        <v>0</v>
      </c>
      <c r="I139" s="24">
        <v>0</v>
      </c>
      <c r="J139" s="15">
        <f t="shared" si="136"/>
        <v>0</v>
      </c>
      <c r="K139" s="15">
        <v>0</v>
      </c>
      <c r="L139" s="46">
        <v>0</v>
      </c>
      <c r="M139" s="15">
        <f t="shared" si="88"/>
        <v>0</v>
      </c>
      <c r="N139" s="15">
        <v>0</v>
      </c>
      <c r="O139" s="15">
        <f t="shared" si="137"/>
        <v>0</v>
      </c>
      <c r="P139" s="15">
        <v>0</v>
      </c>
      <c r="Q139" s="15">
        <f t="shared" si="138"/>
        <v>0</v>
      </c>
      <c r="R139" s="24">
        <v>0</v>
      </c>
      <c r="S139" s="15">
        <f t="shared" si="139"/>
        <v>0</v>
      </c>
      <c r="T139" s="16">
        <v>18064.5</v>
      </c>
      <c r="U139" s="16">
        <v>0</v>
      </c>
      <c r="V139" s="16">
        <f t="shared" si="89"/>
        <v>18064.5</v>
      </c>
      <c r="W139" s="16">
        <v>-18064.5</v>
      </c>
      <c r="X139" s="16">
        <f t="shared" si="140"/>
        <v>0</v>
      </c>
      <c r="Y139" s="26"/>
      <c r="Z139" s="16">
        <f t="shared" si="141"/>
        <v>0</v>
      </c>
      <c r="AA139" s="8" t="s">
        <v>228</v>
      </c>
      <c r="AB139" s="13">
        <v>0</v>
      </c>
    </row>
    <row r="140" spans="1:28" ht="56.25" hidden="1" x14ac:dyDescent="0.3">
      <c r="A140" s="61" t="s">
        <v>186</v>
      </c>
      <c r="B140" s="7" t="s">
        <v>80</v>
      </c>
      <c r="C140" s="6" t="s">
        <v>359</v>
      </c>
      <c r="D140" s="15">
        <v>0</v>
      </c>
      <c r="E140" s="46">
        <v>0</v>
      </c>
      <c r="F140" s="15">
        <f t="shared" si="87"/>
        <v>0</v>
      </c>
      <c r="G140" s="15">
        <v>0</v>
      </c>
      <c r="H140" s="15">
        <f t="shared" si="135"/>
        <v>0</v>
      </c>
      <c r="I140" s="24">
        <v>0</v>
      </c>
      <c r="J140" s="15">
        <f t="shared" si="136"/>
        <v>0</v>
      </c>
      <c r="K140" s="15">
        <v>7956</v>
      </c>
      <c r="L140" s="46">
        <v>0</v>
      </c>
      <c r="M140" s="15">
        <f t="shared" si="88"/>
        <v>7956</v>
      </c>
      <c r="N140" s="15">
        <v>0</v>
      </c>
      <c r="O140" s="15">
        <f t="shared" si="137"/>
        <v>7956</v>
      </c>
      <c r="P140" s="15">
        <v>0</v>
      </c>
      <c r="Q140" s="15">
        <f t="shared" si="138"/>
        <v>7956</v>
      </c>
      <c r="R140" s="24">
        <v>-7956</v>
      </c>
      <c r="S140" s="15">
        <f t="shared" si="139"/>
        <v>0</v>
      </c>
      <c r="T140" s="16">
        <v>80000</v>
      </c>
      <c r="U140" s="16">
        <v>0</v>
      </c>
      <c r="V140" s="16">
        <f t="shared" si="89"/>
        <v>80000</v>
      </c>
      <c r="W140" s="16">
        <v>0</v>
      </c>
      <c r="X140" s="16">
        <f t="shared" si="140"/>
        <v>80000</v>
      </c>
      <c r="Y140" s="26">
        <v>-80000</v>
      </c>
      <c r="Z140" s="16">
        <f t="shared" si="141"/>
        <v>0</v>
      </c>
      <c r="AA140" s="8" t="s">
        <v>118</v>
      </c>
      <c r="AB140" s="13">
        <v>0</v>
      </c>
    </row>
    <row r="141" spans="1:28" ht="56.25" hidden="1" x14ac:dyDescent="0.3">
      <c r="A141" s="70" t="s">
        <v>187</v>
      </c>
      <c r="B141" s="7" t="s">
        <v>82</v>
      </c>
      <c r="C141" s="6" t="s">
        <v>132</v>
      </c>
      <c r="D141" s="15">
        <v>21381.1</v>
      </c>
      <c r="E141" s="46"/>
      <c r="F141" s="15">
        <f t="shared" si="87"/>
        <v>21381.1</v>
      </c>
      <c r="G141" s="15"/>
      <c r="H141" s="15">
        <f t="shared" si="135"/>
        <v>21381.1</v>
      </c>
      <c r="I141" s="24">
        <v>-21381.1</v>
      </c>
      <c r="J141" s="15">
        <f t="shared" si="136"/>
        <v>0</v>
      </c>
      <c r="K141" s="15">
        <v>0</v>
      </c>
      <c r="L141" s="46"/>
      <c r="M141" s="15">
        <f t="shared" si="88"/>
        <v>0</v>
      </c>
      <c r="N141" s="15"/>
      <c r="O141" s="15">
        <f t="shared" si="137"/>
        <v>0</v>
      </c>
      <c r="P141" s="15"/>
      <c r="Q141" s="15">
        <f t="shared" si="138"/>
        <v>0</v>
      </c>
      <c r="R141" s="24"/>
      <c r="S141" s="15">
        <f t="shared" si="139"/>
        <v>0</v>
      </c>
      <c r="T141" s="15">
        <v>0</v>
      </c>
      <c r="U141" s="16"/>
      <c r="V141" s="16">
        <f t="shared" si="89"/>
        <v>0</v>
      </c>
      <c r="W141" s="16"/>
      <c r="X141" s="16">
        <f t="shared" si="140"/>
        <v>0</v>
      </c>
      <c r="Y141" s="26"/>
      <c r="Z141" s="16">
        <f t="shared" si="141"/>
        <v>0</v>
      </c>
      <c r="AA141" s="8" t="s">
        <v>119</v>
      </c>
      <c r="AB141" s="13">
        <v>0</v>
      </c>
    </row>
    <row r="142" spans="1:28" ht="56.25" x14ac:dyDescent="0.3">
      <c r="A142" s="61" t="s">
        <v>186</v>
      </c>
      <c r="B142" s="7" t="s">
        <v>251</v>
      </c>
      <c r="C142" s="6" t="s">
        <v>359</v>
      </c>
      <c r="D142" s="15"/>
      <c r="E142" s="46">
        <v>25842.915000000001</v>
      </c>
      <c r="F142" s="15">
        <f t="shared" si="87"/>
        <v>25842.915000000001</v>
      </c>
      <c r="G142" s="15">
        <v>6287.3549999999996</v>
      </c>
      <c r="H142" s="15">
        <f t="shared" si="135"/>
        <v>32130.27</v>
      </c>
      <c r="I142" s="24"/>
      <c r="J142" s="15">
        <f t="shared" si="136"/>
        <v>32130.27</v>
      </c>
      <c r="K142" s="15"/>
      <c r="L142" s="46"/>
      <c r="M142" s="15">
        <f t="shared" si="88"/>
        <v>0</v>
      </c>
      <c r="N142" s="15"/>
      <c r="O142" s="15">
        <f t="shared" si="137"/>
        <v>0</v>
      </c>
      <c r="P142" s="15"/>
      <c r="Q142" s="15">
        <f t="shared" si="138"/>
        <v>0</v>
      </c>
      <c r="R142" s="24"/>
      <c r="S142" s="15">
        <f t="shared" si="139"/>
        <v>0</v>
      </c>
      <c r="T142" s="15"/>
      <c r="U142" s="16"/>
      <c r="V142" s="16">
        <f t="shared" si="89"/>
        <v>0</v>
      </c>
      <c r="W142" s="16"/>
      <c r="X142" s="16">
        <f t="shared" si="140"/>
        <v>0</v>
      </c>
      <c r="Y142" s="26"/>
      <c r="Z142" s="16">
        <f t="shared" si="141"/>
        <v>0</v>
      </c>
      <c r="AA142" s="8" t="s">
        <v>252</v>
      </c>
      <c r="AB142" s="13"/>
    </row>
    <row r="143" spans="1:28" ht="56.25" x14ac:dyDescent="0.3">
      <c r="A143" s="61" t="s">
        <v>187</v>
      </c>
      <c r="B143" s="7" t="s">
        <v>326</v>
      </c>
      <c r="C143" s="6" t="s">
        <v>359</v>
      </c>
      <c r="D143" s="15"/>
      <c r="E143" s="46"/>
      <c r="F143" s="15"/>
      <c r="G143" s="15">
        <v>23340.873</v>
      </c>
      <c r="H143" s="15">
        <f t="shared" si="135"/>
        <v>23340.873</v>
      </c>
      <c r="I143" s="24"/>
      <c r="J143" s="15">
        <f t="shared" si="136"/>
        <v>23340.873</v>
      </c>
      <c r="K143" s="15"/>
      <c r="L143" s="46"/>
      <c r="M143" s="15"/>
      <c r="N143" s="15"/>
      <c r="O143" s="15">
        <f t="shared" si="137"/>
        <v>0</v>
      </c>
      <c r="P143" s="15"/>
      <c r="Q143" s="15">
        <f t="shared" si="138"/>
        <v>0</v>
      </c>
      <c r="R143" s="24"/>
      <c r="S143" s="15">
        <f t="shared" si="139"/>
        <v>0</v>
      </c>
      <c r="T143" s="15"/>
      <c r="U143" s="16"/>
      <c r="V143" s="16"/>
      <c r="W143" s="16"/>
      <c r="X143" s="16">
        <f t="shared" si="140"/>
        <v>0</v>
      </c>
      <c r="Y143" s="26"/>
      <c r="Z143" s="16">
        <f t="shared" si="141"/>
        <v>0</v>
      </c>
      <c r="AA143" s="8" t="s">
        <v>328</v>
      </c>
      <c r="AB143" s="13"/>
    </row>
    <row r="144" spans="1:28" ht="56.25" x14ac:dyDescent="0.3">
      <c r="A144" s="61" t="s">
        <v>188</v>
      </c>
      <c r="B144" s="7" t="s">
        <v>327</v>
      </c>
      <c r="C144" s="6" t="s">
        <v>359</v>
      </c>
      <c r="D144" s="15"/>
      <c r="E144" s="46"/>
      <c r="F144" s="15"/>
      <c r="G144" s="15">
        <v>22679.438999999998</v>
      </c>
      <c r="H144" s="15">
        <f t="shared" si="135"/>
        <v>22679.438999999998</v>
      </c>
      <c r="I144" s="24"/>
      <c r="J144" s="15">
        <f t="shared" si="136"/>
        <v>22679.438999999998</v>
      </c>
      <c r="K144" s="15"/>
      <c r="L144" s="46"/>
      <c r="M144" s="15"/>
      <c r="N144" s="15"/>
      <c r="O144" s="15">
        <f t="shared" si="137"/>
        <v>0</v>
      </c>
      <c r="P144" s="15"/>
      <c r="Q144" s="15">
        <f t="shared" si="138"/>
        <v>0</v>
      </c>
      <c r="R144" s="24"/>
      <c r="S144" s="15">
        <f t="shared" si="139"/>
        <v>0</v>
      </c>
      <c r="T144" s="15"/>
      <c r="U144" s="16"/>
      <c r="V144" s="16"/>
      <c r="W144" s="16"/>
      <c r="X144" s="16">
        <f t="shared" si="140"/>
        <v>0</v>
      </c>
      <c r="Y144" s="26"/>
      <c r="Z144" s="16">
        <f t="shared" si="141"/>
        <v>0</v>
      </c>
      <c r="AA144" s="8" t="s">
        <v>329</v>
      </c>
      <c r="AB144" s="13"/>
    </row>
    <row r="145" spans="1:28" x14ac:dyDescent="0.3">
      <c r="A145" s="61"/>
      <c r="B145" s="73" t="s">
        <v>4</v>
      </c>
      <c r="C145" s="73"/>
      <c r="D145" s="31">
        <f>D147+D148</f>
        <v>2702073</v>
      </c>
      <c r="E145" s="31">
        <f>E147+E148</f>
        <v>12363.3</v>
      </c>
      <c r="F145" s="30">
        <f t="shared" si="87"/>
        <v>2714436.3</v>
      </c>
      <c r="G145" s="31">
        <f>G147+G148</f>
        <v>284356.26200000005</v>
      </c>
      <c r="H145" s="30">
        <f t="shared" si="135"/>
        <v>2998792.5619999999</v>
      </c>
      <c r="I145" s="31">
        <f>I147+I148</f>
        <v>0</v>
      </c>
      <c r="J145" s="15">
        <f t="shared" si="136"/>
        <v>2998792.5619999999</v>
      </c>
      <c r="K145" s="31">
        <f t="shared" ref="K145:T145" si="142">K147+K148</f>
        <v>2943856.3</v>
      </c>
      <c r="L145" s="31">
        <f>L147+L148</f>
        <v>0</v>
      </c>
      <c r="M145" s="30">
        <f t="shared" si="88"/>
        <v>2943856.3</v>
      </c>
      <c r="N145" s="31">
        <f>N147+N148</f>
        <v>0</v>
      </c>
      <c r="O145" s="30">
        <f t="shared" si="137"/>
        <v>2943856.3</v>
      </c>
      <c r="P145" s="31">
        <f>P147+P148</f>
        <v>0</v>
      </c>
      <c r="Q145" s="30">
        <f t="shared" si="138"/>
        <v>2943856.3</v>
      </c>
      <c r="R145" s="31">
        <f>R147+R148</f>
        <v>0</v>
      </c>
      <c r="S145" s="15">
        <f t="shared" si="139"/>
        <v>2943856.3</v>
      </c>
      <c r="T145" s="31">
        <f t="shared" si="142"/>
        <v>3590793.7</v>
      </c>
      <c r="U145" s="31">
        <f>U147+U148</f>
        <v>0</v>
      </c>
      <c r="V145" s="31">
        <f t="shared" si="89"/>
        <v>3590793.7</v>
      </c>
      <c r="W145" s="31">
        <f>W147+W148</f>
        <v>0</v>
      </c>
      <c r="X145" s="31">
        <f t="shared" si="140"/>
        <v>3590793.7</v>
      </c>
      <c r="Y145" s="31">
        <f>Y147+Y148</f>
        <v>0</v>
      </c>
      <c r="Z145" s="16">
        <f t="shared" si="141"/>
        <v>3590793.7</v>
      </c>
      <c r="AB145" s="13"/>
    </row>
    <row r="146" spans="1:28" x14ac:dyDescent="0.3">
      <c r="A146" s="61"/>
      <c r="B146" s="7" t="s">
        <v>5</v>
      </c>
      <c r="C146" s="74"/>
      <c r="D146" s="30"/>
      <c r="E146" s="30"/>
      <c r="F146" s="30"/>
      <c r="G146" s="30"/>
      <c r="H146" s="30"/>
      <c r="I146" s="30"/>
      <c r="J146" s="15"/>
      <c r="K146" s="30"/>
      <c r="L146" s="30"/>
      <c r="M146" s="30"/>
      <c r="N146" s="30"/>
      <c r="O146" s="30"/>
      <c r="P146" s="30"/>
      <c r="Q146" s="30"/>
      <c r="R146" s="30"/>
      <c r="S146" s="15"/>
      <c r="T146" s="30"/>
      <c r="U146" s="31"/>
      <c r="V146" s="31"/>
      <c r="W146" s="31"/>
      <c r="X146" s="31"/>
      <c r="Y146" s="31"/>
      <c r="Z146" s="16"/>
      <c r="AB146" s="13"/>
    </row>
    <row r="147" spans="1:28" s="33" customFormat="1" hidden="1" x14ac:dyDescent="0.3">
      <c r="A147" s="29"/>
      <c r="B147" s="39" t="s">
        <v>6</v>
      </c>
      <c r="C147" s="55"/>
      <c r="D147" s="41">
        <f>D151+D155+D159+D163+D167+D171+D175+D179+D183+D186+D189+D193+D197+D185</f>
        <v>599118</v>
      </c>
      <c r="E147" s="41">
        <f>E151+E155+E159+E163+E167+E171+E175+E179+E183+E186+E189+E193+E197+E185+E199</f>
        <v>12363.3</v>
      </c>
      <c r="F147" s="30">
        <f t="shared" si="87"/>
        <v>611481.30000000005</v>
      </c>
      <c r="G147" s="41">
        <f>G151+G155+G159+G163+G167+G171+G175+G179+G183+G186+G189+G193+G197+G185+G199+G200+G201+G202+G203</f>
        <v>284356.26200000005</v>
      </c>
      <c r="H147" s="30">
        <f t="shared" ref="H147:H149" si="143">F147+G147</f>
        <v>895837.56200000015</v>
      </c>
      <c r="I147" s="41">
        <f>I151+I155+I159+I163+I167+I171+I175+I179+I183+I186+I189+I193+I197+I185+I199+I200+I201+I202+I203</f>
        <v>0</v>
      </c>
      <c r="J147" s="30">
        <f t="shared" ref="J147:J149" si="144">H147+I147</f>
        <v>895837.56200000015</v>
      </c>
      <c r="K147" s="41">
        <f t="shared" ref="K147:T147" si="145">K151+K155+K159+K163+K167+K171+K175+K179+K183+K186+K189+K193+K197+K185</f>
        <v>1083181.3</v>
      </c>
      <c r="L147" s="41">
        <f>L151+L155+L159+L163+L167+L171+L175+L179+L183+L186+L189+L193+L197+L185+L199</f>
        <v>0</v>
      </c>
      <c r="M147" s="30">
        <f t="shared" si="88"/>
        <v>1083181.3</v>
      </c>
      <c r="N147" s="41">
        <f>N151+N155+N159+N163+N167+N171+N175+N179+N183+N186+N189+N193+N197+N185+N199+N200+N201+N202+N203</f>
        <v>0</v>
      </c>
      <c r="O147" s="30">
        <f t="shared" ref="O147:O149" si="146">M147+N147</f>
        <v>1083181.3</v>
      </c>
      <c r="P147" s="41">
        <f>P151+P155+P159+P163+P167+P171+P175+P179+P183+P186+P189+P193+P197+P185+P199+P200+P201+P202+P203</f>
        <v>0</v>
      </c>
      <c r="Q147" s="30">
        <f>O147+P147</f>
        <v>1083181.3</v>
      </c>
      <c r="R147" s="41">
        <f>R151+R155+R159+R163+R167+R171+R175+R179+R183+R186+R189+R193+R197+R185+R199+R200+R201+R202+R203</f>
        <v>0</v>
      </c>
      <c r="S147" s="30">
        <f>Q147+R147</f>
        <v>1083181.3</v>
      </c>
      <c r="T147" s="41">
        <f t="shared" si="145"/>
        <v>1333689.2</v>
      </c>
      <c r="U147" s="42">
        <f>U151+U155+U159+U163+U167+U171+U175+U179+U183+U186+U189+U193+U197+U185+U199</f>
        <v>0</v>
      </c>
      <c r="V147" s="31">
        <f t="shared" si="89"/>
        <v>1333689.2</v>
      </c>
      <c r="W147" s="42">
        <f>W151+W155+W159+W163+W167+W171+W175+W179+W183+W186+W189+W193+W197+W185+W199+W200+W201+W202+W203</f>
        <v>0</v>
      </c>
      <c r="X147" s="31">
        <f t="shared" ref="X147:X149" si="147">V147+W147</f>
        <v>1333689.2</v>
      </c>
      <c r="Y147" s="42">
        <f>Y151+Y155+Y159+Y163+Y167+Y171+Y175+Y179+Y183+Y186+Y189+Y193+Y197+Y185+Y199+Y200+Y201+Y202+Y203</f>
        <v>0</v>
      </c>
      <c r="Z147" s="31">
        <f t="shared" ref="Z147:Z149" si="148">X147+Y147</f>
        <v>1333689.2</v>
      </c>
      <c r="AA147" s="32"/>
      <c r="AB147" s="34">
        <v>0</v>
      </c>
    </row>
    <row r="148" spans="1:28" x14ac:dyDescent="0.3">
      <c r="A148" s="61"/>
      <c r="B148" s="73" t="s">
        <v>20</v>
      </c>
      <c r="C148" s="74"/>
      <c r="D148" s="30">
        <f>D152+D156+D160+D164+D168+D172+D176+D180+D184+D190+D194+D198</f>
        <v>2102955</v>
      </c>
      <c r="E148" s="30">
        <f>E152+E156+E160+E164+E168+E172+E176+E180+E184+E190+E194+E198</f>
        <v>0</v>
      </c>
      <c r="F148" s="30">
        <f t="shared" si="87"/>
        <v>2102955</v>
      </c>
      <c r="G148" s="30">
        <f>G152+G156+G160+G164+G168+G172+G176+G180+G184+G190+G194+G198</f>
        <v>0</v>
      </c>
      <c r="H148" s="30">
        <f t="shared" si="143"/>
        <v>2102955</v>
      </c>
      <c r="I148" s="30">
        <f>I152+I156+I160+I164+I168+I172+I176+I180+I184+I190+I194+I198</f>
        <v>0</v>
      </c>
      <c r="J148" s="15">
        <f t="shared" si="144"/>
        <v>2102955</v>
      </c>
      <c r="K148" s="30">
        <f t="shared" ref="K148:T148" si="149">K152+K156+K160+K164+K168+K172+K176+K180+K184+K190+K194+K198</f>
        <v>1860675</v>
      </c>
      <c r="L148" s="30">
        <f>L152+L156+L160+L164+L168+L172+L176+L180+L184+L190+L194+L198</f>
        <v>0</v>
      </c>
      <c r="M148" s="30">
        <f t="shared" si="88"/>
        <v>1860675</v>
      </c>
      <c r="N148" s="30">
        <f>N152+N156+N160+N164+N168+N172+N176+N180+N184+N190+N194+N198</f>
        <v>0</v>
      </c>
      <c r="O148" s="30">
        <f t="shared" si="146"/>
        <v>1860675</v>
      </c>
      <c r="P148" s="30">
        <f>P152+P156+P160+P164+P168+P172+P176+P180+P184+P190+P194+P198</f>
        <v>0</v>
      </c>
      <c r="Q148" s="30">
        <f>O148+P148</f>
        <v>1860675</v>
      </c>
      <c r="R148" s="30">
        <f>R152+R156+R160+R164+R168+R172+R176+R180+R184+R190+R194+R198</f>
        <v>0</v>
      </c>
      <c r="S148" s="15">
        <f>Q148+R148</f>
        <v>1860675</v>
      </c>
      <c r="T148" s="30">
        <f t="shared" si="149"/>
        <v>2257104.5</v>
      </c>
      <c r="U148" s="31">
        <f>U152+U156+U160+U164+U168+U172+U176+U180+U184+U190+U194+U198</f>
        <v>0</v>
      </c>
      <c r="V148" s="31">
        <f t="shared" si="89"/>
        <v>2257104.5</v>
      </c>
      <c r="W148" s="31">
        <f>W152+W156+W160+W164+W168+W172+W176+W180+W184+W190+W194+W198</f>
        <v>0</v>
      </c>
      <c r="X148" s="31">
        <f t="shared" si="147"/>
        <v>2257104.5</v>
      </c>
      <c r="Y148" s="31">
        <f>Y152+Y156+Y160+Y164+Y168+Y172+Y176+Y180+Y184+Y190+Y194+Y198</f>
        <v>0</v>
      </c>
      <c r="Z148" s="16">
        <f t="shared" si="148"/>
        <v>2257104.5</v>
      </c>
      <c r="AB148" s="13"/>
    </row>
    <row r="149" spans="1:28" ht="56.25" x14ac:dyDescent="0.3">
      <c r="A149" s="61" t="s">
        <v>189</v>
      </c>
      <c r="B149" s="73" t="s">
        <v>138</v>
      </c>
      <c r="C149" s="6" t="s">
        <v>359</v>
      </c>
      <c r="D149" s="15">
        <f>D151+D152</f>
        <v>311998.90000000002</v>
      </c>
      <c r="E149" s="46">
        <f>E151+E152</f>
        <v>0</v>
      </c>
      <c r="F149" s="15">
        <f t="shared" si="87"/>
        <v>311998.90000000002</v>
      </c>
      <c r="G149" s="15">
        <f>G151+G152</f>
        <v>90690.504000000001</v>
      </c>
      <c r="H149" s="15">
        <f t="shared" si="143"/>
        <v>402689.40400000004</v>
      </c>
      <c r="I149" s="24">
        <f>I151+I152</f>
        <v>0</v>
      </c>
      <c r="J149" s="15">
        <f t="shared" si="144"/>
        <v>402689.40400000004</v>
      </c>
      <c r="K149" s="15">
        <f>K151+K152</f>
        <v>0</v>
      </c>
      <c r="L149" s="46">
        <f>L151+L152</f>
        <v>0</v>
      </c>
      <c r="M149" s="15">
        <f t="shared" si="88"/>
        <v>0</v>
      </c>
      <c r="N149" s="15">
        <f>N151+N152</f>
        <v>0</v>
      </c>
      <c r="O149" s="15">
        <f t="shared" si="146"/>
        <v>0</v>
      </c>
      <c r="P149" s="15">
        <f>P151+P152</f>
        <v>0</v>
      </c>
      <c r="Q149" s="15">
        <f>O149+P149</f>
        <v>0</v>
      </c>
      <c r="R149" s="24">
        <f>R151+R152</f>
        <v>0</v>
      </c>
      <c r="S149" s="15">
        <f>Q149+R149</f>
        <v>0</v>
      </c>
      <c r="T149" s="15">
        <f>T151+T152</f>
        <v>0</v>
      </c>
      <c r="U149" s="16">
        <f>U151+U152</f>
        <v>0</v>
      </c>
      <c r="V149" s="16">
        <f t="shared" si="89"/>
        <v>0</v>
      </c>
      <c r="W149" s="16">
        <f>W151+W152</f>
        <v>0</v>
      </c>
      <c r="X149" s="16">
        <f t="shared" si="147"/>
        <v>0</v>
      </c>
      <c r="Y149" s="26">
        <f>Y151+Y152</f>
        <v>0</v>
      </c>
      <c r="Z149" s="16">
        <f t="shared" si="148"/>
        <v>0</v>
      </c>
      <c r="AB149" s="13"/>
    </row>
    <row r="150" spans="1:28" x14ac:dyDescent="0.3">
      <c r="A150" s="61"/>
      <c r="B150" s="73" t="s">
        <v>5</v>
      </c>
      <c r="C150" s="74"/>
      <c r="D150" s="15"/>
      <c r="E150" s="46"/>
      <c r="F150" s="15"/>
      <c r="G150" s="15"/>
      <c r="H150" s="15"/>
      <c r="I150" s="24"/>
      <c r="J150" s="15"/>
      <c r="K150" s="15"/>
      <c r="L150" s="46"/>
      <c r="M150" s="15"/>
      <c r="N150" s="15"/>
      <c r="O150" s="15"/>
      <c r="P150" s="15"/>
      <c r="Q150" s="15"/>
      <c r="R150" s="24"/>
      <c r="S150" s="15"/>
      <c r="T150" s="16"/>
      <c r="U150" s="16"/>
      <c r="V150" s="16"/>
      <c r="W150" s="16"/>
      <c r="X150" s="16"/>
      <c r="Y150" s="26"/>
      <c r="Z150" s="16"/>
      <c r="AB150" s="13"/>
    </row>
    <row r="151" spans="1:28" hidden="1" x14ac:dyDescent="0.3">
      <c r="A151" s="1"/>
      <c r="B151" s="21" t="s">
        <v>6</v>
      </c>
      <c r="C151" s="2"/>
      <c r="D151" s="18">
        <v>85005.3</v>
      </c>
      <c r="E151" s="47"/>
      <c r="F151" s="15">
        <f t="shared" si="87"/>
        <v>85005.3</v>
      </c>
      <c r="G151" s="18">
        <f>40.056+90650.448</f>
        <v>90690.504000000001</v>
      </c>
      <c r="H151" s="15">
        <f t="shared" ref="H151:H153" si="150">F151+G151</f>
        <v>175695.804</v>
      </c>
      <c r="I151" s="25"/>
      <c r="J151" s="15">
        <f t="shared" ref="J151:J153" si="151">H151+I151</f>
        <v>175695.804</v>
      </c>
      <c r="K151" s="18">
        <v>0</v>
      </c>
      <c r="L151" s="47"/>
      <c r="M151" s="15">
        <f t="shared" si="88"/>
        <v>0</v>
      </c>
      <c r="N151" s="18"/>
      <c r="O151" s="15">
        <f t="shared" ref="O151:O153" si="152">M151+N151</f>
        <v>0</v>
      </c>
      <c r="P151" s="18"/>
      <c r="Q151" s="15">
        <f>O151+P151</f>
        <v>0</v>
      </c>
      <c r="R151" s="25"/>
      <c r="S151" s="15">
        <f>Q151+R151</f>
        <v>0</v>
      </c>
      <c r="T151" s="17">
        <v>0</v>
      </c>
      <c r="U151" s="17"/>
      <c r="V151" s="16">
        <f t="shared" si="89"/>
        <v>0</v>
      </c>
      <c r="W151" s="17"/>
      <c r="X151" s="16">
        <f t="shared" ref="X151:X153" si="153">V151+W151</f>
        <v>0</v>
      </c>
      <c r="Y151" s="28"/>
      <c r="Z151" s="16">
        <f t="shared" ref="Z151:Z153" si="154">X151+Y151</f>
        <v>0</v>
      </c>
      <c r="AA151" s="9" t="s">
        <v>236</v>
      </c>
      <c r="AB151" s="13">
        <v>0</v>
      </c>
    </row>
    <row r="152" spans="1:28" x14ac:dyDescent="0.3">
      <c r="A152" s="61"/>
      <c r="B152" s="73" t="s">
        <v>20</v>
      </c>
      <c r="C152" s="74"/>
      <c r="D152" s="15">
        <v>226993.6</v>
      </c>
      <c r="E152" s="46"/>
      <c r="F152" s="15">
        <f t="shared" si="87"/>
        <v>226993.6</v>
      </c>
      <c r="G152" s="15"/>
      <c r="H152" s="15">
        <f t="shared" si="150"/>
        <v>226993.6</v>
      </c>
      <c r="I152" s="24"/>
      <c r="J152" s="15">
        <f t="shared" si="151"/>
        <v>226993.6</v>
      </c>
      <c r="K152" s="15">
        <v>0</v>
      </c>
      <c r="L152" s="46"/>
      <c r="M152" s="15">
        <f t="shared" si="88"/>
        <v>0</v>
      </c>
      <c r="N152" s="15"/>
      <c r="O152" s="15">
        <f t="shared" si="152"/>
        <v>0</v>
      </c>
      <c r="P152" s="15"/>
      <c r="Q152" s="15">
        <f>O152+P152</f>
        <v>0</v>
      </c>
      <c r="R152" s="24"/>
      <c r="S152" s="15">
        <f>Q152+R152</f>
        <v>0</v>
      </c>
      <c r="T152" s="16">
        <v>0</v>
      </c>
      <c r="U152" s="16"/>
      <c r="V152" s="16">
        <f t="shared" si="89"/>
        <v>0</v>
      </c>
      <c r="W152" s="16"/>
      <c r="X152" s="16">
        <f t="shared" si="153"/>
        <v>0</v>
      </c>
      <c r="Y152" s="26"/>
      <c r="Z152" s="16">
        <f t="shared" si="154"/>
        <v>0</v>
      </c>
      <c r="AA152" s="9" t="s">
        <v>237</v>
      </c>
      <c r="AB152" s="13"/>
    </row>
    <row r="153" spans="1:28" ht="56.25" x14ac:dyDescent="0.3">
      <c r="A153" s="61" t="s">
        <v>190</v>
      </c>
      <c r="B153" s="73" t="s">
        <v>36</v>
      </c>
      <c r="C153" s="6" t="s">
        <v>359</v>
      </c>
      <c r="D153" s="15">
        <f>D155+D156</f>
        <v>469142.3</v>
      </c>
      <c r="E153" s="46">
        <f>E155+E156</f>
        <v>0</v>
      </c>
      <c r="F153" s="15">
        <f t="shared" si="87"/>
        <v>469142.3</v>
      </c>
      <c r="G153" s="15">
        <f>G155+G156</f>
        <v>0</v>
      </c>
      <c r="H153" s="15">
        <f t="shared" si="150"/>
        <v>469142.3</v>
      </c>
      <c r="I153" s="24">
        <f>I155+I156</f>
        <v>0</v>
      </c>
      <c r="J153" s="15">
        <f t="shared" si="151"/>
        <v>469142.3</v>
      </c>
      <c r="K153" s="15">
        <f t="shared" ref="K153:T153" si="155">K155+K156</f>
        <v>0</v>
      </c>
      <c r="L153" s="46">
        <f>L155+L156</f>
        <v>0</v>
      </c>
      <c r="M153" s="15">
        <f t="shared" si="88"/>
        <v>0</v>
      </c>
      <c r="N153" s="15">
        <f>N155+N156</f>
        <v>0</v>
      </c>
      <c r="O153" s="15">
        <f t="shared" si="152"/>
        <v>0</v>
      </c>
      <c r="P153" s="15">
        <f>P155+P156</f>
        <v>0</v>
      </c>
      <c r="Q153" s="15">
        <f>O153+P153</f>
        <v>0</v>
      </c>
      <c r="R153" s="24">
        <f>R155+R156</f>
        <v>0</v>
      </c>
      <c r="S153" s="15">
        <f>Q153+R153</f>
        <v>0</v>
      </c>
      <c r="T153" s="15">
        <f t="shared" si="155"/>
        <v>0</v>
      </c>
      <c r="U153" s="16">
        <f>U155+U156</f>
        <v>0</v>
      </c>
      <c r="V153" s="16">
        <f t="shared" si="89"/>
        <v>0</v>
      </c>
      <c r="W153" s="16">
        <f>W155+W156</f>
        <v>0</v>
      </c>
      <c r="X153" s="16">
        <f t="shared" si="153"/>
        <v>0</v>
      </c>
      <c r="Y153" s="26">
        <f>Y155+Y156</f>
        <v>0</v>
      </c>
      <c r="Z153" s="16">
        <f t="shared" si="154"/>
        <v>0</v>
      </c>
      <c r="AB153" s="13"/>
    </row>
    <row r="154" spans="1:28" x14ac:dyDescent="0.3">
      <c r="A154" s="61"/>
      <c r="B154" s="73" t="s">
        <v>5</v>
      </c>
      <c r="C154" s="43"/>
      <c r="D154" s="15"/>
      <c r="E154" s="46"/>
      <c r="F154" s="15"/>
      <c r="G154" s="15"/>
      <c r="H154" s="15"/>
      <c r="I154" s="24"/>
      <c r="J154" s="15"/>
      <c r="K154" s="15"/>
      <c r="L154" s="46"/>
      <c r="M154" s="15"/>
      <c r="N154" s="15"/>
      <c r="O154" s="15"/>
      <c r="P154" s="15"/>
      <c r="Q154" s="15"/>
      <c r="R154" s="24"/>
      <c r="S154" s="15"/>
      <c r="T154" s="16"/>
      <c r="U154" s="16"/>
      <c r="V154" s="16"/>
      <c r="W154" s="16"/>
      <c r="X154" s="16"/>
      <c r="Y154" s="26"/>
      <c r="Z154" s="16"/>
      <c r="AB154" s="13"/>
    </row>
    <row r="155" spans="1:28" hidden="1" x14ac:dyDescent="0.3">
      <c r="A155" s="1"/>
      <c r="B155" s="21" t="s">
        <v>6</v>
      </c>
      <c r="C155" s="22"/>
      <c r="D155" s="15">
        <v>117285.5</v>
      </c>
      <c r="E155" s="46"/>
      <c r="F155" s="15">
        <f t="shared" si="87"/>
        <v>117285.5</v>
      </c>
      <c r="G155" s="15"/>
      <c r="H155" s="15">
        <f t="shared" ref="H155:H157" si="156">F155+G155</f>
        <v>117285.5</v>
      </c>
      <c r="I155" s="24"/>
      <c r="J155" s="15">
        <f t="shared" ref="J155:J157" si="157">H155+I155</f>
        <v>117285.5</v>
      </c>
      <c r="K155" s="15">
        <v>0</v>
      </c>
      <c r="L155" s="46"/>
      <c r="M155" s="15">
        <f t="shared" si="88"/>
        <v>0</v>
      </c>
      <c r="N155" s="15"/>
      <c r="O155" s="15">
        <f t="shared" ref="O155:O157" si="158">M155+N155</f>
        <v>0</v>
      </c>
      <c r="P155" s="15"/>
      <c r="Q155" s="15">
        <f>O155+P155</f>
        <v>0</v>
      </c>
      <c r="R155" s="24"/>
      <c r="S155" s="15">
        <f>Q155+R155</f>
        <v>0</v>
      </c>
      <c r="T155" s="16">
        <v>0</v>
      </c>
      <c r="U155" s="16"/>
      <c r="V155" s="16">
        <f t="shared" si="89"/>
        <v>0</v>
      </c>
      <c r="W155" s="16"/>
      <c r="X155" s="16">
        <f t="shared" ref="X155:X157" si="159">V155+W155</f>
        <v>0</v>
      </c>
      <c r="Y155" s="26"/>
      <c r="Z155" s="16">
        <f t="shared" ref="Z155:Z157" si="160">X155+Y155</f>
        <v>0</v>
      </c>
      <c r="AA155" s="9" t="s">
        <v>234</v>
      </c>
      <c r="AB155" s="13">
        <v>0</v>
      </c>
    </row>
    <row r="156" spans="1:28" x14ac:dyDescent="0.3">
      <c r="A156" s="61"/>
      <c r="B156" s="73" t="s">
        <v>20</v>
      </c>
      <c r="C156" s="43"/>
      <c r="D156" s="15">
        <v>351856.8</v>
      </c>
      <c r="E156" s="46"/>
      <c r="F156" s="15">
        <f t="shared" si="87"/>
        <v>351856.8</v>
      </c>
      <c r="G156" s="15"/>
      <c r="H156" s="15">
        <f t="shared" si="156"/>
        <v>351856.8</v>
      </c>
      <c r="I156" s="24"/>
      <c r="J156" s="15">
        <f t="shared" si="157"/>
        <v>351856.8</v>
      </c>
      <c r="K156" s="15">
        <v>0</v>
      </c>
      <c r="L156" s="46"/>
      <c r="M156" s="15">
        <f t="shared" si="88"/>
        <v>0</v>
      </c>
      <c r="N156" s="15"/>
      <c r="O156" s="15">
        <f t="shared" si="158"/>
        <v>0</v>
      </c>
      <c r="P156" s="15"/>
      <c r="Q156" s="15">
        <f>O156+P156</f>
        <v>0</v>
      </c>
      <c r="R156" s="24"/>
      <c r="S156" s="15">
        <f>Q156+R156</f>
        <v>0</v>
      </c>
      <c r="T156" s="16">
        <v>0</v>
      </c>
      <c r="U156" s="16"/>
      <c r="V156" s="16">
        <f t="shared" si="89"/>
        <v>0</v>
      </c>
      <c r="W156" s="16"/>
      <c r="X156" s="16">
        <f t="shared" si="159"/>
        <v>0</v>
      </c>
      <c r="Y156" s="26"/>
      <c r="Z156" s="16">
        <f t="shared" si="160"/>
        <v>0</v>
      </c>
      <c r="AA156" s="9" t="s">
        <v>237</v>
      </c>
      <c r="AB156" s="13"/>
    </row>
    <row r="157" spans="1:28" ht="56.25" x14ac:dyDescent="0.3">
      <c r="A157" s="61" t="s">
        <v>191</v>
      </c>
      <c r="B157" s="73" t="s">
        <v>246</v>
      </c>
      <c r="C157" s="6" t="s">
        <v>359</v>
      </c>
      <c r="D157" s="15">
        <f>D159+D160</f>
        <v>62004.900000000009</v>
      </c>
      <c r="E157" s="46">
        <f>E159+E160</f>
        <v>0</v>
      </c>
      <c r="F157" s="15">
        <f t="shared" si="87"/>
        <v>62004.900000000009</v>
      </c>
      <c r="G157" s="15">
        <f>G159+G160</f>
        <v>5305</v>
      </c>
      <c r="H157" s="15">
        <f t="shared" si="156"/>
        <v>67309.900000000009</v>
      </c>
      <c r="I157" s="24">
        <f>I159+I160</f>
        <v>0</v>
      </c>
      <c r="J157" s="15">
        <f t="shared" si="157"/>
        <v>67309.900000000009</v>
      </c>
      <c r="K157" s="15">
        <f t="shared" ref="K157:T157" si="161">K159+K160</f>
        <v>279089.3</v>
      </c>
      <c r="L157" s="46">
        <f>L159+L160</f>
        <v>0</v>
      </c>
      <c r="M157" s="15">
        <f t="shared" si="88"/>
        <v>279089.3</v>
      </c>
      <c r="N157" s="15">
        <f>N159+N160</f>
        <v>0</v>
      </c>
      <c r="O157" s="15">
        <f t="shared" si="158"/>
        <v>279089.3</v>
      </c>
      <c r="P157" s="15">
        <f>P159+P160</f>
        <v>0</v>
      </c>
      <c r="Q157" s="15">
        <f>O157+P157</f>
        <v>279089.3</v>
      </c>
      <c r="R157" s="24">
        <f>R159+R160</f>
        <v>0</v>
      </c>
      <c r="S157" s="15">
        <f>Q157+R157</f>
        <v>279089.3</v>
      </c>
      <c r="T157" s="15">
        <f t="shared" si="161"/>
        <v>1088484.5</v>
      </c>
      <c r="U157" s="16">
        <f>U159+U160</f>
        <v>0</v>
      </c>
      <c r="V157" s="16">
        <f t="shared" si="89"/>
        <v>1088484.5</v>
      </c>
      <c r="W157" s="16">
        <f>W159+W160</f>
        <v>0</v>
      </c>
      <c r="X157" s="16">
        <f t="shared" si="159"/>
        <v>1088484.5</v>
      </c>
      <c r="Y157" s="26">
        <f>Y159+Y160</f>
        <v>0</v>
      </c>
      <c r="Z157" s="16">
        <f t="shared" si="160"/>
        <v>1088484.5</v>
      </c>
      <c r="AB157" s="13"/>
    </row>
    <row r="158" spans="1:28" x14ac:dyDescent="0.3">
      <c r="A158" s="61"/>
      <c r="B158" s="73" t="s">
        <v>5</v>
      </c>
      <c r="C158" s="43"/>
      <c r="D158" s="15"/>
      <c r="E158" s="46"/>
      <c r="F158" s="15"/>
      <c r="G158" s="15"/>
      <c r="H158" s="15"/>
      <c r="I158" s="24"/>
      <c r="J158" s="15"/>
      <c r="K158" s="15"/>
      <c r="L158" s="46"/>
      <c r="M158" s="15"/>
      <c r="N158" s="15"/>
      <c r="O158" s="15"/>
      <c r="P158" s="15"/>
      <c r="Q158" s="15"/>
      <c r="R158" s="24"/>
      <c r="S158" s="15"/>
      <c r="T158" s="16"/>
      <c r="U158" s="16"/>
      <c r="V158" s="16"/>
      <c r="W158" s="16"/>
      <c r="X158" s="16"/>
      <c r="Y158" s="26"/>
      <c r="Z158" s="16"/>
      <c r="AB158" s="13"/>
    </row>
    <row r="159" spans="1:28" hidden="1" x14ac:dyDescent="0.3">
      <c r="A159" s="1"/>
      <c r="B159" s="21" t="s">
        <v>6</v>
      </c>
      <c r="C159" s="22"/>
      <c r="D159" s="15">
        <v>11580.600000000006</v>
      </c>
      <c r="E159" s="46"/>
      <c r="F159" s="15">
        <f t="shared" si="87"/>
        <v>11580.600000000006</v>
      </c>
      <c r="G159" s="15">
        <v>5305</v>
      </c>
      <c r="H159" s="15">
        <f t="shared" ref="H159:H161" si="162">F159+G159</f>
        <v>16885.600000000006</v>
      </c>
      <c r="I159" s="24"/>
      <c r="J159" s="15">
        <f t="shared" ref="J159:J161" si="163">H159+I159</f>
        <v>16885.600000000006</v>
      </c>
      <c r="K159" s="15">
        <v>279089.3</v>
      </c>
      <c r="L159" s="46"/>
      <c r="M159" s="15">
        <f t="shared" si="88"/>
        <v>279089.3</v>
      </c>
      <c r="N159" s="15"/>
      <c r="O159" s="15">
        <f t="shared" ref="O159:O161" si="164">M159+N159</f>
        <v>279089.3</v>
      </c>
      <c r="P159" s="15"/>
      <c r="Q159" s="15">
        <f>O159+P159</f>
        <v>279089.3</v>
      </c>
      <c r="R159" s="24"/>
      <c r="S159" s="15">
        <f>Q159+R159</f>
        <v>279089.3</v>
      </c>
      <c r="T159" s="16">
        <v>338484.5</v>
      </c>
      <c r="U159" s="16"/>
      <c r="V159" s="16">
        <f t="shared" si="89"/>
        <v>338484.5</v>
      </c>
      <c r="W159" s="16"/>
      <c r="X159" s="16">
        <f t="shared" ref="X159:X161" si="165">V159+W159</f>
        <v>338484.5</v>
      </c>
      <c r="Y159" s="26"/>
      <c r="Z159" s="16">
        <f t="shared" ref="Z159:Z161" si="166">X159+Y159</f>
        <v>338484.5</v>
      </c>
      <c r="AA159" s="3" t="s">
        <v>233</v>
      </c>
      <c r="AB159" s="13">
        <v>0</v>
      </c>
    </row>
    <row r="160" spans="1:28" x14ac:dyDescent="0.3">
      <c r="A160" s="61"/>
      <c r="B160" s="73" t="s">
        <v>20</v>
      </c>
      <c r="C160" s="43"/>
      <c r="D160" s="15">
        <v>50424.3</v>
      </c>
      <c r="E160" s="46"/>
      <c r="F160" s="15">
        <f t="shared" si="87"/>
        <v>50424.3</v>
      </c>
      <c r="G160" s="15"/>
      <c r="H160" s="15">
        <f t="shared" si="162"/>
        <v>50424.3</v>
      </c>
      <c r="I160" s="24"/>
      <c r="J160" s="15">
        <f t="shared" si="163"/>
        <v>50424.3</v>
      </c>
      <c r="K160" s="15">
        <v>0</v>
      </c>
      <c r="L160" s="46"/>
      <c r="M160" s="15">
        <f t="shared" si="88"/>
        <v>0</v>
      </c>
      <c r="N160" s="15"/>
      <c r="O160" s="15">
        <f t="shared" si="164"/>
        <v>0</v>
      </c>
      <c r="P160" s="15"/>
      <c r="Q160" s="15">
        <f>O160+P160</f>
        <v>0</v>
      </c>
      <c r="R160" s="24"/>
      <c r="S160" s="15">
        <f>Q160+R160</f>
        <v>0</v>
      </c>
      <c r="T160" s="16">
        <v>750000</v>
      </c>
      <c r="U160" s="16"/>
      <c r="V160" s="16">
        <f t="shared" si="89"/>
        <v>750000</v>
      </c>
      <c r="W160" s="16"/>
      <c r="X160" s="16">
        <f t="shared" si="165"/>
        <v>750000</v>
      </c>
      <c r="Y160" s="26"/>
      <c r="Z160" s="16">
        <f t="shared" si="166"/>
        <v>750000</v>
      </c>
      <c r="AA160" s="9" t="s">
        <v>237</v>
      </c>
      <c r="AB160" s="13"/>
    </row>
    <row r="161" spans="1:28" ht="56.25" x14ac:dyDescent="0.3">
      <c r="A161" s="61" t="s">
        <v>192</v>
      </c>
      <c r="B161" s="73" t="s">
        <v>215</v>
      </c>
      <c r="C161" s="6" t="s">
        <v>359</v>
      </c>
      <c r="D161" s="15">
        <f>D163+D164</f>
        <v>0</v>
      </c>
      <c r="E161" s="46">
        <f>E163+E164</f>
        <v>0</v>
      </c>
      <c r="F161" s="15">
        <f t="shared" si="87"/>
        <v>0</v>
      </c>
      <c r="G161" s="15">
        <f>G163+G164</f>
        <v>0</v>
      </c>
      <c r="H161" s="15">
        <f t="shared" si="162"/>
        <v>0</v>
      </c>
      <c r="I161" s="24">
        <f>I163+I164</f>
        <v>0</v>
      </c>
      <c r="J161" s="15">
        <f t="shared" si="163"/>
        <v>0</v>
      </c>
      <c r="K161" s="15">
        <f t="shared" ref="K161:T161" si="167">K163+K164</f>
        <v>41507.199999999997</v>
      </c>
      <c r="L161" s="46">
        <f>L163+L164</f>
        <v>0</v>
      </c>
      <c r="M161" s="15">
        <f t="shared" si="88"/>
        <v>41507.199999999997</v>
      </c>
      <c r="N161" s="15">
        <f>N163+N164</f>
        <v>0</v>
      </c>
      <c r="O161" s="15">
        <f t="shared" si="164"/>
        <v>41507.199999999997</v>
      </c>
      <c r="P161" s="15">
        <f>P163+P164</f>
        <v>0</v>
      </c>
      <c r="Q161" s="15">
        <f>O161+P161</f>
        <v>41507.199999999997</v>
      </c>
      <c r="R161" s="24">
        <f>R163+R164</f>
        <v>0</v>
      </c>
      <c r="S161" s="15">
        <f>Q161+R161</f>
        <v>41507.199999999997</v>
      </c>
      <c r="T161" s="15">
        <f t="shared" si="167"/>
        <v>0</v>
      </c>
      <c r="U161" s="16">
        <f>U163+U164</f>
        <v>0</v>
      </c>
      <c r="V161" s="16">
        <f t="shared" si="89"/>
        <v>0</v>
      </c>
      <c r="W161" s="16">
        <f>W163+W164</f>
        <v>0</v>
      </c>
      <c r="X161" s="16">
        <f t="shared" si="165"/>
        <v>0</v>
      </c>
      <c r="Y161" s="26">
        <f>Y163+Y164</f>
        <v>0</v>
      </c>
      <c r="Z161" s="16">
        <f t="shared" si="166"/>
        <v>0</v>
      </c>
      <c r="AB161" s="13"/>
    </row>
    <row r="162" spans="1:28" x14ac:dyDescent="0.3">
      <c r="A162" s="61"/>
      <c r="B162" s="73" t="s">
        <v>5</v>
      </c>
      <c r="C162" s="43"/>
      <c r="D162" s="15"/>
      <c r="E162" s="46"/>
      <c r="F162" s="15"/>
      <c r="G162" s="15"/>
      <c r="H162" s="15"/>
      <c r="I162" s="24"/>
      <c r="J162" s="15"/>
      <c r="K162" s="15"/>
      <c r="L162" s="46"/>
      <c r="M162" s="15"/>
      <c r="N162" s="15"/>
      <c r="O162" s="15"/>
      <c r="P162" s="15"/>
      <c r="Q162" s="15"/>
      <c r="R162" s="24"/>
      <c r="S162" s="15"/>
      <c r="T162" s="16"/>
      <c r="U162" s="16"/>
      <c r="V162" s="16"/>
      <c r="W162" s="16"/>
      <c r="X162" s="16"/>
      <c r="Y162" s="26"/>
      <c r="Z162" s="16"/>
      <c r="AB162" s="13"/>
    </row>
    <row r="163" spans="1:28" hidden="1" x14ac:dyDescent="0.3">
      <c r="A163" s="1"/>
      <c r="B163" s="21" t="s">
        <v>6</v>
      </c>
      <c r="C163" s="22"/>
      <c r="D163" s="15">
        <v>0</v>
      </c>
      <c r="E163" s="46">
        <v>0</v>
      </c>
      <c r="F163" s="15">
        <f t="shared" si="87"/>
        <v>0</v>
      </c>
      <c r="G163" s="15">
        <v>0</v>
      </c>
      <c r="H163" s="15">
        <f t="shared" ref="H163:H165" si="168">F163+G163</f>
        <v>0</v>
      </c>
      <c r="I163" s="24">
        <v>0</v>
      </c>
      <c r="J163" s="15">
        <f t="shared" ref="J163:J165" si="169">H163+I163</f>
        <v>0</v>
      </c>
      <c r="K163" s="15">
        <v>10376.9</v>
      </c>
      <c r="L163" s="46">
        <v>0</v>
      </c>
      <c r="M163" s="15">
        <f t="shared" si="88"/>
        <v>10376.9</v>
      </c>
      <c r="N163" s="15">
        <v>0</v>
      </c>
      <c r="O163" s="15">
        <f t="shared" ref="O163:O165" si="170">M163+N163</f>
        <v>10376.9</v>
      </c>
      <c r="P163" s="15">
        <v>0</v>
      </c>
      <c r="Q163" s="15">
        <f>O163+P163</f>
        <v>10376.9</v>
      </c>
      <c r="R163" s="24">
        <v>0</v>
      </c>
      <c r="S163" s="15">
        <f>Q163+R163</f>
        <v>10376.9</v>
      </c>
      <c r="T163" s="16">
        <v>0</v>
      </c>
      <c r="U163" s="16">
        <v>0</v>
      </c>
      <c r="V163" s="16">
        <f t="shared" si="89"/>
        <v>0</v>
      </c>
      <c r="W163" s="16">
        <v>0</v>
      </c>
      <c r="X163" s="16">
        <f t="shared" ref="X163:X165" si="171">V163+W163</f>
        <v>0</v>
      </c>
      <c r="Y163" s="26">
        <v>0</v>
      </c>
      <c r="Z163" s="16">
        <f t="shared" ref="Z163:Z165" si="172">X163+Y163</f>
        <v>0</v>
      </c>
      <c r="AA163" s="9" t="s">
        <v>240</v>
      </c>
      <c r="AB163" s="13">
        <v>0</v>
      </c>
    </row>
    <row r="164" spans="1:28" x14ac:dyDescent="0.3">
      <c r="A164" s="61"/>
      <c r="B164" s="73" t="s">
        <v>20</v>
      </c>
      <c r="C164" s="43"/>
      <c r="D164" s="15">
        <v>0</v>
      </c>
      <c r="E164" s="46">
        <v>0</v>
      </c>
      <c r="F164" s="15">
        <f t="shared" si="87"/>
        <v>0</v>
      </c>
      <c r="G164" s="15">
        <v>0</v>
      </c>
      <c r="H164" s="15">
        <f t="shared" si="168"/>
        <v>0</v>
      </c>
      <c r="I164" s="24">
        <v>0</v>
      </c>
      <c r="J164" s="15">
        <f t="shared" si="169"/>
        <v>0</v>
      </c>
      <c r="K164" s="15">
        <v>31130.3</v>
      </c>
      <c r="L164" s="46">
        <v>0</v>
      </c>
      <c r="M164" s="15">
        <f t="shared" si="88"/>
        <v>31130.3</v>
      </c>
      <c r="N164" s="15">
        <v>0</v>
      </c>
      <c r="O164" s="15">
        <f t="shared" si="170"/>
        <v>31130.3</v>
      </c>
      <c r="P164" s="15">
        <v>0</v>
      </c>
      <c r="Q164" s="15">
        <f>O164+P164</f>
        <v>31130.3</v>
      </c>
      <c r="R164" s="24">
        <v>0</v>
      </c>
      <c r="S164" s="15">
        <f>Q164+R164</f>
        <v>31130.3</v>
      </c>
      <c r="T164" s="16">
        <v>0</v>
      </c>
      <c r="U164" s="16">
        <v>0</v>
      </c>
      <c r="V164" s="16">
        <f t="shared" si="89"/>
        <v>0</v>
      </c>
      <c r="W164" s="16">
        <v>0</v>
      </c>
      <c r="X164" s="16">
        <f t="shared" si="171"/>
        <v>0</v>
      </c>
      <c r="Y164" s="26">
        <v>0</v>
      </c>
      <c r="Z164" s="16">
        <f t="shared" si="172"/>
        <v>0</v>
      </c>
      <c r="AA164" s="9" t="s">
        <v>237</v>
      </c>
      <c r="AB164" s="13"/>
    </row>
    <row r="165" spans="1:28" ht="75" x14ac:dyDescent="0.3">
      <c r="A165" s="61" t="s">
        <v>193</v>
      </c>
      <c r="B165" s="73" t="s">
        <v>37</v>
      </c>
      <c r="C165" s="6" t="s">
        <v>359</v>
      </c>
      <c r="D165" s="15">
        <f>D167+D168</f>
        <v>0</v>
      </c>
      <c r="E165" s="46">
        <f>E167+E168</f>
        <v>0</v>
      </c>
      <c r="F165" s="15">
        <f t="shared" si="87"/>
        <v>0</v>
      </c>
      <c r="G165" s="15">
        <f>G167+G168</f>
        <v>0</v>
      </c>
      <c r="H165" s="15">
        <f t="shared" si="168"/>
        <v>0</v>
      </c>
      <c r="I165" s="24">
        <f>I167+I168</f>
        <v>0</v>
      </c>
      <c r="J165" s="15">
        <f t="shared" si="169"/>
        <v>0</v>
      </c>
      <c r="K165" s="15">
        <f t="shared" ref="K165:T165" si="173">K167+K168</f>
        <v>46155</v>
      </c>
      <c r="L165" s="46">
        <f>L167+L168</f>
        <v>0</v>
      </c>
      <c r="M165" s="15">
        <f t="shared" si="88"/>
        <v>46155</v>
      </c>
      <c r="N165" s="15">
        <f>N167+N168</f>
        <v>0</v>
      </c>
      <c r="O165" s="15">
        <f t="shared" si="170"/>
        <v>46155</v>
      </c>
      <c r="P165" s="15">
        <f>P167+P168</f>
        <v>0</v>
      </c>
      <c r="Q165" s="15">
        <f>O165+P165</f>
        <v>46155</v>
      </c>
      <c r="R165" s="24">
        <f>R167+R168</f>
        <v>0</v>
      </c>
      <c r="S165" s="15">
        <f>Q165+R165</f>
        <v>46155</v>
      </c>
      <c r="T165" s="15">
        <f t="shared" si="173"/>
        <v>0</v>
      </c>
      <c r="U165" s="16">
        <f>U167+U168</f>
        <v>0</v>
      </c>
      <c r="V165" s="16">
        <f t="shared" si="89"/>
        <v>0</v>
      </c>
      <c r="W165" s="16">
        <f>W167+W168</f>
        <v>0</v>
      </c>
      <c r="X165" s="16">
        <f t="shared" si="171"/>
        <v>0</v>
      </c>
      <c r="Y165" s="26">
        <f>Y167+Y168</f>
        <v>0</v>
      </c>
      <c r="Z165" s="16">
        <f t="shared" si="172"/>
        <v>0</v>
      </c>
      <c r="AB165" s="13"/>
    </row>
    <row r="166" spans="1:28" x14ac:dyDescent="0.3">
      <c r="A166" s="61"/>
      <c r="B166" s="73" t="s">
        <v>5</v>
      </c>
      <c r="C166" s="74"/>
      <c r="D166" s="15"/>
      <c r="E166" s="46"/>
      <c r="F166" s="15"/>
      <c r="G166" s="15"/>
      <c r="H166" s="15"/>
      <c r="I166" s="24"/>
      <c r="J166" s="15"/>
      <c r="K166" s="15"/>
      <c r="L166" s="46"/>
      <c r="M166" s="15"/>
      <c r="N166" s="15"/>
      <c r="O166" s="15"/>
      <c r="P166" s="15"/>
      <c r="Q166" s="15"/>
      <c r="R166" s="24"/>
      <c r="S166" s="15"/>
      <c r="T166" s="16"/>
      <c r="U166" s="16"/>
      <c r="V166" s="16"/>
      <c r="W166" s="16"/>
      <c r="X166" s="16"/>
      <c r="Y166" s="26"/>
      <c r="Z166" s="16"/>
      <c r="AB166" s="13"/>
    </row>
    <row r="167" spans="1:28" hidden="1" x14ac:dyDescent="0.3">
      <c r="A167" s="1"/>
      <c r="B167" s="21" t="s">
        <v>6</v>
      </c>
      <c r="C167" s="2"/>
      <c r="D167" s="18">
        <v>0</v>
      </c>
      <c r="E167" s="47">
        <v>0</v>
      </c>
      <c r="F167" s="15">
        <f t="shared" ref="F167:F235" si="174">D167+E167</f>
        <v>0</v>
      </c>
      <c r="G167" s="18">
        <v>0</v>
      </c>
      <c r="H167" s="15">
        <f t="shared" ref="H167:H169" si="175">F167+G167</f>
        <v>0</v>
      </c>
      <c r="I167" s="25">
        <v>0</v>
      </c>
      <c r="J167" s="15">
        <f t="shared" ref="J167:J169" si="176">H167+I167</f>
        <v>0</v>
      </c>
      <c r="K167" s="18">
        <v>11538.9</v>
      </c>
      <c r="L167" s="47">
        <v>0</v>
      </c>
      <c r="M167" s="15">
        <f t="shared" ref="M167:M235" si="177">K167+L167</f>
        <v>11538.9</v>
      </c>
      <c r="N167" s="18">
        <v>0</v>
      </c>
      <c r="O167" s="15">
        <f t="shared" ref="O167:O169" si="178">M167+N167</f>
        <v>11538.9</v>
      </c>
      <c r="P167" s="18">
        <v>0</v>
      </c>
      <c r="Q167" s="15">
        <f>O167+P167</f>
        <v>11538.9</v>
      </c>
      <c r="R167" s="25">
        <v>0</v>
      </c>
      <c r="S167" s="15">
        <f>Q167+R167</f>
        <v>11538.9</v>
      </c>
      <c r="T167" s="17">
        <v>0</v>
      </c>
      <c r="U167" s="17">
        <v>0</v>
      </c>
      <c r="V167" s="16">
        <f t="shared" ref="V167:V235" si="179">T167+U167</f>
        <v>0</v>
      </c>
      <c r="W167" s="17">
        <v>0</v>
      </c>
      <c r="X167" s="16">
        <f t="shared" ref="X167:X169" si="180">V167+W167</f>
        <v>0</v>
      </c>
      <c r="Y167" s="28">
        <v>0</v>
      </c>
      <c r="Z167" s="16">
        <f t="shared" ref="Z167:Z169" si="181">X167+Y167</f>
        <v>0</v>
      </c>
      <c r="AA167" s="8" t="s">
        <v>241</v>
      </c>
      <c r="AB167" s="13">
        <v>0</v>
      </c>
    </row>
    <row r="168" spans="1:28" x14ac:dyDescent="0.3">
      <c r="A168" s="61"/>
      <c r="B168" s="73" t="s">
        <v>20</v>
      </c>
      <c r="C168" s="74"/>
      <c r="D168" s="15">
        <v>0</v>
      </c>
      <c r="E168" s="46">
        <v>0</v>
      </c>
      <c r="F168" s="15">
        <f t="shared" si="174"/>
        <v>0</v>
      </c>
      <c r="G168" s="15">
        <v>0</v>
      </c>
      <c r="H168" s="15">
        <f t="shared" si="175"/>
        <v>0</v>
      </c>
      <c r="I168" s="24">
        <v>0</v>
      </c>
      <c r="J168" s="15">
        <f t="shared" si="176"/>
        <v>0</v>
      </c>
      <c r="K168" s="15">
        <v>34616.1</v>
      </c>
      <c r="L168" s="46">
        <v>0</v>
      </c>
      <c r="M168" s="15">
        <f t="shared" si="177"/>
        <v>34616.1</v>
      </c>
      <c r="N168" s="15">
        <v>0</v>
      </c>
      <c r="O168" s="15">
        <f t="shared" si="178"/>
        <v>34616.1</v>
      </c>
      <c r="P168" s="15">
        <v>0</v>
      </c>
      <c r="Q168" s="15">
        <f>O168+P168</f>
        <v>34616.1</v>
      </c>
      <c r="R168" s="24">
        <v>0</v>
      </c>
      <c r="S168" s="15">
        <f>Q168+R168</f>
        <v>34616.1</v>
      </c>
      <c r="T168" s="16">
        <v>0</v>
      </c>
      <c r="U168" s="16">
        <v>0</v>
      </c>
      <c r="V168" s="16">
        <f t="shared" si="179"/>
        <v>0</v>
      </c>
      <c r="W168" s="16">
        <v>0</v>
      </c>
      <c r="X168" s="16">
        <f t="shared" si="180"/>
        <v>0</v>
      </c>
      <c r="Y168" s="26">
        <v>0</v>
      </c>
      <c r="Z168" s="16">
        <f t="shared" si="181"/>
        <v>0</v>
      </c>
      <c r="AA168" s="9" t="s">
        <v>237</v>
      </c>
      <c r="AB168" s="13"/>
    </row>
    <row r="169" spans="1:28" ht="56.25" x14ac:dyDescent="0.3">
      <c r="A169" s="61" t="s">
        <v>194</v>
      </c>
      <c r="B169" s="73" t="s">
        <v>38</v>
      </c>
      <c r="C169" s="6" t="s">
        <v>359</v>
      </c>
      <c r="D169" s="15">
        <f>D171+D172</f>
        <v>955530.5</v>
      </c>
      <c r="E169" s="46">
        <f>E171+E172</f>
        <v>0</v>
      </c>
      <c r="F169" s="15">
        <f t="shared" si="174"/>
        <v>955530.5</v>
      </c>
      <c r="G169" s="15">
        <f>G171+G172</f>
        <v>48155.483999999997</v>
      </c>
      <c r="H169" s="15">
        <f t="shared" si="175"/>
        <v>1003685.9839999999</v>
      </c>
      <c r="I169" s="24">
        <f>I171+I172</f>
        <v>0</v>
      </c>
      <c r="J169" s="15">
        <f t="shared" si="176"/>
        <v>1003685.9839999999</v>
      </c>
      <c r="K169" s="15">
        <f t="shared" ref="K169:T169" si="182">K171+K172</f>
        <v>1475299.3</v>
      </c>
      <c r="L169" s="46">
        <f>L171+L172</f>
        <v>0</v>
      </c>
      <c r="M169" s="15">
        <f t="shared" si="177"/>
        <v>1475299.3</v>
      </c>
      <c r="N169" s="15">
        <f>N171+N172</f>
        <v>0</v>
      </c>
      <c r="O169" s="15">
        <f t="shared" si="178"/>
        <v>1475299.3</v>
      </c>
      <c r="P169" s="15">
        <f>P171+P172</f>
        <v>0</v>
      </c>
      <c r="Q169" s="15">
        <f>O169+P169</f>
        <v>1475299.3</v>
      </c>
      <c r="R169" s="24">
        <f>R171+R172</f>
        <v>0</v>
      </c>
      <c r="S169" s="15">
        <f>Q169+R169</f>
        <v>1475299.3</v>
      </c>
      <c r="T169" s="15">
        <f t="shared" si="182"/>
        <v>2402309.2000000002</v>
      </c>
      <c r="U169" s="16">
        <f>U171+U172</f>
        <v>0</v>
      </c>
      <c r="V169" s="16">
        <f t="shared" si="179"/>
        <v>2402309.2000000002</v>
      </c>
      <c r="W169" s="16">
        <f>W171+W172</f>
        <v>0</v>
      </c>
      <c r="X169" s="16">
        <f t="shared" si="180"/>
        <v>2402309.2000000002</v>
      </c>
      <c r="Y169" s="26">
        <f>Y171+Y172</f>
        <v>0</v>
      </c>
      <c r="Z169" s="16">
        <f t="shared" si="181"/>
        <v>2402309.2000000002</v>
      </c>
      <c r="AB169" s="13"/>
    </row>
    <row r="170" spans="1:28" x14ac:dyDescent="0.3">
      <c r="A170" s="61"/>
      <c r="B170" s="73" t="s">
        <v>5</v>
      </c>
      <c r="C170" s="74"/>
      <c r="D170" s="15"/>
      <c r="E170" s="46"/>
      <c r="F170" s="15"/>
      <c r="G170" s="15"/>
      <c r="H170" s="15"/>
      <c r="I170" s="24"/>
      <c r="J170" s="15"/>
      <c r="K170" s="15"/>
      <c r="L170" s="46"/>
      <c r="M170" s="15"/>
      <c r="N170" s="15"/>
      <c r="O170" s="15"/>
      <c r="P170" s="15"/>
      <c r="Q170" s="15"/>
      <c r="R170" s="24"/>
      <c r="S170" s="15"/>
      <c r="T170" s="16"/>
      <c r="U170" s="16"/>
      <c r="V170" s="16"/>
      <c r="W170" s="16"/>
      <c r="X170" s="16"/>
      <c r="Y170" s="26"/>
      <c r="Z170" s="16"/>
      <c r="AB170" s="13"/>
    </row>
    <row r="171" spans="1:28" hidden="1" x14ac:dyDescent="0.3">
      <c r="A171" s="1"/>
      <c r="B171" s="21" t="s">
        <v>6</v>
      </c>
      <c r="C171" s="2"/>
      <c r="D171" s="18">
        <v>156098.9</v>
      </c>
      <c r="E171" s="47"/>
      <c r="F171" s="15">
        <f t="shared" si="174"/>
        <v>156098.9</v>
      </c>
      <c r="G171" s="18">
        <v>48155.483999999997</v>
      </c>
      <c r="H171" s="15">
        <f t="shared" ref="H171:H173" si="183">F171+G171</f>
        <v>204254.38399999999</v>
      </c>
      <c r="I171" s="25"/>
      <c r="J171" s="15">
        <f t="shared" ref="J171:J173" si="184">H171+I171</f>
        <v>204254.38399999999</v>
      </c>
      <c r="K171" s="18">
        <v>434567.5</v>
      </c>
      <c r="L171" s="47"/>
      <c r="M171" s="15">
        <f t="shared" si="177"/>
        <v>434567.5</v>
      </c>
      <c r="N171" s="18"/>
      <c r="O171" s="15">
        <f t="shared" ref="O171:O173" si="185">M171+N171</f>
        <v>434567.5</v>
      </c>
      <c r="P171" s="18"/>
      <c r="Q171" s="15">
        <f>O171+P171</f>
        <v>434567.5</v>
      </c>
      <c r="R171" s="25"/>
      <c r="S171" s="15">
        <f>Q171+R171</f>
        <v>434567.5</v>
      </c>
      <c r="T171" s="17">
        <v>970204.7</v>
      </c>
      <c r="U171" s="17"/>
      <c r="V171" s="16">
        <f t="shared" si="179"/>
        <v>970204.7</v>
      </c>
      <c r="W171" s="17"/>
      <c r="X171" s="16">
        <f t="shared" ref="X171:X173" si="186">V171+W171</f>
        <v>970204.7</v>
      </c>
      <c r="Y171" s="28"/>
      <c r="Z171" s="16">
        <f t="shared" ref="Z171:Z173" si="187">X171+Y171</f>
        <v>970204.7</v>
      </c>
      <c r="AA171" s="8" t="s">
        <v>232</v>
      </c>
      <c r="AB171" s="13">
        <v>0</v>
      </c>
    </row>
    <row r="172" spans="1:28" x14ac:dyDescent="0.3">
      <c r="A172" s="61"/>
      <c r="B172" s="73" t="s">
        <v>20</v>
      </c>
      <c r="C172" s="74"/>
      <c r="D172" s="15">
        <v>799431.6</v>
      </c>
      <c r="E172" s="46"/>
      <c r="F172" s="15">
        <f t="shared" si="174"/>
        <v>799431.6</v>
      </c>
      <c r="G172" s="15"/>
      <c r="H172" s="15">
        <f t="shared" si="183"/>
        <v>799431.6</v>
      </c>
      <c r="I172" s="24"/>
      <c r="J172" s="15">
        <f t="shared" si="184"/>
        <v>799431.6</v>
      </c>
      <c r="K172" s="15">
        <v>1040731.8</v>
      </c>
      <c r="L172" s="46"/>
      <c r="M172" s="15">
        <f t="shared" si="177"/>
        <v>1040731.8</v>
      </c>
      <c r="N172" s="15"/>
      <c r="O172" s="15">
        <f t="shared" si="185"/>
        <v>1040731.8</v>
      </c>
      <c r="P172" s="15"/>
      <c r="Q172" s="15">
        <f>O172+P172</f>
        <v>1040731.8</v>
      </c>
      <c r="R172" s="24"/>
      <c r="S172" s="15">
        <f>Q172+R172</f>
        <v>1040731.8</v>
      </c>
      <c r="T172" s="16">
        <v>1432104.5</v>
      </c>
      <c r="U172" s="16"/>
      <c r="V172" s="16">
        <f t="shared" si="179"/>
        <v>1432104.5</v>
      </c>
      <c r="W172" s="16"/>
      <c r="X172" s="16">
        <f t="shared" si="186"/>
        <v>1432104.5</v>
      </c>
      <c r="Y172" s="26"/>
      <c r="Z172" s="16">
        <f t="shared" si="187"/>
        <v>1432104.5</v>
      </c>
      <c r="AA172" s="9" t="s">
        <v>237</v>
      </c>
      <c r="AB172" s="13"/>
    </row>
    <row r="173" spans="1:28" ht="56.25" x14ac:dyDescent="0.3">
      <c r="A173" s="61" t="s">
        <v>195</v>
      </c>
      <c r="B173" s="73" t="s">
        <v>39</v>
      </c>
      <c r="C173" s="6" t="s">
        <v>359</v>
      </c>
      <c r="D173" s="15">
        <f>D175+D176</f>
        <v>393223.6</v>
      </c>
      <c r="E173" s="46">
        <f>E175+E176</f>
        <v>0</v>
      </c>
      <c r="F173" s="15">
        <f t="shared" si="174"/>
        <v>393223.6</v>
      </c>
      <c r="G173" s="15">
        <f>G175+G176</f>
        <v>0</v>
      </c>
      <c r="H173" s="15">
        <f t="shared" si="183"/>
        <v>393223.6</v>
      </c>
      <c r="I173" s="24">
        <f>I175+I176</f>
        <v>0</v>
      </c>
      <c r="J173" s="15">
        <f t="shared" si="184"/>
        <v>393223.6</v>
      </c>
      <c r="K173" s="15">
        <f t="shared" ref="K173:T173" si="188">K175+K176</f>
        <v>0</v>
      </c>
      <c r="L173" s="46">
        <f>L175+L176</f>
        <v>0</v>
      </c>
      <c r="M173" s="15">
        <f t="shared" si="177"/>
        <v>0</v>
      </c>
      <c r="N173" s="15">
        <f>N175+N176</f>
        <v>0</v>
      </c>
      <c r="O173" s="15">
        <f t="shared" si="185"/>
        <v>0</v>
      </c>
      <c r="P173" s="15">
        <f>P175+P176</f>
        <v>0</v>
      </c>
      <c r="Q173" s="15">
        <f>O173+P173</f>
        <v>0</v>
      </c>
      <c r="R173" s="24">
        <f>R175+R176</f>
        <v>0</v>
      </c>
      <c r="S173" s="15">
        <f>Q173+R173</f>
        <v>0</v>
      </c>
      <c r="T173" s="15">
        <f t="shared" si="188"/>
        <v>0</v>
      </c>
      <c r="U173" s="16">
        <f>U175+U176</f>
        <v>0</v>
      </c>
      <c r="V173" s="16">
        <f t="shared" si="179"/>
        <v>0</v>
      </c>
      <c r="W173" s="16">
        <f>W175+W176</f>
        <v>0</v>
      </c>
      <c r="X173" s="16">
        <f t="shared" si="186"/>
        <v>0</v>
      </c>
      <c r="Y173" s="26">
        <f>Y175+Y176</f>
        <v>0</v>
      </c>
      <c r="Z173" s="16">
        <f t="shared" si="187"/>
        <v>0</v>
      </c>
      <c r="AB173" s="13"/>
    </row>
    <row r="174" spans="1:28" x14ac:dyDescent="0.3">
      <c r="A174" s="61"/>
      <c r="B174" s="73" t="s">
        <v>5</v>
      </c>
      <c r="C174" s="6"/>
      <c r="D174" s="15"/>
      <c r="E174" s="46"/>
      <c r="F174" s="15"/>
      <c r="G174" s="15"/>
      <c r="H174" s="15"/>
      <c r="I174" s="24"/>
      <c r="J174" s="15"/>
      <c r="K174" s="15"/>
      <c r="L174" s="46"/>
      <c r="M174" s="15"/>
      <c r="N174" s="15"/>
      <c r="O174" s="15"/>
      <c r="P174" s="15"/>
      <c r="Q174" s="15"/>
      <c r="R174" s="24"/>
      <c r="S174" s="15"/>
      <c r="T174" s="15"/>
      <c r="U174" s="16"/>
      <c r="V174" s="16"/>
      <c r="W174" s="16"/>
      <c r="X174" s="16"/>
      <c r="Y174" s="26"/>
      <c r="Z174" s="16"/>
      <c r="AB174" s="13"/>
    </row>
    <row r="175" spans="1:28" hidden="1" x14ac:dyDescent="0.3">
      <c r="A175" s="1"/>
      <c r="B175" s="21" t="s">
        <v>6</v>
      </c>
      <c r="C175" s="21"/>
      <c r="D175" s="15">
        <v>98306</v>
      </c>
      <c r="E175" s="46"/>
      <c r="F175" s="15">
        <f t="shared" si="174"/>
        <v>98306</v>
      </c>
      <c r="G175" s="15"/>
      <c r="H175" s="15">
        <f t="shared" ref="H175:H177" si="189">F175+G175</f>
        <v>98306</v>
      </c>
      <c r="I175" s="24"/>
      <c r="J175" s="15">
        <f t="shared" ref="J175:J177" si="190">H175+I175</f>
        <v>98306</v>
      </c>
      <c r="K175" s="15">
        <v>0</v>
      </c>
      <c r="L175" s="46"/>
      <c r="M175" s="15">
        <f t="shared" si="177"/>
        <v>0</v>
      </c>
      <c r="N175" s="15"/>
      <c r="O175" s="15">
        <f t="shared" ref="O175:O177" si="191">M175+N175</f>
        <v>0</v>
      </c>
      <c r="P175" s="15"/>
      <c r="Q175" s="15">
        <f>O175+P175</f>
        <v>0</v>
      </c>
      <c r="R175" s="24"/>
      <c r="S175" s="15">
        <f>Q175+R175</f>
        <v>0</v>
      </c>
      <c r="T175" s="16">
        <v>0</v>
      </c>
      <c r="U175" s="16"/>
      <c r="V175" s="16">
        <f t="shared" si="179"/>
        <v>0</v>
      </c>
      <c r="W175" s="16"/>
      <c r="X175" s="16">
        <f t="shared" ref="X175:X177" si="192">V175+W175</f>
        <v>0</v>
      </c>
      <c r="Y175" s="26"/>
      <c r="Z175" s="16">
        <f t="shared" ref="Z175:Z177" si="193">X175+Y175</f>
        <v>0</v>
      </c>
      <c r="AA175" s="9" t="s">
        <v>230</v>
      </c>
      <c r="AB175" s="13">
        <v>0</v>
      </c>
    </row>
    <row r="176" spans="1:28" x14ac:dyDescent="0.3">
      <c r="A176" s="61"/>
      <c r="B176" s="73" t="s">
        <v>20</v>
      </c>
      <c r="C176" s="73"/>
      <c r="D176" s="15">
        <v>294917.59999999998</v>
      </c>
      <c r="E176" s="46"/>
      <c r="F176" s="15">
        <f t="shared" si="174"/>
        <v>294917.59999999998</v>
      </c>
      <c r="G176" s="15"/>
      <c r="H176" s="15">
        <f t="shared" si="189"/>
        <v>294917.59999999998</v>
      </c>
      <c r="I176" s="24"/>
      <c r="J176" s="15">
        <f t="shared" si="190"/>
        <v>294917.59999999998</v>
      </c>
      <c r="K176" s="15">
        <v>0</v>
      </c>
      <c r="L176" s="46"/>
      <c r="M176" s="15">
        <f t="shared" si="177"/>
        <v>0</v>
      </c>
      <c r="N176" s="15"/>
      <c r="O176" s="15">
        <f t="shared" si="191"/>
        <v>0</v>
      </c>
      <c r="P176" s="15"/>
      <c r="Q176" s="15">
        <f>O176+P176</f>
        <v>0</v>
      </c>
      <c r="R176" s="24"/>
      <c r="S176" s="15">
        <f>Q176+R176</f>
        <v>0</v>
      </c>
      <c r="T176" s="16">
        <v>0</v>
      </c>
      <c r="U176" s="16"/>
      <c r="V176" s="16">
        <f t="shared" si="179"/>
        <v>0</v>
      </c>
      <c r="W176" s="16"/>
      <c r="X176" s="16">
        <f t="shared" si="192"/>
        <v>0</v>
      </c>
      <c r="Y176" s="26"/>
      <c r="Z176" s="16">
        <f t="shared" si="193"/>
        <v>0</v>
      </c>
      <c r="AA176" s="9" t="s">
        <v>237</v>
      </c>
      <c r="AB176" s="13"/>
    </row>
    <row r="177" spans="1:28" ht="56.25" x14ac:dyDescent="0.3">
      <c r="A177" s="61" t="s">
        <v>196</v>
      </c>
      <c r="B177" s="73" t="s">
        <v>40</v>
      </c>
      <c r="C177" s="6" t="s">
        <v>359</v>
      </c>
      <c r="D177" s="15">
        <f>D179+D180</f>
        <v>100000</v>
      </c>
      <c r="E177" s="46">
        <f>E179+E180</f>
        <v>0</v>
      </c>
      <c r="F177" s="15">
        <f t="shared" si="174"/>
        <v>100000</v>
      </c>
      <c r="G177" s="15">
        <f>G179+G180</f>
        <v>0</v>
      </c>
      <c r="H177" s="15">
        <f t="shared" si="189"/>
        <v>100000</v>
      </c>
      <c r="I177" s="24">
        <f>I179+I180</f>
        <v>0</v>
      </c>
      <c r="J177" s="15">
        <f t="shared" si="190"/>
        <v>100000</v>
      </c>
      <c r="K177" s="15">
        <f t="shared" ref="K177:T177" si="194">K179+K180</f>
        <v>999358.3</v>
      </c>
      <c r="L177" s="46">
        <f>L179+L180</f>
        <v>0</v>
      </c>
      <c r="M177" s="15">
        <f t="shared" si="177"/>
        <v>999358.3</v>
      </c>
      <c r="N177" s="15">
        <f>N179+N180</f>
        <v>0</v>
      </c>
      <c r="O177" s="15">
        <f t="shared" si="191"/>
        <v>999358.3</v>
      </c>
      <c r="P177" s="15">
        <f>P179+P180</f>
        <v>0</v>
      </c>
      <c r="Q177" s="15">
        <f>O177+P177</f>
        <v>999358.3</v>
      </c>
      <c r="R177" s="24">
        <f>R179+R180</f>
        <v>0</v>
      </c>
      <c r="S177" s="15">
        <f>Q177+R177</f>
        <v>999358.3</v>
      </c>
      <c r="T177" s="15">
        <f t="shared" si="194"/>
        <v>100000</v>
      </c>
      <c r="U177" s="16">
        <f>U179+U180</f>
        <v>0</v>
      </c>
      <c r="V177" s="16">
        <f t="shared" si="179"/>
        <v>100000</v>
      </c>
      <c r="W177" s="16">
        <f>W179+W180</f>
        <v>0</v>
      </c>
      <c r="X177" s="16">
        <f t="shared" si="192"/>
        <v>100000</v>
      </c>
      <c r="Y177" s="26">
        <f>Y179+Y180</f>
        <v>0</v>
      </c>
      <c r="Z177" s="16">
        <f t="shared" si="193"/>
        <v>100000</v>
      </c>
      <c r="AB177" s="13"/>
    </row>
    <row r="178" spans="1:28" x14ac:dyDescent="0.3">
      <c r="A178" s="61"/>
      <c r="B178" s="73" t="s">
        <v>5</v>
      </c>
      <c r="C178" s="6"/>
      <c r="D178" s="15"/>
      <c r="E178" s="46"/>
      <c r="F178" s="15"/>
      <c r="G178" s="15"/>
      <c r="H178" s="15"/>
      <c r="I178" s="24"/>
      <c r="J178" s="15"/>
      <c r="K178" s="15"/>
      <c r="L178" s="46"/>
      <c r="M178" s="15"/>
      <c r="N178" s="15"/>
      <c r="O178" s="15"/>
      <c r="P178" s="15"/>
      <c r="Q178" s="15"/>
      <c r="R178" s="24"/>
      <c r="S178" s="15"/>
      <c r="T178" s="15"/>
      <c r="U178" s="16"/>
      <c r="V178" s="16"/>
      <c r="W178" s="16"/>
      <c r="X178" s="16"/>
      <c r="Y178" s="26"/>
      <c r="Z178" s="16"/>
      <c r="AB178" s="13"/>
    </row>
    <row r="179" spans="1:28" hidden="1" x14ac:dyDescent="0.3">
      <c r="A179" s="1"/>
      <c r="B179" s="21" t="s">
        <v>6</v>
      </c>
      <c r="C179" s="21"/>
      <c r="D179" s="15">
        <v>25000</v>
      </c>
      <c r="E179" s="46"/>
      <c r="F179" s="15">
        <f t="shared" si="174"/>
        <v>25000</v>
      </c>
      <c r="G179" s="15"/>
      <c r="H179" s="15">
        <f t="shared" ref="H179:H181" si="195">F179+G179</f>
        <v>25000</v>
      </c>
      <c r="I179" s="24"/>
      <c r="J179" s="15">
        <f t="shared" ref="J179:J181" si="196">H179+I179</f>
        <v>25000</v>
      </c>
      <c r="K179" s="15">
        <v>284496.90000000002</v>
      </c>
      <c r="L179" s="46"/>
      <c r="M179" s="15">
        <f t="shared" si="177"/>
        <v>284496.90000000002</v>
      </c>
      <c r="N179" s="15"/>
      <c r="O179" s="15">
        <f t="shared" ref="O179:O181" si="197">M179+N179</f>
        <v>284496.90000000002</v>
      </c>
      <c r="P179" s="15"/>
      <c r="Q179" s="15">
        <f>O179+P179</f>
        <v>284496.90000000002</v>
      </c>
      <c r="R179" s="24"/>
      <c r="S179" s="15">
        <f>Q179+R179</f>
        <v>284496.90000000002</v>
      </c>
      <c r="T179" s="16">
        <v>25000</v>
      </c>
      <c r="U179" s="16"/>
      <c r="V179" s="16">
        <f t="shared" si="179"/>
        <v>25000</v>
      </c>
      <c r="W179" s="16"/>
      <c r="X179" s="16">
        <f t="shared" ref="X179:X181" si="198">V179+W179</f>
        <v>25000</v>
      </c>
      <c r="Y179" s="26"/>
      <c r="Z179" s="16">
        <f t="shared" ref="Z179:Z181" si="199">X179+Y179</f>
        <v>25000</v>
      </c>
      <c r="AA179" s="9" t="s">
        <v>229</v>
      </c>
      <c r="AB179" s="13">
        <v>0</v>
      </c>
    </row>
    <row r="180" spans="1:28" x14ac:dyDescent="0.3">
      <c r="A180" s="61"/>
      <c r="B180" s="73" t="s">
        <v>20</v>
      </c>
      <c r="C180" s="73"/>
      <c r="D180" s="15">
        <v>75000</v>
      </c>
      <c r="E180" s="46"/>
      <c r="F180" s="15">
        <f t="shared" si="174"/>
        <v>75000</v>
      </c>
      <c r="G180" s="15"/>
      <c r="H180" s="15">
        <f t="shared" si="195"/>
        <v>75000</v>
      </c>
      <c r="I180" s="24"/>
      <c r="J180" s="15">
        <f t="shared" si="196"/>
        <v>75000</v>
      </c>
      <c r="K180" s="15">
        <v>714861.4</v>
      </c>
      <c r="L180" s="46"/>
      <c r="M180" s="15">
        <f t="shared" si="177"/>
        <v>714861.4</v>
      </c>
      <c r="N180" s="15"/>
      <c r="O180" s="15">
        <f t="shared" si="197"/>
        <v>714861.4</v>
      </c>
      <c r="P180" s="15"/>
      <c r="Q180" s="15">
        <f>O180+P180</f>
        <v>714861.4</v>
      </c>
      <c r="R180" s="24"/>
      <c r="S180" s="15">
        <f>Q180+R180</f>
        <v>714861.4</v>
      </c>
      <c r="T180" s="16">
        <v>75000</v>
      </c>
      <c r="U180" s="16"/>
      <c r="V180" s="16">
        <f t="shared" si="179"/>
        <v>75000</v>
      </c>
      <c r="W180" s="16"/>
      <c r="X180" s="16">
        <f t="shared" si="198"/>
        <v>75000</v>
      </c>
      <c r="Y180" s="26"/>
      <c r="Z180" s="16">
        <f t="shared" si="199"/>
        <v>75000</v>
      </c>
      <c r="AA180" s="9" t="s">
        <v>237</v>
      </c>
      <c r="AB180" s="13"/>
    </row>
    <row r="181" spans="1:28" ht="56.25" x14ac:dyDescent="0.3">
      <c r="A181" s="61" t="s">
        <v>197</v>
      </c>
      <c r="B181" s="73" t="s">
        <v>244</v>
      </c>
      <c r="C181" s="6" t="s">
        <v>359</v>
      </c>
      <c r="D181" s="15">
        <f>D183+D184</f>
        <v>344108.19999999995</v>
      </c>
      <c r="E181" s="46">
        <f>E183+E184</f>
        <v>0</v>
      </c>
      <c r="F181" s="15">
        <f t="shared" si="174"/>
        <v>344108.19999999995</v>
      </c>
      <c r="G181" s="15">
        <f>G183+G184</f>
        <v>13812.6</v>
      </c>
      <c r="H181" s="15">
        <f t="shared" si="195"/>
        <v>357920.79999999993</v>
      </c>
      <c r="I181" s="24">
        <f>I183+I184</f>
        <v>0</v>
      </c>
      <c r="J181" s="15">
        <f t="shared" si="196"/>
        <v>357920.79999999993</v>
      </c>
      <c r="K181" s="15">
        <f t="shared" ref="K181:T181" si="200">K183+K184</f>
        <v>50000</v>
      </c>
      <c r="L181" s="46">
        <f>L183+L184</f>
        <v>0</v>
      </c>
      <c r="M181" s="15">
        <f t="shared" si="177"/>
        <v>50000</v>
      </c>
      <c r="N181" s="15">
        <f>N183+N184</f>
        <v>0</v>
      </c>
      <c r="O181" s="15">
        <f t="shared" si="197"/>
        <v>50000</v>
      </c>
      <c r="P181" s="15">
        <f>P183+P184</f>
        <v>0</v>
      </c>
      <c r="Q181" s="15">
        <f>O181+P181</f>
        <v>50000</v>
      </c>
      <c r="R181" s="24">
        <f>R183+R184</f>
        <v>0</v>
      </c>
      <c r="S181" s="15">
        <f>Q181+R181</f>
        <v>50000</v>
      </c>
      <c r="T181" s="15">
        <f t="shared" si="200"/>
        <v>0</v>
      </c>
      <c r="U181" s="16">
        <f>U183+U184</f>
        <v>0</v>
      </c>
      <c r="V181" s="16">
        <f t="shared" si="179"/>
        <v>0</v>
      </c>
      <c r="W181" s="16">
        <f>W183+W184</f>
        <v>0</v>
      </c>
      <c r="X181" s="16">
        <f t="shared" si="198"/>
        <v>0</v>
      </c>
      <c r="Y181" s="26">
        <f>Y183+Y184</f>
        <v>0</v>
      </c>
      <c r="Z181" s="16">
        <f t="shared" si="199"/>
        <v>0</v>
      </c>
      <c r="AB181" s="13"/>
    </row>
    <row r="182" spans="1:28" x14ac:dyDescent="0.3">
      <c r="A182" s="61"/>
      <c r="B182" s="73" t="s">
        <v>5</v>
      </c>
      <c r="C182" s="6"/>
      <c r="D182" s="15"/>
      <c r="E182" s="46"/>
      <c r="F182" s="15"/>
      <c r="G182" s="15"/>
      <c r="H182" s="15"/>
      <c r="I182" s="24"/>
      <c r="J182" s="15"/>
      <c r="K182" s="15"/>
      <c r="L182" s="46"/>
      <c r="M182" s="15"/>
      <c r="N182" s="15"/>
      <c r="O182" s="15"/>
      <c r="P182" s="15"/>
      <c r="Q182" s="15"/>
      <c r="R182" s="24"/>
      <c r="S182" s="15"/>
      <c r="T182" s="15"/>
      <c r="U182" s="16"/>
      <c r="V182" s="16"/>
      <c r="W182" s="16"/>
      <c r="X182" s="16"/>
      <c r="Y182" s="26"/>
      <c r="Z182" s="16"/>
      <c r="AB182" s="13"/>
    </row>
    <row r="183" spans="1:28" hidden="1" x14ac:dyDescent="0.3">
      <c r="A183" s="1"/>
      <c r="B183" s="21" t="s">
        <v>6</v>
      </c>
      <c r="C183" s="21"/>
      <c r="D183" s="15">
        <v>48527.100000000006</v>
      </c>
      <c r="E183" s="46"/>
      <c r="F183" s="15">
        <f t="shared" si="174"/>
        <v>48527.100000000006</v>
      </c>
      <c r="G183" s="15">
        <v>13812.6</v>
      </c>
      <c r="H183" s="15">
        <f t="shared" ref="H183:H187" si="201">F183+G183</f>
        <v>62339.700000000004</v>
      </c>
      <c r="I183" s="24"/>
      <c r="J183" s="15">
        <f t="shared" ref="J183:J187" si="202">H183+I183</f>
        <v>62339.700000000004</v>
      </c>
      <c r="K183" s="15">
        <v>50000</v>
      </c>
      <c r="L183" s="46"/>
      <c r="M183" s="15">
        <f t="shared" si="177"/>
        <v>50000</v>
      </c>
      <c r="N183" s="15"/>
      <c r="O183" s="15">
        <f t="shared" ref="O183:O187" si="203">M183+N183</f>
        <v>50000</v>
      </c>
      <c r="P183" s="15"/>
      <c r="Q183" s="15">
        <f>O183+P183</f>
        <v>50000</v>
      </c>
      <c r="R183" s="24"/>
      <c r="S183" s="15">
        <f>Q183+R183</f>
        <v>50000</v>
      </c>
      <c r="T183" s="16">
        <v>0</v>
      </c>
      <c r="U183" s="16"/>
      <c r="V183" s="16">
        <f t="shared" si="179"/>
        <v>0</v>
      </c>
      <c r="W183" s="16"/>
      <c r="X183" s="16">
        <f t="shared" ref="X183:X187" si="204">V183+W183</f>
        <v>0</v>
      </c>
      <c r="Y183" s="26"/>
      <c r="Z183" s="16">
        <f t="shared" ref="Z183:Z187" si="205">X183+Y183</f>
        <v>0</v>
      </c>
      <c r="AA183" s="9" t="s">
        <v>235</v>
      </c>
      <c r="AB183" s="13">
        <v>0</v>
      </c>
    </row>
    <row r="184" spans="1:28" x14ac:dyDescent="0.3">
      <c r="A184" s="61"/>
      <c r="B184" s="73" t="s">
        <v>20</v>
      </c>
      <c r="C184" s="73"/>
      <c r="D184" s="15">
        <v>295581.09999999998</v>
      </c>
      <c r="E184" s="46"/>
      <c r="F184" s="15">
        <f t="shared" si="174"/>
        <v>295581.09999999998</v>
      </c>
      <c r="G184" s="15"/>
      <c r="H184" s="15">
        <f t="shared" si="201"/>
        <v>295581.09999999998</v>
      </c>
      <c r="I184" s="24"/>
      <c r="J184" s="15">
        <f t="shared" si="202"/>
        <v>295581.09999999998</v>
      </c>
      <c r="K184" s="15">
        <v>0</v>
      </c>
      <c r="L184" s="46"/>
      <c r="M184" s="15">
        <f t="shared" si="177"/>
        <v>0</v>
      </c>
      <c r="N184" s="15"/>
      <c r="O184" s="15">
        <f t="shared" si="203"/>
        <v>0</v>
      </c>
      <c r="P184" s="15"/>
      <c r="Q184" s="15">
        <f>O184+P184</f>
        <v>0</v>
      </c>
      <c r="R184" s="24"/>
      <c r="S184" s="15">
        <f>Q184+R184</f>
        <v>0</v>
      </c>
      <c r="T184" s="16">
        <v>0</v>
      </c>
      <c r="U184" s="16"/>
      <c r="V184" s="16">
        <f t="shared" si="179"/>
        <v>0</v>
      </c>
      <c r="W184" s="16"/>
      <c r="X184" s="16">
        <f t="shared" si="204"/>
        <v>0</v>
      </c>
      <c r="Y184" s="26"/>
      <c r="Z184" s="16">
        <f t="shared" si="205"/>
        <v>0</v>
      </c>
      <c r="AA184" s="9" t="s">
        <v>237</v>
      </c>
      <c r="AB184" s="13"/>
    </row>
    <row r="185" spans="1:28" ht="56.25" x14ac:dyDescent="0.3">
      <c r="A185" s="61" t="s">
        <v>198</v>
      </c>
      <c r="B185" s="73" t="s">
        <v>41</v>
      </c>
      <c r="C185" s="6" t="s">
        <v>359</v>
      </c>
      <c r="D185" s="15">
        <v>21398.400000000001</v>
      </c>
      <c r="E185" s="46"/>
      <c r="F185" s="15">
        <f t="shared" si="174"/>
        <v>21398.400000000001</v>
      </c>
      <c r="G185" s="15"/>
      <c r="H185" s="15">
        <f t="shared" si="201"/>
        <v>21398.400000000001</v>
      </c>
      <c r="I185" s="24"/>
      <c r="J185" s="15">
        <f t="shared" si="202"/>
        <v>21398.400000000001</v>
      </c>
      <c r="K185" s="15">
        <v>0</v>
      </c>
      <c r="L185" s="46"/>
      <c r="M185" s="15">
        <f t="shared" si="177"/>
        <v>0</v>
      </c>
      <c r="N185" s="15"/>
      <c r="O185" s="15">
        <f t="shared" si="203"/>
        <v>0</v>
      </c>
      <c r="P185" s="15"/>
      <c r="Q185" s="15">
        <f>O185+P185</f>
        <v>0</v>
      </c>
      <c r="R185" s="24"/>
      <c r="S185" s="15">
        <f>Q185+R185</f>
        <v>0</v>
      </c>
      <c r="T185" s="16">
        <v>0</v>
      </c>
      <c r="U185" s="16"/>
      <c r="V185" s="16">
        <f t="shared" si="179"/>
        <v>0</v>
      </c>
      <c r="W185" s="16"/>
      <c r="X185" s="16">
        <f t="shared" si="204"/>
        <v>0</v>
      </c>
      <c r="Y185" s="26"/>
      <c r="Z185" s="16">
        <f t="shared" si="205"/>
        <v>0</v>
      </c>
      <c r="AA185" s="9" t="s">
        <v>120</v>
      </c>
      <c r="AB185" s="13"/>
    </row>
    <row r="186" spans="1:28" ht="56.25" x14ac:dyDescent="0.3">
      <c r="A186" s="61" t="s">
        <v>199</v>
      </c>
      <c r="B186" s="73" t="s">
        <v>42</v>
      </c>
      <c r="C186" s="6" t="s">
        <v>359</v>
      </c>
      <c r="D186" s="15">
        <v>9666.2000000000007</v>
      </c>
      <c r="E186" s="46"/>
      <c r="F186" s="15">
        <f t="shared" si="174"/>
        <v>9666.2000000000007</v>
      </c>
      <c r="G186" s="15"/>
      <c r="H186" s="15">
        <f t="shared" si="201"/>
        <v>9666.2000000000007</v>
      </c>
      <c r="I186" s="24"/>
      <c r="J186" s="15">
        <f t="shared" si="202"/>
        <v>9666.2000000000007</v>
      </c>
      <c r="K186" s="15">
        <v>0</v>
      </c>
      <c r="L186" s="46"/>
      <c r="M186" s="15">
        <f t="shared" si="177"/>
        <v>0</v>
      </c>
      <c r="N186" s="15"/>
      <c r="O186" s="15">
        <f t="shared" si="203"/>
        <v>0</v>
      </c>
      <c r="P186" s="15"/>
      <c r="Q186" s="15">
        <f>O186+P186</f>
        <v>0</v>
      </c>
      <c r="R186" s="24"/>
      <c r="S186" s="15">
        <f>Q186+R186</f>
        <v>0</v>
      </c>
      <c r="T186" s="15">
        <v>0</v>
      </c>
      <c r="U186" s="16"/>
      <c r="V186" s="16">
        <f t="shared" si="179"/>
        <v>0</v>
      </c>
      <c r="W186" s="16"/>
      <c r="X186" s="16">
        <f t="shared" si="204"/>
        <v>0</v>
      </c>
      <c r="Y186" s="26"/>
      <c r="Z186" s="16">
        <f t="shared" si="205"/>
        <v>0</v>
      </c>
      <c r="AA186" s="9" t="s">
        <v>121</v>
      </c>
      <c r="AB186" s="13"/>
    </row>
    <row r="187" spans="1:28" ht="56.25" x14ac:dyDescent="0.3">
      <c r="A187" s="61" t="s">
        <v>200</v>
      </c>
      <c r="B187" s="73" t="s">
        <v>83</v>
      </c>
      <c r="C187" s="6" t="s">
        <v>359</v>
      </c>
      <c r="D187" s="15">
        <f>D189+D190</f>
        <v>0</v>
      </c>
      <c r="E187" s="46">
        <f>E189+E190</f>
        <v>0</v>
      </c>
      <c r="F187" s="15">
        <f t="shared" si="174"/>
        <v>0</v>
      </c>
      <c r="G187" s="15">
        <f>G189+G190</f>
        <v>0</v>
      </c>
      <c r="H187" s="15">
        <f t="shared" si="201"/>
        <v>0</v>
      </c>
      <c r="I187" s="24">
        <f>I189+I190</f>
        <v>0</v>
      </c>
      <c r="J187" s="15">
        <f t="shared" si="202"/>
        <v>0</v>
      </c>
      <c r="K187" s="15">
        <f t="shared" ref="K187:T187" si="206">K189+K190</f>
        <v>33031.300000000003</v>
      </c>
      <c r="L187" s="46">
        <f>L189+L190</f>
        <v>0</v>
      </c>
      <c r="M187" s="15">
        <f t="shared" si="177"/>
        <v>33031.300000000003</v>
      </c>
      <c r="N187" s="15">
        <f>N189+N190</f>
        <v>0</v>
      </c>
      <c r="O187" s="15">
        <f t="shared" si="203"/>
        <v>33031.300000000003</v>
      </c>
      <c r="P187" s="15">
        <f>P189+P190</f>
        <v>0</v>
      </c>
      <c r="Q187" s="15">
        <f>O187+P187</f>
        <v>33031.300000000003</v>
      </c>
      <c r="R187" s="24">
        <f>R189+R190</f>
        <v>0</v>
      </c>
      <c r="S187" s="15">
        <f>Q187+R187</f>
        <v>33031.300000000003</v>
      </c>
      <c r="T187" s="15">
        <f t="shared" si="206"/>
        <v>0</v>
      </c>
      <c r="U187" s="16">
        <f>U189+U190</f>
        <v>0</v>
      </c>
      <c r="V187" s="16">
        <f t="shared" si="179"/>
        <v>0</v>
      </c>
      <c r="W187" s="16">
        <f>W189+W190</f>
        <v>0</v>
      </c>
      <c r="X187" s="16">
        <f t="shared" si="204"/>
        <v>0</v>
      </c>
      <c r="Y187" s="26">
        <f>Y189+Y190</f>
        <v>0</v>
      </c>
      <c r="Z187" s="16">
        <f t="shared" si="205"/>
        <v>0</v>
      </c>
      <c r="AB187" s="13"/>
    </row>
    <row r="188" spans="1:28" x14ac:dyDescent="0.3">
      <c r="A188" s="61"/>
      <c r="B188" s="73" t="s">
        <v>5</v>
      </c>
      <c r="C188" s="73"/>
      <c r="D188" s="15"/>
      <c r="E188" s="46"/>
      <c r="F188" s="15"/>
      <c r="G188" s="15"/>
      <c r="H188" s="15"/>
      <c r="I188" s="24"/>
      <c r="J188" s="15"/>
      <c r="K188" s="15"/>
      <c r="L188" s="46"/>
      <c r="M188" s="15"/>
      <c r="N188" s="15"/>
      <c r="O188" s="15"/>
      <c r="P188" s="15"/>
      <c r="Q188" s="15"/>
      <c r="R188" s="24"/>
      <c r="S188" s="15"/>
      <c r="T188" s="16"/>
      <c r="U188" s="16"/>
      <c r="V188" s="16"/>
      <c r="W188" s="16"/>
      <c r="X188" s="16"/>
      <c r="Y188" s="26"/>
      <c r="Z188" s="16"/>
      <c r="AB188" s="13"/>
    </row>
    <row r="189" spans="1:28" hidden="1" x14ac:dyDescent="0.3">
      <c r="A189" s="1"/>
      <c r="B189" s="21" t="s">
        <v>6</v>
      </c>
      <c r="C189" s="21"/>
      <c r="D189" s="15">
        <v>0</v>
      </c>
      <c r="E189" s="46">
        <v>0</v>
      </c>
      <c r="F189" s="15">
        <f t="shared" si="174"/>
        <v>0</v>
      </c>
      <c r="G189" s="15">
        <v>0</v>
      </c>
      <c r="H189" s="15">
        <f t="shared" ref="H189:H191" si="207">F189+G189</f>
        <v>0</v>
      </c>
      <c r="I189" s="24">
        <v>0</v>
      </c>
      <c r="J189" s="15">
        <f t="shared" ref="J189:J191" si="208">H189+I189</f>
        <v>0</v>
      </c>
      <c r="K189" s="15">
        <v>8257.7999999999993</v>
      </c>
      <c r="L189" s="46">
        <v>0</v>
      </c>
      <c r="M189" s="15">
        <f t="shared" si="177"/>
        <v>8257.7999999999993</v>
      </c>
      <c r="N189" s="15">
        <v>0</v>
      </c>
      <c r="O189" s="15">
        <f t="shared" ref="O189:O191" si="209">M189+N189</f>
        <v>8257.7999999999993</v>
      </c>
      <c r="P189" s="15">
        <v>0</v>
      </c>
      <c r="Q189" s="15">
        <f>O189+P189</f>
        <v>8257.7999999999993</v>
      </c>
      <c r="R189" s="24">
        <v>0</v>
      </c>
      <c r="S189" s="15">
        <f>Q189+R189</f>
        <v>8257.7999999999993</v>
      </c>
      <c r="T189" s="16">
        <v>0</v>
      </c>
      <c r="U189" s="16">
        <v>0</v>
      </c>
      <c r="V189" s="16">
        <f t="shared" si="179"/>
        <v>0</v>
      </c>
      <c r="W189" s="16">
        <v>0</v>
      </c>
      <c r="X189" s="16">
        <f t="shared" ref="X189:X191" si="210">V189+W189</f>
        <v>0</v>
      </c>
      <c r="Y189" s="26">
        <v>0</v>
      </c>
      <c r="Z189" s="16">
        <f t="shared" ref="Z189:Z191" si="211">X189+Y189</f>
        <v>0</v>
      </c>
      <c r="AA189" s="9" t="s">
        <v>239</v>
      </c>
      <c r="AB189" s="13">
        <v>0</v>
      </c>
    </row>
    <row r="190" spans="1:28" x14ac:dyDescent="0.3">
      <c r="A190" s="61"/>
      <c r="B190" s="73" t="s">
        <v>20</v>
      </c>
      <c r="C190" s="6"/>
      <c r="D190" s="15">
        <v>0</v>
      </c>
      <c r="E190" s="46">
        <v>0</v>
      </c>
      <c r="F190" s="15">
        <f t="shared" si="174"/>
        <v>0</v>
      </c>
      <c r="G190" s="15">
        <v>0</v>
      </c>
      <c r="H190" s="15">
        <f t="shared" si="207"/>
        <v>0</v>
      </c>
      <c r="I190" s="24">
        <v>0</v>
      </c>
      <c r="J190" s="15">
        <f t="shared" si="208"/>
        <v>0</v>
      </c>
      <c r="K190" s="15">
        <v>24773.5</v>
      </c>
      <c r="L190" s="46">
        <v>0</v>
      </c>
      <c r="M190" s="15">
        <f t="shared" si="177"/>
        <v>24773.5</v>
      </c>
      <c r="N190" s="15">
        <v>0</v>
      </c>
      <c r="O190" s="15">
        <f t="shared" si="209"/>
        <v>24773.5</v>
      </c>
      <c r="P190" s="15">
        <v>0</v>
      </c>
      <c r="Q190" s="15">
        <f>O190+P190</f>
        <v>24773.5</v>
      </c>
      <c r="R190" s="24">
        <v>0</v>
      </c>
      <c r="S190" s="15">
        <f>Q190+R190</f>
        <v>24773.5</v>
      </c>
      <c r="T190" s="15">
        <v>0</v>
      </c>
      <c r="U190" s="16">
        <v>0</v>
      </c>
      <c r="V190" s="16">
        <f t="shared" si="179"/>
        <v>0</v>
      </c>
      <c r="W190" s="16">
        <v>0</v>
      </c>
      <c r="X190" s="16">
        <f t="shared" si="210"/>
        <v>0</v>
      </c>
      <c r="Y190" s="26">
        <v>0</v>
      </c>
      <c r="Z190" s="16">
        <f t="shared" si="211"/>
        <v>0</v>
      </c>
      <c r="AA190" s="9" t="s">
        <v>237</v>
      </c>
      <c r="AB190" s="13"/>
    </row>
    <row r="191" spans="1:28" ht="56.25" x14ac:dyDescent="0.3">
      <c r="A191" s="61" t="s">
        <v>201</v>
      </c>
      <c r="B191" s="73" t="s">
        <v>43</v>
      </c>
      <c r="C191" s="6" t="s">
        <v>359</v>
      </c>
      <c r="D191" s="15">
        <f>D193+D194</f>
        <v>0</v>
      </c>
      <c r="E191" s="46">
        <f>E193+E194</f>
        <v>0</v>
      </c>
      <c r="F191" s="15">
        <f t="shared" si="174"/>
        <v>0</v>
      </c>
      <c r="G191" s="15">
        <f>G193+G194</f>
        <v>0</v>
      </c>
      <c r="H191" s="15">
        <f t="shared" si="207"/>
        <v>0</v>
      </c>
      <c r="I191" s="24">
        <f>I193+I194</f>
        <v>0</v>
      </c>
      <c r="J191" s="15">
        <f t="shared" si="208"/>
        <v>0</v>
      </c>
      <c r="K191" s="15">
        <f t="shared" ref="K191:T191" si="212">K193+K194</f>
        <v>19415.900000000001</v>
      </c>
      <c r="L191" s="46">
        <f>L193+L194</f>
        <v>0</v>
      </c>
      <c r="M191" s="15">
        <f t="shared" si="177"/>
        <v>19415.900000000001</v>
      </c>
      <c r="N191" s="15">
        <f>N193+N194</f>
        <v>0</v>
      </c>
      <c r="O191" s="15">
        <f t="shared" si="209"/>
        <v>19415.900000000001</v>
      </c>
      <c r="P191" s="15">
        <f>P193+P194</f>
        <v>0</v>
      </c>
      <c r="Q191" s="15">
        <f>O191+P191</f>
        <v>19415.900000000001</v>
      </c>
      <c r="R191" s="24">
        <f>R193+R194</f>
        <v>0</v>
      </c>
      <c r="S191" s="15">
        <f>Q191+R191</f>
        <v>19415.900000000001</v>
      </c>
      <c r="T191" s="15">
        <f t="shared" si="212"/>
        <v>0</v>
      </c>
      <c r="U191" s="16">
        <f>U193+U194</f>
        <v>0</v>
      </c>
      <c r="V191" s="16">
        <f t="shared" si="179"/>
        <v>0</v>
      </c>
      <c r="W191" s="16">
        <f>W193+W194</f>
        <v>0</v>
      </c>
      <c r="X191" s="16">
        <f t="shared" si="210"/>
        <v>0</v>
      </c>
      <c r="Y191" s="26">
        <f>Y193+Y194</f>
        <v>0</v>
      </c>
      <c r="Z191" s="16">
        <f t="shared" si="211"/>
        <v>0</v>
      </c>
      <c r="AB191" s="13"/>
    </row>
    <row r="192" spans="1:28" x14ac:dyDescent="0.3">
      <c r="A192" s="61"/>
      <c r="B192" s="73" t="s">
        <v>5</v>
      </c>
      <c r="C192" s="73"/>
      <c r="D192" s="15"/>
      <c r="E192" s="46"/>
      <c r="F192" s="15"/>
      <c r="G192" s="15"/>
      <c r="H192" s="15"/>
      <c r="I192" s="24"/>
      <c r="J192" s="15"/>
      <c r="K192" s="15"/>
      <c r="L192" s="46"/>
      <c r="M192" s="15"/>
      <c r="N192" s="15"/>
      <c r="O192" s="15"/>
      <c r="P192" s="15"/>
      <c r="Q192" s="15"/>
      <c r="R192" s="24"/>
      <c r="S192" s="15"/>
      <c r="T192" s="16"/>
      <c r="U192" s="16"/>
      <c r="V192" s="16"/>
      <c r="W192" s="16"/>
      <c r="X192" s="16"/>
      <c r="Y192" s="26"/>
      <c r="Z192" s="16"/>
      <c r="AB192" s="13"/>
    </row>
    <row r="193" spans="1:28" hidden="1" x14ac:dyDescent="0.3">
      <c r="A193" s="1"/>
      <c r="B193" s="21" t="s">
        <v>6</v>
      </c>
      <c r="C193" s="21"/>
      <c r="D193" s="15">
        <v>0</v>
      </c>
      <c r="E193" s="46">
        <v>0</v>
      </c>
      <c r="F193" s="15">
        <f t="shared" si="174"/>
        <v>0</v>
      </c>
      <c r="G193" s="15">
        <v>0</v>
      </c>
      <c r="H193" s="15">
        <f t="shared" ref="H193:H195" si="213">F193+G193</f>
        <v>0</v>
      </c>
      <c r="I193" s="24">
        <v>0</v>
      </c>
      <c r="J193" s="15">
        <f t="shared" ref="J193:J195" si="214">H193+I193</f>
        <v>0</v>
      </c>
      <c r="K193" s="15">
        <v>4854</v>
      </c>
      <c r="L193" s="46">
        <v>0</v>
      </c>
      <c r="M193" s="15">
        <f t="shared" si="177"/>
        <v>4854</v>
      </c>
      <c r="N193" s="15">
        <v>0</v>
      </c>
      <c r="O193" s="15">
        <f t="shared" ref="O193:O195" si="215">M193+N193</f>
        <v>4854</v>
      </c>
      <c r="P193" s="15">
        <v>0</v>
      </c>
      <c r="Q193" s="15">
        <f>O193+P193</f>
        <v>4854</v>
      </c>
      <c r="R193" s="24">
        <v>0</v>
      </c>
      <c r="S193" s="15">
        <f>Q193+R193</f>
        <v>4854</v>
      </c>
      <c r="T193" s="16">
        <v>0</v>
      </c>
      <c r="U193" s="16">
        <v>0</v>
      </c>
      <c r="V193" s="16">
        <f t="shared" si="179"/>
        <v>0</v>
      </c>
      <c r="W193" s="16">
        <v>0</v>
      </c>
      <c r="X193" s="16">
        <f t="shared" ref="X193:X195" si="216">V193+W193</f>
        <v>0</v>
      </c>
      <c r="Y193" s="26">
        <v>0</v>
      </c>
      <c r="Z193" s="16">
        <f t="shared" ref="Z193:Z195" si="217">X193+Y193</f>
        <v>0</v>
      </c>
      <c r="AA193" s="9" t="s">
        <v>238</v>
      </c>
      <c r="AB193" s="13">
        <v>0</v>
      </c>
    </row>
    <row r="194" spans="1:28" x14ac:dyDescent="0.3">
      <c r="A194" s="61"/>
      <c r="B194" s="73" t="s">
        <v>20</v>
      </c>
      <c r="C194" s="6"/>
      <c r="D194" s="15">
        <v>0</v>
      </c>
      <c r="E194" s="46">
        <v>0</v>
      </c>
      <c r="F194" s="15">
        <f t="shared" si="174"/>
        <v>0</v>
      </c>
      <c r="G194" s="15">
        <v>0</v>
      </c>
      <c r="H194" s="15">
        <f t="shared" si="213"/>
        <v>0</v>
      </c>
      <c r="I194" s="24">
        <v>0</v>
      </c>
      <c r="J194" s="15">
        <f t="shared" si="214"/>
        <v>0</v>
      </c>
      <c r="K194" s="15">
        <v>14561.9</v>
      </c>
      <c r="L194" s="46">
        <v>0</v>
      </c>
      <c r="M194" s="15">
        <f t="shared" si="177"/>
        <v>14561.9</v>
      </c>
      <c r="N194" s="15">
        <v>0</v>
      </c>
      <c r="O194" s="15">
        <f t="shared" si="215"/>
        <v>14561.9</v>
      </c>
      <c r="P194" s="15">
        <v>0</v>
      </c>
      <c r="Q194" s="15">
        <f>O194+P194</f>
        <v>14561.9</v>
      </c>
      <c r="R194" s="24">
        <v>0</v>
      </c>
      <c r="S194" s="15">
        <f>Q194+R194</f>
        <v>14561.9</v>
      </c>
      <c r="T194" s="15">
        <v>0</v>
      </c>
      <c r="U194" s="16">
        <v>0</v>
      </c>
      <c r="V194" s="16">
        <f t="shared" si="179"/>
        <v>0</v>
      </c>
      <c r="W194" s="16">
        <v>0</v>
      </c>
      <c r="X194" s="16">
        <f t="shared" si="216"/>
        <v>0</v>
      </c>
      <c r="Y194" s="26">
        <v>0</v>
      </c>
      <c r="Z194" s="16">
        <f t="shared" si="217"/>
        <v>0</v>
      </c>
      <c r="AA194" s="9" t="s">
        <v>237</v>
      </c>
      <c r="AB194" s="13"/>
    </row>
    <row r="195" spans="1:28" ht="56.25" x14ac:dyDescent="0.3">
      <c r="A195" s="61" t="s">
        <v>202</v>
      </c>
      <c r="B195" s="73" t="s">
        <v>44</v>
      </c>
      <c r="C195" s="6" t="s">
        <v>359</v>
      </c>
      <c r="D195" s="15">
        <f>D197+D198</f>
        <v>35000</v>
      </c>
      <c r="E195" s="46">
        <f>E197+E198</f>
        <v>0</v>
      </c>
      <c r="F195" s="15">
        <f t="shared" si="174"/>
        <v>35000</v>
      </c>
      <c r="G195" s="15">
        <f>G197+G198</f>
        <v>0</v>
      </c>
      <c r="H195" s="15">
        <f t="shared" si="213"/>
        <v>35000</v>
      </c>
      <c r="I195" s="24">
        <f>I197+I198</f>
        <v>0</v>
      </c>
      <c r="J195" s="15">
        <f t="shared" si="214"/>
        <v>35000</v>
      </c>
      <c r="K195" s="15">
        <f t="shared" ref="K195:T195" si="218">K197+K198</f>
        <v>0</v>
      </c>
      <c r="L195" s="46">
        <f>L197+L198</f>
        <v>0</v>
      </c>
      <c r="M195" s="15">
        <f t="shared" si="177"/>
        <v>0</v>
      </c>
      <c r="N195" s="15">
        <f>N197+N198</f>
        <v>0</v>
      </c>
      <c r="O195" s="15">
        <f t="shared" si="215"/>
        <v>0</v>
      </c>
      <c r="P195" s="15">
        <f>P197+P198</f>
        <v>0</v>
      </c>
      <c r="Q195" s="15">
        <f>O195+P195</f>
        <v>0</v>
      </c>
      <c r="R195" s="24">
        <f>R197+R198</f>
        <v>0</v>
      </c>
      <c r="S195" s="15">
        <f>Q195+R195</f>
        <v>0</v>
      </c>
      <c r="T195" s="15">
        <f t="shared" si="218"/>
        <v>0</v>
      </c>
      <c r="U195" s="16">
        <f>U197+U198</f>
        <v>0</v>
      </c>
      <c r="V195" s="16">
        <f t="shared" si="179"/>
        <v>0</v>
      </c>
      <c r="W195" s="16">
        <f>W197+W198</f>
        <v>0</v>
      </c>
      <c r="X195" s="16">
        <f t="shared" si="216"/>
        <v>0</v>
      </c>
      <c r="Y195" s="26">
        <f>Y197+Y198</f>
        <v>0</v>
      </c>
      <c r="Z195" s="16">
        <f t="shared" si="217"/>
        <v>0</v>
      </c>
      <c r="AB195" s="13"/>
    </row>
    <row r="196" spans="1:28" x14ac:dyDescent="0.3">
      <c r="A196" s="61"/>
      <c r="B196" s="73" t="s">
        <v>5</v>
      </c>
      <c r="C196" s="73"/>
      <c r="D196" s="15"/>
      <c r="E196" s="46"/>
      <c r="F196" s="15"/>
      <c r="G196" s="15"/>
      <c r="H196" s="15"/>
      <c r="I196" s="24"/>
      <c r="J196" s="15"/>
      <c r="K196" s="15"/>
      <c r="L196" s="46"/>
      <c r="M196" s="15"/>
      <c r="N196" s="15"/>
      <c r="O196" s="15"/>
      <c r="P196" s="15"/>
      <c r="Q196" s="15"/>
      <c r="R196" s="24"/>
      <c r="S196" s="15"/>
      <c r="T196" s="16"/>
      <c r="U196" s="16"/>
      <c r="V196" s="16"/>
      <c r="W196" s="16"/>
      <c r="X196" s="16"/>
      <c r="Y196" s="26"/>
      <c r="Z196" s="16"/>
      <c r="AB196" s="13"/>
    </row>
    <row r="197" spans="1:28" hidden="1" x14ac:dyDescent="0.3">
      <c r="A197" s="1"/>
      <c r="B197" s="21" t="s">
        <v>6</v>
      </c>
      <c r="C197" s="21"/>
      <c r="D197" s="15">
        <v>26250</v>
      </c>
      <c r="E197" s="46"/>
      <c r="F197" s="15">
        <f t="shared" si="174"/>
        <v>26250</v>
      </c>
      <c r="G197" s="15"/>
      <c r="H197" s="15">
        <f t="shared" ref="H197:H204" si="219">F197+G197</f>
        <v>26250</v>
      </c>
      <c r="I197" s="24"/>
      <c r="J197" s="15">
        <f t="shared" ref="J197:J204" si="220">H197+I197</f>
        <v>26250</v>
      </c>
      <c r="K197" s="15">
        <v>0</v>
      </c>
      <c r="L197" s="46"/>
      <c r="M197" s="15">
        <f t="shared" si="177"/>
        <v>0</v>
      </c>
      <c r="N197" s="15"/>
      <c r="O197" s="15">
        <f t="shared" ref="O197:O204" si="221">M197+N197</f>
        <v>0</v>
      </c>
      <c r="P197" s="15"/>
      <c r="Q197" s="15">
        <f t="shared" ref="Q197:Q204" si="222">O197+P197</f>
        <v>0</v>
      </c>
      <c r="R197" s="24"/>
      <c r="S197" s="15">
        <f t="shared" ref="S197:S204" si="223">Q197+R197</f>
        <v>0</v>
      </c>
      <c r="T197" s="16">
        <v>0</v>
      </c>
      <c r="U197" s="16"/>
      <c r="V197" s="16">
        <f t="shared" si="179"/>
        <v>0</v>
      </c>
      <c r="W197" s="16"/>
      <c r="X197" s="16">
        <f t="shared" ref="X197:X204" si="224">V197+W197</f>
        <v>0</v>
      </c>
      <c r="Y197" s="26"/>
      <c r="Z197" s="16">
        <f t="shared" ref="Z197:Z204" si="225">X197+Y197</f>
        <v>0</v>
      </c>
      <c r="AA197" s="9" t="s">
        <v>231</v>
      </c>
      <c r="AB197" s="13">
        <v>0</v>
      </c>
    </row>
    <row r="198" spans="1:28" x14ac:dyDescent="0.3">
      <c r="A198" s="61"/>
      <c r="B198" s="73" t="s">
        <v>20</v>
      </c>
      <c r="C198" s="6"/>
      <c r="D198" s="15">
        <v>8750</v>
      </c>
      <c r="E198" s="46"/>
      <c r="F198" s="15">
        <f t="shared" si="174"/>
        <v>8750</v>
      </c>
      <c r="G198" s="15"/>
      <c r="H198" s="15">
        <f t="shared" si="219"/>
        <v>8750</v>
      </c>
      <c r="I198" s="24"/>
      <c r="J198" s="15">
        <f t="shared" si="220"/>
        <v>8750</v>
      </c>
      <c r="K198" s="15">
        <v>0</v>
      </c>
      <c r="L198" s="46"/>
      <c r="M198" s="15">
        <f t="shared" si="177"/>
        <v>0</v>
      </c>
      <c r="N198" s="15"/>
      <c r="O198" s="15">
        <f t="shared" si="221"/>
        <v>0</v>
      </c>
      <c r="P198" s="15"/>
      <c r="Q198" s="15">
        <f t="shared" si="222"/>
        <v>0</v>
      </c>
      <c r="R198" s="24"/>
      <c r="S198" s="15">
        <f t="shared" si="223"/>
        <v>0</v>
      </c>
      <c r="T198" s="15">
        <v>0</v>
      </c>
      <c r="U198" s="16"/>
      <c r="V198" s="16">
        <f t="shared" si="179"/>
        <v>0</v>
      </c>
      <c r="W198" s="16"/>
      <c r="X198" s="16">
        <f t="shared" si="224"/>
        <v>0</v>
      </c>
      <c r="Y198" s="26"/>
      <c r="Z198" s="16">
        <f t="shared" si="225"/>
        <v>0</v>
      </c>
      <c r="AA198" s="9" t="s">
        <v>237</v>
      </c>
      <c r="AB198" s="13"/>
    </row>
    <row r="199" spans="1:28" ht="56.25" x14ac:dyDescent="0.3">
      <c r="A199" s="61" t="s">
        <v>203</v>
      </c>
      <c r="B199" s="73" t="s">
        <v>253</v>
      </c>
      <c r="C199" s="6" t="s">
        <v>359</v>
      </c>
      <c r="D199" s="15"/>
      <c r="E199" s="46">
        <v>12363.3</v>
      </c>
      <c r="F199" s="15">
        <f t="shared" si="174"/>
        <v>12363.3</v>
      </c>
      <c r="G199" s="15"/>
      <c r="H199" s="15">
        <f t="shared" si="219"/>
        <v>12363.3</v>
      </c>
      <c r="I199" s="24"/>
      <c r="J199" s="15">
        <f t="shared" si="220"/>
        <v>12363.3</v>
      </c>
      <c r="K199" s="15"/>
      <c r="L199" s="46"/>
      <c r="M199" s="15">
        <f t="shared" si="177"/>
        <v>0</v>
      </c>
      <c r="N199" s="15"/>
      <c r="O199" s="15">
        <f t="shared" si="221"/>
        <v>0</v>
      </c>
      <c r="P199" s="15"/>
      <c r="Q199" s="15">
        <f t="shared" si="222"/>
        <v>0</v>
      </c>
      <c r="R199" s="24"/>
      <c r="S199" s="15">
        <f t="shared" si="223"/>
        <v>0</v>
      </c>
      <c r="T199" s="15"/>
      <c r="U199" s="16"/>
      <c r="V199" s="16">
        <f t="shared" si="179"/>
        <v>0</v>
      </c>
      <c r="W199" s="16"/>
      <c r="X199" s="16">
        <f t="shared" si="224"/>
        <v>0</v>
      </c>
      <c r="Y199" s="26"/>
      <c r="Z199" s="16">
        <f t="shared" si="225"/>
        <v>0</v>
      </c>
      <c r="AA199" s="9" t="s">
        <v>254</v>
      </c>
      <c r="AB199" s="13"/>
    </row>
    <row r="200" spans="1:28" ht="56.25" x14ac:dyDescent="0.3">
      <c r="A200" s="61" t="s">
        <v>204</v>
      </c>
      <c r="B200" s="73" t="s">
        <v>296</v>
      </c>
      <c r="C200" s="6" t="s">
        <v>359</v>
      </c>
      <c r="D200" s="15"/>
      <c r="E200" s="46"/>
      <c r="F200" s="15"/>
      <c r="G200" s="15">
        <f>0.063+4658.938</f>
        <v>4659.0010000000002</v>
      </c>
      <c r="H200" s="15">
        <f t="shared" si="219"/>
        <v>4659.0010000000002</v>
      </c>
      <c r="I200" s="24"/>
      <c r="J200" s="15">
        <f t="shared" si="220"/>
        <v>4659.0010000000002</v>
      </c>
      <c r="K200" s="15"/>
      <c r="L200" s="46"/>
      <c r="M200" s="15"/>
      <c r="N200" s="15"/>
      <c r="O200" s="15">
        <f t="shared" si="221"/>
        <v>0</v>
      </c>
      <c r="P200" s="15"/>
      <c r="Q200" s="15">
        <f t="shared" si="222"/>
        <v>0</v>
      </c>
      <c r="R200" s="24"/>
      <c r="S200" s="15">
        <f t="shared" si="223"/>
        <v>0</v>
      </c>
      <c r="T200" s="15"/>
      <c r="U200" s="16"/>
      <c r="V200" s="16"/>
      <c r="W200" s="16"/>
      <c r="X200" s="16">
        <f t="shared" si="224"/>
        <v>0</v>
      </c>
      <c r="Y200" s="26"/>
      <c r="Z200" s="16">
        <f t="shared" si="225"/>
        <v>0</v>
      </c>
      <c r="AA200" s="9" t="s">
        <v>297</v>
      </c>
      <c r="AB200" s="13"/>
    </row>
    <row r="201" spans="1:28" ht="75" x14ac:dyDescent="0.3">
      <c r="A201" s="61" t="s">
        <v>205</v>
      </c>
      <c r="B201" s="73" t="s">
        <v>298</v>
      </c>
      <c r="C201" s="6" t="s">
        <v>31</v>
      </c>
      <c r="D201" s="15"/>
      <c r="E201" s="46"/>
      <c r="F201" s="15"/>
      <c r="G201" s="15">
        <v>91723.186000000002</v>
      </c>
      <c r="H201" s="15">
        <f t="shared" si="219"/>
        <v>91723.186000000002</v>
      </c>
      <c r="I201" s="24"/>
      <c r="J201" s="15">
        <f t="shared" si="220"/>
        <v>91723.186000000002</v>
      </c>
      <c r="K201" s="15"/>
      <c r="L201" s="46"/>
      <c r="M201" s="15"/>
      <c r="N201" s="15"/>
      <c r="O201" s="15">
        <f t="shared" si="221"/>
        <v>0</v>
      </c>
      <c r="P201" s="15"/>
      <c r="Q201" s="15">
        <f t="shared" si="222"/>
        <v>0</v>
      </c>
      <c r="R201" s="24"/>
      <c r="S201" s="15">
        <f t="shared" si="223"/>
        <v>0</v>
      </c>
      <c r="T201" s="15"/>
      <c r="U201" s="16"/>
      <c r="V201" s="16"/>
      <c r="W201" s="16"/>
      <c r="X201" s="16">
        <f t="shared" si="224"/>
        <v>0</v>
      </c>
      <c r="Y201" s="26"/>
      <c r="Z201" s="16">
        <f t="shared" si="225"/>
        <v>0</v>
      </c>
      <c r="AA201" s="9" t="s">
        <v>299</v>
      </c>
      <c r="AB201" s="13"/>
    </row>
    <row r="202" spans="1:28" ht="56.25" x14ac:dyDescent="0.3">
      <c r="A202" s="61" t="s">
        <v>206</v>
      </c>
      <c r="B202" s="73" t="s">
        <v>324</v>
      </c>
      <c r="C202" s="6" t="s">
        <v>359</v>
      </c>
      <c r="D202" s="15"/>
      <c r="E202" s="46"/>
      <c r="F202" s="15"/>
      <c r="G202" s="15">
        <v>6716.1379999999999</v>
      </c>
      <c r="H202" s="15">
        <f t="shared" si="219"/>
        <v>6716.1379999999999</v>
      </c>
      <c r="I202" s="24"/>
      <c r="J202" s="15">
        <f t="shared" si="220"/>
        <v>6716.1379999999999</v>
      </c>
      <c r="K202" s="15"/>
      <c r="L202" s="46"/>
      <c r="M202" s="15"/>
      <c r="N202" s="15"/>
      <c r="O202" s="15">
        <f t="shared" si="221"/>
        <v>0</v>
      </c>
      <c r="P202" s="15"/>
      <c r="Q202" s="15">
        <f t="shared" si="222"/>
        <v>0</v>
      </c>
      <c r="R202" s="24"/>
      <c r="S202" s="15">
        <f t="shared" si="223"/>
        <v>0</v>
      </c>
      <c r="T202" s="15"/>
      <c r="U202" s="16"/>
      <c r="V202" s="16"/>
      <c r="W202" s="16"/>
      <c r="X202" s="16">
        <f t="shared" si="224"/>
        <v>0</v>
      </c>
      <c r="Y202" s="26"/>
      <c r="Z202" s="16">
        <f t="shared" si="225"/>
        <v>0</v>
      </c>
      <c r="AA202" s="9" t="s">
        <v>330</v>
      </c>
      <c r="AB202" s="13"/>
    </row>
    <row r="203" spans="1:28" ht="56.25" x14ac:dyDescent="0.3">
      <c r="A203" s="61" t="s">
        <v>207</v>
      </c>
      <c r="B203" s="73" t="s">
        <v>325</v>
      </c>
      <c r="C203" s="6" t="s">
        <v>359</v>
      </c>
      <c r="D203" s="15"/>
      <c r="E203" s="46"/>
      <c r="F203" s="15"/>
      <c r="G203" s="15">
        <v>23294.348999999998</v>
      </c>
      <c r="H203" s="15">
        <f t="shared" si="219"/>
        <v>23294.348999999998</v>
      </c>
      <c r="I203" s="24"/>
      <c r="J203" s="15">
        <f t="shared" si="220"/>
        <v>23294.348999999998</v>
      </c>
      <c r="K203" s="15"/>
      <c r="L203" s="46"/>
      <c r="M203" s="15"/>
      <c r="N203" s="15"/>
      <c r="O203" s="15">
        <f t="shared" si="221"/>
        <v>0</v>
      </c>
      <c r="P203" s="15"/>
      <c r="Q203" s="15">
        <f t="shared" si="222"/>
        <v>0</v>
      </c>
      <c r="R203" s="24"/>
      <c r="S203" s="15">
        <f t="shared" si="223"/>
        <v>0</v>
      </c>
      <c r="T203" s="15"/>
      <c r="U203" s="16"/>
      <c r="V203" s="16"/>
      <c r="W203" s="16"/>
      <c r="X203" s="16">
        <f t="shared" si="224"/>
        <v>0</v>
      </c>
      <c r="Y203" s="26"/>
      <c r="Z203" s="16">
        <f t="shared" si="225"/>
        <v>0</v>
      </c>
      <c r="AA203" s="9" t="s">
        <v>331</v>
      </c>
      <c r="AB203" s="13"/>
    </row>
    <row r="204" spans="1:28" x14ac:dyDescent="0.3">
      <c r="A204" s="61"/>
      <c r="B204" s="73" t="s">
        <v>27</v>
      </c>
      <c r="C204" s="73"/>
      <c r="D204" s="30">
        <f>D206</f>
        <v>2462496.4</v>
      </c>
      <c r="E204" s="30">
        <f>E206</f>
        <v>0</v>
      </c>
      <c r="F204" s="30">
        <f t="shared" si="174"/>
        <v>2462496.4</v>
      </c>
      <c r="G204" s="15">
        <f>G206</f>
        <v>0</v>
      </c>
      <c r="H204" s="15">
        <f t="shared" si="219"/>
        <v>2462496.4</v>
      </c>
      <c r="I204" s="30">
        <f>I206</f>
        <v>0</v>
      </c>
      <c r="J204" s="15">
        <f t="shared" si="220"/>
        <v>2462496.4</v>
      </c>
      <c r="K204" s="30">
        <f t="shared" ref="K204:T204" si="226">K206</f>
        <v>700000</v>
      </c>
      <c r="L204" s="30">
        <f>L206</f>
        <v>0</v>
      </c>
      <c r="M204" s="30">
        <f t="shared" si="177"/>
        <v>700000</v>
      </c>
      <c r="N204" s="15">
        <f>N206</f>
        <v>0</v>
      </c>
      <c r="O204" s="15">
        <f t="shared" si="221"/>
        <v>700000</v>
      </c>
      <c r="P204" s="15">
        <f>P206</f>
        <v>0</v>
      </c>
      <c r="Q204" s="15">
        <f t="shared" si="222"/>
        <v>700000</v>
      </c>
      <c r="R204" s="30">
        <f>R206</f>
        <v>0</v>
      </c>
      <c r="S204" s="15">
        <f t="shared" si="223"/>
        <v>700000</v>
      </c>
      <c r="T204" s="30">
        <f t="shared" si="226"/>
        <v>0</v>
      </c>
      <c r="U204" s="31">
        <f>U206</f>
        <v>0</v>
      </c>
      <c r="V204" s="31">
        <f t="shared" si="179"/>
        <v>0</v>
      </c>
      <c r="W204" s="16">
        <f>W206</f>
        <v>0</v>
      </c>
      <c r="X204" s="16">
        <f t="shared" si="224"/>
        <v>0</v>
      </c>
      <c r="Y204" s="31">
        <f>Y206</f>
        <v>0</v>
      </c>
      <c r="Z204" s="16">
        <f t="shared" si="225"/>
        <v>0</v>
      </c>
      <c r="AB204" s="13"/>
    </row>
    <row r="205" spans="1:28" x14ac:dyDescent="0.3">
      <c r="A205" s="61"/>
      <c r="B205" s="7" t="s">
        <v>5</v>
      </c>
      <c r="C205" s="73"/>
      <c r="D205" s="30"/>
      <c r="E205" s="30"/>
      <c r="F205" s="30"/>
      <c r="G205" s="15"/>
      <c r="H205" s="15"/>
      <c r="I205" s="30"/>
      <c r="J205" s="15"/>
      <c r="K205" s="30"/>
      <c r="L205" s="30"/>
      <c r="M205" s="30"/>
      <c r="N205" s="15"/>
      <c r="O205" s="15"/>
      <c r="P205" s="15"/>
      <c r="Q205" s="15"/>
      <c r="R205" s="30"/>
      <c r="S205" s="15"/>
      <c r="T205" s="31"/>
      <c r="U205" s="31"/>
      <c r="V205" s="31"/>
      <c r="W205" s="16"/>
      <c r="X205" s="16"/>
      <c r="Y205" s="31"/>
      <c r="Z205" s="16"/>
      <c r="AB205" s="13"/>
    </row>
    <row r="206" spans="1:28" x14ac:dyDescent="0.3">
      <c r="A206" s="61"/>
      <c r="B206" s="7" t="s">
        <v>12</v>
      </c>
      <c r="C206" s="73"/>
      <c r="D206" s="30">
        <f>D209</f>
        <v>2462496.4</v>
      </c>
      <c r="E206" s="30">
        <f>E209</f>
        <v>0</v>
      </c>
      <c r="F206" s="30">
        <f t="shared" si="174"/>
        <v>2462496.4</v>
      </c>
      <c r="G206" s="15">
        <f>G209</f>
        <v>0</v>
      </c>
      <c r="H206" s="30">
        <f t="shared" ref="H206:H207" si="227">F206+G206</f>
        <v>2462496.4</v>
      </c>
      <c r="I206" s="30">
        <f>I209</f>
        <v>0</v>
      </c>
      <c r="J206" s="15">
        <f t="shared" ref="J206:J207" si="228">H206+I206</f>
        <v>2462496.4</v>
      </c>
      <c r="K206" s="30">
        <f t="shared" ref="K206:T206" si="229">K209</f>
        <v>700000</v>
      </c>
      <c r="L206" s="30">
        <f>L209</f>
        <v>0</v>
      </c>
      <c r="M206" s="30">
        <f t="shared" si="177"/>
        <v>700000</v>
      </c>
      <c r="N206" s="15">
        <f>N209</f>
        <v>0</v>
      </c>
      <c r="O206" s="15">
        <f t="shared" ref="O206:O207" si="230">M206+N206</f>
        <v>700000</v>
      </c>
      <c r="P206" s="15">
        <f>P209</f>
        <v>0</v>
      </c>
      <c r="Q206" s="30">
        <f>O206+P206</f>
        <v>700000</v>
      </c>
      <c r="R206" s="30">
        <f>R209</f>
        <v>0</v>
      </c>
      <c r="S206" s="15">
        <f>Q206+R206</f>
        <v>700000</v>
      </c>
      <c r="T206" s="30">
        <f t="shared" si="229"/>
        <v>0</v>
      </c>
      <c r="U206" s="31">
        <f>U209</f>
        <v>0</v>
      </c>
      <c r="V206" s="31">
        <f t="shared" si="179"/>
        <v>0</v>
      </c>
      <c r="W206" s="16">
        <f>W209</f>
        <v>0</v>
      </c>
      <c r="X206" s="31">
        <f t="shared" ref="X206:X207" si="231">V206+W206</f>
        <v>0</v>
      </c>
      <c r="Y206" s="31">
        <f>Y209</f>
        <v>0</v>
      </c>
      <c r="Z206" s="16">
        <f t="shared" ref="Z206:Z207" si="232">X206+Y206</f>
        <v>0</v>
      </c>
      <c r="AB206" s="13"/>
    </row>
    <row r="207" spans="1:28" ht="120.75" customHeight="1" x14ac:dyDescent="0.3">
      <c r="A207" s="61" t="s">
        <v>261</v>
      </c>
      <c r="B207" s="73" t="s">
        <v>247</v>
      </c>
      <c r="C207" s="6" t="s">
        <v>359</v>
      </c>
      <c r="D207" s="15">
        <f>D209</f>
        <v>2462496.4</v>
      </c>
      <c r="E207" s="46">
        <f>E209</f>
        <v>0</v>
      </c>
      <c r="F207" s="15">
        <f t="shared" si="174"/>
        <v>2462496.4</v>
      </c>
      <c r="G207" s="15">
        <f>G209</f>
        <v>0</v>
      </c>
      <c r="H207" s="15">
        <f t="shared" si="227"/>
        <v>2462496.4</v>
      </c>
      <c r="I207" s="24">
        <f>I209</f>
        <v>0</v>
      </c>
      <c r="J207" s="15">
        <f t="shared" si="228"/>
        <v>2462496.4</v>
      </c>
      <c r="K207" s="15">
        <f t="shared" ref="K207:T207" si="233">K209</f>
        <v>700000</v>
      </c>
      <c r="L207" s="46">
        <f>L209</f>
        <v>0</v>
      </c>
      <c r="M207" s="15">
        <f t="shared" si="177"/>
        <v>700000</v>
      </c>
      <c r="N207" s="15">
        <f>N209</f>
        <v>0</v>
      </c>
      <c r="O207" s="15">
        <f t="shared" si="230"/>
        <v>700000</v>
      </c>
      <c r="P207" s="15">
        <f>P209</f>
        <v>0</v>
      </c>
      <c r="Q207" s="15">
        <f>O207+P207</f>
        <v>700000</v>
      </c>
      <c r="R207" s="24">
        <f>R209</f>
        <v>0</v>
      </c>
      <c r="S207" s="15">
        <f>Q207+R207</f>
        <v>700000</v>
      </c>
      <c r="T207" s="15">
        <f t="shared" si="233"/>
        <v>0</v>
      </c>
      <c r="U207" s="16">
        <f>U209</f>
        <v>0</v>
      </c>
      <c r="V207" s="16">
        <f t="shared" si="179"/>
        <v>0</v>
      </c>
      <c r="W207" s="16">
        <f>W209</f>
        <v>0</v>
      </c>
      <c r="X207" s="16">
        <f t="shared" si="231"/>
        <v>0</v>
      </c>
      <c r="Y207" s="26">
        <f>Y209</f>
        <v>0</v>
      </c>
      <c r="Z207" s="16">
        <f t="shared" si="232"/>
        <v>0</v>
      </c>
      <c r="AB207" s="13"/>
    </row>
    <row r="208" spans="1:28" x14ac:dyDescent="0.3">
      <c r="A208" s="61"/>
      <c r="B208" s="73" t="s">
        <v>5</v>
      </c>
      <c r="C208" s="73"/>
      <c r="D208" s="15"/>
      <c r="E208" s="46"/>
      <c r="F208" s="15"/>
      <c r="G208" s="15"/>
      <c r="H208" s="15"/>
      <c r="I208" s="24"/>
      <c r="J208" s="15"/>
      <c r="K208" s="15"/>
      <c r="L208" s="46"/>
      <c r="M208" s="15"/>
      <c r="N208" s="15"/>
      <c r="O208" s="15"/>
      <c r="P208" s="15"/>
      <c r="Q208" s="15"/>
      <c r="R208" s="24"/>
      <c r="S208" s="15"/>
      <c r="T208" s="16"/>
      <c r="U208" s="16"/>
      <c r="V208" s="16"/>
      <c r="W208" s="16"/>
      <c r="X208" s="16"/>
      <c r="Y208" s="26"/>
      <c r="Z208" s="16"/>
      <c r="AB208" s="13"/>
    </row>
    <row r="209" spans="1:28" x14ac:dyDescent="0.3">
      <c r="A209" s="61"/>
      <c r="B209" s="7" t="s">
        <v>12</v>
      </c>
      <c r="C209" s="73"/>
      <c r="D209" s="15">
        <v>2462496.4</v>
      </c>
      <c r="E209" s="46"/>
      <c r="F209" s="15">
        <f t="shared" si="174"/>
        <v>2462496.4</v>
      </c>
      <c r="G209" s="15"/>
      <c r="H209" s="15">
        <f t="shared" ref="H209:H210" si="234">F209+G209</f>
        <v>2462496.4</v>
      </c>
      <c r="I209" s="24"/>
      <c r="J209" s="15">
        <f t="shared" ref="J209:J210" si="235">H209+I209</f>
        <v>2462496.4</v>
      </c>
      <c r="K209" s="15">
        <v>700000</v>
      </c>
      <c r="L209" s="46"/>
      <c r="M209" s="15">
        <f t="shared" si="177"/>
        <v>700000</v>
      </c>
      <c r="N209" s="15"/>
      <c r="O209" s="15">
        <f t="shared" ref="O209:O210" si="236">M209+N209</f>
        <v>700000</v>
      </c>
      <c r="P209" s="15"/>
      <c r="Q209" s="15">
        <f>O209+P209</f>
        <v>700000</v>
      </c>
      <c r="R209" s="24"/>
      <c r="S209" s="15">
        <f>Q209+R209</f>
        <v>700000</v>
      </c>
      <c r="T209" s="16">
        <v>0</v>
      </c>
      <c r="U209" s="16"/>
      <c r="V209" s="16">
        <f t="shared" si="179"/>
        <v>0</v>
      </c>
      <c r="W209" s="16"/>
      <c r="X209" s="16">
        <f t="shared" ref="X209:X210" si="237">V209+W209</f>
        <v>0</v>
      </c>
      <c r="Y209" s="26"/>
      <c r="Z209" s="16">
        <f t="shared" ref="Z209:Z210" si="238">X209+Y209</f>
        <v>0</v>
      </c>
      <c r="AA209" s="9" t="s">
        <v>248</v>
      </c>
      <c r="AB209" s="13"/>
    </row>
    <row r="210" spans="1:28" x14ac:dyDescent="0.3">
      <c r="A210" s="61"/>
      <c r="B210" s="73" t="s">
        <v>21</v>
      </c>
      <c r="C210" s="74"/>
      <c r="D210" s="31">
        <f>D212+D213</f>
        <v>190084.2</v>
      </c>
      <c r="E210" s="31">
        <f>E212+E213</f>
        <v>20000</v>
      </c>
      <c r="F210" s="30">
        <f t="shared" si="174"/>
        <v>210084.2</v>
      </c>
      <c r="G210" s="31">
        <f>G212+G213</f>
        <v>1503.4829999999999</v>
      </c>
      <c r="H210" s="30">
        <f t="shared" si="234"/>
        <v>211587.68300000002</v>
      </c>
      <c r="I210" s="31">
        <f>I212+I213</f>
        <v>-9924.2000000000007</v>
      </c>
      <c r="J210" s="15">
        <f t="shared" si="235"/>
        <v>201663.48300000001</v>
      </c>
      <c r="K210" s="31">
        <f t="shared" ref="K210:T210" si="239">K212+K213</f>
        <v>260000</v>
      </c>
      <c r="L210" s="31">
        <f>L212+L213</f>
        <v>0</v>
      </c>
      <c r="M210" s="30">
        <f t="shared" si="177"/>
        <v>260000</v>
      </c>
      <c r="N210" s="31">
        <f>N212+N213</f>
        <v>0</v>
      </c>
      <c r="O210" s="30">
        <f t="shared" si="236"/>
        <v>260000</v>
      </c>
      <c r="P210" s="31">
        <f>P212+P213</f>
        <v>0</v>
      </c>
      <c r="Q210" s="30">
        <f>O210+P210</f>
        <v>260000</v>
      </c>
      <c r="R210" s="31">
        <f>R212+R213</f>
        <v>0</v>
      </c>
      <c r="S210" s="15">
        <f>Q210+R210</f>
        <v>260000</v>
      </c>
      <c r="T210" s="31">
        <f t="shared" si="239"/>
        <v>0</v>
      </c>
      <c r="U210" s="31">
        <f>U212+U213</f>
        <v>0</v>
      </c>
      <c r="V210" s="31">
        <f t="shared" si="179"/>
        <v>0</v>
      </c>
      <c r="W210" s="31">
        <f>W212+W213</f>
        <v>0</v>
      </c>
      <c r="X210" s="31">
        <f t="shared" si="237"/>
        <v>0</v>
      </c>
      <c r="Y210" s="31">
        <f>Y212+Y213</f>
        <v>0</v>
      </c>
      <c r="Z210" s="16">
        <f t="shared" si="238"/>
        <v>0</v>
      </c>
      <c r="AB210" s="13"/>
    </row>
    <row r="211" spans="1:28" x14ac:dyDescent="0.3">
      <c r="A211" s="72"/>
      <c r="B211" s="73" t="s">
        <v>5</v>
      </c>
      <c r="C211" s="74"/>
      <c r="D211" s="31"/>
      <c r="E211" s="31"/>
      <c r="F211" s="30"/>
      <c r="G211" s="31"/>
      <c r="H211" s="30"/>
      <c r="I211" s="31"/>
      <c r="J211" s="15"/>
      <c r="K211" s="31"/>
      <c r="L211" s="31"/>
      <c r="M211" s="30"/>
      <c r="N211" s="31"/>
      <c r="O211" s="30"/>
      <c r="P211" s="31"/>
      <c r="Q211" s="30"/>
      <c r="R211" s="31"/>
      <c r="S211" s="15"/>
      <c r="T211" s="31"/>
      <c r="U211" s="31"/>
      <c r="V211" s="31"/>
      <c r="W211" s="31"/>
      <c r="X211" s="31"/>
      <c r="Y211" s="31"/>
      <c r="Z211" s="16"/>
      <c r="AB211" s="13"/>
    </row>
    <row r="212" spans="1:28" s="33" customFormat="1" hidden="1" x14ac:dyDescent="0.3">
      <c r="A212" s="56"/>
      <c r="B212" s="51" t="s">
        <v>6</v>
      </c>
      <c r="C212" s="54"/>
      <c r="D212" s="31">
        <f>D214+D215+D218</f>
        <v>178584.2</v>
      </c>
      <c r="E212" s="31">
        <f>E214+E215+E218</f>
        <v>20000</v>
      </c>
      <c r="F212" s="30">
        <f t="shared" si="174"/>
        <v>198584.2</v>
      </c>
      <c r="G212" s="31">
        <f>G214+G215+G218</f>
        <v>1503.4829999999999</v>
      </c>
      <c r="H212" s="30">
        <f t="shared" ref="H212:H216" si="240">F212+G212</f>
        <v>200087.68300000002</v>
      </c>
      <c r="I212" s="31">
        <f>I214+I215+I218</f>
        <v>-9924.2000000000007</v>
      </c>
      <c r="J212" s="30">
        <f t="shared" ref="J212:J216" si="241">H212+I212</f>
        <v>190163.48300000001</v>
      </c>
      <c r="K212" s="31">
        <f t="shared" ref="K212:T212" si="242">K214+K215+K218</f>
        <v>260000</v>
      </c>
      <c r="L212" s="31">
        <f>L214+L215+L218</f>
        <v>0</v>
      </c>
      <c r="M212" s="30">
        <f t="shared" si="177"/>
        <v>260000</v>
      </c>
      <c r="N212" s="31">
        <f>N214+N215+N218</f>
        <v>0</v>
      </c>
      <c r="O212" s="30">
        <f t="shared" ref="O212:O216" si="243">M212+N212</f>
        <v>260000</v>
      </c>
      <c r="P212" s="31">
        <f>P214+P215+P218</f>
        <v>0</v>
      </c>
      <c r="Q212" s="30">
        <f>O212+P212</f>
        <v>260000</v>
      </c>
      <c r="R212" s="31">
        <f>R214+R215+R218</f>
        <v>0</v>
      </c>
      <c r="S212" s="30">
        <f>Q212+R212</f>
        <v>260000</v>
      </c>
      <c r="T212" s="31">
        <f t="shared" si="242"/>
        <v>0</v>
      </c>
      <c r="U212" s="31">
        <f>U214+U215+U218</f>
        <v>0</v>
      </c>
      <c r="V212" s="31">
        <f t="shared" si="179"/>
        <v>0</v>
      </c>
      <c r="W212" s="31">
        <f>W214+W215+W218</f>
        <v>0</v>
      </c>
      <c r="X212" s="31">
        <f t="shared" ref="X212:X216" si="244">V212+W212</f>
        <v>0</v>
      </c>
      <c r="Y212" s="31">
        <f>Y214+Y215+Y218</f>
        <v>0</v>
      </c>
      <c r="Z212" s="31">
        <f t="shared" ref="Z212:Z216" si="245">X212+Y212</f>
        <v>0</v>
      </c>
      <c r="AA212" s="32"/>
      <c r="AB212" s="34">
        <v>0</v>
      </c>
    </row>
    <row r="213" spans="1:28" x14ac:dyDescent="0.3">
      <c r="A213" s="72"/>
      <c r="B213" s="73" t="s">
        <v>60</v>
      </c>
      <c r="C213" s="74"/>
      <c r="D213" s="31">
        <f>D219</f>
        <v>11500</v>
      </c>
      <c r="E213" s="31">
        <f>E219</f>
        <v>0</v>
      </c>
      <c r="F213" s="30">
        <f t="shared" si="174"/>
        <v>11500</v>
      </c>
      <c r="G213" s="31">
        <f>G219</f>
        <v>0</v>
      </c>
      <c r="H213" s="30">
        <f t="shared" si="240"/>
        <v>11500</v>
      </c>
      <c r="I213" s="31">
        <f>I219</f>
        <v>0</v>
      </c>
      <c r="J213" s="15">
        <f t="shared" si="241"/>
        <v>11500</v>
      </c>
      <c r="K213" s="31">
        <f t="shared" ref="K213:T213" si="246">K219</f>
        <v>0</v>
      </c>
      <c r="L213" s="31">
        <f>L219</f>
        <v>0</v>
      </c>
      <c r="M213" s="30">
        <f t="shared" si="177"/>
        <v>0</v>
      </c>
      <c r="N213" s="31">
        <f>N219</f>
        <v>0</v>
      </c>
      <c r="O213" s="30">
        <f t="shared" si="243"/>
        <v>0</v>
      </c>
      <c r="P213" s="31">
        <f>P219</f>
        <v>0</v>
      </c>
      <c r="Q213" s="30">
        <f>O213+P213</f>
        <v>0</v>
      </c>
      <c r="R213" s="31">
        <f>R219</f>
        <v>0</v>
      </c>
      <c r="S213" s="15">
        <f>Q213+R213</f>
        <v>0</v>
      </c>
      <c r="T213" s="31">
        <f t="shared" si="246"/>
        <v>0</v>
      </c>
      <c r="U213" s="31">
        <f>U219</f>
        <v>0</v>
      </c>
      <c r="V213" s="31">
        <f t="shared" si="179"/>
        <v>0</v>
      </c>
      <c r="W213" s="31">
        <f>W219</f>
        <v>0</v>
      </c>
      <c r="X213" s="31">
        <f t="shared" si="244"/>
        <v>0</v>
      </c>
      <c r="Y213" s="31">
        <f>Y219</f>
        <v>0</v>
      </c>
      <c r="Z213" s="16">
        <f t="shared" si="245"/>
        <v>0</v>
      </c>
      <c r="AB213" s="13"/>
    </row>
    <row r="214" spans="1:28" ht="56.25" x14ac:dyDescent="0.3">
      <c r="A214" s="100" t="s">
        <v>262</v>
      </c>
      <c r="B214" s="79" t="s">
        <v>63</v>
      </c>
      <c r="C214" s="6" t="s">
        <v>132</v>
      </c>
      <c r="D214" s="16">
        <v>168660</v>
      </c>
      <c r="E214" s="48">
        <v>20000</v>
      </c>
      <c r="F214" s="15">
        <f t="shared" si="174"/>
        <v>188660</v>
      </c>
      <c r="G214" s="16">
        <f>379.269+1124.214</f>
        <v>1503.4829999999999</v>
      </c>
      <c r="H214" s="15">
        <f t="shared" si="240"/>
        <v>190163.48300000001</v>
      </c>
      <c r="I214" s="26"/>
      <c r="J214" s="15">
        <f t="shared" si="241"/>
        <v>190163.48300000001</v>
      </c>
      <c r="K214" s="16">
        <v>246018.2</v>
      </c>
      <c r="L214" s="48"/>
      <c r="M214" s="15">
        <f t="shared" si="177"/>
        <v>246018.2</v>
      </c>
      <c r="N214" s="16"/>
      <c r="O214" s="15">
        <f t="shared" si="243"/>
        <v>246018.2</v>
      </c>
      <c r="P214" s="16"/>
      <c r="Q214" s="15">
        <f>O214+P214</f>
        <v>246018.2</v>
      </c>
      <c r="R214" s="26"/>
      <c r="S214" s="15">
        <f>Q214+R214</f>
        <v>246018.2</v>
      </c>
      <c r="T214" s="16">
        <v>0</v>
      </c>
      <c r="U214" s="16"/>
      <c r="V214" s="16">
        <f t="shared" si="179"/>
        <v>0</v>
      </c>
      <c r="W214" s="16"/>
      <c r="X214" s="16">
        <f t="shared" si="244"/>
        <v>0</v>
      </c>
      <c r="Y214" s="26"/>
      <c r="Z214" s="16">
        <f t="shared" si="245"/>
        <v>0</v>
      </c>
      <c r="AA214" s="8" t="s">
        <v>123</v>
      </c>
      <c r="AB214" s="13"/>
    </row>
    <row r="215" spans="1:28" ht="75" x14ac:dyDescent="0.3">
      <c r="A215" s="101"/>
      <c r="B215" s="80"/>
      <c r="C215" s="6" t="s">
        <v>133</v>
      </c>
      <c r="D215" s="16">
        <v>0</v>
      </c>
      <c r="E215" s="48">
        <v>0</v>
      </c>
      <c r="F215" s="15">
        <f t="shared" si="174"/>
        <v>0</v>
      </c>
      <c r="G215" s="16">
        <v>0</v>
      </c>
      <c r="H215" s="15">
        <f t="shared" si="240"/>
        <v>0</v>
      </c>
      <c r="I215" s="26">
        <v>0</v>
      </c>
      <c r="J215" s="15">
        <f t="shared" si="241"/>
        <v>0</v>
      </c>
      <c r="K215" s="16">
        <v>13981.8</v>
      </c>
      <c r="L215" s="48">
        <v>0</v>
      </c>
      <c r="M215" s="15">
        <f t="shared" si="177"/>
        <v>13981.8</v>
      </c>
      <c r="N215" s="16">
        <v>0</v>
      </c>
      <c r="O215" s="15">
        <f t="shared" si="243"/>
        <v>13981.8</v>
      </c>
      <c r="P215" s="16">
        <v>0</v>
      </c>
      <c r="Q215" s="15">
        <f>O215+P215</f>
        <v>13981.8</v>
      </c>
      <c r="R215" s="26">
        <v>0</v>
      </c>
      <c r="S215" s="15">
        <f>Q215+R215</f>
        <v>13981.8</v>
      </c>
      <c r="T215" s="16">
        <v>0</v>
      </c>
      <c r="U215" s="16">
        <v>0</v>
      </c>
      <c r="V215" s="16">
        <f t="shared" si="179"/>
        <v>0</v>
      </c>
      <c r="W215" s="16">
        <v>0</v>
      </c>
      <c r="X215" s="16">
        <f t="shared" si="244"/>
        <v>0</v>
      </c>
      <c r="Y215" s="26">
        <v>0</v>
      </c>
      <c r="Z215" s="16">
        <f t="shared" si="245"/>
        <v>0</v>
      </c>
      <c r="AA215" s="8" t="s">
        <v>123</v>
      </c>
      <c r="AB215" s="13"/>
    </row>
    <row r="216" spans="1:28" ht="75" x14ac:dyDescent="0.3">
      <c r="A216" s="61" t="s">
        <v>265</v>
      </c>
      <c r="B216" s="73" t="s">
        <v>134</v>
      </c>
      <c r="C216" s="6" t="s">
        <v>132</v>
      </c>
      <c r="D216" s="16">
        <f>D218+D219</f>
        <v>21424.2</v>
      </c>
      <c r="E216" s="48">
        <f>E218+E219</f>
        <v>0</v>
      </c>
      <c r="F216" s="15">
        <f t="shared" si="174"/>
        <v>21424.2</v>
      </c>
      <c r="G216" s="16">
        <f>G218+G219</f>
        <v>0</v>
      </c>
      <c r="H216" s="15">
        <f t="shared" si="240"/>
        <v>21424.2</v>
      </c>
      <c r="I216" s="26">
        <f>I218+I219</f>
        <v>-9924.2000000000007</v>
      </c>
      <c r="J216" s="15">
        <f t="shared" si="241"/>
        <v>11500</v>
      </c>
      <c r="K216" s="16">
        <f t="shared" ref="K216:T216" si="247">K218+K219</f>
        <v>0</v>
      </c>
      <c r="L216" s="48">
        <f>L218+L219</f>
        <v>0</v>
      </c>
      <c r="M216" s="15">
        <f t="shared" si="177"/>
        <v>0</v>
      </c>
      <c r="N216" s="16">
        <f>N218+N219</f>
        <v>0</v>
      </c>
      <c r="O216" s="15">
        <f t="shared" si="243"/>
        <v>0</v>
      </c>
      <c r="P216" s="16">
        <f>P218+P219</f>
        <v>0</v>
      </c>
      <c r="Q216" s="15">
        <f>O216+P216</f>
        <v>0</v>
      </c>
      <c r="R216" s="26">
        <f>R218+R219</f>
        <v>0</v>
      </c>
      <c r="S216" s="15">
        <f>Q216+R216</f>
        <v>0</v>
      </c>
      <c r="T216" s="16">
        <f t="shared" si="247"/>
        <v>0</v>
      </c>
      <c r="U216" s="16">
        <f>U218+U219</f>
        <v>0</v>
      </c>
      <c r="V216" s="16">
        <f t="shared" si="179"/>
        <v>0</v>
      </c>
      <c r="W216" s="16">
        <f>W218+W219</f>
        <v>0</v>
      </c>
      <c r="X216" s="16">
        <f t="shared" si="244"/>
        <v>0</v>
      </c>
      <c r="Y216" s="26">
        <f>Y218+Y219</f>
        <v>0</v>
      </c>
      <c r="Z216" s="16">
        <f t="shared" si="245"/>
        <v>0</v>
      </c>
      <c r="AA216" s="8"/>
      <c r="AB216" s="13"/>
    </row>
    <row r="217" spans="1:28" x14ac:dyDescent="0.3">
      <c r="A217" s="61"/>
      <c r="B217" s="73" t="s">
        <v>5</v>
      </c>
      <c r="C217" s="6"/>
      <c r="D217" s="16"/>
      <c r="E217" s="48"/>
      <c r="F217" s="15"/>
      <c r="G217" s="16"/>
      <c r="H217" s="15"/>
      <c r="I217" s="26"/>
      <c r="J217" s="15"/>
      <c r="K217" s="16"/>
      <c r="L217" s="48"/>
      <c r="M217" s="15"/>
      <c r="N217" s="16"/>
      <c r="O217" s="15"/>
      <c r="P217" s="16"/>
      <c r="Q217" s="15"/>
      <c r="R217" s="26"/>
      <c r="S217" s="15"/>
      <c r="T217" s="16"/>
      <c r="U217" s="16"/>
      <c r="V217" s="16"/>
      <c r="W217" s="16"/>
      <c r="X217" s="16"/>
      <c r="Y217" s="26"/>
      <c r="Z217" s="16"/>
      <c r="AA217" s="8"/>
      <c r="AB217" s="13"/>
    </row>
    <row r="218" spans="1:28" hidden="1" x14ac:dyDescent="0.3">
      <c r="A218" s="1"/>
      <c r="B218" s="21" t="s">
        <v>6</v>
      </c>
      <c r="C218" s="6"/>
      <c r="D218" s="16">
        <v>9924.2000000000007</v>
      </c>
      <c r="E218" s="48"/>
      <c r="F218" s="15">
        <f t="shared" si="174"/>
        <v>9924.2000000000007</v>
      </c>
      <c r="G218" s="16"/>
      <c r="H218" s="15">
        <f t="shared" ref="H218:H220" si="248">F218+G218</f>
        <v>9924.2000000000007</v>
      </c>
      <c r="I218" s="26">
        <v>-9924.2000000000007</v>
      </c>
      <c r="J218" s="15">
        <f t="shared" ref="J218:J220" si="249">H218+I218</f>
        <v>0</v>
      </c>
      <c r="K218" s="16">
        <v>0</v>
      </c>
      <c r="L218" s="48"/>
      <c r="M218" s="15">
        <f t="shared" si="177"/>
        <v>0</v>
      </c>
      <c r="N218" s="16"/>
      <c r="O218" s="15">
        <f t="shared" ref="O218:O220" si="250">M218+N218</f>
        <v>0</v>
      </c>
      <c r="P218" s="16"/>
      <c r="Q218" s="15">
        <f>O218+P218</f>
        <v>0</v>
      </c>
      <c r="R218" s="26"/>
      <c r="S218" s="15">
        <f>Q218+R218</f>
        <v>0</v>
      </c>
      <c r="T218" s="16">
        <v>0</v>
      </c>
      <c r="U218" s="16"/>
      <c r="V218" s="16">
        <f t="shared" si="179"/>
        <v>0</v>
      </c>
      <c r="W218" s="16"/>
      <c r="X218" s="16">
        <f t="shared" ref="X218:X220" si="251">V218+W218</f>
        <v>0</v>
      </c>
      <c r="Y218" s="26"/>
      <c r="Z218" s="16">
        <f t="shared" ref="Z218:Z220" si="252">X218+Y218</f>
        <v>0</v>
      </c>
      <c r="AA218" s="8" t="s">
        <v>135</v>
      </c>
      <c r="AB218" s="13">
        <v>0</v>
      </c>
    </row>
    <row r="219" spans="1:28" x14ac:dyDescent="0.3">
      <c r="A219" s="61"/>
      <c r="B219" s="73" t="s">
        <v>60</v>
      </c>
      <c r="C219" s="6"/>
      <c r="D219" s="16">
        <v>11500</v>
      </c>
      <c r="E219" s="48"/>
      <c r="F219" s="15">
        <f t="shared" si="174"/>
        <v>11500</v>
      </c>
      <c r="G219" s="16"/>
      <c r="H219" s="15">
        <f t="shared" si="248"/>
        <v>11500</v>
      </c>
      <c r="I219" s="26"/>
      <c r="J219" s="15">
        <f t="shared" si="249"/>
        <v>11500</v>
      </c>
      <c r="K219" s="16">
        <v>0</v>
      </c>
      <c r="L219" s="48"/>
      <c r="M219" s="15">
        <f t="shared" si="177"/>
        <v>0</v>
      </c>
      <c r="N219" s="16"/>
      <c r="O219" s="15">
        <f t="shared" si="250"/>
        <v>0</v>
      </c>
      <c r="P219" s="16"/>
      <c r="Q219" s="15">
        <f>O219+P219</f>
        <v>0</v>
      </c>
      <c r="R219" s="26"/>
      <c r="S219" s="15">
        <f>Q219+R219</f>
        <v>0</v>
      </c>
      <c r="T219" s="16">
        <v>0</v>
      </c>
      <c r="U219" s="16"/>
      <c r="V219" s="16">
        <f t="shared" si="179"/>
        <v>0</v>
      </c>
      <c r="W219" s="16"/>
      <c r="X219" s="16">
        <f t="shared" si="251"/>
        <v>0</v>
      </c>
      <c r="Y219" s="26"/>
      <c r="Z219" s="16">
        <f t="shared" si="252"/>
        <v>0</v>
      </c>
      <c r="AA219" s="8" t="s">
        <v>135</v>
      </c>
      <c r="AB219" s="13"/>
    </row>
    <row r="220" spans="1:28" x14ac:dyDescent="0.3">
      <c r="A220" s="61"/>
      <c r="B220" s="78" t="s">
        <v>7</v>
      </c>
      <c r="C220" s="69"/>
      <c r="D220" s="31">
        <f>D222+D223</f>
        <v>501148.29999999993</v>
      </c>
      <c r="E220" s="31">
        <f>E222+E223</f>
        <v>4028</v>
      </c>
      <c r="F220" s="30">
        <f t="shared" si="174"/>
        <v>505176.29999999993</v>
      </c>
      <c r="G220" s="31">
        <f>G222+G223</f>
        <v>64247.038</v>
      </c>
      <c r="H220" s="30">
        <f t="shared" si="248"/>
        <v>569423.33799999999</v>
      </c>
      <c r="I220" s="31">
        <f>I222+I223</f>
        <v>-5255.2020000000002</v>
      </c>
      <c r="J220" s="15">
        <f t="shared" si="249"/>
        <v>564168.13599999994</v>
      </c>
      <c r="K220" s="31">
        <f t="shared" ref="K220:T220" si="253">K222+K223</f>
        <v>408577.2</v>
      </c>
      <c r="L220" s="31">
        <f>L222+L223</f>
        <v>-4109</v>
      </c>
      <c r="M220" s="30">
        <f t="shared" si="177"/>
        <v>404468.2</v>
      </c>
      <c r="N220" s="31">
        <f>N222+N223</f>
        <v>0</v>
      </c>
      <c r="O220" s="30">
        <f t="shared" si="250"/>
        <v>404468.2</v>
      </c>
      <c r="P220" s="31">
        <f>P222+P223</f>
        <v>0</v>
      </c>
      <c r="Q220" s="30">
        <f>O220+P220</f>
        <v>404468.2</v>
      </c>
      <c r="R220" s="31">
        <f>R222+R223</f>
        <v>0</v>
      </c>
      <c r="S220" s="15">
        <f>Q220+R220</f>
        <v>404468.2</v>
      </c>
      <c r="T220" s="31">
        <f t="shared" si="253"/>
        <v>276286.2</v>
      </c>
      <c r="U220" s="31">
        <f>U222+U223</f>
        <v>0</v>
      </c>
      <c r="V220" s="31">
        <f t="shared" si="179"/>
        <v>276286.2</v>
      </c>
      <c r="W220" s="31">
        <f>W222+W223</f>
        <v>0</v>
      </c>
      <c r="X220" s="31">
        <f t="shared" si="251"/>
        <v>276286.2</v>
      </c>
      <c r="Y220" s="31">
        <f>Y222+Y223</f>
        <v>0</v>
      </c>
      <c r="Z220" s="16">
        <f t="shared" si="252"/>
        <v>276286.2</v>
      </c>
      <c r="AB220" s="13"/>
    </row>
    <row r="221" spans="1:28" x14ac:dyDescent="0.3">
      <c r="A221" s="61"/>
      <c r="B221" s="73" t="s">
        <v>5</v>
      </c>
      <c r="C221" s="69"/>
      <c r="D221" s="31"/>
      <c r="E221" s="31"/>
      <c r="F221" s="30"/>
      <c r="G221" s="31"/>
      <c r="H221" s="30"/>
      <c r="I221" s="31"/>
      <c r="J221" s="15"/>
      <c r="K221" s="31"/>
      <c r="L221" s="31"/>
      <c r="M221" s="30"/>
      <c r="N221" s="31"/>
      <c r="O221" s="30"/>
      <c r="P221" s="31"/>
      <c r="Q221" s="30"/>
      <c r="R221" s="31"/>
      <c r="S221" s="15"/>
      <c r="T221" s="31"/>
      <c r="U221" s="31"/>
      <c r="V221" s="31"/>
      <c r="W221" s="31"/>
      <c r="X221" s="31"/>
      <c r="Y221" s="31"/>
      <c r="Z221" s="16"/>
      <c r="AB221" s="13"/>
    </row>
    <row r="222" spans="1:28" s="33" customFormat="1" hidden="1" x14ac:dyDescent="0.3">
      <c r="A222" s="29"/>
      <c r="B222" s="51" t="s">
        <v>6</v>
      </c>
      <c r="C222" s="57"/>
      <c r="D222" s="31">
        <f>D224+D226+D228+D231+D233+D225+D227</f>
        <v>393360.69999999995</v>
      </c>
      <c r="E222" s="31">
        <f>E224+E226+E228+E231+E233+E225+E227</f>
        <v>4028</v>
      </c>
      <c r="F222" s="30">
        <f t="shared" si="174"/>
        <v>397388.69999999995</v>
      </c>
      <c r="G222" s="16">
        <f>G224+G226+G228+G231+G233+G225+G227+G234</f>
        <v>64247.038</v>
      </c>
      <c r="H222" s="30">
        <f t="shared" ref="H222:H229" si="254">F222+G222</f>
        <v>461635.73799999995</v>
      </c>
      <c r="I222" s="31">
        <f>I224+I226+I228+I231+I233+I225+I227+I234</f>
        <v>-5255.2020000000002</v>
      </c>
      <c r="J222" s="30">
        <f t="shared" ref="J222:J229" si="255">H222+I222</f>
        <v>456380.53599999996</v>
      </c>
      <c r="K222" s="31">
        <f t="shared" ref="K222:T222" si="256">K224+K226+K228+K231+K233+K225+K227</f>
        <v>408577.2</v>
      </c>
      <c r="L222" s="31">
        <f>L224+L226+L228+L231+L233+L225+L227</f>
        <v>-4109</v>
      </c>
      <c r="M222" s="30">
        <f t="shared" si="177"/>
        <v>404468.2</v>
      </c>
      <c r="N222" s="16">
        <f>N224+N226+N228+N231+N233+N225+N227+N234</f>
        <v>0</v>
      </c>
      <c r="O222" s="30">
        <f t="shared" ref="O222:O229" si="257">M222+N222</f>
        <v>404468.2</v>
      </c>
      <c r="P222" s="16">
        <f>P224+P226+P228+P231+P233+P225+P227+P234</f>
        <v>0</v>
      </c>
      <c r="Q222" s="30">
        <f t="shared" ref="Q222:Q229" si="258">O222+P222</f>
        <v>404468.2</v>
      </c>
      <c r="R222" s="31">
        <f>R224+R226+R228+R231+R233+R225+R227+R234</f>
        <v>0</v>
      </c>
      <c r="S222" s="30">
        <f t="shared" ref="S222:S229" si="259">Q222+R222</f>
        <v>404468.2</v>
      </c>
      <c r="T222" s="31">
        <f t="shared" si="256"/>
        <v>224073.8</v>
      </c>
      <c r="U222" s="31">
        <f>U224+U226+U228+U231+U233+U225+U227</f>
        <v>0</v>
      </c>
      <c r="V222" s="31">
        <f t="shared" si="179"/>
        <v>224073.8</v>
      </c>
      <c r="W222" s="16">
        <f>W224+W226+W228+W231+W233+W225+W227+W234</f>
        <v>0</v>
      </c>
      <c r="X222" s="31">
        <f t="shared" ref="X222:X229" si="260">V222+W222</f>
        <v>224073.8</v>
      </c>
      <c r="Y222" s="31">
        <f>Y224+Y226+Y228+Y231+Y233+Y225+Y227+Y234</f>
        <v>0</v>
      </c>
      <c r="Z222" s="31">
        <f t="shared" ref="Z222:Z229" si="261">X222+Y222</f>
        <v>224073.8</v>
      </c>
      <c r="AA222" s="32"/>
      <c r="AB222" s="34">
        <v>0</v>
      </c>
    </row>
    <row r="223" spans="1:28" x14ac:dyDescent="0.3">
      <c r="A223" s="61"/>
      <c r="B223" s="73" t="s">
        <v>60</v>
      </c>
      <c r="C223" s="69"/>
      <c r="D223" s="31">
        <f>D232</f>
        <v>107787.6</v>
      </c>
      <c r="E223" s="31">
        <f>E232</f>
        <v>0</v>
      </c>
      <c r="F223" s="30">
        <f t="shared" si="174"/>
        <v>107787.6</v>
      </c>
      <c r="G223" s="16">
        <f>G232</f>
        <v>0</v>
      </c>
      <c r="H223" s="15">
        <f t="shared" si="254"/>
        <v>107787.6</v>
      </c>
      <c r="I223" s="31">
        <f>I232</f>
        <v>0</v>
      </c>
      <c r="J223" s="15">
        <f t="shared" si="255"/>
        <v>107787.6</v>
      </c>
      <c r="K223" s="31">
        <f t="shared" ref="K223:T223" si="262">K232</f>
        <v>0</v>
      </c>
      <c r="L223" s="31">
        <f>L232</f>
        <v>0</v>
      </c>
      <c r="M223" s="30">
        <f t="shared" si="177"/>
        <v>0</v>
      </c>
      <c r="N223" s="16">
        <f>N232</f>
        <v>0</v>
      </c>
      <c r="O223" s="15">
        <f t="shared" si="257"/>
        <v>0</v>
      </c>
      <c r="P223" s="16">
        <f>P232</f>
        <v>0</v>
      </c>
      <c r="Q223" s="15">
        <f t="shared" si="258"/>
        <v>0</v>
      </c>
      <c r="R223" s="31">
        <f>R232</f>
        <v>0</v>
      </c>
      <c r="S223" s="15">
        <f t="shared" si="259"/>
        <v>0</v>
      </c>
      <c r="T223" s="31">
        <f t="shared" si="262"/>
        <v>52212.4</v>
      </c>
      <c r="U223" s="31">
        <f>U232</f>
        <v>0</v>
      </c>
      <c r="V223" s="31">
        <f t="shared" si="179"/>
        <v>52212.4</v>
      </c>
      <c r="W223" s="16">
        <f>W232</f>
        <v>0</v>
      </c>
      <c r="X223" s="16">
        <f t="shared" si="260"/>
        <v>52212.4</v>
      </c>
      <c r="Y223" s="31">
        <f>Y232</f>
        <v>0</v>
      </c>
      <c r="Z223" s="16">
        <f t="shared" si="261"/>
        <v>52212.4</v>
      </c>
      <c r="AB223" s="13"/>
    </row>
    <row r="224" spans="1:28" ht="56.25" x14ac:dyDescent="0.3">
      <c r="A224" s="100" t="s">
        <v>268</v>
      </c>
      <c r="B224" s="79" t="s">
        <v>85</v>
      </c>
      <c r="C224" s="6" t="s">
        <v>132</v>
      </c>
      <c r="D224" s="16">
        <v>187161.8</v>
      </c>
      <c r="E224" s="48">
        <v>-69.2</v>
      </c>
      <c r="F224" s="15">
        <f t="shared" si="174"/>
        <v>187092.59999999998</v>
      </c>
      <c r="G224" s="16">
        <v>30744.721000000001</v>
      </c>
      <c r="H224" s="15">
        <f t="shared" si="254"/>
        <v>217837.32099999997</v>
      </c>
      <c r="I224" s="26"/>
      <c r="J224" s="15">
        <f t="shared" si="255"/>
        <v>217837.32099999997</v>
      </c>
      <c r="K224" s="16">
        <v>0</v>
      </c>
      <c r="L224" s="48"/>
      <c r="M224" s="15">
        <f t="shared" si="177"/>
        <v>0</v>
      </c>
      <c r="N224" s="16"/>
      <c r="O224" s="15">
        <f t="shared" si="257"/>
        <v>0</v>
      </c>
      <c r="P224" s="16"/>
      <c r="Q224" s="15">
        <f t="shared" si="258"/>
        <v>0</v>
      </c>
      <c r="R224" s="26"/>
      <c r="S224" s="15">
        <f t="shared" si="259"/>
        <v>0</v>
      </c>
      <c r="T224" s="16">
        <v>0</v>
      </c>
      <c r="U224" s="16"/>
      <c r="V224" s="16">
        <f t="shared" si="179"/>
        <v>0</v>
      </c>
      <c r="W224" s="16"/>
      <c r="X224" s="16">
        <f t="shared" si="260"/>
        <v>0</v>
      </c>
      <c r="Y224" s="26"/>
      <c r="Z224" s="16">
        <f t="shared" si="261"/>
        <v>0</v>
      </c>
      <c r="AA224" s="8" t="s">
        <v>124</v>
      </c>
      <c r="AB224" s="13"/>
    </row>
    <row r="225" spans="1:28" ht="75" x14ac:dyDescent="0.3">
      <c r="A225" s="101"/>
      <c r="B225" s="80"/>
      <c r="C225" s="6" t="s">
        <v>136</v>
      </c>
      <c r="D225" s="16">
        <v>4480.7</v>
      </c>
      <c r="E225" s="48"/>
      <c r="F225" s="15">
        <f t="shared" si="174"/>
        <v>4480.7</v>
      </c>
      <c r="G225" s="16"/>
      <c r="H225" s="15">
        <f t="shared" si="254"/>
        <v>4480.7</v>
      </c>
      <c r="I225" s="26"/>
      <c r="J225" s="15">
        <f t="shared" si="255"/>
        <v>4480.7</v>
      </c>
      <c r="K225" s="16">
        <v>0</v>
      </c>
      <c r="L225" s="48"/>
      <c r="M225" s="15">
        <f t="shared" si="177"/>
        <v>0</v>
      </c>
      <c r="N225" s="16"/>
      <c r="O225" s="15">
        <f t="shared" si="257"/>
        <v>0</v>
      </c>
      <c r="P225" s="16"/>
      <c r="Q225" s="15">
        <f t="shared" si="258"/>
        <v>0</v>
      </c>
      <c r="R225" s="26"/>
      <c r="S225" s="15">
        <f t="shared" si="259"/>
        <v>0</v>
      </c>
      <c r="T225" s="16">
        <v>0</v>
      </c>
      <c r="U225" s="16"/>
      <c r="V225" s="16">
        <f t="shared" si="179"/>
        <v>0</v>
      </c>
      <c r="W225" s="16"/>
      <c r="X225" s="16">
        <f t="shared" si="260"/>
        <v>0</v>
      </c>
      <c r="Y225" s="26"/>
      <c r="Z225" s="16">
        <f t="shared" si="261"/>
        <v>0</v>
      </c>
      <c r="AA225" s="8" t="s">
        <v>124</v>
      </c>
      <c r="AB225" s="13"/>
    </row>
    <row r="226" spans="1:28" ht="56.25" x14ac:dyDescent="0.3">
      <c r="A226" s="100" t="s">
        <v>271</v>
      </c>
      <c r="B226" s="79" t="s">
        <v>86</v>
      </c>
      <c r="C226" s="6" t="s">
        <v>132</v>
      </c>
      <c r="D226" s="16">
        <v>24586.5</v>
      </c>
      <c r="E226" s="48">
        <v>-11.8</v>
      </c>
      <c r="F226" s="15">
        <f t="shared" si="174"/>
        <v>24574.7</v>
      </c>
      <c r="G226" s="16">
        <v>18695.236000000001</v>
      </c>
      <c r="H226" s="15">
        <f t="shared" si="254"/>
        <v>43269.936000000002</v>
      </c>
      <c r="I226" s="26"/>
      <c r="J226" s="15">
        <f t="shared" si="255"/>
        <v>43269.936000000002</v>
      </c>
      <c r="K226" s="16">
        <v>0</v>
      </c>
      <c r="L226" s="48"/>
      <c r="M226" s="15">
        <f t="shared" si="177"/>
        <v>0</v>
      </c>
      <c r="N226" s="16"/>
      <c r="O226" s="15">
        <f t="shared" si="257"/>
        <v>0</v>
      </c>
      <c r="P226" s="16"/>
      <c r="Q226" s="15">
        <f t="shared" si="258"/>
        <v>0</v>
      </c>
      <c r="R226" s="26"/>
      <c r="S226" s="15">
        <f t="shared" si="259"/>
        <v>0</v>
      </c>
      <c r="T226" s="16">
        <v>0</v>
      </c>
      <c r="U226" s="16"/>
      <c r="V226" s="16">
        <f t="shared" si="179"/>
        <v>0</v>
      </c>
      <c r="W226" s="16"/>
      <c r="X226" s="16">
        <f t="shared" si="260"/>
        <v>0</v>
      </c>
      <c r="Y226" s="26"/>
      <c r="Z226" s="16">
        <f t="shared" si="261"/>
        <v>0</v>
      </c>
      <c r="AA226" s="8" t="s">
        <v>125</v>
      </c>
      <c r="AB226" s="13"/>
    </row>
    <row r="227" spans="1:28" ht="75" hidden="1" x14ac:dyDescent="0.3">
      <c r="A227" s="101"/>
      <c r="B227" s="80"/>
      <c r="C227" s="6" t="s">
        <v>136</v>
      </c>
      <c r="D227" s="16">
        <v>4699.8</v>
      </c>
      <c r="E227" s="48"/>
      <c r="F227" s="15">
        <f t="shared" si="174"/>
        <v>4699.8</v>
      </c>
      <c r="G227" s="16"/>
      <c r="H227" s="15">
        <f t="shared" si="254"/>
        <v>4699.8</v>
      </c>
      <c r="I227" s="26">
        <v>-4699.8</v>
      </c>
      <c r="J227" s="15">
        <f t="shared" si="255"/>
        <v>0</v>
      </c>
      <c r="K227" s="16">
        <v>0</v>
      </c>
      <c r="L227" s="48"/>
      <c r="M227" s="15">
        <f t="shared" si="177"/>
        <v>0</v>
      </c>
      <c r="N227" s="16"/>
      <c r="O227" s="15">
        <f t="shared" si="257"/>
        <v>0</v>
      </c>
      <c r="P227" s="16"/>
      <c r="Q227" s="15">
        <f t="shared" si="258"/>
        <v>0</v>
      </c>
      <c r="R227" s="26"/>
      <c r="S227" s="15">
        <f t="shared" si="259"/>
        <v>0</v>
      </c>
      <c r="T227" s="16">
        <v>0</v>
      </c>
      <c r="U227" s="16"/>
      <c r="V227" s="16">
        <f t="shared" si="179"/>
        <v>0</v>
      </c>
      <c r="W227" s="16"/>
      <c r="X227" s="16">
        <f t="shared" si="260"/>
        <v>0</v>
      </c>
      <c r="Y227" s="26"/>
      <c r="Z227" s="16">
        <f t="shared" si="261"/>
        <v>0</v>
      </c>
      <c r="AA227" s="8" t="s">
        <v>125</v>
      </c>
      <c r="AB227" s="13">
        <v>0</v>
      </c>
    </row>
    <row r="228" spans="1:28" ht="56.25" x14ac:dyDescent="0.3">
      <c r="A228" s="65" t="s">
        <v>274</v>
      </c>
      <c r="B228" s="73" t="s">
        <v>87</v>
      </c>
      <c r="C228" s="6" t="s">
        <v>132</v>
      </c>
      <c r="D228" s="16">
        <v>0</v>
      </c>
      <c r="E228" s="48">
        <v>4109</v>
      </c>
      <c r="F228" s="15">
        <f t="shared" si="174"/>
        <v>4109</v>
      </c>
      <c r="G228" s="16"/>
      <c r="H228" s="15">
        <f t="shared" si="254"/>
        <v>4109</v>
      </c>
      <c r="I228" s="26">
        <v>-555.40200000000004</v>
      </c>
      <c r="J228" s="15">
        <f t="shared" si="255"/>
        <v>3553.598</v>
      </c>
      <c r="K228" s="16">
        <v>4109</v>
      </c>
      <c r="L228" s="48">
        <v>-4109</v>
      </c>
      <c r="M228" s="15">
        <f t="shared" si="177"/>
        <v>0</v>
      </c>
      <c r="N228" s="16"/>
      <c r="O228" s="15">
        <f t="shared" si="257"/>
        <v>0</v>
      </c>
      <c r="P228" s="16"/>
      <c r="Q228" s="15">
        <f t="shared" si="258"/>
        <v>0</v>
      </c>
      <c r="R228" s="26"/>
      <c r="S228" s="15">
        <f t="shared" si="259"/>
        <v>0</v>
      </c>
      <c r="T228" s="16">
        <v>224073.8</v>
      </c>
      <c r="U228" s="16">
        <v>0</v>
      </c>
      <c r="V228" s="16">
        <f t="shared" si="179"/>
        <v>224073.8</v>
      </c>
      <c r="W228" s="16">
        <v>0</v>
      </c>
      <c r="X228" s="16">
        <f t="shared" si="260"/>
        <v>224073.8</v>
      </c>
      <c r="Y228" s="26">
        <v>0</v>
      </c>
      <c r="Z228" s="16">
        <f t="shared" si="261"/>
        <v>224073.8</v>
      </c>
      <c r="AA228" s="8" t="s">
        <v>126</v>
      </c>
      <c r="AB228" s="13"/>
    </row>
    <row r="229" spans="1:28" ht="56.25" x14ac:dyDescent="0.3">
      <c r="A229" s="65" t="s">
        <v>277</v>
      </c>
      <c r="B229" s="73" t="s">
        <v>61</v>
      </c>
      <c r="C229" s="6" t="s">
        <v>132</v>
      </c>
      <c r="D229" s="16">
        <f>D231+D232</f>
        <v>196462.90000000002</v>
      </c>
      <c r="E229" s="48">
        <f>E231+E232</f>
        <v>0</v>
      </c>
      <c r="F229" s="15">
        <f t="shared" si="174"/>
        <v>196462.90000000002</v>
      </c>
      <c r="G229" s="16">
        <f>G231+G232</f>
        <v>0</v>
      </c>
      <c r="H229" s="15">
        <f t="shared" si="254"/>
        <v>196462.90000000002</v>
      </c>
      <c r="I229" s="26">
        <f>I231+I232</f>
        <v>0</v>
      </c>
      <c r="J229" s="15">
        <f t="shared" si="255"/>
        <v>196462.90000000002</v>
      </c>
      <c r="K229" s="16">
        <f t="shared" ref="K229:T229" si="263">K231+K232</f>
        <v>294468.2</v>
      </c>
      <c r="L229" s="48">
        <f>L231+L232</f>
        <v>0</v>
      </c>
      <c r="M229" s="15">
        <f t="shared" si="177"/>
        <v>294468.2</v>
      </c>
      <c r="N229" s="16">
        <f>N231+N232</f>
        <v>0</v>
      </c>
      <c r="O229" s="15">
        <f t="shared" si="257"/>
        <v>294468.2</v>
      </c>
      <c r="P229" s="16">
        <f>P231+P232</f>
        <v>0</v>
      </c>
      <c r="Q229" s="15">
        <f t="shared" si="258"/>
        <v>294468.2</v>
      </c>
      <c r="R229" s="26">
        <f>R231+R232</f>
        <v>0</v>
      </c>
      <c r="S229" s="15">
        <f t="shared" si="259"/>
        <v>294468.2</v>
      </c>
      <c r="T229" s="16">
        <f t="shared" si="263"/>
        <v>52212.4</v>
      </c>
      <c r="U229" s="16">
        <f>U231+U232</f>
        <v>0</v>
      </c>
      <c r="V229" s="16">
        <f t="shared" si="179"/>
        <v>52212.4</v>
      </c>
      <c r="W229" s="16">
        <f>W231+W232</f>
        <v>0</v>
      </c>
      <c r="X229" s="16">
        <f t="shared" si="260"/>
        <v>52212.4</v>
      </c>
      <c r="Y229" s="26">
        <f>Y231+Y232</f>
        <v>0</v>
      </c>
      <c r="Z229" s="16">
        <f t="shared" si="261"/>
        <v>52212.4</v>
      </c>
      <c r="AB229" s="13"/>
    </row>
    <row r="230" spans="1:28" x14ac:dyDescent="0.3">
      <c r="A230" s="65"/>
      <c r="B230" s="73" t="s">
        <v>5</v>
      </c>
      <c r="C230" s="6"/>
      <c r="D230" s="16"/>
      <c r="E230" s="48"/>
      <c r="F230" s="15"/>
      <c r="G230" s="16"/>
      <c r="H230" s="15"/>
      <c r="I230" s="26"/>
      <c r="J230" s="15"/>
      <c r="K230" s="16"/>
      <c r="L230" s="48"/>
      <c r="M230" s="15"/>
      <c r="N230" s="16"/>
      <c r="O230" s="15"/>
      <c r="P230" s="16"/>
      <c r="Q230" s="15"/>
      <c r="R230" s="26"/>
      <c r="S230" s="15"/>
      <c r="T230" s="16"/>
      <c r="U230" s="16"/>
      <c r="V230" s="16"/>
      <c r="W230" s="16"/>
      <c r="X230" s="16"/>
      <c r="Y230" s="26"/>
      <c r="Z230" s="16"/>
      <c r="AB230" s="13"/>
    </row>
    <row r="231" spans="1:28" hidden="1" x14ac:dyDescent="0.3">
      <c r="A231" s="65"/>
      <c r="B231" s="21" t="s">
        <v>6</v>
      </c>
      <c r="C231" s="6"/>
      <c r="D231" s="16">
        <v>88675.3</v>
      </c>
      <c r="E231" s="48"/>
      <c r="F231" s="15">
        <f t="shared" si="174"/>
        <v>88675.3</v>
      </c>
      <c r="G231" s="16"/>
      <c r="H231" s="15">
        <f t="shared" ref="H231:H255" si="264">F231+G231</f>
        <v>88675.3</v>
      </c>
      <c r="I231" s="26"/>
      <c r="J231" s="15">
        <f t="shared" ref="J231:J255" si="265">H231+I231</f>
        <v>88675.3</v>
      </c>
      <c r="K231" s="16">
        <v>294468.2</v>
      </c>
      <c r="L231" s="48"/>
      <c r="M231" s="15">
        <f t="shared" si="177"/>
        <v>294468.2</v>
      </c>
      <c r="N231" s="16"/>
      <c r="O231" s="15">
        <f t="shared" ref="O231:O255" si="266">M231+N231</f>
        <v>294468.2</v>
      </c>
      <c r="P231" s="16"/>
      <c r="Q231" s="15">
        <f t="shared" ref="Q231:Q255" si="267">O231+P231</f>
        <v>294468.2</v>
      </c>
      <c r="R231" s="26"/>
      <c r="S231" s="15">
        <f t="shared" ref="S231:S255" si="268">Q231+R231</f>
        <v>294468.2</v>
      </c>
      <c r="T231" s="16">
        <v>0</v>
      </c>
      <c r="U231" s="16"/>
      <c r="V231" s="16">
        <f t="shared" si="179"/>
        <v>0</v>
      </c>
      <c r="W231" s="16"/>
      <c r="X231" s="16">
        <f t="shared" ref="X231:X255" si="269">V231+W231</f>
        <v>0</v>
      </c>
      <c r="Y231" s="26"/>
      <c r="Z231" s="16">
        <f t="shared" ref="Z231:Z255" si="270">X231+Y231</f>
        <v>0</v>
      </c>
      <c r="AA231" s="9" t="s">
        <v>225</v>
      </c>
      <c r="AB231" s="13">
        <v>0</v>
      </c>
    </row>
    <row r="232" spans="1:28" x14ac:dyDescent="0.3">
      <c r="A232" s="65"/>
      <c r="B232" s="73" t="s">
        <v>60</v>
      </c>
      <c r="C232" s="6"/>
      <c r="D232" s="16">
        <v>107787.6</v>
      </c>
      <c r="E232" s="48"/>
      <c r="F232" s="15">
        <f t="shared" si="174"/>
        <v>107787.6</v>
      </c>
      <c r="G232" s="16"/>
      <c r="H232" s="15">
        <f t="shared" si="264"/>
        <v>107787.6</v>
      </c>
      <c r="I232" s="26"/>
      <c r="J232" s="15">
        <f t="shared" si="265"/>
        <v>107787.6</v>
      </c>
      <c r="K232" s="16">
        <v>0</v>
      </c>
      <c r="L232" s="48"/>
      <c r="M232" s="15">
        <f t="shared" si="177"/>
        <v>0</v>
      </c>
      <c r="N232" s="16"/>
      <c r="O232" s="15">
        <f t="shared" si="266"/>
        <v>0</v>
      </c>
      <c r="P232" s="16"/>
      <c r="Q232" s="15">
        <f t="shared" si="267"/>
        <v>0</v>
      </c>
      <c r="R232" s="26"/>
      <c r="S232" s="15">
        <f t="shared" si="268"/>
        <v>0</v>
      </c>
      <c r="T232" s="16">
        <v>52212.4</v>
      </c>
      <c r="U232" s="16"/>
      <c r="V232" s="16">
        <f t="shared" si="179"/>
        <v>52212.4</v>
      </c>
      <c r="W232" s="16"/>
      <c r="X232" s="16">
        <f t="shared" si="269"/>
        <v>52212.4</v>
      </c>
      <c r="Y232" s="26"/>
      <c r="Z232" s="16">
        <f t="shared" si="270"/>
        <v>52212.4</v>
      </c>
      <c r="AA232" s="9" t="s">
        <v>225</v>
      </c>
      <c r="AB232" s="13"/>
    </row>
    <row r="233" spans="1:28" ht="56.25" x14ac:dyDescent="0.3">
      <c r="A233" s="65" t="s">
        <v>280</v>
      </c>
      <c r="B233" s="73" t="s">
        <v>62</v>
      </c>
      <c r="C233" s="6" t="s">
        <v>132</v>
      </c>
      <c r="D233" s="16">
        <v>83756.600000000006</v>
      </c>
      <c r="E233" s="48"/>
      <c r="F233" s="15">
        <f t="shared" si="174"/>
        <v>83756.600000000006</v>
      </c>
      <c r="G233" s="16"/>
      <c r="H233" s="15">
        <f t="shared" si="264"/>
        <v>83756.600000000006</v>
      </c>
      <c r="I233" s="26"/>
      <c r="J233" s="15">
        <f t="shared" si="265"/>
        <v>83756.600000000006</v>
      </c>
      <c r="K233" s="16">
        <v>110000</v>
      </c>
      <c r="L233" s="48"/>
      <c r="M233" s="15">
        <f t="shared" si="177"/>
        <v>110000</v>
      </c>
      <c r="N233" s="16"/>
      <c r="O233" s="15">
        <f t="shared" si="266"/>
        <v>110000</v>
      </c>
      <c r="P233" s="16"/>
      <c r="Q233" s="15">
        <f t="shared" si="267"/>
        <v>110000</v>
      </c>
      <c r="R233" s="26"/>
      <c r="S233" s="15">
        <f t="shared" si="268"/>
        <v>110000</v>
      </c>
      <c r="T233" s="16">
        <v>0</v>
      </c>
      <c r="U233" s="16"/>
      <c r="V233" s="16">
        <f t="shared" si="179"/>
        <v>0</v>
      </c>
      <c r="W233" s="16"/>
      <c r="X233" s="16">
        <f t="shared" si="269"/>
        <v>0</v>
      </c>
      <c r="Y233" s="26"/>
      <c r="Z233" s="16">
        <f t="shared" si="270"/>
        <v>0</v>
      </c>
      <c r="AA233" s="9" t="s">
        <v>127</v>
      </c>
      <c r="AB233" s="13"/>
    </row>
    <row r="234" spans="1:28" ht="56.25" x14ac:dyDescent="0.3">
      <c r="A234" s="65" t="s">
        <v>283</v>
      </c>
      <c r="B234" s="73" t="s">
        <v>316</v>
      </c>
      <c r="C234" s="6" t="s">
        <v>132</v>
      </c>
      <c r="D234" s="16"/>
      <c r="E234" s="48"/>
      <c r="F234" s="15"/>
      <c r="G234" s="16">
        <v>14807.081</v>
      </c>
      <c r="H234" s="15">
        <f t="shared" si="264"/>
        <v>14807.081</v>
      </c>
      <c r="I234" s="26"/>
      <c r="J234" s="15">
        <f t="shared" si="265"/>
        <v>14807.081</v>
      </c>
      <c r="K234" s="16"/>
      <c r="L234" s="48"/>
      <c r="M234" s="15"/>
      <c r="N234" s="16"/>
      <c r="O234" s="15">
        <f t="shared" si="266"/>
        <v>0</v>
      </c>
      <c r="P234" s="16"/>
      <c r="Q234" s="15">
        <f t="shared" si="267"/>
        <v>0</v>
      </c>
      <c r="R234" s="26"/>
      <c r="S234" s="15">
        <f t="shared" si="268"/>
        <v>0</v>
      </c>
      <c r="T234" s="16"/>
      <c r="U234" s="16"/>
      <c r="V234" s="16"/>
      <c r="W234" s="16"/>
      <c r="X234" s="16">
        <f t="shared" si="269"/>
        <v>0</v>
      </c>
      <c r="Y234" s="26"/>
      <c r="Z234" s="16">
        <f t="shared" si="270"/>
        <v>0</v>
      </c>
      <c r="AA234" s="9" t="s">
        <v>317</v>
      </c>
      <c r="AB234" s="13"/>
    </row>
    <row r="235" spans="1:28" x14ac:dyDescent="0.3">
      <c r="A235" s="65"/>
      <c r="B235" s="78" t="s">
        <v>15</v>
      </c>
      <c r="C235" s="74"/>
      <c r="D235" s="31">
        <f>D236+D237+D239</f>
        <v>133425.60000000001</v>
      </c>
      <c r="E235" s="31">
        <f>E236+E237+E239+E238+E240+E241+E242+E243+E244+E245+E246+E247+E248+E249+E250+E251</f>
        <v>50000</v>
      </c>
      <c r="F235" s="30">
        <f t="shared" si="174"/>
        <v>183425.6</v>
      </c>
      <c r="G235" s="31">
        <f>G236+G237+G239+G238+G240+G241+G242+G243+G244+G245+G246+G247+G248+G249+G250+G251+G252+G253+G254</f>
        <v>20654.072999999997</v>
      </c>
      <c r="H235" s="30">
        <f t="shared" si="264"/>
        <v>204079.67300000001</v>
      </c>
      <c r="I235" s="31">
        <f>I236+I237+I239+I238+I240+I241+I242+I243+I244+I245+I246+I247+I248+I249+I250+I251+I252+I253+I254</f>
        <v>0</v>
      </c>
      <c r="J235" s="15">
        <f t="shared" si="265"/>
        <v>204079.67300000001</v>
      </c>
      <c r="K235" s="31">
        <f t="shared" ref="K235:T235" si="271">K236+K237+K239</f>
        <v>12285.5</v>
      </c>
      <c r="L235" s="31">
        <f>L236+L237+L239+L238+L240+L241+L242+L243+L244+L245+L246+L247+L248+L249+L250+L251</f>
        <v>-7.9580786405131221E-13</v>
      </c>
      <c r="M235" s="30">
        <f t="shared" si="177"/>
        <v>12285.5</v>
      </c>
      <c r="N235" s="31">
        <f>N236+N237+N239+N238+N240+N241+N242+N243+N244+N245+N246+N247+N248+N249+N250+N251+N252+N253+N254</f>
        <v>0</v>
      </c>
      <c r="O235" s="30">
        <f t="shared" si="266"/>
        <v>12285.5</v>
      </c>
      <c r="P235" s="31">
        <f>P236+P237+P239+P238+P240+P241+P242+P243+P244+P245+P246+P247+P248+P249+P250+P251+P252+P253+P254</f>
        <v>0</v>
      </c>
      <c r="Q235" s="30">
        <f t="shared" si="267"/>
        <v>12285.5</v>
      </c>
      <c r="R235" s="31">
        <f>R236+R237+R239+R238+R240+R241+R242+R243+R244+R245+R246+R247+R248+R249+R250+R251+R252+R253+R254</f>
        <v>0</v>
      </c>
      <c r="S235" s="15">
        <f t="shared" si="268"/>
        <v>12285.5</v>
      </c>
      <c r="T235" s="31">
        <f t="shared" si="271"/>
        <v>10000</v>
      </c>
      <c r="U235" s="31">
        <f>U236+U237+U239+U238+U240+U241+U242+U243+U244+U245+U246+U247+U248+U249+U250+U251</f>
        <v>0</v>
      </c>
      <c r="V235" s="31">
        <f t="shared" si="179"/>
        <v>10000</v>
      </c>
      <c r="W235" s="31">
        <f>W236+W237+W239+W238+W240+W241+W242+W243+W244+W245+W246+W247+W248+W249+W250+W251+W252+W253+W254</f>
        <v>0</v>
      </c>
      <c r="X235" s="31">
        <f t="shared" si="269"/>
        <v>10000</v>
      </c>
      <c r="Y235" s="31">
        <f>Y236+Y237+Y239+Y238+Y240+Y241+Y242+Y243+Y244+Y245+Y246+Y247+Y248+Y249+Y250+Y251+Y252+Y253+Y254</f>
        <v>0</v>
      </c>
      <c r="Z235" s="16">
        <f t="shared" si="270"/>
        <v>10000</v>
      </c>
      <c r="AB235" s="13"/>
    </row>
    <row r="236" spans="1:28" ht="56.25" x14ac:dyDescent="0.3">
      <c r="A236" s="61" t="s">
        <v>286</v>
      </c>
      <c r="B236" s="73" t="s">
        <v>64</v>
      </c>
      <c r="C236" s="6" t="s">
        <v>132</v>
      </c>
      <c r="D236" s="16">
        <v>24933.9</v>
      </c>
      <c r="E236" s="48"/>
      <c r="F236" s="15">
        <f t="shared" ref="F236:F279" si="272">D236+E236</f>
        <v>24933.9</v>
      </c>
      <c r="G236" s="16">
        <v>11061.502</v>
      </c>
      <c r="H236" s="15">
        <f t="shared" si="264"/>
        <v>35995.402000000002</v>
      </c>
      <c r="I236" s="26"/>
      <c r="J236" s="15">
        <f t="shared" si="265"/>
        <v>35995.402000000002</v>
      </c>
      <c r="K236" s="16">
        <v>0</v>
      </c>
      <c r="L236" s="48"/>
      <c r="M236" s="15">
        <f t="shared" ref="M236:M279" si="273">K236+L236</f>
        <v>0</v>
      </c>
      <c r="N236" s="16"/>
      <c r="O236" s="15">
        <f t="shared" si="266"/>
        <v>0</v>
      </c>
      <c r="P236" s="16"/>
      <c r="Q236" s="15">
        <f t="shared" si="267"/>
        <v>0</v>
      </c>
      <c r="R236" s="26"/>
      <c r="S236" s="15">
        <f t="shared" si="268"/>
        <v>0</v>
      </c>
      <c r="T236" s="16">
        <v>0</v>
      </c>
      <c r="U236" s="16"/>
      <c r="V236" s="16">
        <f t="shared" ref="V236:V279" si="274">T236+U236</f>
        <v>0</v>
      </c>
      <c r="W236" s="16"/>
      <c r="X236" s="16">
        <f t="shared" si="269"/>
        <v>0</v>
      </c>
      <c r="Y236" s="26"/>
      <c r="Z236" s="16">
        <f t="shared" si="270"/>
        <v>0</v>
      </c>
      <c r="AA236" s="9" t="s">
        <v>128</v>
      </c>
      <c r="AB236" s="13"/>
    </row>
    <row r="237" spans="1:28" ht="56.25" x14ac:dyDescent="0.3">
      <c r="A237" s="100" t="s">
        <v>289</v>
      </c>
      <c r="B237" s="79" t="s">
        <v>65</v>
      </c>
      <c r="C237" s="6" t="s">
        <v>132</v>
      </c>
      <c r="D237" s="16">
        <v>92483</v>
      </c>
      <c r="E237" s="48">
        <f>50000-11709.7</f>
        <v>38290.300000000003</v>
      </c>
      <c r="F237" s="15">
        <f t="shared" si="272"/>
        <v>130773.3</v>
      </c>
      <c r="G237" s="16"/>
      <c r="H237" s="15">
        <f t="shared" si="264"/>
        <v>130773.3</v>
      </c>
      <c r="I237" s="26"/>
      <c r="J237" s="15">
        <f t="shared" si="265"/>
        <v>130773.3</v>
      </c>
      <c r="K237" s="16">
        <v>0</v>
      </c>
      <c r="L237" s="48"/>
      <c r="M237" s="15">
        <f t="shared" si="273"/>
        <v>0</v>
      </c>
      <c r="N237" s="16"/>
      <c r="O237" s="15">
        <f t="shared" si="266"/>
        <v>0</v>
      </c>
      <c r="P237" s="16"/>
      <c r="Q237" s="15">
        <f t="shared" si="267"/>
        <v>0</v>
      </c>
      <c r="R237" s="26"/>
      <c r="S237" s="15">
        <f t="shared" si="268"/>
        <v>0</v>
      </c>
      <c r="T237" s="16">
        <v>0</v>
      </c>
      <c r="U237" s="16"/>
      <c r="V237" s="16">
        <f t="shared" si="274"/>
        <v>0</v>
      </c>
      <c r="W237" s="16"/>
      <c r="X237" s="16">
        <f t="shared" si="269"/>
        <v>0</v>
      </c>
      <c r="Y237" s="26"/>
      <c r="Z237" s="16">
        <f t="shared" si="270"/>
        <v>0</v>
      </c>
      <c r="AA237" s="9" t="s">
        <v>129</v>
      </c>
      <c r="AB237" s="13"/>
    </row>
    <row r="238" spans="1:28" ht="56.25" x14ac:dyDescent="0.3">
      <c r="A238" s="101"/>
      <c r="B238" s="80"/>
      <c r="C238" s="6" t="s">
        <v>256</v>
      </c>
      <c r="D238" s="16"/>
      <c r="E238" s="48">
        <v>11709.7</v>
      </c>
      <c r="F238" s="15">
        <f t="shared" si="272"/>
        <v>11709.7</v>
      </c>
      <c r="G238" s="16"/>
      <c r="H238" s="15">
        <f t="shared" si="264"/>
        <v>11709.7</v>
      </c>
      <c r="I238" s="26"/>
      <c r="J238" s="15">
        <f t="shared" si="265"/>
        <v>11709.7</v>
      </c>
      <c r="K238" s="16"/>
      <c r="L238" s="48"/>
      <c r="M238" s="15">
        <f t="shared" si="273"/>
        <v>0</v>
      </c>
      <c r="N238" s="16"/>
      <c r="O238" s="15">
        <f t="shared" si="266"/>
        <v>0</v>
      </c>
      <c r="P238" s="16"/>
      <c r="Q238" s="15">
        <f t="shared" si="267"/>
        <v>0</v>
      </c>
      <c r="R238" s="26"/>
      <c r="S238" s="15">
        <f t="shared" si="268"/>
        <v>0</v>
      </c>
      <c r="T238" s="16"/>
      <c r="U238" s="16"/>
      <c r="V238" s="16">
        <f t="shared" si="274"/>
        <v>0</v>
      </c>
      <c r="W238" s="16"/>
      <c r="X238" s="16">
        <f t="shared" si="269"/>
        <v>0</v>
      </c>
      <c r="Y238" s="26"/>
      <c r="Z238" s="16">
        <f t="shared" si="270"/>
        <v>0</v>
      </c>
      <c r="AA238" s="9" t="s">
        <v>129</v>
      </c>
      <c r="AB238" s="13"/>
    </row>
    <row r="239" spans="1:28" ht="56.25" hidden="1" x14ac:dyDescent="0.3">
      <c r="A239" s="65" t="s">
        <v>335</v>
      </c>
      <c r="B239" s="21" t="s">
        <v>66</v>
      </c>
      <c r="C239" s="6" t="s">
        <v>132</v>
      </c>
      <c r="D239" s="16">
        <v>16008.7</v>
      </c>
      <c r="E239" s="48">
        <v>-16008.7</v>
      </c>
      <c r="F239" s="15">
        <f t="shared" si="272"/>
        <v>0</v>
      </c>
      <c r="G239" s="16"/>
      <c r="H239" s="15">
        <f t="shared" si="264"/>
        <v>0</v>
      </c>
      <c r="I239" s="26"/>
      <c r="J239" s="15">
        <f t="shared" si="265"/>
        <v>0</v>
      </c>
      <c r="K239" s="16">
        <v>12285.5</v>
      </c>
      <c r="L239" s="48">
        <v>-12285.5</v>
      </c>
      <c r="M239" s="15">
        <f t="shared" si="273"/>
        <v>0</v>
      </c>
      <c r="N239" s="16"/>
      <c r="O239" s="15">
        <f t="shared" si="266"/>
        <v>0</v>
      </c>
      <c r="P239" s="16"/>
      <c r="Q239" s="15">
        <f t="shared" si="267"/>
        <v>0</v>
      </c>
      <c r="R239" s="26"/>
      <c r="S239" s="15">
        <f t="shared" si="268"/>
        <v>0</v>
      </c>
      <c r="T239" s="16">
        <v>10000</v>
      </c>
      <c r="U239" s="16">
        <v>-10000</v>
      </c>
      <c r="V239" s="16">
        <f t="shared" si="274"/>
        <v>0</v>
      </c>
      <c r="W239" s="16"/>
      <c r="X239" s="16">
        <f t="shared" si="269"/>
        <v>0</v>
      </c>
      <c r="Y239" s="26"/>
      <c r="Z239" s="16">
        <f t="shared" si="270"/>
        <v>0</v>
      </c>
      <c r="AA239" s="9" t="s">
        <v>130</v>
      </c>
      <c r="AB239" s="13">
        <v>0</v>
      </c>
    </row>
    <row r="240" spans="1:28" ht="56.25" x14ac:dyDescent="0.3">
      <c r="A240" s="65" t="s">
        <v>293</v>
      </c>
      <c r="B240" s="73" t="s">
        <v>257</v>
      </c>
      <c r="C240" s="6" t="s">
        <v>132</v>
      </c>
      <c r="D240" s="16"/>
      <c r="E240" s="48">
        <v>3660.7</v>
      </c>
      <c r="F240" s="15">
        <f t="shared" si="272"/>
        <v>3660.7</v>
      </c>
      <c r="G240" s="16">
        <v>305.8</v>
      </c>
      <c r="H240" s="15">
        <f t="shared" si="264"/>
        <v>3966.5</v>
      </c>
      <c r="I240" s="26"/>
      <c r="J240" s="15">
        <f t="shared" si="265"/>
        <v>3966.5</v>
      </c>
      <c r="K240" s="16"/>
      <c r="L240" s="48"/>
      <c r="M240" s="15">
        <f t="shared" si="273"/>
        <v>0</v>
      </c>
      <c r="N240" s="16"/>
      <c r="O240" s="15">
        <f t="shared" si="266"/>
        <v>0</v>
      </c>
      <c r="P240" s="16"/>
      <c r="Q240" s="15">
        <f t="shared" si="267"/>
        <v>0</v>
      </c>
      <c r="R240" s="26"/>
      <c r="S240" s="15">
        <f t="shared" si="268"/>
        <v>0</v>
      </c>
      <c r="T240" s="16"/>
      <c r="U240" s="16"/>
      <c r="V240" s="16">
        <f t="shared" si="274"/>
        <v>0</v>
      </c>
      <c r="W240" s="16"/>
      <c r="X240" s="16">
        <f t="shared" si="269"/>
        <v>0</v>
      </c>
      <c r="Y240" s="26"/>
      <c r="Z240" s="16">
        <f t="shared" si="270"/>
        <v>0</v>
      </c>
      <c r="AA240" s="9" t="s">
        <v>258</v>
      </c>
      <c r="AB240" s="13"/>
    </row>
    <row r="241" spans="1:28" ht="56.25" x14ac:dyDescent="0.3">
      <c r="A241" s="65" t="s">
        <v>332</v>
      </c>
      <c r="B241" s="73" t="s">
        <v>259</v>
      </c>
      <c r="C241" s="6" t="s">
        <v>132</v>
      </c>
      <c r="D241" s="16"/>
      <c r="E241" s="48">
        <v>3660.7</v>
      </c>
      <c r="F241" s="15">
        <f t="shared" si="272"/>
        <v>3660.7</v>
      </c>
      <c r="G241" s="16">
        <v>305.8</v>
      </c>
      <c r="H241" s="15">
        <f t="shared" si="264"/>
        <v>3966.5</v>
      </c>
      <c r="I241" s="26"/>
      <c r="J241" s="15">
        <f t="shared" si="265"/>
        <v>3966.5</v>
      </c>
      <c r="K241" s="16"/>
      <c r="L241" s="48"/>
      <c r="M241" s="15">
        <f t="shared" si="273"/>
        <v>0</v>
      </c>
      <c r="N241" s="16"/>
      <c r="O241" s="15">
        <f t="shared" si="266"/>
        <v>0</v>
      </c>
      <c r="P241" s="16"/>
      <c r="Q241" s="15">
        <f t="shared" si="267"/>
        <v>0</v>
      </c>
      <c r="R241" s="26"/>
      <c r="S241" s="15">
        <f t="shared" si="268"/>
        <v>0</v>
      </c>
      <c r="T241" s="16"/>
      <c r="U241" s="16"/>
      <c r="V241" s="16">
        <f t="shared" si="274"/>
        <v>0</v>
      </c>
      <c r="W241" s="16"/>
      <c r="X241" s="16">
        <f t="shared" si="269"/>
        <v>0</v>
      </c>
      <c r="Y241" s="26"/>
      <c r="Z241" s="16">
        <f t="shared" si="270"/>
        <v>0</v>
      </c>
      <c r="AA241" s="9" t="s">
        <v>260</v>
      </c>
      <c r="AB241" s="13"/>
    </row>
    <row r="242" spans="1:28" ht="56.25" x14ac:dyDescent="0.3">
      <c r="A242" s="65" t="s">
        <v>333</v>
      </c>
      <c r="B242" s="73" t="s">
        <v>263</v>
      </c>
      <c r="C242" s="6" t="s">
        <v>132</v>
      </c>
      <c r="D242" s="16"/>
      <c r="E242" s="48">
        <v>455.3</v>
      </c>
      <c r="F242" s="15">
        <f t="shared" si="272"/>
        <v>455.3</v>
      </c>
      <c r="G242" s="16"/>
      <c r="H242" s="15">
        <f t="shared" si="264"/>
        <v>455.3</v>
      </c>
      <c r="I242" s="26"/>
      <c r="J242" s="15">
        <f t="shared" si="265"/>
        <v>455.3</v>
      </c>
      <c r="K242" s="16"/>
      <c r="L242" s="48">
        <v>3780.4</v>
      </c>
      <c r="M242" s="15">
        <f t="shared" si="273"/>
        <v>3780.4</v>
      </c>
      <c r="N242" s="16"/>
      <c r="O242" s="15">
        <f t="shared" si="266"/>
        <v>3780.4</v>
      </c>
      <c r="P242" s="16"/>
      <c r="Q242" s="15">
        <f t="shared" si="267"/>
        <v>3780.4</v>
      </c>
      <c r="R242" s="26"/>
      <c r="S242" s="15">
        <f t="shared" si="268"/>
        <v>3780.4</v>
      </c>
      <c r="T242" s="16"/>
      <c r="U242" s="16"/>
      <c r="V242" s="16">
        <f t="shared" si="274"/>
        <v>0</v>
      </c>
      <c r="W242" s="16"/>
      <c r="X242" s="16">
        <f t="shared" si="269"/>
        <v>0</v>
      </c>
      <c r="Y242" s="26"/>
      <c r="Z242" s="16">
        <f t="shared" si="270"/>
        <v>0</v>
      </c>
      <c r="AA242" s="9" t="s">
        <v>264</v>
      </c>
      <c r="AB242" s="13"/>
    </row>
    <row r="243" spans="1:28" ht="56.25" x14ac:dyDescent="0.3">
      <c r="A243" s="65" t="s">
        <v>334</v>
      </c>
      <c r="B243" s="73" t="s">
        <v>266</v>
      </c>
      <c r="C243" s="6" t="s">
        <v>132</v>
      </c>
      <c r="D243" s="16"/>
      <c r="E243" s="48">
        <v>3660.7</v>
      </c>
      <c r="F243" s="15">
        <f t="shared" si="272"/>
        <v>3660.7</v>
      </c>
      <c r="G243" s="16">
        <v>305.8</v>
      </c>
      <c r="H243" s="15">
        <f t="shared" si="264"/>
        <v>3966.5</v>
      </c>
      <c r="I243" s="26"/>
      <c r="J243" s="15">
        <f t="shared" si="265"/>
        <v>3966.5</v>
      </c>
      <c r="K243" s="16"/>
      <c r="L243" s="48"/>
      <c r="M243" s="15">
        <f t="shared" si="273"/>
        <v>0</v>
      </c>
      <c r="N243" s="16"/>
      <c r="O243" s="15">
        <f t="shared" si="266"/>
        <v>0</v>
      </c>
      <c r="P243" s="16"/>
      <c r="Q243" s="15">
        <f t="shared" si="267"/>
        <v>0</v>
      </c>
      <c r="R243" s="26"/>
      <c r="S243" s="15">
        <f t="shared" si="268"/>
        <v>0</v>
      </c>
      <c r="T243" s="16"/>
      <c r="U243" s="16"/>
      <c r="V243" s="16">
        <f t="shared" si="274"/>
        <v>0</v>
      </c>
      <c r="W243" s="16"/>
      <c r="X243" s="16">
        <f t="shared" si="269"/>
        <v>0</v>
      </c>
      <c r="Y243" s="26"/>
      <c r="Z243" s="16">
        <f t="shared" si="270"/>
        <v>0</v>
      </c>
      <c r="AA243" s="9" t="s">
        <v>267</v>
      </c>
      <c r="AB243" s="13"/>
    </row>
    <row r="244" spans="1:28" ht="56.25" x14ac:dyDescent="0.3">
      <c r="A244" s="65" t="s">
        <v>335</v>
      </c>
      <c r="B244" s="73" t="s">
        <v>269</v>
      </c>
      <c r="C244" s="6" t="s">
        <v>132</v>
      </c>
      <c r="D244" s="16"/>
      <c r="E244" s="48">
        <v>455.3</v>
      </c>
      <c r="F244" s="15">
        <f t="shared" si="272"/>
        <v>455.3</v>
      </c>
      <c r="G244" s="16"/>
      <c r="H244" s="15">
        <f t="shared" si="264"/>
        <v>455.3</v>
      </c>
      <c r="I244" s="26"/>
      <c r="J244" s="15">
        <f t="shared" si="265"/>
        <v>455.3</v>
      </c>
      <c r="K244" s="16"/>
      <c r="L244" s="48">
        <v>3780.4</v>
      </c>
      <c r="M244" s="15">
        <f t="shared" si="273"/>
        <v>3780.4</v>
      </c>
      <c r="N244" s="16"/>
      <c r="O244" s="15">
        <f t="shared" si="266"/>
        <v>3780.4</v>
      </c>
      <c r="P244" s="16"/>
      <c r="Q244" s="15">
        <f t="shared" si="267"/>
        <v>3780.4</v>
      </c>
      <c r="R244" s="26"/>
      <c r="S244" s="15">
        <f t="shared" si="268"/>
        <v>3780.4</v>
      </c>
      <c r="T244" s="16"/>
      <c r="U244" s="16"/>
      <c r="V244" s="16">
        <f t="shared" si="274"/>
        <v>0</v>
      </c>
      <c r="W244" s="16"/>
      <c r="X244" s="16">
        <f t="shared" si="269"/>
        <v>0</v>
      </c>
      <c r="Y244" s="26"/>
      <c r="Z244" s="16">
        <f t="shared" si="270"/>
        <v>0</v>
      </c>
      <c r="AA244" s="9" t="s">
        <v>270</v>
      </c>
      <c r="AB244" s="13"/>
    </row>
    <row r="245" spans="1:28" ht="56.25" x14ac:dyDescent="0.3">
      <c r="A245" s="65" t="s">
        <v>336</v>
      </c>
      <c r="B245" s="73" t="s">
        <v>272</v>
      </c>
      <c r="C245" s="6" t="s">
        <v>132</v>
      </c>
      <c r="D245" s="16"/>
      <c r="E245" s="48"/>
      <c r="F245" s="15">
        <f t="shared" si="272"/>
        <v>0</v>
      </c>
      <c r="G245" s="16"/>
      <c r="H245" s="15">
        <f t="shared" si="264"/>
        <v>0</v>
      </c>
      <c r="I245" s="26"/>
      <c r="J245" s="15">
        <f t="shared" si="265"/>
        <v>0</v>
      </c>
      <c r="K245" s="16"/>
      <c r="L245" s="48">
        <v>472.2</v>
      </c>
      <c r="M245" s="15">
        <f t="shared" si="273"/>
        <v>472.2</v>
      </c>
      <c r="N245" s="16"/>
      <c r="O245" s="15">
        <f t="shared" si="266"/>
        <v>472.2</v>
      </c>
      <c r="P245" s="16"/>
      <c r="Q245" s="15">
        <f t="shared" si="267"/>
        <v>472.2</v>
      </c>
      <c r="R245" s="26"/>
      <c r="S245" s="15">
        <f t="shared" si="268"/>
        <v>472.2</v>
      </c>
      <c r="T245" s="16"/>
      <c r="U245" s="16">
        <v>4264.7</v>
      </c>
      <c r="V245" s="16">
        <f t="shared" si="274"/>
        <v>4264.7</v>
      </c>
      <c r="W245" s="16"/>
      <c r="X245" s="16">
        <f t="shared" si="269"/>
        <v>4264.7</v>
      </c>
      <c r="Y245" s="26"/>
      <c r="Z245" s="16">
        <f t="shared" si="270"/>
        <v>4264.7</v>
      </c>
      <c r="AA245" s="9" t="s">
        <v>273</v>
      </c>
      <c r="AB245" s="13"/>
    </row>
    <row r="246" spans="1:28" ht="56.25" x14ac:dyDescent="0.3">
      <c r="A246" s="65" t="s">
        <v>337</v>
      </c>
      <c r="B246" s="73" t="s">
        <v>275</v>
      </c>
      <c r="C246" s="6" t="s">
        <v>132</v>
      </c>
      <c r="D246" s="16"/>
      <c r="E246" s="48">
        <v>3660.7</v>
      </c>
      <c r="F246" s="15">
        <f t="shared" si="272"/>
        <v>3660.7</v>
      </c>
      <c r="G246" s="16">
        <v>305.8</v>
      </c>
      <c r="H246" s="15">
        <f t="shared" si="264"/>
        <v>3966.5</v>
      </c>
      <c r="I246" s="26"/>
      <c r="J246" s="15">
        <f t="shared" si="265"/>
        <v>3966.5</v>
      </c>
      <c r="K246" s="16"/>
      <c r="L246" s="48"/>
      <c r="M246" s="15">
        <f t="shared" si="273"/>
        <v>0</v>
      </c>
      <c r="N246" s="16"/>
      <c r="O246" s="15">
        <f t="shared" si="266"/>
        <v>0</v>
      </c>
      <c r="P246" s="16"/>
      <c r="Q246" s="15">
        <f t="shared" si="267"/>
        <v>0</v>
      </c>
      <c r="R246" s="26"/>
      <c r="S246" s="15">
        <f t="shared" si="268"/>
        <v>0</v>
      </c>
      <c r="T246" s="16"/>
      <c r="U246" s="16"/>
      <c r="V246" s="16">
        <f t="shared" si="274"/>
        <v>0</v>
      </c>
      <c r="W246" s="16"/>
      <c r="X246" s="16">
        <f t="shared" si="269"/>
        <v>0</v>
      </c>
      <c r="Y246" s="26"/>
      <c r="Z246" s="16">
        <f t="shared" si="270"/>
        <v>0</v>
      </c>
      <c r="AA246" s="9" t="s">
        <v>276</v>
      </c>
      <c r="AB246" s="13"/>
    </row>
    <row r="247" spans="1:28" ht="56.25" x14ac:dyDescent="0.3">
      <c r="A247" s="65" t="s">
        <v>338</v>
      </c>
      <c r="B247" s="73" t="s">
        <v>278</v>
      </c>
      <c r="C247" s="6" t="s">
        <v>132</v>
      </c>
      <c r="D247" s="16"/>
      <c r="E247" s="48">
        <v>455.3</v>
      </c>
      <c r="F247" s="15">
        <f t="shared" si="272"/>
        <v>455.3</v>
      </c>
      <c r="G247" s="16"/>
      <c r="H247" s="15">
        <f t="shared" si="264"/>
        <v>455.3</v>
      </c>
      <c r="I247" s="26"/>
      <c r="J247" s="15">
        <f t="shared" si="265"/>
        <v>455.3</v>
      </c>
      <c r="K247" s="16"/>
      <c r="L247" s="48">
        <v>3780.4</v>
      </c>
      <c r="M247" s="15">
        <f t="shared" si="273"/>
        <v>3780.4</v>
      </c>
      <c r="N247" s="16"/>
      <c r="O247" s="15">
        <f t="shared" si="266"/>
        <v>3780.4</v>
      </c>
      <c r="P247" s="16"/>
      <c r="Q247" s="15">
        <f t="shared" si="267"/>
        <v>3780.4</v>
      </c>
      <c r="R247" s="26"/>
      <c r="S247" s="15">
        <f t="shared" si="268"/>
        <v>3780.4</v>
      </c>
      <c r="T247" s="16"/>
      <c r="U247" s="16"/>
      <c r="V247" s="16">
        <f t="shared" si="274"/>
        <v>0</v>
      </c>
      <c r="W247" s="16"/>
      <c r="X247" s="16">
        <f t="shared" si="269"/>
        <v>0</v>
      </c>
      <c r="Y247" s="26"/>
      <c r="Z247" s="16">
        <f t="shared" si="270"/>
        <v>0</v>
      </c>
      <c r="AA247" s="9" t="s">
        <v>279</v>
      </c>
      <c r="AB247" s="13"/>
    </row>
    <row r="248" spans="1:28" ht="56.25" x14ac:dyDescent="0.3">
      <c r="A248" s="65" t="s">
        <v>339</v>
      </c>
      <c r="B248" s="73" t="s">
        <v>281</v>
      </c>
      <c r="C248" s="6" t="s">
        <v>132</v>
      </c>
      <c r="D248" s="16"/>
      <c r="E248" s="48"/>
      <c r="F248" s="15">
        <f t="shared" si="272"/>
        <v>0</v>
      </c>
      <c r="G248" s="16"/>
      <c r="H248" s="15">
        <f t="shared" si="264"/>
        <v>0</v>
      </c>
      <c r="I248" s="26"/>
      <c r="J248" s="15">
        <f t="shared" si="265"/>
        <v>0</v>
      </c>
      <c r="K248" s="16"/>
      <c r="L248" s="48">
        <v>472.1</v>
      </c>
      <c r="M248" s="15">
        <f t="shared" si="273"/>
        <v>472.1</v>
      </c>
      <c r="N248" s="16"/>
      <c r="O248" s="15">
        <f t="shared" si="266"/>
        <v>472.1</v>
      </c>
      <c r="P248" s="16"/>
      <c r="Q248" s="15">
        <f t="shared" si="267"/>
        <v>472.1</v>
      </c>
      <c r="R248" s="26"/>
      <c r="S248" s="15">
        <f t="shared" si="268"/>
        <v>472.1</v>
      </c>
      <c r="T248" s="16"/>
      <c r="U248" s="16">
        <v>4264.7</v>
      </c>
      <c r="V248" s="16">
        <f t="shared" si="274"/>
        <v>4264.7</v>
      </c>
      <c r="W248" s="16"/>
      <c r="X248" s="16">
        <f t="shared" si="269"/>
        <v>4264.7</v>
      </c>
      <c r="Y248" s="26"/>
      <c r="Z248" s="16">
        <f t="shared" si="270"/>
        <v>4264.7</v>
      </c>
      <c r="AA248" s="9" t="s">
        <v>282</v>
      </c>
      <c r="AB248" s="13"/>
    </row>
    <row r="249" spans="1:28" ht="56.25" x14ac:dyDescent="0.3">
      <c r="A249" s="65" t="s">
        <v>340</v>
      </c>
      <c r="B249" s="73" t="s">
        <v>284</v>
      </c>
      <c r="C249" s="6" t="s">
        <v>132</v>
      </c>
      <c r="D249" s="16"/>
      <c r="E249" s="48"/>
      <c r="F249" s="15">
        <f t="shared" si="272"/>
        <v>0</v>
      </c>
      <c r="G249" s="16"/>
      <c r="H249" s="15">
        <f t="shared" si="264"/>
        <v>0</v>
      </c>
      <c r="I249" s="26"/>
      <c r="J249" s="15">
        <f t="shared" si="265"/>
        <v>0</v>
      </c>
      <c r="K249" s="16"/>
      <c r="L249" s="48"/>
      <c r="M249" s="15">
        <f t="shared" si="273"/>
        <v>0</v>
      </c>
      <c r="N249" s="16"/>
      <c r="O249" s="15">
        <f t="shared" si="266"/>
        <v>0</v>
      </c>
      <c r="P249" s="16"/>
      <c r="Q249" s="15">
        <f t="shared" si="267"/>
        <v>0</v>
      </c>
      <c r="R249" s="26"/>
      <c r="S249" s="15">
        <f t="shared" si="268"/>
        <v>0</v>
      </c>
      <c r="T249" s="16"/>
      <c r="U249" s="16">
        <v>490.2</v>
      </c>
      <c r="V249" s="16">
        <f t="shared" si="274"/>
        <v>490.2</v>
      </c>
      <c r="W249" s="16"/>
      <c r="X249" s="16">
        <f t="shared" si="269"/>
        <v>490.2</v>
      </c>
      <c r="Y249" s="26"/>
      <c r="Z249" s="16">
        <f t="shared" si="270"/>
        <v>490.2</v>
      </c>
      <c r="AA249" s="9" t="s">
        <v>285</v>
      </c>
      <c r="AB249" s="13"/>
    </row>
    <row r="250" spans="1:28" ht="56.25" x14ac:dyDescent="0.3">
      <c r="A250" s="65" t="s">
        <v>341</v>
      </c>
      <c r="B250" s="73" t="s">
        <v>287</v>
      </c>
      <c r="C250" s="6" t="s">
        <v>132</v>
      </c>
      <c r="D250" s="16"/>
      <c r="E250" s="48"/>
      <c r="F250" s="15">
        <f t="shared" si="272"/>
        <v>0</v>
      </c>
      <c r="G250" s="16"/>
      <c r="H250" s="15">
        <f t="shared" si="264"/>
        <v>0</v>
      </c>
      <c r="I250" s="26"/>
      <c r="J250" s="15">
        <f t="shared" si="265"/>
        <v>0</v>
      </c>
      <c r="K250" s="16"/>
      <c r="L250" s="48"/>
      <c r="M250" s="15">
        <f t="shared" si="273"/>
        <v>0</v>
      </c>
      <c r="N250" s="16"/>
      <c r="O250" s="15">
        <f t="shared" si="266"/>
        <v>0</v>
      </c>
      <c r="P250" s="16"/>
      <c r="Q250" s="15">
        <f t="shared" si="267"/>
        <v>0</v>
      </c>
      <c r="R250" s="26"/>
      <c r="S250" s="15">
        <f t="shared" si="268"/>
        <v>0</v>
      </c>
      <c r="T250" s="16"/>
      <c r="U250" s="16">
        <v>490.2</v>
      </c>
      <c r="V250" s="16">
        <f t="shared" si="274"/>
        <v>490.2</v>
      </c>
      <c r="W250" s="16"/>
      <c r="X250" s="16">
        <f t="shared" si="269"/>
        <v>490.2</v>
      </c>
      <c r="Y250" s="26"/>
      <c r="Z250" s="16">
        <f t="shared" si="270"/>
        <v>490.2</v>
      </c>
      <c r="AA250" s="9" t="s">
        <v>288</v>
      </c>
      <c r="AB250" s="13"/>
    </row>
    <row r="251" spans="1:28" ht="56.25" x14ac:dyDescent="0.3">
      <c r="A251" s="65" t="s">
        <v>342</v>
      </c>
      <c r="B251" s="73" t="s">
        <v>290</v>
      </c>
      <c r="C251" s="6" t="s">
        <v>132</v>
      </c>
      <c r="D251" s="16"/>
      <c r="E251" s="48"/>
      <c r="F251" s="15">
        <f t="shared" si="272"/>
        <v>0</v>
      </c>
      <c r="G251" s="16"/>
      <c r="H251" s="15">
        <f t="shared" si="264"/>
        <v>0</v>
      </c>
      <c r="I251" s="26"/>
      <c r="J251" s="15">
        <f t="shared" si="265"/>
        <v>0</v>
      </c>
      <c r="K251" s="16"/>
      <c r="L251" s="48"/>
      <c r="M251" s="15">
        <f t="shared" si="273"/>
        <v>0</v>
      </c>
      <c r="N251" s="16"/>
      <c r="O251" s="15">
        <f t="shared" si="266"/>
        <v>0</v>
      </c>
      <c r="P251" s="16"/>
      <c r="Q251" s="15">
        <f t="shared" si="267"/>
        <v>0</v>
      </c>
      <c r="R251" s="26"/>
      <c r="S251" s="15">
        <f t="shared" si="268"/>
        <v>0</v>
      </c>
      <c r="T251" s="16"/>
      <c r="U251" s="16">
        <v>490.2</v>
      </c>
      <c r="V251" s="16">
        <f t="shared" si="274"/>
        <v>490.2</v>
      </c>
      <c r="W251" s="16"/>
      <c r="X251" s="16">
        <f t="shared" si="269"/>
        <v>490.2</v>
      </c>
      <c r="Y251" s="26"/>
      <c r="Z251" s="16">
        <f t="shared" si="270"/>
        <v>490.2</v>
      </c>
      <c r="AA251" s="9" t="s">
        <v>291</v>
      </c>
      <c r="AB251" s="13"/>
    </row>
    <row r="252" spans="1:28" ht="56.25" x14ac:dyDescent="0.3">
      <c r="A252" s="65" t="s">
        <v>343</v>
      </c>
      <c r="B252" s="73" t="s">
        <v>301</v>
      </c>
      <c r="C252" s="6" t="s">
        <v>132</v>
      </c>
      <c r="D252" s="16"/>
      <c r="E252" s="48"/>
      <c r="F252" s="15"/>
      <c r="G252" s="16">
        <v>4711.7730000000001</v>
      </c>
      <c r="H252" s="15">
        <f t="shared" si="264"/>
        <v>4711.7730000000001</v>
      </c>
      <c r="I252" s="26"/>
      <c r="J252" s="15">
        <f t="shared" si="265"/>
        <v>4711.7730000000001</v>
      </c>
      <c r="K252" s="16"/>
      <c r="L252" s="48"/>
      <c r="M252" s="15"/>
      <c r="N252" s="16"/>
      <c r="O252" s="15">
        <f t="shared" si="266"/>
        <v>0</v>
      </c>
      <c r="P252" s="16"/>
      <c r="Q252" s="15">
        <f t="shared" si="267"/>
        <v>0</v>
      </c>
      <c r="R252" s="26"/>
      <c r="S252" s="15">
        <f t="shared" si="268"/>
        <v>0</v>
      </c>
      <c r="T252" s="16"/>
      <c r="U252" s="16"/>
      <c r="V252" s="16"/>
      <c r="W252" s="16"/>
      <c r="X252" s="16">
        <f t="shared" si="269"/>
        <v>0</v>
      </c>
      <c r="Y252" s="26"/>
      <c r="Z252" s="16">
        <f t="shared" si="270"/>
        <v>0</v>
      </c>
      <c r="AA252" s="9" t="s">
        <v>302</v>
      </c>
      <c r="AB252" s="13"/>
    </row>
    <row r="253" spans="1:28" ht="56.25" x14ac:dyDescent="0.3">
      <c r="A253" s="65" t="s">
        <v>344</v>
      </c>
      <c r="B253" s="73" t="s">
        <v>303</v>
      </c>
      <c r="C253" s="6" t="s">
        <v>132</v>
      </c>
      <c r="D253" s="16"/>
      <c r="E253" s="48"/>
      <c r="F253" s="15"/>
      <c r="G253" s="16">
        <v>244.03</v>
      </c>
      <c r="H253" s="15">
        <f t="shared" si="264"/>
        <v>244.03</v>
      </c>
      <c r="I253" s="26"/>
      <c r="J253" s="15">
        <f t="shared" si="265"/>
        <v>244.03</v>
      </c>
      <c r="K253" s="16"/>
      <c r="L253" s="48"/>
      <c r="M253" s="15"/>
      <c r="N253" s="16"/>
      <c r="O253" s="15">
        <f t="shared" si="266"/>
        <v>0</v>
      </c>
      <c r="P253" s="16"/>
      <c r="Q253" s="15">
        <f t="shared" si="267"/>
        <v>0</v>
      </c>
      <c r="R253" s="26"/>
      <c r="S253" s="15">
        <f t="shared" si="268"/>
        <v>0</v>
      </c>
      <c r="T253" s="16"/>
      <c r="U253" s="16"/>
      <c r="V253" s="16"/>
      <c r="W253" s="16"/>
      <c r="X253" s="16">
        <f t="shared" si="269"/>
        <v>0</v>
      </c>
      <c r="Y253" s="26"/>
      <c r="Z253" s="16">
        <f t="shared" si="270"/>
        <v>0</v>
      </c>
      <c r="AA253" s="9" t="s">
        <v>304</v>
      </c>
      <c r="AB253" s="13"/>
    </row>
    <row r="254" spans="1:28" ht="56.25" x14ac:dyDescent="0.3">
      <c r="A254" s="65" t="s">
        <v>345</v>
      </c>
      <c r="B254" s="73" t="s">
        <v>300</v>
      </c>
      <c r="C254" s="6" t="s">
        <v>132</v>
      </c>
      <c r="D254" s="16"/>
      <c r="E254" s="48"/>
      <c r="F254" s="15"/>
      <c r="G254" s="16">
        <v>3413.5680000000002</v>
      </c>
      <c r="H254" s="15">
        <f t="shared" si="264"/>
        <v>3413.5680000000002</v>
      </c>
      <c r="I254" s="26"/>
      <c r="J254" s="15">
        <f t="shared" si="265"/>
        <v>3413.5680000000002</v>
      </c>
      <c r="K254" s="16"/>
      <c r="L254" s="48"/>
      <c r="M254" s="15"/>
      <c r="N254" s="16"/>
      <c r="O254" s="15">
        <f t="shared" si="266"/>
        <v>0</v>
      </c>
      <c r="P254" s="16"/>
      <c r="Q254" s="15">
        <f t="shared" si="267"/>
        <v>0</v>
      </c>
      <c r="R254" s="26"/>
      <c r="S254" s="15">
        <f t="shared" si="268"/>
        <v>0</v>
      </c>
      <c r="T254" s="16"/>
      <c r="U254" s="16"/>
      <c r="V254" s="16"/>
      <c r="W254" s="16"/>
      <c r="X254" s="16">
        <f t="shared" si="269"/>
        <v>0</v>
      </c>
      <c r="Y254" s="26"/>
      <c r="Z254" s="16">
        <f t="shared" si="270"/>
        <v>0</v>
      </c>
      <c r="AA254" s="9" t="s">
        <v>353</v>
      </c>
      <c r="AB254" s="13"/>
    </row>
    <row r="255" spans="1:28" x14ac:dyDescent="0.3">
      <c r="A255" s="61"/>
      <c r="B255" s="73" t="s">
        <v>131</v>
      </c>
      <c r="C255" s="6"/>
      <c r="D255" s="31">
        <f>D257+D258</f>
        <v>300000</v>
      </c>
      <c r="E255" s="31">
        <f>E257+E258</f>
        <v>0</v>
      </c>
      <c r="F255" s="30">
        <f t="shared" si="272"/>
        <v>300000</v>
      </c>
      <c r="G255" s="31">
        <f>G257+G258</f>
        <v>14.087</v>
      </c>
      <c r="H255" s="30">
        <f t="shared" si="264"/>
        <v>300014.087</v>
      </c>
      <c r="I255" s="31">
        <f>I257+I258</f>
        <v>0</v>
      </c>
      <c r="J255" s="15">
        <f t="shared" si="265"/>
        <v>300014.087</v>
      </c>
      <c r="K255" s="31">
        <f t="shared" ref="K255:T255" si="275">K257+K258</f>
        <v>0</v>
      </c>
      <c r="L255" s="31">
        <f>L257+L258</f>
        <v>0</v>
      </c>
      <c r="M255" s="30">
        <f t="shared" si="273"/>
        <v>0</v>
      </c>
      <c r="N255" s="31">
        <f>N257+N258</f>
        <v>0</v>
      </c>
      <c r="O255" s="30">
        <f t="shared" si="266"/>
        <v>0</v>
      </c>
      <c r="P255" s="31">
        <f>P257+P258</f>
        <v>0</v>
      </c>
      <c r="Q255" s="30">
        <f t="shared" si="267"/>
        <v>0</v>
      </c>
      <c r="R255" s="31">
        <f>R257+R258</f>
        <v>0</v>
      </c>
      <c r="S255" s="15">
        <f t="shared" si="268"/>
        <v>0</v>
      </c>
      <c r="T255" s="31">
        <f t="shared" si="275"/>
        <v>0</v>
      </c>
      <c r="U255" s="31">
        <f>U257+U258</f>
        <v>0</v>
      </c>
      <c r="V255" s="31">
        <f t="shared" si="274"/>
        <v>0</v>
      </c>
      <c r="W255" s="31">
        <f>W257+W258</f>
        <v>0</v>
      </c>
      <c r="X255" s="31">
        <f t="shared" si="269"/>
        <v>0</v>
      </c>
      <c r="Y255" s="31">
        <f>Y257+Y258</f>
        <v>0</v>
      </c>
      <c r="Z255" s="16">
        <f t="shared" si="270"/>
        <v>0</v>
      </c>
      <c r="AA255" s="9" t="s">
        <v>292</v>
      </c>
      <c r="AB255" s="13"/>
    </row>
    <row r="256" spans="1:28" x14ac:dyDescent="0.3">
      <c r="A256" s="61"/>
      <c r="B256" s="73" t="s">
        <v>5</v>
      </c>
      <c r="C256" s="6"/>
      <c r="D256" s="31"/>
      <c r="E256" s="31"/>
      <c r="F256" s="30"/>
      <c r="G256" s="31"/>
      <c r="H256" s="30"/>
      <c r="I256" s="31"/>
      <c r="J256" s="15"/>
      <c r="K256" s="31"/>
      <c r="L256" s="31"/>
      <c r="M256" s="30"/>
      <c r="N256" s="31"/>
      <c r="O256" s="30"/>
      <c r="P256" s="31"/>
      <c r="Q256" s="30"/>
      <c r="R256" s="31"/>
      <c r="S256" s="15"/>
      <c r="T256" s="31"/>
      <c r="U256" s="31"/>
      <c r="V256" s="31"/>
      <c r="W256" s="31"/>
      <c r="X256" s="31"/>
      <c r="Y256" s="31"/>
      <c r="Z256" s="16"/>
      <c r="AB256" s="13"/>
    </row>
    <row r="257" spans="1:28" s="33" customFormat="1" hidden="1" x14ac:dyDescent="0.3">
      <c r="A257" s="29"/>
      <c r="B257" s="51" t="s">
        <v>6</v>
      </c>
      <c r="C257" s="53"/>
      <c r="D257" s="31">
        <f>D261</f>
        <v>15000</v>
      </c>
      <c r="E257" s="31">
        <f>E261</f>
        <v>0</v>
      </c>
      <c r="F257" s="30">
        <f t="shared" si="272"/>
        <v>15000</v>
      </c>
      <c r="G257" s="31">
        <f>G261+G263</f>
        <v>14.087</v>
      </c>
      <c r="H257" s="30">
        <f t="shared" ref="H257:H259" si="276">F257+G257</f>
        <v>15014.087</v>
      </c>
      <c r="I257" s="31">
        <f>I261+I263</f>
        <v>0</v>
      </c>
      <c r="J257" s="30">
        <f t="shared" ref="J257:J259" si="277">H257+I257</f>
        <v>15014.087</v>
      </c>
      <c r="K257" s="31">
        <f t="shared" ref="K257:T257" si="278">K261</f>
        <v>0</v>
      </c>
      <c r="L257" s="31">
        <f>L261</f>
        <v>0</v>
      </c>
      <c r="M257" s="30">
        <f t="shared" si="273"/>
        <v>0</v>
      </c>
      <c r="N257" s="31">
        <f>N261+N263</f>
        <v>0</v>
      </c>
      <c r="O257" s="30">
        <f t="shared" ref="O257:O259" si="279">M257+N257</f>
        <v>0</v>
      </c>
      <c r="P257" s="31">
        <f>P261+P263</f>
        <v>0</v>
      </c>
      <c r="Q257" s="30">
        <f>O257+P257</f>
        <v>0</v>
      </c>
      <c r="R257" s="31">
        <f>R261+R263</f>
        <v>0</v>
      </c>
      <c r="S257" s="30">
        <f>Q257+R257</f>
        <v>0</v>
      </c>
      <c r="T257" s="31">
        <f t="shared" si="278"/>
        <v>0</v>
      </c>
      <c r="U257" s="31">
        <f>U261</f>
        <v>0</v>
      </c>
      <c r="V257" s="31">
        <f t="shared" si="274"/>
        <v>0</v>
      </c>
      <c r="W257" s="31">
        <f>W261+W263</f>
        <v>0</v>
      </c>
      <c r="X257" s="31">
        <f t="shared" ref="X257:X259" si="280">V257+W257</f>
        <v>0</v>
      </c>
      <c r="Y257" s="31">
        <f>Y261+Y263</f>
        <v>0</v>
      </c>
      <c r="Z257" s="31">
        <f t="shared" ref="Z257:Z259" si="281">X257+Y257</f>
        <v>0</v>
      </c>
      <c r="AA257" s="32"/>
      <c r="AB257" s="34">
        <v>0</v>
      </c>
    </row>
    <row r="258" spans="1:28" x14ac:dyDescent="0.3">
      <c r="A258" s="61"/>
      <c r="B258" s="73" t="s">
        <v>60</v>
      </c>
      <c r="C258" s="6"/>
      <c r="D258" s="31">
        <f>D262</f>
        <v>285000</v>
      </c>
      <c r="E258" s="31">
        <f>E262</f>
        <v>0</v>
      </c>
      <c r="F258" s="30">
        <f t="shared" si="272"/>
        <v>285000</v>
      </c>
      <c r="G258" s="31">
        <f>G262</f>
        <v>0</v>
      </c>
      <c r="H258" s="30">
        <f t="shared" si="276"/>
        <v>285000</v>
      </c>
      <c r="I258" s="31">
        <f>I262</f>
        <v>0</v>
      </c>
      <c r="J258" s="15">
        <f t="shared" si="277"/>
        <v>285000</v>
      </c>
      <c r="K258" s="31">
        <f t="shared" ref="K258:T258" si="282">K262</f>
        <v>0</v>
      </c>
      <c r="L258" s="31">
        <f>L262</f>
        <v>0</v>
      </c>
      <c r="M258" s="30">
        <f t="shared" si="273"/>
        <v>0</v>
      </c>
      <c r="N258" s="31">
        <f>N262</f>
        <v>0</v>
      </c>
      <c r="O258" s="30">
        <f t="shared" si="279"/>
        <v>0</v>
      </c>
      <c r="P258" s="31">
        <f>P262</f>
        <v>0</v>
      </c>
      <c r="Q258" s="30">
        <f>O258+P258</f>
        <v>0</v>
      </c>
      <c r="R258" s="31">
        <f>R262</f>
        <v>0</v>
      </c>
      <c r="S258" s="15">
        <f>Q258+R258</f>
        <v>0</v>
      </c>
      <c r="T258" s="31">
        <f t="shared" si="282"/>
        <v>0</v>
      </c>
      <c r="U258" s="31">
        <f>U262</f>
        <v>0</v>
      </c>
      <c r="V258" s="31">
        <f t="shared" si="274"/>
        <v>0</v>
      </c>
      <c r="W258" s="31">
        <f>W262</f>
        <v>0</v>
      </c>
      <c r="X258" s="31">
        <f t="shared" si="280"/>
        <v>0</v>
      </c>
      <c r="Y258" s="31">
        <f>Y262</f>
        <v>0</v>
      </c>
      <c r="Z258" s="16">
        <f t="shared" si="281"/>
        <v>0</v>
      </c>
      <c r="AB258" s="13"/>
    </row>
    <row r="259" spans="1:28" ht="56.25" x14ac:dyDescent="0.3">
      <c r="A259" s="61" t="s">
        <v>346</v>
      </c>
      <c r="B259" s="73" t="s">
        <v>84</v>
      </c>
      <c r="C259" s="6" t="s">
        <v>31</v>
      </c>
      <c r="D259" s="16">
        <f>D261+D262</f>
        <v>300000</v>
      </c>
      <c r="E259" s="48">
        <f>E261+E262</f>
        <v>0</v>
      </c>
      <c r="F259" s="15">
        <f t="shared" si="272"/>
        <v>300000</v>
      </c>
      <c r="G259" s="16">
        <f>G261+G262</f>
        <v>0</v>
      </c>
      <c r="H259" s="15">
        <f t="shared" si="276"/>
        <v>300000</v>
      </c>
      <c r="I259" s="26">
        <f>I261+I262</f>
        <v>0</v>
      </c>
      <c r="J259" s="15">
        <f t="shared" si="277"/>
        <v>300000</v>
      </c>
      <c r="K259" s="16">
        <f t="shared" ref="K259:T259" si="283">K261+K262</f>
        <v>0</v>
      </c>
      <c r="L259" s="48">
        <f>L261+L262</f>
        <v>0</v>
      </c>
      <c r="M259" s="15">
        <f t="shared" si="273"/>
        <v>0</v>
      </c>
      <c r="N259" s="16">
        <f>N261+N262</f>
        <v>0</v>
      </c>
      <c r="O259" s="15">
        <f t="shared" si="279"/>
        <v>0</v>
      </c>
      <c r="P259" s="16">
        <f>P261+P262</f>
        <v>0</v>
      </c>
      <c r="Q259" s="15">
        <f>O259+P259</f>
        <v>0</v>
      </c>
      <c r="R259" s="26">
        <f>R261+R262</f>
        <v>0</v>
      </c>
      <c r="S259" s="15">
        <f>Q259+R259</f>
        <v>0</v>
      </c>
      <c r="T259" s="16">
        <f t="shared" si="283"/>
        <v>0</v>
      </c>
      <c r="U259" s="16">
        <f>U261+U262</f>
        <v>0</v>
      </c>
      <c r="V259" s="16">
        <f t="shared" si="274"/>
        <v>0</v>
      </c>
      <c r="W259" s="16">
        <f>W261+W262</f>
        <v>0</v>
      </c>
      <c r="X259" s="16">
        <f t="shared" si="280"/>
        <v>0</v>
      </c>
      <c r="Y259" s="26">
        <f>Y261+Y262</f>
        <v>0</v>
      </c>
      <c r="Z259" s="16">
        <f t="shared" si="281"/>
        <v>0</v>
      </c>
      <c r="AB259" s="13"/>
    </row>
    <row r="260" spans="1:28" x14ac:dyDescent="0.3">
      <c r="A260" s="61"/>
      <c r="B260" s="73" t="s">
        <v>5</v>
      </c>
      <c r="C260" s="6"/>
      <c r="D260" s="16"/>
      <c r="E260" s="48"/>
      <c r="F260" s="15"/>
      <c r="G260" s="16"/>
      <c r="H260" s="15"/>
      <c r="I260" s="26"/>
      <c r="J260" s="15"/>
      <c r="K260" s="16"/>
      <c r="L260" s="48"/>
      <c r="M260" s="15"/>
      <c r="N260" s="16"/>
      <c r="O260" s="15"/>
      <c r="P260" s="16"/>
      <c r="Q260" s="15"/>
      <c r="R260" s="26"/>
      <c r="S260" s="15"/>
      <c r="T260" s="16"/>
      <c r="U260" s="16"/>
      <c r="V260" s="16"/>
      <c r="W260" s="16"/>
      <c r="X260" s="16"/>
      <c r="Y260" s="26"/>
      <c r="Z260" s="16"/>
      <c r="AB260" s="13"/>
    </row>
    <row r="261" spans="1:28" hidden="1" x14ac:dyDescent="0.3">
      <c r="A261" s="1"/>
      <c r="B261" s="21" t="s">
        <v>6</v>
      </c>
      <c r="C261" s="6"/>
      <c r="D261" s="16">
        <v>15000</v>
      </c>
      <c r="E261" s="48"/>
      <c r="F261" s="15">
        <f t="shared" si="272"/>
        <v>15000</v>
      </c>
      <c r="G261" s="16"/>
      <c r="H261" s="15">
        <f t="shared" ref="H261:H264" si="284">F261+G261</f>
        <v>15000</v>
      </c>
      <c r="I261" s="26"/>
      <c r="J261" s="15">
        <f t="shared" ref="J261:J264" si="285">H261+I261</f>
        <v>15000</v>
      </c>
      <c r="K261" s="16">
        <v>0</v>
      </c>
      <c r="L261" s="48"/>
      <c r="M261" s="15">
        <f t="shared" si="273"/>
        <v>0</v>
      </c>
      <c r="N261" s="16"/>
      <c r="O261" s="15">
        <f t="shared" ref="O261:O264" si="286">M261+N261</f>
        <v>0</v>
      </c>
      <c r="P261" s="16"/>
      <c r="Q261" s="15">
        <f>O261+P261</f>
        <v>0</v>
      </c>
      <c r="R261" s="26"/>
      <c r="S261" s="15">
        <f>Q261+R261</f>
        <v>0</v>
      </c>
      <c r="T261" s="16">
        <v>0</v>
      </c>
      <c r="U261" s="16"/>
      <c r="V261" s="16">
        <f t="shared" si="274"/>
        <v>0</v>
      </c>
      <c r="W261" s="16"/>
      <c r="X261" s="16">
        <f t="shared" ref="X261:X264" si="287">V261+W261</f>
        <v>0</v>
      </c>
      <c r="Y261" s="26"/>
      <c r="Z261" s="16">
        <f t="shared" ref="Z261:Z264" si="288">X261+Y261</f>
        <v>0</v>
      </c>
      <c r="AA261" s="9" t="s">
        <v>122</v>
      </c>
      <c r="AB261" s="13">
        <v>0</v>
      </c>
    </row>
    <row r="262" spans="1:28" x14ac:dyDescent="0.3">
      <c r="A262" s="61"/>
      <c r="B262" s="73" t="s">
        <v>60</v>
      </c>
      <c r="C262" s="6"/>
      <c r="D262" s="16">
        <v>285000</v>
      </c>
      <c r="E262" s="48"/>
      <c r="F262" s="15">
        <f t="shared" si="272"/>
        <v>285000</v>
      </c>
      <c r="G262" s="16"/>
      <c r="H262" s="15">
        <f t="shared" si="284"/>
        <v>285000</v>
      </c>
      <c r="I262" s="26"/>
      <c r="J262" s="15">
        <f t="shared" si="285"/>
        <v>285000</v>
      </c>
      <c r="K262" s="16">
        <v>0</v>
      </c>
      <c r="L262" s="48"/>
      <c r="M262" s="15">
        <f t="shared" si="273"/>
        <v>0</v>
      </c>
      <c r="N262" s="16"/>
      <c r="O262" s="15">
        <f t="shared" si="286"/>
        <v>0</v>
      </c>
      <c r="P262" s="16"/>
      <c r="Q262" s="15">
        <f>O262+P262</f>
        <v>0</v>
      </c>
      <c r="R262" s="26"/>
      <c r="S262" s="15">
        <f>Q262+R262</f>
        <v>0</v>
      </c>
      <c r="T262" s="16">
        <v>0</v>
      </c>
      <c r="U262" s="16"/>
      <c r="V262" s="16">
        <f t="shared" si="274"/>
        <v>0</v>
      </c>
      <c r="W262" s="16"/>
      <c r="X262" s="16">
        <f t="shared" si="287"/>
        <v>0</v>
      </c>
      <c r="Y262" s="26"/>
      <c r="Z262" s="16">
        <f t="shared" si="288"/>
        <v>0</v>
      </c>
      <c r="AA262" s="9" t="s">
        <v>122</v>
      </c>
      <c r="AB262" s="13"/>
    </row>
    <row r="263" spans="1:28" ht="56.25" x14ac:dyDescent="0.3">
      <c r="A263" s="61" t="s">
        <v>347</v>
      </c>
      <c r="B263" s="73" t="s">
        <v>320</v>
      </c>
      <c r="C263" s="6" t="s">
        <v>132</v>
      </c>
      <c r="D263" s="16"/>
      <c r="E263" s="48"/>
      <c r="F263" s="15"/>
      <c r="G263" s="16">
        <v>14.087</v>
      </c>
      <c r="H263" s="15">
        <f t="shared" si="284"/>
        <v>14.087</v>
      </c>
      <c r="I263" s="26"/>
      <c r="J263" s="15">
        <f t="shared" si="285"/>
        <v>14.087</v>
      </c>
      <c r="K263" s="16"/>
      <c r="L263" s="48"/>
      <c r="M263" s="15"/>
      <c r="N263" s="16"/>
      <c r="O263" s="15">
        <f t="shared" si="286"/>
        <v>0</v>
      </c>
      <c r="P263" s="16"/>
      <c r="Q263" s="15">
        <f>O263+P263</f>
        <v>0</v>
      </c>
      <c r="R263" s="26"/>
      <c r="S263" s="15">
        <f>Q263+R263</f>
        <v>0</v>
      </c>
      <c r="T263" s="16"/>
      <c r="U263" s="16"/>
      <c r="V263" s="16"/>
      <c r="W263" s="16"/>
      <c r="X263" s="16">
        <f t="shared" si="287"/>
        <v>0</v>
      </c>
      <c r="Y263" s="26"/>
      <c r="Z263" s="16">
        <f t="shared" si="288"/>
        <v>0</v>
      </c>
      <c r="AA263" s="9" t="s">
        <v>321</v>
      </c>
      <c r="AB263" s="13"/>
    </row>
    <row r="264" spans="1:28" x14ac:dyDescent="0.3">
      <c r="A264" s="76"/>
      <c r="B264" s="98" t="s">
        <v>8</v>
      </c>
      <c r="C264" s="98"/>
      <c r="D264" s="35">
        <f>D15+D86+D120+D145+D204+D210+D220+D235+D255</f>
        <v>10357270.899999999</v>
      </c>
      <c r="E264" s="35">
        <f>E15+E86+E120+E145+E204+E210+E220+E235+E255</f>
        <v>-56767.06200000002</v>
      </c>
      <c r="F264" s="52">
        <f t="shared" si="272"/>
        <v>10300503.837999998</v>
      </c>
      <c r="G264" s="35">
        <f>G15+G86+G120+G145+G204+G210+G220+G235+G255</f>
        <v>672350.08200000005</v>
      </c>
      <c r="H264" s="52">
        <f t="shared" si="284"/>
        <v>10972853.919999998</v>
      </c>
      <c r="I264" s="35">
        <f>I15+I86+I120+I145+I204+I210+I220+I235+I255</f>
        <v>31825.651000000002</v>
      </c>
      <c r="J264" s="15">
        <f t="shared" si="285"/>
        <v>11004679.570999999</v>
      </c>
      <c r="K264" s="35">
        <f>K15+K86+K120+K145+K204+K210+K220+K235+K255</f>
        <v>9068838.5999999996</v>
      </c>
      <c r="L264" s="35">
        <f>L15+L86+L120+L145+L204+L210+L220+L235+L255</f>
        <v>140881.90000000002</v>
      </c>
      <c r="M264" s="52">
        <f t="shared" si="273"/>
        <v>9209720.5</v>
      </c>
      <c r="N264" s="35">
        <f>N15+N86+N120+N145+N204+N210+N220+N235+N255</f>
        <v>-29648.628000000001</v>
      </c>
      <c r="O264" s="52">
        <f t="shared" si="286"/>
        <v>9180071.8719999995</v>
      </c>
      <c r="P264" s="35">
        <f>P15+P86+P120+P145+P204+P210+P220+P235+P255</f>
        <v>-2850</v>
      </c>
      <c r="Q264" s="52">
        <f>O264+P264</f>
        <v>9177221.8719999995</v>
      </c>
      <c r="R264" s="35">
        <f>R15+R86+R120+R145+R204+R210+R220+R235+R255</f>
        <v>-84124.5</v>
      </c>
      <c r="S264" s="15">
        <f>Q264+R264</f>
        <v>9093097.3719999995</v>
      </c>
      <c r="T264" s="35">
        <f>T15+T86+T120+T145+T204+T210+T220+T235+T255</f>
        <v>8097458.1000000006</v>
      </c>
      <c r="U264" s="35">
        <f>U15+U86+U120+U145+U204+U210+U220+U235+U255</f>
        <v>-106010.1</v>
      </c>
      <c r="V264" s="35">
        <f t="shared" si="274"/>
        <v>7991448.0000000009</v>
      </c>
      <c r="W264" s="35">
        <f>W15+W86+W120+W145+W204+W210+W220+W235+W255</f>
        <v>-148147.29999999999</v>
      </c>
      <c r="X264" s="35">
        <f t="shared" si="287"/>
        <v>7843300.7000000011</v>
      </c>
      <c r="Y264" s="35">
        <f>Y15+Y86+Y120+Y145+Y204+Y210+Y220+Y235+Y255</f>
        <v>-28221.547000000006</v>
      </c>
      <c r="Z264" s="16">
        <f t="shared" si="288"/>
        <v>7815079.1530000009</v>
      </c>
      <c r="AB264" s="13"/>
    </row>
    <row r="265" spans="1:28" x14ac:dyDescent="0.3">
      <c r="A265" s="76"/>
      <c r="B265" s="98" t="s">
        <v>9</v>
      </c>
      <c r="C265" s="102"/>
      <c r="D265" s="16"/>
      <c r="E265" s="48"/>
      <c r="F265" s="15"/>
      <c r="G265" s="16"/>
      <c r="H265" s="15"/>
      <c r="I265" s="26"/>
      <c r="J265" s="15"/>
      <c r="K265" s="16"/>
      <c r="L265" s="48"/>
      <c r="M265" s="15"/>
      <c r="N265" s="16"/>
      <c r="O265" s="15"/>
      <c r="P265" s="16"/>
      <c r="Q265" s="15"/>
      <c r="R265" s="26"/>
      <c r="S265" s="15"/>
      <c r="T265" s="16"/>
      <c r="U265" s="16"/>
      <c r="V265" s="16"/>
      <c r="W265" s="16"/>
      <c r="X265" s="16"/>
      <c r="Y265" s="26"/>
      <c r="Z265" s="16"/>
      <c r="AB265" s="13"/>
    </row>
    <row r="266" spans="1:28" x14ac:dyDescent="0.3">
      <c r="A266" s="76"/>
      <c r="B266" s="98" t="s">
        <v>20</v>
      </c>
      <c r="C266" s="98"/>
      <c r="D266" s="16">
        <f>D148</f>
        <v>2102955</v>
      </c>
      <c r="E266" s="48">
        <f>E148</f>
        <v>0</v>
      </c>
      <c r="F266" s="15">
        <f t="shared" si="272"/>
        <v>2102955</v>
      </c>
      <c r="G266" s="16">
        <f>G148</f>
        <v>0</v>
      </c>
      <c r="H266" s="15">
        <f t="shared" ref="H266:H269" si="289">F266+G266</f>
        <v>2102955</v>
      </c>
      <c r="I266" s="26">
        <f>I148</f>
        <v>0</v>
      </c>
      <c r="J266" s="15">
        <f t="shared" ref="J266:J269" si="290">H266+I266</f>
        <v>2102955</v>
      </c>
      <c r="K266" s="16">
        <f>K148</f>
        <v>1860675</v>
      </c>
      <c r="L266" s="48">
        <f>L148</f>
        <v>0</v>
      </c>
      <c r="M266" s="15">
        <f t="shared" si="273"/>
        <v>1860675</v>
      </c>
      <c r="N266" s="16">
        <f>N148</f>
        <v>0</v>
      </c>
      <c r="O266" s="15">
        <f t="shared" ref="O266:O269" si="291">M266+N266</f>
        <v>1860675</v>
      </c>
      <c r="P266" s="16">
        <f>P148</f>
        <v>0</v>
      </c>
      <c r="Q266" s="15">
        <f>O266+P266</f>
        <v>1860675</v>
      </c>
      <c r="R266" s="26">
        <f>R148</f>
        <v>0</v>
      </c>
      <c r="S266" s="15">
        <f>Q266+R266</f>
        <v>1860675</v>
      </c>
      <c r="T266" s="16">
        <f>T148</f>
        <v>2257104.5</v>
      </c>
      <c r="U266" s="16">
        <f>U148</f>
        <v>0</v>
      </c>
      <c r="V266" s="16">
        <f t="shared" si="274"/>
        <v>2257104.5</v>
      </c>
      <c r="W266" s="16">
        <f>W148</f>
        <v>0</v>
      </c>
      <c r="X266" s="16">
        <f t="shared" ref="X266:X269" si="292">V266+W266</f>
        <v>2257104.5</v>
      </c>
      <c r="Y266" s="26">
        <f>Y148</f>
        <v>0</v>
      </c>
      <c r="Z266" s="16">
        <f t="shared" ref="Z266:Z269" si="293">X266+Y266</f>
        <v>2257104.5</v>
      </c>
      <c r="AB266" s="13"/>
    </row>
    <row r="267" spans="1:28" x14ac:dyDescent="0.3">
      <c r="A267" s="76"/>
      <c r="B267" s="98" t="s">
        <v>12</v>
      </c>
      <c r="C267" s="98"/>
      <c r="D267" s="16">
        <f>D18+D89+D123+D206+D213+D223+D258</f>
        <v>4265452.9000000004</v>
      </c>
      <c r="E267" s="48">
        <f>E18+E89+E123+E206+E213+E223+E258</f>
        <v>0</v>
      </c>
      <c r="F267" s="15">
        <f t="shared" si="272"/>
        <v>4265452.9000000004</v>
      </c>
      <c r="G267" s="16">
        <f>G18+G89+G123+G206+G213+G223+G258</f>
        <v>3455.7999999999997</v>
      </c>
      <c r="H267" s="15">
        <f t="shared" si="289"/>
        <v>4268908.7</v>
      </c>
      <c r="I267" s="26">
        <f>I18+I89+I123+I206+I213+I223+I258</f>
        <v>4208.9750000000004</v>
      </c>
      <c r="J267" s="15">
        <f t="shared" si="290"/>
        <v>4273117.6749999998</v>
      </c>
      <c r="K267" s="16">
        <f>K18+K89+K123+K206+K213+K223+K258</f>
        <v>1661272.1</v>
      </c>
      <c r="L267" s="48">
        <f>L18+L89+L123+L206+L213+L223+L258</f>
        <v>0</v>
      </c>
      <c r="M267" s="15">
        <f t="shared" si="273"/>
        <v>1661272.1</v>
      </c>
      <c r="N267" s="16">
        <f>N18+N89+N123+N206+N213+N223+N258</f>
        <v>-23652.799999999999</v>
      </c>
      <c r="O267" s="15">
        <f t="shared" si="291"/>
        <v>1637619.3</v>
      </c>
      <c r="P267" s="16">
        <f>P18+P89+P123+P206+P213+P223+P258</f>
        <v>-2850</v>
      </c>
      <c r="Q267" s="15">
        <f>O267+P267</f>
        <v>1634769.3</v>
      </c>
      <c r="R267" s="26">
        <f>R18+R89+R123+R206+R213+R223+R258</f>
        <v>0</v>
      </c>
      <c r="S267" s="15">
        <f>Q267+R267</f>
        <v>1634769.3</v>
      </c>
      <c r="T267" s="16">
        <f>T18+T89+T123+T206+T213+T223+T258</f>
        <v>815195.2</v>
      </c>
      <c r="U267" s="16">
        <f>U18+U89+U123+U206+U213+U223+U258</f>
        <v>0</v>
      </c>
      <c r="V267" s="16">
        <f t="shared" si="274"/>
        <v>815195.2</v>
      </c>
      <c r="W267" s="16">
        <f>W18+W89+W123+W206+W213+W223+W258</f>
        <v>-144564.5</v>
      </c>
      <c r="X267" s="16">
        <f t="shared" si="292"/>
        <v>670630.69999999995</v>
      </c>
      <c r="Y267" s="26">
        <f>Y18+Y89+Y123+Y206+Y213+Y223+Y258</f>
        <v>0</v>
      </c>
      <c r="Z267" s="16">
        <f t="shared" si="293"/>
        <v>670630.69999999995</v>
      </c>
      <c r="AB267" s="13"/>
    </row>
    <row r="268" spans="1:28" x14ac:dyDescent="0.3">
      <c r="A268" s="76"/>
      <c r="B268" s="98" t="s">
        <v>19</v>
      </c>
      <c r="C268" s="98"/>
      <c r="D268" s="16">
        <f>D19+D90</f>
        <v>388364.5</v>
      </c>
      <c r="E268" s="48">
        <f>E19+E90</f>
        <v>0</v>
      </c>
      <c r="F268" s="15">
        <f t="shared" si="272"/>
        <v>388364.5</v>
      </c>
      <c r="G268" s="16">
        <f>G19+G90</f>
        <v>9877</v>
      </c>
      <c r="H268" s="15">
        <f t="shared" si="289"/>
        <v>398241.5</v>
      </c>
      <c r="I268" s="26">
        <f>I19+I90</f>
        <v>0</v>
      </c>
      <c r="J268" s="15">
        <f t="shared" si="290"/>
        <v>398241.5</v>
      </c>
      <c r="K268" s="16">
        <f>K19+K90</f>
        <v>395022</v>
      </c>
      <c r="L268" s="48">
        <f>L19+L90</f>
        <v>0</v>
      </c>
      <c r="M268" s="15">
        <f t="shared" si="273"/>
        <v>395022</v>
      </c>
      <c r="N268" s="16">
        <f>N19+N90</f>
        <v>7158.2</v>
      </c>
      <c r="O268" s="15">
        <f t="shared" si="291"/>
        <v>402180.2</v>
      </c>
      <c r="P268" s="16">
        <f>P19+P90</f>
        <v>0</v>
      </c>
      <c r="Q268" s="15">
        <f>O268+P268</f>
        <v>402180.2</v>
      </c>
      <c r="R268" s="26">
        <f>R19+R90</f>
        <v>0</v>
      </c>
      <c r="S268" s="15">
        <f>Q268+R268</f>
        <v>402180.2</v>
      </c>
      <c r="T268" s="16">
        <f>T19+T90</f>
        <v>137475.1</v>
      </c>
      <c r="U268" s="16">
        <f>U19+U90</f>
        <v>0</v>
      </c>
      <c r="V268" s="16">
        <f t="shared" si="274"/>
        <v>137475.1</v>
      </c>
      <c r="W268" s="16">
        <f>W19+W90</f>
        <v>-3582.8</v>
      </c>
      <c r="X268" s="16">
        <f t="shared" si="292"/>
        <v>133892.30000000002</v>
      </c>
      <c r="Y268" s="26">
        <f>Y19+Y90</f>
        <v>0</v>
      </c>
      <c r="Z268" s="16">
        <f t="shared" si="293"/>
        <v>133892.30000000002</v>
      </c>
      <c r="AB268" s="13"/>
    </row>
    <row r="269" spans="1:28" x14ac:dyDescent="0.3">
      <c r="A269" s="76"/>
      <c r="B269" s="98" t="s">
        <v>28</v>
      </c>
      <c r="C269" s="99"/>
      <c r="D269" s="16">
        <f>D91</f>
        <v>674156.3</v>
      </c>
      <c r="E269" s="48">
        <f>E91</f>
        <v>0</v>
      </c>
      <c r="F269" s="15">
        <f t="shared" si="272"/>
        <v>674156.3</v>
      </c>
      <c r="G269" s="16">
        <f>G91</f>
        <v>0</v>
      </c>
      <c r="H269" s="15">
        <f t="shared" si="289"/>
        <v>674156.3</v>
      </c>
      <c r="I269" s="26">
        <f>I91</f>
        <v>0</v>
      </c>
      <c r="J269" s="15">
        <f t="shared" si="290"/>
        <v>674156.3</v>
      </c>
      <c r="K269" s="16">
        <f>K91</f>
        <v>2005011.7</v>
      </c>
      <c r="L269" s="48">
        <f>L91</f>
        <v>0</v>
      </c>
      <c r="M269" s="15">
        <f t="shared" si="273"/>
        <v>2005011.7</v>
      </c>
      <c r="N269" s="16">
        <f>N91</f>
        <v>0</v>
      </c>
      <c r="O269" s="15">
        <f t="shared" si="291"/>
        <v>2005011.7</v>
      </c>
      <c r="P269" s="16">
        <f>P91</f>
        <v>0</v>
      </c>
      <c r="Q269" s="15">
        <f>O269+P269</f>
        <v>2005011.7</v>
      </c>
      <c r="R269" s="26">
        <f>R91</f>
        <v>0</v>
      </c>
      <c r="S269" s="15">
        <f>Q269+R269</f>
        <v>2005011.7</v>
      </c>
      <c r="T269" s="16">
        <f>T91</f>
        <v>2103257.2000000002</v>
      </c>
      <c r="U269" s="16">
        <f>U91</f>
        <v>0</v>
      </c>
      <c r="V269" s="16">
        <f t="shared" si="274"/>
        <v>2103257.2000000002</v>
      </c>
      <c r="W269" s="16">
        <f>W91</f>
        <v>0</v>
      </c>
      <c r="X269" s="16">
        <f t="shared" si="292"/>
        <v>2103257.2000000002</v>
      </c>
      <c r="Y269" s="26">
        <f>Y91</f>
        <v>0</v>
      </c>
      <c r="Z269" s="16">
        <f t="shared" si="293"/>
        <v>2103257.2000000002</v>
      </c>
      <c r="AB269" s="13"/>
    </row>
    <row r="270" spans="1:28" x14ac:dyDescent="0.3">
      <c r="A270" s="76"/>
      <c r="B270" s="98" t="s">
        <v>10</v>
      </c>
      <c r="C270" s="98"/>
      <c r="D270" s="16"/>
      <c r="E270" s="48"/>
      <c r="F270" s="15"/>
      <c r="G270" s="16"/>
      <c r="H270" s="15"/>
      <c r="I270" s="26"/>
      <c r="J270" s="15"/>
      <c r="K270" s="16"/>
      <c r="L270" s="48"/>
      <c r="M270" s="15"/>
      <c r="N270" s="16"/>
      <c r="O270" s="15"/>
      <c r="P270" s="16"/>
      <c r="Q270" s="15"/>
      <c r="R270" s="26"/>
      <c r="S270" s="15"/>
      <c r="T270" s="16"/>
      <c r="U270" s="16"/>
      <c r="V270" s="16"/>
      <c r="W270" s="16"/>
      <c r="X270" s="16"/>
      <c r="Y270" s="26"/>
      <c r="Z270" s="16"/>
      <c r="AB270" s="13"/>
    </row>
    <row r="271" spans="1:28" x14ac:dyDescent="0.3">
      <c r="A271" s="76"/>
      <c r="B271" s="98" t="s">
        <v>14</v>
      </c>
      <c r="C271" s="99"/>
      <c r="D271" s="16">
        <f>D214+D216+D236+D237+D239+D224+D226+D228+D229+D233+D92+D93+D94+D95+D96+D98+D99+D100+D20+D21+D22+D23+D24+D25+D44+D48+D49+D54+D59+D63+D77+D141+D35</f>
        <v>2336236.7000000002</v>
      </c>
      <c r="E271" s="16">
        <f>E214+E216+E236+E237+E239+E224+E226+E228+E229+E233+E92+E93+E94+E95+E96+E98+E99+E100+E20+E21+E22+E23+E24+E25+E44+E48+E49+E54+E59+E63+E77+E141+E35+E240+E241+E242+E243+E244+E245+E246+E247+E248+E249+E250+E251+E252+E253+E254</f>
        <v>-150799.29999999993</v>
      </c>
      <c r="F271" s="15">
        <f t="shared" si="272"/>
        <v>2185437.4000000004</v>
      </c>
      <c r="G271" s="16">
        <f>G214+G216+G236+G237+G239+G224+G226+G228+G229+G233+G92+G93+G94+G95+G96+G98+G99+G100+G20+G21+G22+G23+G24+G25+G44+G48+G49+G54+G59+G63+G77+G141+G35+G240+G241+G242+G243+G244+G245+G246+G247+G248+G249+G250+G251+G252+G253+G254+G82+G85+G114+G115+G116+G234+G263+G80+G84</f>
        <v>260819.215</v>
      </c>
      <c r="H271" s="15">
        <f t="shared" ref="H271:H279" si="294">F271+G271</f>
        <v>2446256.6150000002</v>
      </c>
      <c r="I271" s="26">
        <f>I214+I216+I236+I237+I239+I224+I226+I228+I229+I233+I92+I93+I94+I95+I96+I98+I99+I100+I20+I21+I22+I23+I24+I25+I44+I48+I49+I54+I59+I63+I77+I141+I35+I240+I241+I242+I243+I244+I245+I246+I247+I248+I249+I250+I251+I252+I253+I254+I82+I85+I114+I115+I116+I234+I263+I80+I84</f>
        <v>-33342.248999999996</v>
      </c>
      <c r="J271" s="15">
        <f t="shared" ref="J271:J279" si="295">H271+I271</f>
        <v>2412914.3660000004</v>
      </c>
      <c r="K271" s="16">
        <f t="shared" ref="K271:T271" si="296">K214+K216+K236+K237+K239+K224+K226+K228+K229+K233+K92+K93+K94+K95+K96+K98+K99+K100+K20+K21+K22+K23+K24+K25+K44+K48+K49+K54+K59+K63+K77+K141+K35</f>
        <v>2449973.0999999996</v>
      </c>
      <c r="L271" s="48">
        <f>L214+L216+L236+L237+L239+L224+L226+L228+L229+L233+L92+L93+L94+L95+L96+L98+L99+L100+L20+L21+L22+L23+L24+L25+L44+L48+L49+L54+L59+L63+L77+L141+L35+L240+L241+L242+L243+L244+L245+L246+L247+L248+L249+L250+L251+L252</f>
        <v>224850.2</v>
      </c>
      <c r="M271" s="15">
        <f t="shared" si="273"/>
        <v>2674823.2999999998</v>
      </c>
      <c r="N271" s="16">
        <f>N214+N216+N236+N237+N239+N224+N226+N228+N229+N233+N92+N93+N94+N95+N96+N98+N99+N100+N20+N21+N22+N23+N24+N25+N44+N48+N49+N54+N59+N63+N77+N141+N35+N240+N241+N242+N243+N244+N245+N246+N247+N248+N249+N250+N251+N252+N253+N254+N82+N85+N114+N115+N116+N234+N263+N80+N84</f>
        <v>-13154.028</v>
      </c>
      <c r="O271" s="15">
        <f t="shared" ref="O271:O279" si="297">M271+N271</f>
        <v>2661669.2719999999</v>
      </c>
      <c r="P271" s="16">
        <f>P214+P216+P236+P237+P239+P224+P226+P228+P229+P233+P92+P93+P94+P95+P96+P98+P99+P100+P20+P21+P22+P23+P24+P25+P44+P48+P49+P54+P59+P63+P77+P141+P35+P240+P241+P242+P243+P244+P245+P246+P247+P248+P249+P250+P251+P252+P253+P254+P82+P85+P114+P115+P116+P234+P263+P80+P84</f>
        <v>0</v>
      </c>
      <c r="Q271" s="15">
        <f t="shared" ref="Q271:Q279" si="298">O271+P271</f>
        <v>2661669.2719999999</v>
      </c>
      <c r="R271" s="26">
        <f>R214+R216+R236+R237+R239+R224+R226+R228+R229+R233+R92+R93+R94+R95+R96+R98+R99+R100+R20+R21+R22+R23+R24+R25+R44+R48+R49+R54+R59+R63+R77+R141+R35+R240+R241+R242+R243+R244+R245+R246+R247+R248+R249+R250+R251+R252+R253+R254+R82+R85+R114+R115+R116+R234+R263+R80+R84</f>
        <v>0</v>
      </c>
      <c r="S271" s="15">
        <f t="shared" ref="S271:S279" si="299">Q271+R271</f>
        <v>2661669.2719999999</v>
      </c>
      <c r="T271" s="16">
        <f t="shared" si="296"/>
        <v>1217434.3</v>
      </c>
      <c r="U271" s="16">
        <f>U214+U216+U236+U237+U239+U224+U226+U228+U229+U233+U92+U93+U94+U95+U96+U98+U99+U100+U20+U21+U22+U23+U24+U25+U44+U48+U49+U54+U59+U63+U77+U141+U35+U240+U241+U242+U243+U244+U245+U246+U247+U248+U249+U250+U251+U252</f>
        <v>-46776.10000000002</v>
      </c>
      <c r="V271" s="16">
        <f t="shared" si="274"/>
        <v>1170658.2</v>
      </c>
      <c r="W271" s="16">
        <f>W214+W216+W236+W237+W239+W224+W226+W228+W229+W233+W92+W93+W94+W95+W96+W98+W99+W100+W20+W21+W22+W23+W24+W25+W44+W48+W49+W54+W59+W63+W77+W141+W35+W240+W241+W242+W243+W244+W245+W246+W247+W248+W249+W250+W251+W252+W253+W254+W82+W85+W114+W115+W116+W234+W263+W80+W84</f>
        <v>0</v>
      </c>
      <c r="X271" s="16">
        <f t="shared" ref="X271:X279" si="300">V271+W271</f>
        <v>1170658.2</v>
      </c>
      <c r="Y271" s="26">
        <f>Y214+Y216+Y236+Y237+Y239+Y224+Y226+Y228+Y229+Y233+Y92+Y93+Y94+Y95+Y96+Y98+Y99+Y100+Y20+Y21+Y22+Y23+Y24+Y25+Y44+Y48+Y49+Y54+Y59+Y63+Y77+Y141+Y35+Y240+Y241+Y242+Y243+Y244+Y245+Y246+Y247+Y248+Y249+Y250+Y251+Y252+Y253+Y254+Y82+Y85+Y114+Y115+Y116+Y234+Y263+Y80+Y84</f>
        <v>0</v>
      </c>
      <c r="Z271" s="16">
        <f t="shared" ref="Z271:Z279" si="301">X271+Y271</f>
        <v>1170658.2</v>
      </c>
      <c r="AB271" s="13"/>
    </row>
    <row r="272" spans="1:28" x14ac:dyDescent="0.3">
      <c r="A272" s="76"/>
      <c r="B272" s="98" t="s">
        <v>3</v>
      </c>
      <c r="C272" s="99"/>
      <c r="D272" s="16">
        <f>D102+D107+D110</f>
        <v>2285747.6</v>
      </c>
      <c r="E272" s="48">
        <f>E102+E107+E110</f>
        <v>0</v>
      </c>
      <c r="F272" s="15">
        <f t="shared" si="272"/>
        <v>2285747.6</v>
      </c>
      <c r="G272" s="16">
        <f>G102+G107+G110</f>
        <v>13339.26</v>
      </c>
      <c r="H272" s="15">
        <f t="shared" si="294"/>
        <v>2299086.86</v>
      </c>
      <c r="I272" s="26">
        <f>I102+I107+I110</f>
        <v>0</v>
      </c>
      <c r="J272" s="15">
        <f t="shared" si="295"/>
        <v>2299086.86</v>
      </c>
      <c r="K272" s="16">
        <f>K102+K107+K110</f>
        <v>2423996.1999999997</v>
      </c>
      <c r="L272" s="48">
        <f>L102+L107+L110</f>
        <v>0</v>
      </c>
      <c r="M272" s="15">
        <f t="shared" si="273"/>
        <v>2423996.1999999997</v>
      </c>
      <c r="N272" s="16">
        <f>N102+N107+N110</f>
        <v>13333</v>
      </c>
      <c r="O272" s="15">
        <f t="shared" si="297"/>
        <v>2437329.1999999997</v>
      </c>
      <c r="P272" s="16">
        <f>P102+P107+P110</f>
        <v>0</v>
      </c>
      <c r="Q272" s="15">
        <f t="shared" si="298"/>
        <v>2437329.1999999997</v>
      </c>
      <c r="R272" s="26">
        <f>R102+R107+R110</f>
        <v>0</v>
      </c>
      <c r="S272" s="15">
        <f t="shared" si="299"/>
        <v>2437329.1999999997</v>
      </c>
      <c r="T272" s="16">
        <f>T102+T107+T110</f>
        <v>2885107.2000000007</v>
      </c>
      <c r="U272" s="16">
        <f>U102+U107+U110</f>
        <v>0</v>
      </c>
      <c r="V272" s="16">
        <f t="shared" si="274"/>
        <v>2885107.2000000007</v>
      </c>
      <c r="W272" s="16">
        <f>W102+W107+W110</f>
        <v>7618.6999999999989</v>
      </c>
      <c r="X272" s="16">
        <f t="shared" si="300"/>
        <v>2892725.9000000008</v>
      </c>
      <c r="Y272" s="26">
        <f>Y102+Y107+Y110</f>
        <v>0</v>
      </c>
      <c r="Z272" s="16">
        <f t="shared" si="301"/>
        <v>2892725.9000000008</v>
      </c>
      <c r="AB272" s="13"/>
    </row>
    <row r="273" spans="1:28" x14ac:dyDescent="0.3">
      <c r="A273" s="76"/>
      <c r="B273" s="98" t="s">
        <v>32</v>
      </c>
      <c r="C273" s="99"/>
      <c r="D273" s="16">
        <f>D101+D124++D128+D129+D133+D134+D135+D136+D140+D149+D153+D157+D161+D165+D169+D173+D177+D181+D185+D186+D187+D191+D195+D207</f>
        <v>5364437.0999999996</v>
      </c>
      <c r="E273" s="48">
        <f>E101+E124++E128+E129+E133+E134+E135+E136+E140+E149+E153+E157+E161+E165+E169+E173+E177+E181+E185+E186+E187+E191+E195+E207+E142+E199</f>
        <v>79625.538</v>
      </c>
      <c r="F273" s="15">
        <f t="shared" si="272"/>
        <v>5444062.6379999993</v>
      </c>
      <c r="G273" s="16">
        <f>G101+G124++G128+G129+G133+G134+G135+G136+G140+G149+G153+G157+G161+G165+G169+G173+G177+G181+G185+G186+G187+G191+G195+G207+G142+G199+G200+G143+G144+G202+G203</f>
        <v>270857.48100000003</v>
      </c>
      <c r="H273" s="15">
        <f t="shared" si="294"/>
        <v>5714920.118999999</v>
      </c>
      <c r="I273" s="26">
        <f>I101+I124++I128+I129+I133+I134+I135+I136+I140+I149+I153+I157+I161+I165+I169+I173+I177+I181+I185+I186+I187+I191+I195+I207+I142+I199+I200+I143+I144+I202+I203</f>
        <v>69867.7</v>
      </c>
      <c r="J273" s="15">
        <f t="shared" si="295"/>
        <v>5784787.8189999992</v>
      </c>
      <c r="K273" s="16">
        <f t="shared" ref="K273:T273" si="302">K101+K124++K128+K129+K133+K134+K135+K136+K140+K149+K153+K157+K161+K165+K169+K173+K177+K181+K185+K186+K187+K191+K195+K207</f>
        <v>3977151.9999999995</v>
      </c>
      <c r="L273" s="48">
        <f>L101+L124++L128+L129+L133+L134+L135+L136+L140+L149+L153+L157+L161+L165+L169+L173+L177+L181+L185+L186+L187+L191+L195+L207+L142+L199</f>
        <v>0</v>
      </c>
      <c r="M273" s="15">
        <f t="shared" si="273"/>
        <v>3977151.9999999995</v>
      </c>
      <c r="N273" s="16">
        <f>N101+N124++N128+N129+N133+N134+N135+N136+N140+N149+N153+N157+N161+N165+N169+N173+N177+N181+N185+N186+N187+N191+N195+N207+N142+N199+N200+N143+N144+N202+N203</f>
        <v>-32677.599999999999</v>
      </c>
      <c r="O273" s="15">
        <f t="shared" si="297"/>
        <v>3944474.3999999994</v>
      </c>
      <c r="P273" s="16">
        <f>P101+P124++P128+P129+P133+P134+P135+P136+P140+P149+P153+P157+P161+P165+P169+P173+P177+P181+P185+P186+P187+P191+P195+P207+P142+P199+P200+P143+P144+P202+P203</f>
        <v>0</v>
      </c>
      <c r="Q273" s="15">
        <f t="shared" si="298"/>
        <v>3944474.3999999994</v>
      </c>
      <c r="R273" s="26">
        <f>R101+R124++R128+R129+R133+R134+R135+R136+R140+R149+R153+R157+R161+R165+R169+R173+R177+R181+R185+R186+R187+R191+R195+R207+R142+R199+R200+R143+R144+R202+R203</f>
        <v>-84124.5</v>
      </c>
      <c r="S273" s="15">
        <f t="shared" si="299"/>
        <v>3860349.8999999994</v>
      </c>
      <c r="T273" s="16">
        <f t="shared" si="302"/>
        <v>3887059.7</v>
      </c>
      <c r="U273" s="16">
        <f>U101+U124++U128+U129+U133+U134+U135+U136+U140+U149+U153+U157+U161+U165+U169+U173+U177+U181+U185+U186+U187+U191+U195+U207+U142+U199</f>
        <v>0</v>
      </c>
      <c r="V273" s="16">
        <f t="shared" si="274"/>
        <v>3887059.7</v>
      </c>
      <c r="W273" s="16">
        <f>W101+W124++W128+W129+W133+W134+W135+W136+W140+W149+W153+W157+W161+W165+W169+W173+W177+W181+W185+W186+W187+W191+W195+W207+W142+W199+W200+W143+W144+W202+W203</f>
        <v>-155766</v>
      </c>
      <c r="X273" s="16">
        <f t="shared" si="300"/>
        <v>3731293.7</v>
      </c>
      <c r="Y273" s="26">
        <f>Y101+Y124++Y128+Y129+Y133+Y134+Y135+Y136+Y140+Y149+Y153+Y157+Y161+Y165+Y169+Y173+Y177+Y181+Y185+Y186+Y187+Y191+Y195+Y207+Y142+Y199+Y200+Y143+Y144+Y202+Y203</f>
        <v>-28221.546999999999</v>
      </c>
      <c r="Z273" s="16">
        <f t="shared" si="301"/>
        <v>3703072.1530000004</v>
      </c>
      <c r="AB273" s="13"/>
    </row>
    <row r="274" spans="1:28" x14ac:dyDescent="0.3">
      <c r="A274" s="14"/>
      <c r="B274" s="98" t="s">
        <v>11</v>
      </c>
      <c r="C274" s="99"/>
      <c r="D274" s="16">
        <f>D30+D43+D53+D58+D64+D68+D72+D73+D74+D75+D76+D78+D79+D39</f>
        <v>61669.000000000007</v>
      </c>
      <c r="E274" s="48">
        <f>E30+E43+E53+E58+E64+E68+E72+E73+E74+E75+E76+E78+E79+E39</f>
        <v>0</v>
      </c>
      <c r="F274" s="15">
        <f t="shared" si="272"/>
        <v>61669.000000000007</v>
      </c>
      <c r="G274" s="16">
        <f>G30+G43+G53+G58+G64+G68+G72+G73+G74+G75+G76+G78+G79+G39+G81+G83</f>
        <v>35610.94</v>
      </c>
      <c r="H274" s="15">
        <f t="shared" si="294"/>
        <v>97279.94</v>
      </c>
      <c r="I274" s="26">
        <f>I30+I43+I53+I58+I64+I68+I72+I73+I74+I75+I76+I78+I79+I39+I81+I83</f>
        <v>0</v>
      </c>
      <c r="J274" s="15">
        <f t="shared" si="295"/>
        <v>97279.94</v>
      </c>
      <c r="K274" s="16">
        <f>K30+K43+K53+K58+K64+K68+K72+K73+K74+K75+K76+K78+K79+K39</f>
        <v>203735.49999999997</v>
      </c>
      <c r="L274" s="48">
        <f>L30+L43+L53+L58+L64+L68+L72+L73+L74+L75+L76+L78+L79+L39</f>
        <v>-90261.3</v>
      </c>
      <c r="M274" s="15">
        <f t="shared" si="273"/>
        <v>113474.19999999997</v>
      </c>
      <c r="N274" s="16">
        <f>N30+N43+N53+N58+N64+N68+N72+N73+N74+N75+N76+N78+N79+N39+N81+N83</f>
        <v>0</v>
      </c>
      <c r="O274" s="15">
        <f t="shared" si="297"/>
        <v>113474.19999999997</v>
      </c>
      <c r="P274" s="16">
        <f>P30+P43+P53+P58+P64+P68+P72+P73+P74+P75+P76+P78+P79+P39+P81+P83</f>
        <v>0</v>
      </c>
      <c r="Q274" s="15">
        <f t="shared" si="298"/>
        <v>113474.19999999997</v>
      </c>
      <c r="R274" s="26">
        <f>R30+R43+R53+R58+R64+R68+R72+R73+R74+R75+R76+R78+R79+R39+R81+R83</f>
        <v>0</v>
      </c>
      <c r="S274" s="15">
        <f t="shared" si="299"/>
        <v>113474.19999999997</v>
      </c>
      <c r="T274" s="16">
        <f>T30+T43+T53+T58+T64+T68+T72+T73+T74+T75+T76+T78+T79+T39</f>
        <v>107856.9</v>
      </c>
      <c r="U274" s="16">
        <f>U30+U43+U53+U58+U64+U68+U72+U73+U74+U75+U76+U78+U79+U39</f>
        <v>-59234</v>
      </c>
      <c r="V274" s="16">
        <f t="shared" si="274"/>
        <v>48622.899999999994</v>
      </c>
      <c r="W274" s="16">
        <f>W30+W43+W53+W58+W64+W68+W72+W73+W74+W75+W76+W78+W79+W39+W81+W83</f>
        <v>0</v>
      </c>
      <c r="X274" s="16">
        <f t="shared" si="300"/>
        <v>48622.899999999994</v>
      </c>
      <c r="Y274" s="26">
        <f>Y30+Y43+Y53+Y58+Y64+Y68+Y72+Y73+Y74+Y75+Y76+Y78+Y79+Y39+Y81+Y83</f>
        <v>0</v>
      </c>
      <c r="Z274" s="16">
        <f t="shared" si="301"/>
        <v>48622.899999999994</v>
      </c>
    </row>
    <row r="275" spans="1:28" x14ac:dyDescent="0.3">
      <c r="A275" s="14"/>
      <c r="B275" s="98" t="s">
        <v>31</v>
      </c>
      <c r="C275" s="99"/>
      <c r="D275" s="16">
        <f>D259</f>
        <v>300000</v>
      </c>
      <c r="E275" s="48">
        <f>E259</f>
        <v>0</v>
      </c>
      <c r="F275" s="15">
        <f t="shared" si="272"/>
        <v>300000</v>
      </c>
      <c r="G275" s="16">
        <f>G259+G201</f>
        <v>91723.186000000002</v>
      </c>
      <c r="H275" s="15">
        <f t="shared" si="294"/>
        <v>391723.18599999999</v>
      </c>
      <c r="I275" s="26">
        <f>I259+I201</f>
        <v>0</v>
      </c>
      <c r="J275" s="15">
        <f t="shared" si="295"/>
        <v>391723.18599999999</v>
      </c>
      <c r="K275" s="16">
        <f t="shared" ref="K275:T275" si="303">K259</f>
        <v>0</v>
      </c>
      <c r="L275" s="48">
        <f>L259</f>
        <v>0</v>
      </c>
      <c r="M275" s="15">
        <f t="shared" si="273"/>
        <v>0</v>
      </c>
      <c r="N275" s="16">
        <f>N259+N201</f>
        <v>0</v>
      </c>
      <c r="O275" s="15">
        <f t="shared" si="297"/>
        <v>0</v>
      </c>
      <c r="P275" s="16">
        <f>P259+P201</f>
        <v>0</v>
      </c>
      <c r="Q275" s="15">
        <f t="shared" si="298"/>
        <v>0</v>
      </c>
      <c r="R275" s="26">
        <f>R259+R201</f>
        <v>0</v>
      </c>
      <c r="S275" s="15">
        <f t="shared" si="299"/>
        <v>0</v>
      </c>
      <c r="T275" s="16">
        <f t="shared" si="303"/>
        <v>0</v>
      </c>
      <c r="U275" s="16">
        <f>U259</f>
        <v>0</v>
      </c>
      <c r="V275" s="16">
        <f t="shared" si="274"/>
        <v>0</v>
      </c>
      <c r="W275" s="16">
        <f>W259+W201</f>
        <v>0</v>
      </c>
      <c r="X275" s="16">
        <f t="shared" si="300"/>
        <v>0</v>
      </c>
      <c r="Y275" s="26">
        <f>Y259+Y201</f>
        <v>0</v>
      </c>
      <c r="Z275" s="16">
        <f t="shared" si="301"/>
        <v>0</v>
      </c>
    </row>
    <row r="276" spans="1:28" x14ac:dyDescent="0.3">
      <c r="A276" s="14"/>
      <c r="B276" s="98" t="s">
        <v>133</v>
      </c>
      <c r="C276" s="99"/>
      <c r="D276" s="19">
        <f>D215</f>
        <v>0</v>
      </c>
      <c r="E276" s="49">
        <f>E215</f>
        <v>0</v>
      </c>
      <c r="F276" s="15">
        <f t="shared" si="272"/>
        <v>0</v>
      </c>
      <c r="G276" s="19">
        <f>G215</f>
        <v>0</v>
      </c>
      <c r="H276" s="15">
        <f t="shared" si="294"/>
        <v>0</v>
      </c>
      <c r="I276" s="26">
        <f>I215</f>
        <v>0</v>
      </c>
      <c r="J276" s="15">
        <f t="shared" si="295"/>
        <v>0</v>
      </c>
      <c r="K276" s="19">
        <f>K215</f>
        <v>13981.8</v>
      </c>
      <c r="L276" s="49">
        <f>L215</f>
        <v>0</v>
      </c>
      <c r="M276" s="15">
        <f t="shared" si="273"/>
        <v>13981.8</v>
      </c>
      <c r="N276" s="19">
        <f>N215</f>
        <v>0</v>
      </c>
      <c r="O276" s="15">
        <f t="shared" si="297"/>
        <v>13981.8</v>
      </c>
      <c r="P276" s="19">
        <f>P215</f>
        <v>0</v>
      </c>
      <c r="Q276" s="15">
        <f t="shared" si="298"/>
        <v>13981.8</v>
      </c>
      <c r="R276" s="27">
        <f>R215</f>
        <v>0</v>
      </c>
      <c r="S276" s="15">
        <f t="shared" si="299"/>
        <v>13981.8</v>
      </c>
      <c r="T276" s="19">
        <f>T215</f>
        <v>0</v>
      </c>
      <c r="U276" s="19">
        <f>U215</f>
        <v>0</v>
      </c>
      <c r="V276" s="16">
        <f t="shared" si="274"/>
        <v>0</v>
      </c>
      <c r="W276" s="19">
        <f>W215</f>
        <v>0</v>
      </c>
      <c r="X276" s="16">
        <f t="shared" si="300"/>
        <v>0</v>
      </c>
      <c r="Y276" s="27">
        <f>Y215</f>
        <v>0</v>
      </c>
      <c r="Z276" s="16">
        <f t="shared" si="301"/>
        <v>0</v>
      </c>
    </row>
    <row r="277" spans="1:28" x14ac:dyDescent="0.3">
      <c r="A277" s="14"/>
      <c r="B277" s="98" t="s">
        <v>136</v>
      </c>
      <c r="C277" s="99"/>
      <c r="D277" s="19">
        <f>D227+D225</f>
        <v>9180.5</v>
      </c>
      <c r="E277" s="49">
        <f>E227+E225</f>
        <v>0</v>
      </c>
      <c r="F277" s="15">
        <f t="shared" si="272"/>
        <v>9180.5</v>
      </c>
      <c r="G277" s="19">
        <f>G227+G225</f>
        <v>0</v>
      </c>
      <c r="H277" s="15">
        <f t="shared" si="294"/>
        <v>9180.5</v>
      </c>
      <c r="I277" s="26">
        <f>I227+I225</f>
        <v>-4699.8</v>
      </c>
      <c r="J277" s="15">
        <f t="shared" si="295"/>
        <v>4480.7</v>
      </c>
      <c r="K277" s="19">
        <f t="shared" ref="K277:T277" si="304">K227+K225</f>
        <v>0</v>
      </c>
      <c r="L277" s="49">
        <f>L227+L225</f>
        <v>0</v>
      </c>
      <c r="M277" s="15">
        <f t="shared" si="273"/>
        <v>0</v>
      </c>
      <c r="N277" s="19">
        <f>N227+N225</f>
        <v>0</v>
      </c>
      <c r="O277" s="15">
        <f t="shared" si="297"/>
        <v>0</v>
      </c>
      <c r="P277" s="19">
        <f>P227+P225</f>
        <v>0</v>
      </c>
      <c r="Q277" s="15">
        <f t="shared" si="298"/>
        <v>0</v>
      </c>
      <c r="R277" s="27">
        <f>R227+R225</f>
        <v>0</v>
      </c>
      <c r="S277" s="15">
        <f t="shared" si="299"/>
        <v>0</v>
      </c>
      <c r="T277" s="19">
        <f t="shared" si="304"/>
        <v>0</v>
      </c>
      <c r="U277" s="19">
        <f>U227+U225</f>
        <v>0</v>
      </c>
      <c r="V277" s="16">
        <f t="shared" si="274"/>
        <v>0</v>
      </c>
      <c r="W277" s="19">
        <f>W227+W225</f>
        <v>0</v>
      </c>
      <c r="X277" s="16">
        <f t="shared" si="300"/>
        <v>0</v>
      </c>
      <c r="Y277" s="27">
        <f>Y227+Y225</f>
        <v>0</v>
      </c>
      <c r="Z277" s="16">
        <f t="shared" si="301"/>
        <v>0</v>
      </c>
    </row>
    <row r="278" spans="1:28" x14ac:dyDescent="0.3">
      <c r="A278" s="14"/>
      <c r="B278" s="98" t="s">
        <v>255</v>
      </c>
      <c r="C278" s="99"/>
      <c r="D278" s="37"/>
      <c r="E278" s="48">
        <f>E97</f>
        <v>2697</v>
      </c>
      <c r="F278" s="15">
        <f t="shared" si="272"/>
        <v>2697</v>
      </c>
      <c r="G278" s="16">
        <f>G97+G117</f>
        <v>0</v>
      </c>
      <c r="H278" s="15">
        <f t="shared" si="294"/>
        <v>2697</v>
      </c>
      <c r="I278" s="26">
        <f>I97+I117</f>
        <v>0</v>
      </c>
      <c r="J278" s="15">
        <f t="shared" si="295"/>
        <v>2697</v>
      </c>
      <c r="K278" s="37"/>
      <c r="L278" s="48">
        <f>L97</f>
        <v>6293</v>
      </c>
      <c r="M278" s="15">
        <f t="shared" si="273"/>
        <v>6293</v>
      </c>
      <c r="N278" s="16">
        <f>N97+N117</f>
        <v>2850</v>
      </c>
      <c r="O278" s="15">
        <f t="shared" si="297"/>
        <v>9143</v>
      </c>
      <c r="P278" s="16">
        <f>P97+P117</f>
        <v>-2850</v>
      </c>
      <c r="Q278" s="15">
        <f t="shared" si="298"/>
        <v>6293</v>
      </c>
      <c r="R278" s="26">
        <f>R97+R117</f>
        <v>0</v>
      </c>
      <c r="S278" s="15">
        <f t="shared" si="299"/>
        <v>6293</v>
      </c>
      <c r="T278" s="37"/>
      <c r="U278" s="37">
        <f>U97</f>
        <v>0</v>
      </c>
      <c r="V278" s="16">
        <f t="shared" si="274"/>
        <v>0</v>
      </c>
      <c r="W278" s="37">
        <f>W97+W117</f>
        <v>0</v>
      </c>
      <c r="X278" s="16">
        <f t="shared" si="300"/>
        <v>0</v>
      </c>
      <c r="Y278" s="38">
        <f>Y97+Y117</f>
        <v>0</v>
      </c>
      <c r="Z278" s="16">
        <f t="shared" si="301"/>
        <v>0</v>
      </c>
    </row>
    <row r="279" spans="1:28" x14ac:dyDescent="0.3">
      <c r="A279" s="14"/>
      <c r="B279" s="98" t="s">
        <v>256</v>
      </c>
      <c r="C279" s="99"/>
      <c r="D279" s="37"/>
      <c r="E279" s="48">
        <f>E238</f>
        <v>11709.7</v>
      </c>
      <c r="F279" s="15">
        <f t="shared" si="272"/>
        <v>11709.7</v>
      </c>
      <c r="G279" s="16">
        <f>G238</f>
        <v>0</v>
      </c>
      <c r="H279" s="15">
        <f t="shared" si="294"/>
        <v>11709.7</v>
      </c>
      <c r="I279" s="26">
        <f>I238</f>
        <v>0</v>
      </c>
      <c r="J279" s="15">
        <f t="shared" si="295"/>
        <v>11709.7</v>
      </c>
      <c r="K279" s="37"/>
      <c r="L279" s="48">
        <f>L238</f>
        <v>0</v>
      </c>
      <c r="M279" s="15">
        <f t="shared" si="273"/>
        <v>0</v>
      </c>
      <c r="N279" s="16">
        <f>N238</f>
        <v>0</v>
      </c>
      <c r="O279" s="15">
        <f t="shared" si="297"/>
        <v>0</v>
      </c>
      <c r="P279" s="16">
        <f>P238</f>
        <v>0</v>
      </c>
      <c r="Q279" s="15">
        <f t="shared" si="298"/>
        <v>0</v>
      </c>
      <c r="R279" s="26">
        <f>R238</f>
        <v>0</v>
      </c>
      <c r="S279" s="15">
        <f t="shared" si="299"/>
        <v>0</v>
      </c>
      <c r="T279" s="37"/>
      <c r="U279" s="16">
        <f>U238</f>
        <v>0</v>
      </c>
      <c r="V279" s="16">
        <f t="shared" si="274"/>
        <v>0</v>
      </c>
      <c r="W279" s="16">
        <f>W238</f>
        <v>0</v>
      </c>
      <c r="X279" s="16">
        <f t="shared" si="300"/>
        <v>0</v>
      </c>
      <c r="Y279" s="26">
        <f>Y238</f>
        <v>0</v>
      </c>
      <c r="Z279" s="16">
        <f t="shared" si="301"/>
        <v>0</v>
      </c>
    </row>
    <row r="280" spans="1:28" x14ac:dyDescent="0.3">
      <c r="D280" s="36">
        <f>D264-D271-D272-D273-D274-D275-D276-D277</f>
        <v>-1.862645149230957E-9</v>
      </c>
      <c r="E280" s="50">
        <f>E264-E271-E272-E273-E274-E275-E276-E277-E278-E279</f>
        <v>-9.0949470177292824E-11</v>
      </c>
      <c r="F280" s="36"/>
      <c r="G280" s="36">
        <f>G264-G271-G272-G273-G274-G275-G276-G277-G278-G279</f>
        <v>4.3655745685100555E-11</v>
      </c>
      <c r="H280" s="36"/>
      <c r="I280" s="36">
        <f>I264-I271-I272-I273-I274-I275-I276-I277-I278-I279</f>
        <v>-2.7284841053187847E-12</v>
      </c>
      <c r="J280" s="77"/>
      <c r="K280" s="36">
        <f t="shared" ref="K280:Y280" si="305">K264-K271-K272-K273-K274-K275-K276-K277-K278-K279</f>
        <v>1.2405507732182741E-9</v>
      </c>
      <c r="L280" s="36">
        <f t="shared" si="305"/>
        <v>1.4551915228366852E-11</v>
      </c>
      <c r="M280" s="36">
        <f t="shared" si="305"/>
        <v>9.6406438387930393E-10</v>
      </c>
      <c r="N280" s="36">
        <f t="shared" si="305"/>
        <v>0</v>
      </c>
      <c r="O280" s="36">
        <f t="shared" si="305"/>
        <v>4.9840309657156467E-10</v>
      </c>
      <c r="P280" s="36">
        <f t="shared" si="305"/>
        <v>0</v>
      </c>
      <c r="Q280" s="36">
        <f t="shared" si="305"/>
        <v>4.9840309657156467E-10</v>
      </c>
      <c r="R280" s="36">
        <f t="shared" si="305"/>
        <v>0</v>
      </c>
      <c r="S280" s="77"/>
      <c r="T280" s="36">
        <f t="shared" si="305"/>
        <v>-8.7311491370201111E-11</v>
      </c>
      <c r="U280" s="36">
        <f t="shared" si="305"/>
        <v>1.4551915228366852E-11</v>
      </c>
      <c r="V280" s="36">
        <f t="shared" si="305"/>
        <v>-8.7311491370201111E-11</v>
      </c>
      <c r="W280" s="36">
        <f t="shared" si="305"/>
        <v>0</v>
      </c>
      <c r="X280" s="36">
        <f t="shared" si="305"/>
        <v>-8.7311491370201111E-11</v>
      </c>
      <c r="Y280" s="36">
        <f t="shared" si="305"/>
        <v>-7.2759576141834259E-12</v>
      </c>
      <c r="Z280" s="77"/>
    </row>
    <row r="281" spans="1:28" x14ac:dyDescent="0.3">
      <c r="F281" s="36"/>
      <c r="H281" s="36"/>
      <c r="J281" s="36"/>
      <c r="K281" s="36">
        <f>K20+K21+K22+K23+K24+K27+K32+K37+K41+K46+K48+K51+K56+K61+K63+K66+K70+K72+K73+K74+K75+K76+K77+K78+K79+K81+K82+K83+K85+K92+K93+K94+K95+K96+K97+K98+K99+K100+K101+K104+K114+K115+K116+K126+K128+K131+K133+K134+K135+K136+K140+K141+K142+K143+K144+K151+K155+K159+K163+K167+K171+K175+K179+K183+K185+K186+K189+K193+K197+K199+K200+K201+K202+K203+K214+K215+K218+K224+K225+K226+K227+K228+K231+K233+K234+K236+K237+K238+K239+K240+K241+K242+K243+K244+K245+K246+K247+K248+K249+K250+K251+K252+K253+K254+K261+K263+K80+K84+K43+K53</f>
        <v>3146857.8</v>
      </c>
      <c r="L281" s="36">
        <f t="shared" ref="L281:W281" si="306">L20+L21+L22+L23+L24+L27+L32+L37+L41+L46+L48+L51+L56+L61+L63+L66+L70+L72+L73+L74+L75+L76+L77+L78+L79+L81+L82+L83+L85+L92+L93+L94+L95+L96+L97+L98+L99+L100+L101+L104+L114+L115+L116+L126+L128+L131+L133+L134+L135+L136+L140+L141+L142+L143+L144+L151+L155+L159+L163+L167+L171+L175+L179+L183+L185+L186+L189+L193+L197+L199+L200+L201+L202+L203+L214+L215+L218+L224+L225+L226+L227+L228+L231+L233+L234+L236+L237+L238+L239+L240+L241+L242+L243+L244+L245+L246+L247+L248+L249+L250+L251+L252+L253+L254+L261+L263+L80+L84</f>
        <v>231143.2</v>
      </c>
      <c r="M281" s="36">
        <f t="shared" si="306"/>
        <v>3287739.6999999997</v>
      </c>
      <c r="N281" s="36">
        <f t="shared" si="306"/>
        <v>-13154.028</v>
      </c>
      <c r="O281" s="36"/>
      <c r="P281" s="36">
        <f t="shared" ref="P281:R281" si="307">P20+P21+P22+P23+P24+P27+P32+P37+P41+P46+P48+P51+P56+P61+P63+P66+P70+P72+P73+P74+P75+P76+P77+P78+P79+P81+P82+P83+P85+P92+P93+P94+P95+P96+P97+P98+P99+P100+P101+P104+P114+P115+P116+P126+P128+P131+P133+P134+P135+P136+P140+P141+P142+P143+P144+P151+P155+P159+P163+P167+P171+P175+P179+P183+P185+P186+P189+P193+P197+P199+P200+P201+P202+P203+P214+P215+P218+P224+P225+P226+P227+P228+P231+P233+P234+P236+P237+P238+P239+P240+P241+P242+P243+P244+P245+P246+P247+P248+P249+P250+P251+P252+P253+P254+P261+P263+P80+P84</f>
        <v>0</v>
      </c>
      <c r="Q281" s="36"/>
      <c r="R281" s="36">
        <f t="shared" si="307"/>
        <v>-84124.5</v>
      </c>
      <c r="S281" s="36"/>
      <c r="T281" s="36">
        <f t="shared" si="306"/>
        <v>2743256.5999999996</v>
      </c>
      <c r="U281" s="36">
        <f t="shared" si="306"/>
        <v>-46776.10000000002</v>
      </c>
      <c r="V281" s="36">
        <f t="shared" si="306"/>
        <v>2696480.5000000009</v>
      </c>
      <c r="W281" s="36">
        <f t="shared" si="306"/>
        <v>-18064.5</v>
      </c>
      <c r="X281" s="36"/>
      <c r="Y281" s="36">
        <f t="shared" ref="Y281" si="308">Y20+Y21+Y22+Y23+Y24+Y27+Y32+Y37+Y41+Y46+Y48+Y51+Y56+Y61+Y63+Y66+Y70+Y72+Y73+Y74+Y75+Y76+Y77+Y78+Y79+Y81+Y82+Y83+Y85+Y92+Y93+Y94+Y95+Y96+Y97+Y98+Y99+Y100+Y101+Y104+Y114+Y115+Y116+Y126+Y128+Y131+Y133+Y134+Y135+Y136+Y140+Y141+Y142+Y143+Y144+Y151+Y155+Y159+Y163+Y167+Y171+Y175+Y179+Y183+Y185+Y186+Y189+Y193+Y197+Y199+Y200+Y201+Y202+Y203+Y214+Y215+Y218+Y224+Y225+Y226+Y227+Y228+Y231+Y233+Y234+Y236+Y237+Y238+Y239+Y240+Y241+Y242+Y243+Y244+Y245+Y246+Y247+Y248+Y249+Y250+Y251+Y252+Y253+Y254+Y261+Y263+Y80+Y84</f>
        <v>-28221.546999999999</v>
      </c>
      <c r="Z281" s="36"/>
    </row>
    <row r="282" spans="1:28" x14ac:dyDescent="0.3">
      <c r="F282" s="36"/>
      <c r="H282" s="36"/>
      <c r="J282" s="36"/>
      <c r="K282" s="36">
        <f t="shared" ref="K282:W282" si="309">K264-K266-K267-K268-K269</f>
        <v>3146857.8</v>
      </c>
      <c r="L282" s="36">
        <f t="shared" si="309"/>
        <v>140881.90000000002</v>
      </c>
      <c r="M282" s="36">
        <f t="shared" si="309"/>
        <v>3287739.7</v>
      </c>
      <c r="N282" s="36">
        <f t="shared" si="309"/>
        <v>-13154.028000000002</v>
      </c>
      <c r="O282" s="36"/>
      <c r="P282" s="36">
        <f t="shared" ref="P282:R282" si="310">P264-P266-P267-P268-P269</f>
        <v>0</v>
      </c>
      <c r="Q282" s="36"/>
      <c r="R282" s="36">
        <f t="shared" si="310"/>
        <v>-84124.5</v>
      </c>
      <c r="S282" s="36"/>
      <c r="T282" s="36">
        <f t="shared" si="309"/>
        <v>2784426.1000000006</v>
      </c>
      <c r="U282" s="36">
        <f t="shared" si="309"/>
        <v>-106010.1</v>
      </c>
      <c r="V282" s="36">
        <f t="shared" si="309"/>
        <v>2678416.0000000009</v>
      </c>
      <c r="W282" s="36">
        <f t="shared" si="309"/>
        <v>1.1823431123048067E-11</v>
      </c>
      <c r="X282" s="36"/>
      <c r="Y282" s="36">
        <f t="shared" ref="Y282" si="311">Y264-Y266-Y267-Y268-Y269</f>
        <v>-28221.547000000006</v>
      </c>
      <c r="Z282" s="36"/>
    </row>
    <row r="283" spans="1:28" x14ac:dyDescent="0.3">
      <c r="H283" s="36"/>
      <c r="J283" s="36"/>
      <c r="K283" s="36">
        <f t="shared" ref="K283:W283" si="312">K281-K282</f>
        <v>0</v>
      </c>
      <c r="L283" s="36">
        <f t="shared" si="312"/>
        <v>90261.299999999988</v>
      </c>
      <c r="M283" s="36">
        <f t="shared" si="312"/>
        <v>0</v>
      </c>
      <c r="N283" s="36">
        <f t="shared" si="312"/>
        <v>0</v>
      </c>
      <c r="O283" s="36"/>
      <c r="P283" s="36">
        <f t="shared" ref="P283:R283" si="313">P281-P282</f>
        <v>0</v>
      </c>
      <c r="Q283" s="36"/>
      <c r="R283" s="36">
        <f t="shared" si="313"/>
        <v>0</v>
      </c>
      <c r="S283" s="36"/>
      <c r="T283" s="36">
        <f t="shared" si="312"/>
        <v>-41169.500000000931</v>
      </c>
      <c r="U283" s="36">
        <f t="shared" si="312"/>
        <v>59233.999999999985</v>
      </c>
      <c r="V283" s="36">
        <f t="shared" si="312"/>
        <v>18064.5</v>
      </c>
      <c r="W283" s="36">
        <f t="shared" si="312"/>
        <v>-18064.500000000011</v>
      </c>
      <c r="X283" s="36"/>
      <c r="Y283" s="36">
        <f t="shared" ref="Y283" si="314">Y281-Y282</f>
        <v>0</v>
      </c>
      <c r="Z283" s="36"/>
    </row>
  </sheetData>
  <autoFilter ref="A14:AB283">
    <filterColumn colId="27">
      <filters blank="1"/>
    </filterColumn>
  </autoFilter>
  <mergeCells count="59">
    <mergeCell ref="A9:Z9"/>
    <mergeCell ref="A10:Z11"/>
    <mergeCell ref="S13:S14"/>
    <mergeCell ref="B80:B81"/>
    <mergeCell ref="A80:A81"/>
    <mergeCell ref="R13:R14"/>
    <mergeCell ref="Y13:Y14"/>
    <mergeCell ref="Z13:Z14"/>
    <mergeCell ref="A35:A39"/>
    <mergeCell ref="X13:X14"/>
    <mergeCell ref="G13:G14"/>
    <mergeCell ref="H13:H14"/>
    <mergeCell ref="N13:N14"/>
    <mergeCell ref="O13:O14"/>
    <mergeCell ref="W13:W14"/>
    <mergeCell ref="B13:B14"/>
    <mergeCell ref="V13:V14"/>
    <mergeCell ref="K13:K14"/>
    <mergeCell ref="B279:C279"/>
    <mergeCell ref="A25:A30"/>
    <mergeCell ref="B224:B225"/>
    <mergeCell ref="A224:A225"/>
    <mergeCell ref="B226:B227"/>
    <mergeCell ref="A226:A227"/>
    <mergeCell ref="B269:C269"/>
    <mergeCell ref="B277:C277"/>
    <mergeCell ref="B276:C276"/>
    <mergeCell ref="B274:C274"/>
    <mergeCell ref="B275:C275"/>
    <mergeCell ref="B271:C271"/>
    <mergeCell ref="B273:C273"/>
    <mergeCell ref="B272:C272"/>
    <mergeCell ref="A214:A215"/>
    <mergeCell ref="B270:C270"/>
    <mergeCell ref="B278:C278"/>
    <mergeCell ref="A237:A238"/>
    <mergeCell ref="B237:B238"/>
    <mergeCell ref="B267:C267"/>
    <mergeCell ref="B268:C268"/>
    <mergeCell ref="B264:C264"/>
    <mergeCell ref="B265:C265"/>
    <mergeCell ref="B266:C266"/>
    <mergeCell ref="B214:B215"/>
    <mergeCell ref="U13:U14"/>
    <mergeCell ref="T13:T14"/>
    <mergeCell ref="A13:A14"/>
    <mergeCell ref="B35:B39"/>
    <mergeCell ref="E13:E14"/>
    <mergeCell ref="C13:C14"/>
    <mergeCell ref="B83:B84"/>
    <mergeCell ref="A83:A84"/>
    <mergeCell ref="P13:P14"/>
    <mergeCell ref="Q13:Q14"/>
    <mergeCell ref="I13:I14"/>
    <mergeCell ref="J13:J14"/>
    <mergeCell ref="L13:L14"/>
    <mergeCell ref="F13:F14"/>
    <mergeCell ref="M13:M14"/>
    <mergeCell ref="D13:D14"/>
  </mergeCells>
  <pageMargins left="0.53" right="0.28999999999999998" top="0.35" bottom="0.78" header="0.22" footer="0.63"/>
  <pageSetup paperSize="9" scale="59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2021-03-02T11:44:15Z</cp:lastPrinted>
  <dcterms:created xsi:type="dcterms:W3CDTF">2014-02-04T08:37:28Z</dcterms:created>
  <dcterms:modified xsi:type="dcterms:W3CDTF">2021-03-02T11:44:36Z</dcterms:modified>
</cp:coreProperties>
</file>