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1-2023" sheetId="1" r:id="rId1"/>
  </sheets>
  <definedNames>
    <definedName name="_xlnm._FilterDatabase" localSheetId="0" hidden="1">'2021-2023'!$A$17:$AB$286</definedName>
    <definedName name="_xlnm.Print_Titles" localSheetId="0">'2021-2023'!$16:$17</definedName>
    <definedName name="_xlnm.Print_Area" localSheetId="0">'2021-2023'!$A$1:$Z$282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6" i="1" l="1"/>
  <c r="I274" i="1"/>
  <c r="Y143" i="1" l="1"/>
  <c r="I231" i="1"/>
  <c r="I230" i="1"/>
  <c r="I144" i="1"/>
  <c r="K32" i="1"/>
  <c r="D32" i="1"/>
  <c r="Y282" i="1" l="1"/>
  <c r="Y281" i="1"/>
  <c r="Y280" i="1"/>
  <c r="Y279" i="1"/>
  <c r="Y262" i="1"/>
  <c r="Y278" i="1" s="1"/>
  <c r="Y261" i="1"/>
  <c r="Y260" i="1"/>
  <c r="Y238" i="1"/>
  <c r="Y232" i="1"/>
  <c r="Y226" i="1"/>
  <c r="Y225" i="1"/>
  <c r="Y219" i="1"/>
  <c r="Y216" i="1"/>
  <c r="Y215" i="1"/>
  <c r="Y210" i="1"/>
  <c r="Y209" i="1"/>
  <c r="Y207" i="1" s="1"/>
  <c r="Y198" i="1"/>
  <c r="Y194" i="1"/>
  <c r="Y190" i="1"/>
  <c r="Y184" i="1"/>
  <c r="Y180" i="1"/>
  <c r="Y176" i="1"/>
  <c r="Y172" i="1"/>
  <c r="Y168" i="1"/>
  <c r="Y164" i="1"/>
  <c r="Y160" i="1"/>
  <c r="Y156" i="1"/>
  <c r="Y152" i="1"/>
  <c r="Y151" i="1"/>
  <c r="Y269" i="1" s="1"/>
  <c r="Y150" i="1"/>
  <c r="Y139" i="1"/>
  <c r="Y132" i="1"/>
  <c r="Y127" i="1"/>
  <c r="Y126" i="1"/>
  <c r="Y125" i="1"/>
  <c r="Y113" i="1"/>
  <c r="Y110" i="1"/>
  <c r="Y105" i="1"/>
  <c r="Y94" i="1"/>
  <c r="Y272" i="1" s="1"/>
  <c r="Y93" i="1"/>
  <c r="Y92" i="1"/>
  <c r="Y91" i="1"/>
  <c r="Y71" i="1"/>
  <c r="Y67" i="1"/>
  <c r="Y62" i="1"/>
  <c r="Y57" i="1"/>
  <c r="Y52" i="1"/>
  <c r="Y47" i="1"/>
  <c r="Y42" i="1"/>
  <c r="Y33" i="1"/>
  <c r="Y28" i="1"/>
  <c r="Y22" i="1"/>
  <c r="Y271" i="1" s="1"/>
  <c r="Y21" i="1"/>
  <c r="Y20" i="1"/>
  <c r="R282" i="1"/>
  <c r="R280" i="1"/>
  <c r="R279" i="1"/>
  <c r="R262" i="1"/>
  <c r="R278" i="1" s="1"/>
  <c r="R261" i="1"/>
  <c r="R260" i="1"/>
  <c r="R238" i="1"/>
  <c r="R232" i="1"/>
  <c r="R226" i="1"/>
  <c r="R225" i="1"/>
  <c r="R219" i="1"/>
  <c r="R216" i="1"/>
  <c r="R215" i="1"/>
  <c r="R210" i="1"/>
  <c r="R209" i="1"/>
  <c r="R198" i="1"/>
  <c r="R194" i="1"/>
  <c r="R190" i="1"/>
  <c r="R184" i="1"/>
  <c r="R180" i="1"/>
  <c r="R176" i="1"/>
  <c r="R172" i="1"/>
  <c r="R168" i="1"/>
  <c r="R164" i="1"/>
  <c r="R160" i="1"/>
  <c r="R156" i="1"/>
  <c r="R152" i="1"/>
  <c r="R151" i="1"/>
  <c r="R269" i="1" s="1"/>
  <c r="R150" i="1"/>
  <c r="R139" i="1"/>
  <c r="R132" i="1"/>
  <c r="R127" i="1"/>
  <c r="R126" i="1"/>
  <c r="R125" i="1"/>
  <c r="R120" i="1"/>
  <c r="R113" i="1"/>
  <c r="R110" i="1"/>
  <c r="R105" i="1"/>
  <c r="R94" i="1"/>
  <c r="R93" i="1"/>
  <c r="R92" i="1"/>
  <c r="R91" i="1"/>
  <c r="R71" i="1"/>
  <c r="R67" i="1"/>
  <c r="R62" i="1"/>
  <c r="R57" i="1"/>
  <c r="R52" i="1"/>
  <c r="R47" i="1"/>
  <c r="R42" i="1"/>
  <c r="R33" i="1"/>
  <c r="R28" i="1"/>
  <c r="R22" i="1"/>
  <c r="R21" i="1"/>
  <c r="R20" i="1"/>
  <c r="I42" i="1"/>
  <c r="I282" i="1"/>
  <c r="I281" i="1"/>
  <c r="I280" i="1"/>
  <c r="I279" i="1"/>
  <c r="I262" i="1"/>
  <c r="I261" i="1"/>
  <c r="I260" i="1"/>
  <c r="I238" i="1"/>
  <c r="I232" i="1"/>
  <c r="I226" i="1"/>
  <c r="I225" i="1"/>
  <c r="I219" i="1"/>
  <c r="I216" i="1"/>
  <c r="I215" i="1"/>
  <c r="I210" i="1"/>
  <c r="I209" i="1"/>
  <c r="I198" i="1"/>
  <c r="I194" i="1"/>
  <c r="I190" i="1"/>
  <c r="I184" i="1"/>
  <c r="I180" i="1"/>
  <c r="I176" i="1"/>
  <c r="I172" i="1"/>
  <c r="I168" i="1"/>
  <c r="I164" i="1"/>
  <c r="I160" i="1"/>
  <c r="I156" i="1"/>
  <c r="I152" i="1"/>
  <c r="I151" i="1"/>
  <c r="I269" i="1" s="1"/>
  <c r="I150" i="1"/>
  <c r="I139" i="1"/>
  <c r="I132" i="1"/>
  <c r="I127" i="1"/>
  <c r="I126" i="1"/>
  <c r="I125" i="1"/>
  <c r="I113" i="1"/>
  <c r="I110" i="1"/>
  <c r="I91" i="1"/>
  <c r="I94" i="1"/>
  <c r="I272" i="1" s="1"/>
  <c r="I93" i="1"/>
  <c r="I92" i="1"/>
  <c r="I71" i="1"/>
  <c r="I67" i="1"/>
  <c r="I62" i="1"/>
  <c r="I57" i="1"/>
  <c r="I52" i="1"/>
  <c r="I47" i="1"/>
  <c r="I38" i="1"/>
  <c r="I33" i="1"/>
  <c r="I28" i="1"/>
  <c r="I22" i="1"/>
  <c r="I21" i="1"/>
  <c r="R275" i="1" l="1"/>
  <c r="R223" i="1"/>
  <c r="Y258" i="1"/>
  <c r="Y148" i="1"/>
  <c r="Y213" i="1"/>
  <c r="Y18" i="1"/>
  <c r="R272" i="1"/>
  <c r="R258" i="1"/>
  <c r="R148" i="1"/>
  <c r="R207" i="1"/>
  <c r="R213" i="1"/>
  <c r="R274" i="1"/>
  <c r="Y275" i="1"/>
  <c r="Y274" i="1"/>
  <c r="Y223" i="1"/>
  <c r="R123" i="1"/>
  <c r="Y89" i="1"/>
  <c r="Y270" i="1"/>
  <c r="Y277" i="1"/>
  <c r="Y284" i="1"/>
  <c r="Y276" i="1"/>
  <c r="Y123" i="1"/>
  <c r="R281" i="1"/>
  <c r="R89" i="1"/>
  <c r="R18" i="1"/>
  <c r="R270" i="1"/>
  <c r="R277" i="1"/>
  <c r="R284" i="1"/>
  <c r="R271" i="1"/>
  <c r="R276" i="1"/>
  <c r="I223" i="1"/>
  <c r="I278" i="1"/>
  <c r="I277" i="1"/>
  <c r="I271" i="1"/>
  <c r="I213" i="1"/>
  <c r="I258" i="1"/>
  <c r="I148" i="1"/>
  <c r="I123" i="1"/>
  <c r="I270" i="1"/>
  <c r="I89" i="1"/>
  <c r="I105" i="1"/>
  <c r="I207" i="1"/>
  <c r="I20" i="1"/>
  <c r="P282" i="1"/>
  <c r="P280" i="1"/>
  <c r="P279" i="1"/>
  <c r="P262" i="1"/>
  <c r="P278" i="1" s="1"/>
  <c r="P261" i="1"/>
  <c r="P260" i="1"/>
  <c r="P238" i="1"/>
  <c r="P232" i="1"/>
  <c r="P226" i="1"/>
  <c r="P225" i="1"/>
  <c r="P219" i="1"/>
  <c r="P216" i="1"/>
  <c r="P215" i="1"/>
  <c r="P210" i="1"/>
  <c r="P209" i="1"/>
  <c r="P198" i="1"/>
  <c r="P194" i="1"/>
  <c r="P190" i="1"/>
  <c r="P184" i="1"/>
  <c r="P180" i="1"/>
  <c r="P176" i="1"/>
  <c r="P172" i="1"/>
  <c r="P168" i="1"/>
  <c r="P164" i="1"/>
  <c r="P160" i="1"/>
  <c r="P156" i="1"/>
  <c r="P152" i="1"/>
  <c r="P151" i="1"/>
  <c r="P269" i="1" s="1"/>
  <c r="P150" i="1"/>
  <c r="P139" i="1"/>
  <c r="P132" i="1"/>
  <c r="P127" i="1"/>
  <c r="P126" i="1"/>
  <c r="P125" i="1"/>
  <c r="P120" i="1"/>
  <c r="P281" i="1" s="1"/>
  <c r="P113" i="1"/>
  <c r="P110" i="1"/>
  <c r="P105" i="1"/>
  <c r="P94" i="1"/>
  <c r="P93" i="1"/>
  <c r="P92" i="1"/>
  <c r="P91" i="1"/>
  <c r="P71" i="1"/>
  <c r="P67" i="1"/>
  <c r="P62" i="1"/>
  <c r="P57" i="1"/>
  <c r="P52" i="1"/>
  <c r="P47" i="1"/>
  <c r="P42" i="1"/>
  <c r="P33" i="1"/>
  <c r="P28" i="1"/>
  <c r="P22" i="1"/>
  <c r="P21" i="1"/>
  <c r="P20" i="1"/>
  <c r="P223" i="1" l="1"/>
  <c r="P258" i="1"/>
  <c r="P148" i="1"/>
  <c r="Y267" i="1"/>
  <c r="Y283" i="1" s="1"/>
  <c r="R267" i="1"/>
  <c r="R283" i="1" s="1"/>
  <c r="P213" i="1"/>
  <c r="I275" i="1"/>
  <c r="I18" i="1"/>
  <c r="P270" i="1"/>
  <c r="P18" i="1"/>
  <c r="P123" i="1"/>
  <c r="P207" i="1"/>
  <c r="P272" i="1"/>
  <c r="P275" i="1"/>
  <c r="P277" i="1"/>
  <c r="P89" i="1"/>
  <c r="P284" i="1"/>
  <c r="P271" i="1"/>
  <c r="P274" i="1"/>
  <c r="P276" i="1"/>
  <c r="Y285" i="1" l="1"/>
  <c r="Y286" i="1" s="1"/>
  <c r="R285" i="1"/>
  <c r="R286" i="1" s="1"/>
  <c r="I267" i="1"/>
  <c r="P267" i="1"/>
  <c r="P283" i="1" s="1"/>
  <c r="W20" i="1"/>
  <c r="N20" i="1"/>
  <c r="X83" i="1"/>
  <c r="Z83" i="1" s="1"/>
  <c r="O83" i="1"/>
  <c r="Q83" i="1" s="1"/>
  <c r="S83" i="1" s="1"/>
  <c r="X87" i="1"/>
  <c r="Z87" i="1" s="1"/>
  <c r="O87" i="1"/>
  <c r="Q87" i="1" s="1"/>
  <c r="S87" i="1" s="1"/>
  <c r="H87" i="1"/>
  <c r="J87" i="1" s="1"/>
  <c r="G86" i="1"/>
  <c r="G84" i="1"/>
  <c r="H83" i="1"/>
  <c r="J83" i="1" s="1"/>
  <c r="I283" i="1" l="1"/>
  <c r="P285" i="1"/>
  <c r="P286" i="1" s="1"/>
  <c r="G238" i="1"/>
  <c r="G225" i="1"/>
  <c r="W150" i="1"/>
  <c r="N150" i="1"/>
  <c r="W125" i="1"/>
  <c r="N125" i="1"/>
  <c r="G125" i="1"/>
  <c r="W21" i="1"/>
  <c r="N21" i="1"/>
  <c r="G21" i="1"/>
  <c r="G281" i="1" l="1"/>
  <c r="U21" i="1"/>
  <c r="U20" i="1"/>
  <c r="T20" i="1"/>
  <c r="L21" i="1"/>
  <c r="K20" i="1"/>
  <c r="E21" i="1"/>
  <c r="D20" i="1"/>
  <c r="X38" i="1"/>
  <c r="Z38" i="1" s="1"/>
  <c r="X39" i="1"/>
  <c r="Z39" i="1" s="1"/>
  <c r="X40" i="1"/>
  <c r="Z40" i="1" s="1"/>
  <c r="X41" i="1"/>
  <c r="Z41" i="1" s="1"/>
  <c r="O38" i="1"/>
  <c r="Q38" i="1" s="1"/>
  <c r="S38" i="1" s="1"/>
  <c r="O39" i="1"/>
  <c r="Q39" i="1" s="1"/>
  <c r="S39" i="1" s="1"/>
  <c r="O40" i="1"/>
  <c r="Q40" i="1" s="1"/>
  <c r="S40" i="1" s="1"/>
  <c r="O41" i="1"/>
  <c r="Q41" i="1" s="1"/>
  <c r="S41" i="1" s="1"/>
  <c r="F41" i="1"/>
  <c r="H41" i="1" s="1"/>
  <c r="J41" i="1" s="1"/>
  <c r="G40" i="1"/>
  <c r="F40" i="1"/>
  <c r="E38" i="1"/>
  <c r="D38" i="1"/>
  <c r="W42" i="1"/>
  <c r="N42" i="1"/>
  <c r="X44" i="1"/>
  <c r="Z44" i="1" s="1"/>
  <c r="X45" i="1"/>
  <c r="Z45" i="1" s="1"/>
  <c r="O44" i="1"/>
  <c r="Q44" i="1" s="1"/>
  <c r="S44" i="1" s="1"/>
  <c r="O45" i="1"/>
  <c r="Q45" i="1" s="1"/>
  <c r="S45" i="1" s="1"/>
  <c r="H45" i="1"/>
  <c r="J45" i="1" s="1"/>
  <c r="G42" i="1"/>
  <c r="F44" i="1"/>
  <c r="H44" i="1" s="1"/>
  <c r="J44" i="1" s="1"/>
  <c r="G107" i="1"/>
  <c r="G38" i="1" l="1"/>
  <c r="G20" i="1"/>
  <c r="H40" i="1"/>
  <c r="J40" i="1" s="1"/>
  <c r="F38" i="1"/>
  <c r="W260" i="1"/>
  <c r="N260" i="1"/>
  <c r="G260" i="1"/>
  <c r="X146" i="1"/>
  <c r="Z146" i="1" s="1"/>
  <c r="X147" i="1"/>
  <c r="Z147" i="1" s="1"/>
  <c r="O146" i="1"/>
  <c r="Q146" i="1" s="1"/>
  <c r="S146" i="1" s="1"/>
  <c r="O147" i="1"/>
  <c r="Q147" i="1" s="1"/>
  <c r="S147" i="1" s="1"/>
  <c r="H146" i="1"/>
  <c r="J146" i="1" s="1"/>
  <c r="H147" i="1"/>
  <c r="J147" i="1" s="1"/>
  <c r="G203" i="1"/>
  <c r="X206" i="1"/>
  <c r="Z206" i="1" s="1"/>
  <c r="O206" i="1"/>
  <c r="Q206" i="1" s="1"/>
  <c r="S206" i="1" s="1"/>
  <c r="H206" i="1"/>
  <c r="J206" i="1" s="1"/>
  <c r="X205" i="1"/>
  <c r="Z205" i="1" s="1"/>
  <c r="O205" i="1"/>
  <c r="Q205" i="1" s="1"/>
  <c r="S205" i="1" s="1"/>
  <c r="H205" i="1"/>
  <c r="J205" i="1" s="1"/>
  <c r="G154" i="1"/>
  <c r="G97" i="1"/>
  <c r="G91" i="1" s="1"/>
  <c r="W281" i="1"/>
  <c r="N92" i="1"/>
  <c r="W92" i="1"/>
  <c r="G92" i="1"/>
  <c r="X122" i="1"/>
  <c r="Z122" i="1" s="1"/>
  <c r="N120" i="1"/>
  <c r="O120" i="1" s="1"/>
  <c r="Q120" i="1" s="1"/>
  <c r="S120" i="1" s="1"/>
  <c r="O122" i="1"/>
  <c r="Q122" i="1" s="1"/>
  <c r="S122" i="1" s="1"/>
  <c r="H122" i="1"/>
  <c r="J122" i="1" s="1"/>
  <c r="X120" i="1"/>
  <c r="Z120" i="1" s="1"/>
  <c r="H120" i="1"/>
  <c r="J120" i="1" s="1"/>
  <c r="W238" i="1"/>
  <c r="N238" i="1"/>
  <c r="W225" i="1"/>
  <c r="N225" i="1"/>
  <c r="W91" i="1"/>
  <c r="N91" i="1"/>
  <c r="X266" i="1"/>
  <c r="Z266" i="1" s="1"/>
  <c r="O266" i="1"/>
  <c r="Q266" i="1" s="1"/>
  <c r="S266" i="1" s="1"/>
  <c r="H266" i="1"/>
  <c r="J266" i="1" s="1"/>
  <c r="G217" i="1"/>
  <c r="X237" i="1"/>
  <c r="Z237" i="1" s="1"/>
  <c r="O237" i="1"/>
  <c r="Q237" i="1" s="1"/>
  <c r="S237" i="1" s="1"/>
  <c r="H237" i="1"/>
  <c r="J237" i="1" s="1"/>
  <c r="X88" i="1"/>
  <c r="Z88" i="1" s="1"/>
  <c r="O88" i="1"/>
  <c r="Q88" i="1" s="1"/>
  <c r="S88" i="1" s="1"/>
  <c r="H88" i="1"/>
  <c r="J88" i="1" s="1"/>
  <c r="H38" i="1" l="1"/>
  <c r="J38" i="1" s="1"/>
  <c r="G150" i="1"/>
  <c r="N281" i="1"/>
  <c r="X86" i="1"/>
  <c r="Z86" i="1" s="1"/>
  <c r="O86" i="1"/>
  <c r="Q86" i="1" s="1"/>
  <c r="S86" i="1" s="1"/>
  <c r="H86" i="1"/>
  <c r="J86" i="1" s="1"/>
  <c r="X85" i="1" l="1"/>
  <c r="Z85" i="1" s="1"/>
  <c r="O85" i="1"/>
  <c r="Q85" i="1" s="1"/>
  <c r="S85" i="1" s="1"/>
  <c r="H85" i="1"/>
  <c r="J85" i="1" s="1"/>
  <c r="X84" i="1"/>
  <c r="Z84" i="1" s="1"/>
  <c r="O84" i="1"/>
  <c r="Q84" i="1" s="1"/>
  <c r="S84" i="1" s="1"/>
  <c r="H84" i="1"/>
  <c r="J84" i="1" s="1"/>
  <c r="X119" i="1"/>
  <c r="Z119" i="1" s="1"/>
  <c r="O119" i="1"/>
  <c r="Q119" i="1" s="1"/>
  <c r="S119" i="1" s="1"/>
  <c r="H119" i="1"/>
  <c r="J119" i="1" s="1"/>
  <c r="X118" i="1"/>
  <c r="Z118" i="1" s="1"/>
  <c r="O118" i="1"/>
  <c r="Q118" i="1" s="1"/>
  <c r="S118" i="1" s="1"/>
  <c r="H118" i="1"/>
  <c r="J118" i="1" s="1"/>
  <c r="X117" i="1"/>
  <c r="Z117" i="1" s="1"/>
  <c r="O117" i="1"/>
  <c r="Q117" i="1" s="1"/>
  <c r="S117" i="1" s="1"/>
  <c r="H117" i="1"/>
  <c r="J117" i="1" s="1"/>
  <c r="X256" i="1"/>
  <c r="Z256" i="1" s="1"/>
  <c r="O256" i="1"/>
  <c r="Q256" i="1" s="1"/>
  <c r="S256" i="1" s="1"/>
  <c r="H256" i="1"/>
  <c r="J256" i="1" s="1"/>
  <c r="X255" i="1"/>
  <c r="Z255" i="1" s="1"/>
  <c r="O255" i="1"/>
  <c r="Q255" i="1" s="1"/>
  <c r="S255" i="1" s="1"/>
  <c r="H255" i="1"/>
  <c r="J255" i="1" s="1"/>
  <c r="X257" i="1"/>
  <c r="Z257" i="1" s="1"/>
  <c r="O257" i="1"/>
  <c r="Q257" i="1" s="1"/>
  <c r="S257" i="1" s="1"/>
  <c r="H257" i="1"/>
  <c r="J257" i="1" s="1"/>
  <c r="X204" i="1" l="1"/>
  <c r="Z204" i="1" s="1"/>
  <c r="O204" i="1"/>
  <c r="Q204" i="1" s="1"/>
  <c r="S204" i="1" s="1"/>
  <c r="H204" i="1"/>
  <c r="J204" i="1" s="1"/>
  <c r="X203" i="1"/>
  <c r="Z203" i="1" s="1"/>
  <c r="O203" i="1"/>
  <c r="Q203" i="1" s="1"/>
  <c r="S203" i="1" s="1"/>
  <c r="H203" i="1"/>
  <c r="J203" i="1" s="1"/>
  <c r="W282" i="1" l="1"/>
  <c r="W280" i="1"/>
  <c r="W279" i="1"/>
  <c r="W262" i="1"/>
  <c r="W278" i="1" s="1"/>
  <c r="W261" i="1"/>
  <c r="W232" i="1"/>
  <c r="W226" i="1"/>
  <c r="W219" i="1"/>
  <c r="W216" i="1"/>
  <c r="W215" i="1"/>
  <c r="W210" i="1"/>
  <c r="W209" i="1"/>
  <c r="W207" i="1" s="1"/>
  <c r="W198" i="1"/>
  <c r="W194" i="1"/>
  <c r="W190" i="1"/>
  <c r="W184" i="1"/>
  <c r="W180" i="1"/>
  <c r="W176" i="1"/>
  <c r="W172" i="1"/>
  <c r="W168" i="1"/>
  <c r="W164" i="1"/>
  <c r="W160" i="1"/>
  <c r="W156" i="1"/>
  <c r="W152" i="1"/>
  <c r="W151" i="1"/>
  <c r="W269" i="1" s="1"/>
  <c r="W139" i="1"/>
  <c r="W284" i="1" s="1"/>
  <c r="W132" i="1"/>
  <c r="W127" i="1"/>
  <c r="W126" i="1"/>
  <c r="W113" i="1"/>
  <c r="W110" i="1"/>
  <c r="W105" i="1"/>
  <c r="W94" i="1"/>
  <c r="W272" i="1" s="1"/>
  <c r="W93" i="1"/>
  <c r="W71" i="1"/>
  <c r="W67" i="1"/>
  <c r="W62" i="1"/>
  <c r="W57" i="1"/>
  <c r="W52" i="1"/>
  <c r="W47" i="1"/>
  <c r="W33" i="1"/>
  <c r="W28" i="1"/>
  <c r="W22" i="1"/>
  <c r="N282" i="1"/>
  <c r="N280" i="1"/>
  <c r="N279" i="1"/>
  <c r="N262" i="1"/>
  <c r="N278" i="1" s="1"/>
  <c r="N261" i="1"/>
  <c r="N232" i="1"/>
  <c r="N226" i="1"/>
  <c r="N219" i="1"/>
  <c r="N216" i="1"/>
  <c r="N215" i="1"/>
  <c r="N210" i="1"/>
  <c r="N209" i="1"/>
  <c r="N207" i="1" s="1"/>
  <c r="N198" i="1"/>
  <c r="N194" i="1"/>
  <c r="N190" i="1"/>
  <c r="N184" i="1"/>
  <c r="N180" i="1"/>
  <c r="N176" i="1"/>
  <c r="N172" i="1"/>
  <c r="N168" i="1"/>
  <c r="N164" i="1"/>
  <c r="N160" i="1"/>
  <c r="N156" i="1"/>
  <c r="N152" i="1"/>
  <c r="N151" i="1"/>
  <c r="N269" i="1" s="1"/>
  <c r="N139" i="1"/>
  <c r="N284" i="1" s="1"/>
  <c r="N132" i="1"/>
  <c r="N127" i="1"/>
  <c r="N126" i="1"/>
  <c r="N113" i="1"/>
  <c r="N110" i="1"/>
  <c r="N105" i="1"/>
  <c r="N94" i="1"/>
  <c r="N272" i="1" s="1"/>
  <c r="N93" i="1"/>
  <c r="N71" i="1"/>
  <c r="N67" i="1"/>
  <c r="N62" i="1"/>
  <c r="N57" i="1"/>
  <c r="N52" i="1"/>
  <c r="N47" i="1"/>
  <c r="N33" i="1"/>
  <c r="N28" i="1"/>
  <c r="N22" i="1"/>
  <c r="G28" i="1"/>
  <c r="G282" i="1"/>
  <c r="G280" i="1"/>
  <c r="G279" i="1"/>
  <c r="G262" i="1"/>
  <c r="G278" i="1" s="1"/>
  <c r="G261" i="1"/>
  <c r="G232" i="1"/>
  <c r="G226" i="1"/>
  <c r="G219" i="1"/>
  <c r="G216" i="1"/>
  <c r="G215" i="1"/>
  <c r="G210" i="1"/>
  <c r="G209" i="1"/>
  <c r="G207" i="1" s="1"/>
  <c r="G198" i="1"/>
  <c r="G194" i="1"/>
  <c r="G190" i="1"/>
  <c r="G184" i="1"/>
  <c r="G180" i="1"/>
  <c r="G176" i="1"/>
  <c r="G172" i="1"/>
  <c r="G168" i="1"/>
  <c r="G164" i="1"/>
  <c r="G160" i="1"/>
  <c r="G156" i="1"/>
  <c r="G152" i="1"/>
  <c r="G151" i="1"/>
  <c r="G139" i="1"/>
  <c r="G132" i="1"/>
  <c r="G127" i="1"/>
  <c r="G126" i="1"/>
  <c r="G113" i="1"/>
  <c r="G110" i="1"/>
  <c r="G105" i="1"/>
  <c r="G94" i="1"/>
  <c r="G272" i="1" s="1"/>
  <c r="G93" i="1"/>
  <c r="G71" i="1"/>
  <c r="G67" i="1"/>
  <c r="G62" i="1"/>
  <c r="G57" i="1"/>
  <c r="G52" i="1"/>
  <c r="G47" i="1"/>
  <c r="G33" i="1"/>
  <c r="G22" i="1"/>
  <c r="G18" i="1" s="1"/>
  <c r="G274" i="1" l="1"/>
  <c r="W274" i="1"/>
  <c r="N274" i="1"/>
  <c r="G277" i="1"/>
  <c r="N277" i="1"/>
  <c r="W277" i="1"/>
  <c r="W276" i="1"/>
  <c r="N276" i="1"/>
  <c r="G276" i="1"/>
  <c r="N213" i="1"/>
  <c r="G258" i="1"/>
  <c r="W271" i="1"/>
  <c r="W18" i="1"/>
  <c r="N275" i="1"/>
  <c r="N148" i="1"/>
  <c r="N258" i="1"/>
  <c r="W258" i="1"/>
  <c r="N18" i="1"/>
  <c r="G123" i="1"/>
  <c r="W275" i="1"/>
  <c r="W270" i="1"/>
  <c r="W123" i="1"/>
  <c r="W89" i="1"/>
  <c r="N271" i="1"/>
  <c r="N270" i="1"/>
  <c r="G271" i="1"/>
  <c r="G275" i="1"/>
  <c r="G270" i="1"/>
  <c r="G89" i="1"/>
  <c r="W148" i="1"/>
  <c r="W213" i="1"/>
  <c r="W223" i="1"/>
  <c r="N223" i="1"/>
  <c r="N89" i="1"/>
  <c r="N123" i="1"/>
  <c r="G223" i="1"/>
  <c r="G213" i="1"/>
  <c r="G148" i="1"/>
  <c r="G269" i="1"/>
  <c r="D22" i="1"/>
  <c r="G267" i="1" l="1"/>
  <c r="G283" i="1" s="1"/>
  <c r="W267" i="1"/>
  <c r="N267" i="1"/>
  <c r="N285" i="1" l="1"/>
  <c r="N286" i="1" s="1"/>
  <c r="N283" i="1"/>
  <c r="W285" i="1"/>
  <c r="W286" i="1" s="1"/>
  <c r="W283" i="1"/>
  <c r="U238" i="1"/>
  <c r="L238" i="1"/>
  <c r="V243" i="1"/>
  <c r="X243" i="1" s="1"/>
  <c r="Z243" i="1" s="1"/>
  <c r="V244" i="1"/>
  <c r="X244" i="1" s="1"/>
  <c r="Z244" i="1" s="1"/>
  <c r="V245" i="1"/>
  <c r="X245" i="1" s="1"/>
  <c r="Z245" i="1" s="1"/>
  <c r="V246" i="1"/>
  <c r="X246" i="1" s="1"/>
  <c r="Z246" i="1" s="1"/>
  <c r="V247" i="1"/>
  <c r="X247" i="1" s="1"/>
  <c r="Z247" i="1" s="1"/>
  <c r="V248" i="1"/>
  <c r="X248" i="1" s="1"/>
  <c r="Z248" i="1" s="1"/>
  <c r="V249" i="1"/>
  <c r="X249" i="1" s="1"/>
  <c r="Z249" i="1" s="1"/>
  <c r="V250" i="1"/>
  <c r="X250" i="1" s="1"/>
  <c r="Z250" i="1" s="1"/>
  <c r="V251" i="1"/>
  <c r="X251" i="1" s="1"/>
  <c r="Z251" i="1" s="1"/>
  <c r="V252" i="1"/>
  <c r="X252" i="1" s="1"/>
  <c r="Z252" i="1" s="1"/>
  <c r="V253" i="1"/>
  <c r="X253" i="1" s="1"/>
  <c r="Z253" i="1" s="1"/>
  <c r="V254" i="1"/>
  <c r="X254" i="1" s="1"/>
  <c r="Z254" i="1" s="1"/>
  <c r="M243" i="1"/>
  <c r="O243" i="1" s="1"/>
  <c r="Q243" i="1" s="1"/>
  <c r="S243" i="1" s="1"/>
  <c r="M244" i="1"/>
  <c r="O244" i="1" s="1"/>
  <c r="Q244" i="1" s="1"/>
  <c r="S244" i="1" s="1"/>
  <c r="M245" i="1"/>
  <c r="O245" i="1" s="1"/>
  <c r="Q245" i="1" s="1"/>
  <c r="S245" i="1" s="1"/>
  <c r="M246" i="1"/>
  <c r="O246" i="1" s="1"/>
  <c r="Q246" i="1" s="1"/>
  <c r="S246" i="1" s="1"/>
  <c r="M247" i="1"/>
  <c r="O247" i="1" s="1"/>
  <c r="Q247" i="1" s="1"/>
  <c r="S247" i="1" s="1"/>
  <c r="M248" i="1"/>
  <c r="O248" i="1" s="1"/>
  <c r="Q248" i="1" s="1"/>
  <c r="S248" i="1" s="1"/>
  <c r="M249" i="1"/>
  <c r="O249" i="1" s="1"/>
  <c r="Q249" i="1" s="1"/>
  <c r="S249" i="1" s="1"/>
  <c r="M250" i="1"/>
  <c r="O250" i="1" s="1"/>
  <c r="Q250" i="1" s="1"/>
  <c r="S250" i="1" s="1"/>
  <c r="M251" i="1"/>
  <c r="O251" i="1" s="1"/>
  <c r="Q251" i="1" s="1"/>
  <c r="S251" i="1" s="1"/>
  <c r="M252" i="1"/>
  <c r="O252" i="1" s="1"/>
  <c r="Q252" i="1" s="1"/>
  <c r="S252" i="1" s="1"/>
  <c r="M253" i="1"/>
  <c r="O253" i="1" s="1"/>
  <c r="Q253" i="1" s="1"/>
  <c r="S253" i="1" s="1"/>
  <c r="M254" i="1"/>
  <c r="O254" i="1" s="1"/>
  <c r="Q254" i="1" s="1"/>
  <c r="S254" i="1" s="1"/>
  <c r="F243" i="1"/>
  <c r="H243" i="1" s="1"/>
  <c r="J243" i="1" s="1"/>
  <c r="F244" i="1"/>
  <c r="H244" i="1" s="1"/>
  <c r="J244" i="1" s="1"/>
  <c r="F245" i="1"/>
  <c r="H245" i="1" s="1"/>
  <c r="J245" i="1" s="1"/>
  <c r="F246" i="1"/>
  <c r="H246" i="1" s="1"/>
  <c r="J246" i="1" s="1"/>
  <c r="F247" i="1"/>
  <c r="H247" i="1" s="1"/>
  <c r="J247" i="1" s="1"/>
  <c r="F248" i="1"/>
  <c r="H248" i="1" s="1"/>
  <c r="J248" i="1" s="1"/>
  <c r="F249" i="1"/>
  <c r="H249" i="1" s="1"/>
  <c r="J249" i="1" s="1"/>
  <c r="F250" i="1"/>
  <c r="H250" i="1" s="1"/>
  <c r="J250" i="1" s="1"/>
  <c r="F251" i="1"/>
  <c r="H251" i="1" s="1"/>
  <c r="J251" i="1" s="1"/>
  <c r="F252" i="1"/>
  <c r="H252" i="1" s="1"/>
  <c r="J252" i="1" s="1"/>
  <c r="F253" i="1"/>
  <c r="H253" i="1" s="1"/>
  <c r="J253" i="1" s="1"/>
  <c r="F254" i="1"/>
  <c r="H254" i="1" s="1"/>
  <c r="J254" i="1" s="1"/>
  <c r="U282" i="1"/>
  <c r="V282" i="1" s="1"/>
  <c r="X282" i="1" s="1"/>
  <c r="Z282" i="1" s="1"/>
  <c r="L282" i="1"/>
  <c r="M282" i="1" s="1"/>
  <c r="O282" i="1" s="1"/>
  <c r="Q282" i="1" s="1"/>
  <c r="S282" i="1" s="1"/>
  <c r="L91" i="1"/>
  <c r="E91" i="1"/>
  <c r="E282" i="1"/>
  <c r="F282" i="1" s="1"/>
  <c r="H282" i="1" s="1"/>
  <c r="J282" i="1" s="1"/>
  <c r="V241" i="1"/>
  <c r="X241" i="1" s="1"/>
  <c r="Z241" i="1" s="1"/>
  <c r="M241" i="1"/>
  <c r="O241" i="1" s="1"/>
  <c r="Q241" i="1" s="1"/>
  <c r="S241" i="1" s="1"/>
  <c r="F241" i="1"/>
  <c r="H241" i="1" s="1"/>
  <c r="J241" i="1" s="1"/>
  <c r="E240" i="1"/>
  <c r="E238" i="1" s="1"/>
  <c r="U281" i="1"/>
  <c r="V281" i="1" s="1"/>
  <c r="X281" i="1" s="1"/>
  <c r="Z281" i="1" s="1"/>
  <c r="L281" i="1"/>
  <c r="M281" i="1" s="1"/>
  <c r="O281" i="1" s="1"/>
  <c r="Q281" i="1" s="1"/>
  <c r="S281" i="1" s="1"/>
  <c r="E281" i="1"/>
  <c r="F281" i="1" s="1"/>
  <c r="H281" i="1" s="1"/>
  <c r="J281" i="1" s="1"/>
  <c r="U91" i="1"/>
  <c r="V100" i="1"/>
  <c r="X100" i="1" s="1"/>
  <c r="Z100" i="1" s="1"/>
  <c r="M100" i="1"/>
  <c r="O100" i="1" s="1"/>
  <c r="Q100" i="1" s="1"/>
  <c r="S100" i="1" s="1"/>
  <c r="F100" i="1"/>
  <c r="H100" i="1" s="1"/>
  <c r="J100" i="1" s="1"/>
  <c r="U150" i="1"/>
  <c r="L150" i="1"/>
  <c r="E150" i="1"/>
  <c r="V202" i="1"/>
  <c r="X202" i="1" s="1"/>
  <c r="Z202" i="1" s="1"/>
  <c r="M202" i="1"/>
  <c r="O202" i="1" s="1"/>
  <c r="Q202" i="1" s="1"/>
  <c r="S202" i="1" s="1"/>
  <c r="F202" i="1"/>
  <c r="H202" i="1" s="1"/>
  <c r="J202" i="1" s="1"/>
  <c r="U125" i="1"/>
  <c r="L125" i="1"/>
  <c r="E125" i="1"/>
  <c r="V145" i="1"/>
  <c r="X145" i="1" s="1"/>
  <c r="Z145" i="1" s="1"/>
  <c r="M145" i="1"/>
  <c r="O145" i="1" s="1"/>
  <c r="Q145" i="1" s="1"/>
  <c r="S145" i="1" s="1"/>
  <c r="F145" i="1"/>
  <c r="H145" i="1" s="1"/>
  <c r="J145" i="1" s="1"/>
  <c r="L49" i="1"/>
  <c r="L20" i="1" s="1"/>
  <c r="E27" i="1"/>
  <c r="E20" i="1" s="1"/>
  <c r="F66" i="1"/>
  <c r="H66" i="1" s="1"/>
  <c r="J66" i="1" s="1"/>
  <c r="V23" i="1" l="1"/>
  <c r="V24" i="1"/>
  <c r="X24" i="1" s="1"/>
  <c r="Z24" i="1" s="1"/>
  <c r="V25" i="1"/>
  <c r="X25" i="1" s="1"/>
  <c r="Z25" i="1" s="1"/>
  <c r="V26" i="1"/>
  <c r="X26" i="1" s="1"/>
  <c r="Z26" i="1" s="1"/>
  <c r="V27" i="1"/>
  <c r="X27" i="1" s="1"/>
  <c r="Z27" i="1" s="1"/>
  <c r="V30" i="1"/>
  <c r="X30" i="1" s="1"/>
  <c r="Z30" i="1" s="1"/>
  <c r="V31" i="1"/>
  <c r="X31" i="1" s="1"/>
  <c r="Z31" i="1" s="1"/>
  <c r="V32" i="1"/>
  <c r="X32" i="1" s="1"/>
  <c r="Z32" i="1" s="1"/>
  <c r="V35" i="1"/>
  <c r="X35" i="1" s="1"/>
  <c r="Z35" i="1" s="1"/>
  <c r="V36" i="1"/>
  <c r="X36" i="1" s="1"/>
  <c r="Z36" i="1" s="1"/>
  <c r="V37" i="1"/>
  <c r="X37" i="1" s="1"/>
  <c r="Z37" i="1" s="1"/>
  <c r="V42" i="1"/>
  <c r="X42" i="1" s="1"/>
  <c r="Z42" i="1" s="1"/>
  <c r="V46" i="1"/>
  <c r="X46" i="1" s="1"/>
  <c r="Z46" i="1" s="1"/>
  <c r="V49" i="1"/>
  <c r="X49" i="1" s="1"/>
  <c r="Z49" i="1" s="1"/>
  <c r="V50" i="1"/>
  <c r="X50" i="1" s="1"/>
  <c r="Z50" i="1" s="1"/>
  <c r="V51" i="1"/>
  <c r="X51" i="1" s="1"/>
  <c r="Z51" i="1" s="1"/>
  <c r="V54" i="1"/>
  <c r="X54" i="1" s="1"/>
  <c r="Z54" i="1" s="1"/>
  <c r="V55" i="1"/>
  <c r="X55" i="1" s="1"/>
  <c r="Z55" i="1" s="1"/>
  <c r="V56" i="1"/>
  <c r="X56" i="1" s="1"/>
  <c r="Z56" i="1" s="1"/>
  <c r="V59" i="1"/>
  <c r="X59" i="1" s="1"/>
  <c r="Z59" i="1" s="1"/>
  <c r="V60" i="1"/>
  <c r="X60" i="1" s="1"/>
  <c r="Z60" i="1" s="1"/>
  <c r="V61" i="1"/>
  <c r="X61" i="1" s="1"/>
  <c r="Z61" i="1" s="1"/>
  <c r="V64" i="1"/>
  <c r="X64" i="1" s="1"/>
  <c r="Z64" i="1" s="1"/>
  <c r="V66" i="1"/>
  <c r="X66" i="1" s="1"/>
  <c r="Z66" i="1" s="1"/>
  <c r="V69" i="1"/>
  <c r="X69" i="1" s="1"/>
  <c r="Z69" i="1" s="1"/>
  <c r="V70" i="1"/>
  <c r="X70" i="1" s="1"/>
  <c r="Z70" i="1" s="1"/>
  <c r="V73" i="1"/>
  <c r="X73" i="1" s="1"/>
  <c r="Z73" i="1" s="1"/>
  <c r="V74" i="1"/>
  <c r="X74" i="1" s="1"/>
  <c r="Z74" i="1" s="1"/>
  <c r="V75" i="1"/>
  <c r="X75" i="1" s="1"/>
  <c r="Z75" i="1" s="1"/>
  <c r="V76" i="1"/>
  <c r="X76" i="1" s="1"/>
  <c r="Z76" i="1" s="1"/>
  <c r="V77" i="1"/>
  <c r="X77" i="1" s="1"/>
  <c r="Z77" i="1" s="1"/>
  <c r="V78" i="1"/>
  <c r="X78" i="1" s="1"/>
  <c r="Z78" i="1" s="1"/>
  <c r="V79" i="1"/>
  <c r="X79" i="1" s="1"/>
  <c r="Z79" i="1" s="1"/>
  <c r="V80" i="1"/>
  <c r="X80" i="1" s="1"/>
  <c r="Z80" i="1" s="1"/>
  <c r="V81" i="1"/>
  <c r="X81" i="1" s="1"/>
  <c r="Z81" i="1" s="1"/>
  <c r="V82" i="1"/>
  <c r="X82" i="1" s="1"/>
  <c r="Z82" i="1" s="1"/>
  <c r="V95" i="1"/>
  <c r="X95" i="1" s="1"/>
  <c r="Z95" i="1" s="1"/>
  <c r="V96" i="1"/>
  <c r="X96" i="1" s="1"/>
  <c r="Z96" i="1" s="1"/>
  <c r="V97" i="1"/>
  <c r="X97" i="1" s="1"/>
  <c r="Z97" i="1" s="1"/>
  <c r="V98" i="1"/>
  <c r="X98" i="1" s="1"/>
  <c r="Z98" i="1" s="1"/>
  <c r="V99" i="1"/>
  <c r="X99" i="1" s="1"/>
  <c r="Z99" i="1" s="1"/>
  <c r="V101" i="1"/>
  <c r="X101" i="1" s="1"/>
  <c r="Z101" i="1" s="1"/>
  <c r="V102" i="1"/>
  <c r="X102" i="1" s="1"/>
  <c r="Z102" i="1" s="1"/>
  <c r="V103" i="1"/>
  <c r="X103" i="1" s="1"/>
  <c r="Z103" i="1" s="1"/>
  <c r="V104" i="1"/>
  <c r="X104" i="1" s="1"/>
  <c r="Z104" i="1" s="1"/>
  <c r="V107" i="1"/>
  <c r="X107" i="1" s="1"/>
  <c r="Z107" i="1" s="1"/>
  <c r="V108" i="1"/>
  <c r="X108" i="1" s="1"/>
  <c r="Z108" i="1" s="1"/>
  <c r="V109" i="1"/>
  <c r="X109" i="1" s="1"/>
  <c r="Z109" i="1" s="1"/>
  <c r="V112" i="1"/>
  <c r="X112" i="1" s="1"/>
  <c r="Z112" i="1" s="1"/>
  <c r="V115" i="1"/>
  <c r="X115" i="1" s="1"/>
  <c r="Z115" i="1" s="1"/>
  <c r="V116" i="1"/>
  <c r="X116" i="1" s="1"/>
  <c r="Z116" i="1" s="1"/>
  <c r="V129" i="1"/>
  <c r="X129" i="1" s="1"/>
  <c r="Z129" i="1" s="1"/>
  <c r="V130" i="1"/>
  <c r="X130" i="1" s="1"/>
  <c r="Z130" i="1" s="1"/>
  <c r="V131" i="1"/>
  <c r="X131" i="1" s="1"/>
  <c r="Z131" i="1" s="1"/>
  <c r="V134" i="1"/>
  <c r="X134" i="1" s="1"/>
  <c r="Z134" i="1" s="1"/>
  <c r="V135" i="1"/>
  <c r="X135" i="1" s="1"/>
  <c r="Z135" i="1" s="1"/>
  <c r="V136" i="1"/>
  <c r="X136" i="1" s="1"/>
  <c r="Z136" i="1" s="1"/>
  <c r="V137" i="1"/>
  <c r="X137" i="1" s="1"/>
  <c r="Z137" i="1" s="1"/>
  <c r="V138" i="1"/>
  <c r="X138" i="1" s="1"/>
  <c r="Z138" i="1" s="1"/>
  <c r="V141" i="1"/>
  <c r="X141" i="1" s="1"/>
  <c r="Z141" i="1" s="1"/>
  <c r="V142" i="1"/>
  <c r="X142" i="1" s="1"/>
  <c r="Z142" i="1" s="1"/>
  <c r="V143" i="1"/>
  <c r="X143" i="1" s="1"/>
  <c r="Z143" i="1" s="1"/>
  <c r="V144" i="1"/>
  <c r="X144" i="1" s="1"/>
  <c r="Z144" i="1" s="1"/>
  <c r="V154" i="1"/>
  <c r="X154" i="1" s="1"/>
  <c r="Z154" i="1" s="1"/>
  <c r="V155" i="1"/>
  <c r="X155" i="1" s="1"/>
  <c r="Z155" i="1" s="1"/>
  <c r="V158" i="1"/>
  <c r="X158" i="1" s="1"/>
  <c r="Z158" i="1" s="1"/>
  <c r="V159" i="1"/>
  <c r="X159" i="1" s="1"/>
  <c r="Z159" i="1" s="1"/>
  <c r="V162" i="1"/>
  <c r="X162" i="1" s="1"/>
  <c r="Z162" i="1" s="1"/>
  <c r="V163" i="1"/>
  <c r="X163" i="1" s="1"/>
  <c r="Z163" i="1" s="1"/>
  <c r="V166" i="1"/>
  <c r="X166" i="1" s="1"/>
  <c r="Z166" i="1" s="1"/>
  <c r="V167" i="1"/>
  <c r="X167" i="1" s="1"/>
  <c r="Z167" i="1" s="1"/>
  <c r="V170" i="1"/>
  <c r="X170" i="1" s="1"/>
  <c r="Z170" i="1" s="1"/>
  <c r="V171" i="1"/>
  <c r="X171" i="1" s="1"/>
  <c r="Z171" i="1" s="1"/>
  <c r="V174" i="1"/>
  <c r="X174" i="1" s="1"/>
  <c r="Z174" i="1" s="1"/>
  <c r="V175" i="1"/>
  <c r="X175" i="1" s="1"/>
  <c r="Z175" i="1" s="1"/>
  <c r="V178" i="1"/>
  <c r="X178" i="1" s="1"/>
  <c r="Z178" i="1" s="1"/>
  <c r="V179" i="1"/>
  <c r="X179" i="1" s="1"/>
  <c r="Z179" i="1" s="1"/>
  <c r="V182" i="1"/>
  <c r="X182" i="1" s="1"/>
  <c r="Z182" i="1" s="1"/>
  <c r="V183" i="1"/>
  <c r="X183" i="1" s="1"/>
  <c r="Z183" i="1" s="1"/>
  <c r="V186" i="1"/>
  <c r="X186" i="1" s="1"/>
  <c r="Z186" i="1" s="1"/>
  <c r="V187" i="1"/>
  <c r="X187" i="1" s="1"/>
  <c r="Z187" i="1" s="1"/>
  <c r="V188" i="1"/>
  <c r="X188" i="1" s="1"/>
  <c r="Z188" i="1" s="1"/>
  <c r="V189" i="1"/>
  <c r="X189" i="1" s="1"/>
  <c r="Z189" i="1" s="1"/>
  <c r="V192" i="1"/>
  <c r="X192" i="1" s="1"/>
  <c r="Z192" i="1" s="1"/>
  <c r="V193" i="1"/>
  <c r="X193" i="1" s="1"/>
  <c r="Z193" i="1" s="1"/>
  <c r="V196" i="1"/>
  <c r="X196" i="1" s="1"/>
  <c r="Z196" i="1" s="1"/>
  <c r="V197" i="1"/>
  <c r="X197" i="1" s="1"/>
  <c r="Z197" i="1" s="1"/>
  <c r="V200" i="1"/>
  <c r="X200" i="1" s="1"/>
  <c r="Z200" i="1" s="1"/>
  <c r="V201" i="1"/>
  <c r="X201" i="1" s="1"/>
  <c r="Z201" i="1" s="1"/>
  <c r="V212" i="1"/>
  <c r="X212" i="1" s="1"/>
  <c r="Z212" i="1" s="1"/>
  <c r="V217" i="1"/>
  <c r="X217" i="1" s="1"/>
  <c r="Z217" i="1" s="1"/>
  <c r="V218" i="1"/>
  <c r="X218" i="1" s="1"/>
  <c r="Z218" i="1" s="1"/>
  <c r="V221" i="1"/>
  <c r="X221" i="1" s="1"/>
  <c r="Z221" i="1" s="1"/>
  <c r="V222" i="1"/>
  <c r="X222" i="1" s="1"/>
  <c r="Z222" i="1" s="1"/>
  <c r="V227" i="1"/>
  <c r="X227" i="1" s="1"/>
  <c r="Z227" i="1" s="1"/>
  <c r="V228" i="1"/>
  <c r="X228" i="1" s="1"/>
  <c r="Z228" i="1" s="1"/>
  <c r="V229" i="1"/>
  <c r="X229" i="1" s="1"/>
  <c r="Z229" i="1" s="1"/>
  <c r="V230" i="1"/>
  <c r="X230" i="1" s="1"/>
  <c r="Z230" i="1" s="1"/>
  <c r="V231" i="1"/>
  <c r="X231" i="1" s="1"/>
  <c r="Z231" i="1" s="1"/>
  <c r="V234" i="1"/>
  <c r="X234" i="1" s="1"/>
  <c r="Z234" i="1" s="1"/>
  <c r="V235" i="1"/>
  <c r="X235" i="1" s="1"/>
  <c r="Z235" i="1" s="1"/>
  <c r="V236" i="1"/>
  <c r="X236" i="1" s="1"/>
  <c r="Z236" i="1" s="1"/>
  <c r="V239" i="1"/>
  <c r="X239" i="1" s="1"/>
  <c r="Z239" i="1" s="1"/>
  <c r="V240" i="1"/>
  <c r="X240" i="1" s="1"/>
  <c r="Z240" i="1" s="1"/>
  <c r="V242" i="1"/>
  <c r="X242" i="1" s="1"/>
  <c r="Z242" i="1" s="1"/>
  <c r="V264" i="1"/>
  <c r="X264" i="1" s="1"/>
  <c r="Z264" i="1" s="1"/>
  <c r="V265" i="1"/>
  <c r="X265" i="1" s="1"/>
  <c r="Z265" i="1" s="1"/>
  <c r="M23" i="1"/>
  <c r="M24" i="1"/>
  <c r="O24" i="1" s="1"/>
  <c r="Q24" i="1" s="1"/>
  <c r="S24" i="1" s="1"/>
  <c r="M25" i="1"/>
  <c r="O25" i="1" s="1"/>
  <c r="Q25" i="1" s="1"/>
  <c r="S25" i="1" s="1"/>
  <c r="M26" i="1"/>
  <c r="O26" i="1" s="1"/>
  <c r="Q26" i="1" s="1"/>
  <c r="S26" i="1" s="1"/>
  <c r="M27" i="1"/>
  <c r="O27" i="1" s="1"/>
  <c r="Q27" i="1" s="1"/>
  <c r="S27" i="1" s="1"/>
  <c r="M30" i="1"/>
  <c r="O30" i="1" s="1"/>
  <c r="Q30" i="1" s="1"/>
  <c r="S30" i="1" s="1"/>
  <c r="M31" i="1"/>
  <c r="O31" i="1" s="1"/>
  <c r="Q31" i="1" s="1"/>
  <c r="S31" i="1" s="1"/>
  <c r="M32" i="1"/>
  <c r="O32" i="1" s="1"/>
  <c r="Q32" i="1" s="1"/>
  <c r="S32" i="1" s="1"/>
  <c r="M35" i="1"/>
  <c r="O35" i="1" s="1"/>
  <c r="Q35" i="1" s="1"/>
  <c r="S35" i="1" s="1"/>
  <c r="M36" i="1"/>
  <c r="O36" i="1" s="1"/>
  <c r="Q36" i="1" s="1"/>
  <c r="S36" i="1" s="1"/>
  <c r="M37" i="1"/>
  <c r="O37" i="1" s="1"/>
  <c r="Q37" i="1" s="1"/>
  <c r="S37" i="1" s="1"/>
  <c r="M42" i="1"/>
  <c r="O42" i="1" s="1"/>
  <c r="Q42" i="1" s="1"/>
  <c r="S42" i="1" s="1"/>
  <c r="M46" i="1"/>
  <c r="O46" i="1" s="1"/>
  <c r="Q46" i="1" s="1"/>
  <c r="S46" i="1" s="1"/>
  <c r="M49" i="1"/>
  <c r="O49" i="1" s="1"/>
  <c r="Q49" i="1" s="1"/>
  <c r="S49" i="1" s="1"/>
  <c r="M50" i="1"/>
  <c r="O50" i="1" s="1"/>
  <c r="Q50" i="1" s="1"/>
  <c r="S50" i="1" s="1"/>
  <c r="M51" i="1"/>
  <c r="O51" i="1" s="1"/>
  <c r="Q51" i="1" s="1"/>
  <c r="S51" i="1" s="1"/>
  <c r="M54" i="1"/>
  <c r="O54" i="1" s="1"/>
  <c r="Q54" i="1" s="1"/>
  <c r="S54" i="1" s="1"/>
  <c r="M55" i="1"/>
  <c r="O55" i="1" s="1"/>
  <c r="Q55" i="1" s="1"/>
  <c r="S55" i="1" s="1"/>
  <c r="M56" i="1"/>
  <c r="O56" i="1" s="1"/>
  <c r="Q56" i="1" s="1"/>
  <c r="S56" i="1" s="1"/>
  <c r="M59" i="1"/>
  <c r="O59" i="1" s="1"/>
  <c r="Q59" i="1" s="1"/>
  <c r="S59" i="1" s="1"/>
  <c r="M61" i="1"/>
  <c r="O61" i="1" s="1"/>
  <c r="Q61" i="1" s="1"/>
  <c r="S61" i="1" s="1"/>
  <c r="M64" i="1"/>
  <c r="O64" i="1" s="1"/>
  <c r="Q64" i="1" s="1"/>
  <c r="S64" i="1" s="1"/>
  <c r="M65" i="1"/>
  <c r="O65" i="1" s="1"/>
  <c r="Q65" i="1" s="1"/>
  <c r="S65" i="1" s="1"/>
  <c r="M66" i="1"/>
  <c r="O66" i="1" s="1"/>
  <c r="Q66" i="1" s="1"/>
  <c r="S66" i="1" s="1"/>
  <c r="M69" i="1"/>
  <c r="O69" i="1" s="1"/>
  <c r="Q69" i="1" s="1"/>
  <c r="S69" i="1" s="1"/>
  <c r="M70" i="1"/>
  <c r="O70" i="1" s="1"/>
  <c r="Q70" i="1" s="1"/>
  <c r="S70" i="1" s="1"/>
  <c r="M73" i="1"/>
  <c r="O73" i="1" s="1"/>
  <c r="Q73" i="1" s="1"/>
  <c r="S73" i="1" s="1"/>
  <c r="M74" i="1"/>
  <c r="O74" i="1" s="1"/>
  <c r="Q74" i="1" s="1"/>
  <c r="S74" i="1" s="1"/>
  <c r="M75" i="1"/>
  <c r="O75" i="1" s="1"/>
  <c r="Q75" i="1" s="1"/>
  <c r="S75" i="1" s="1"/>
  <c r="M76" i="1"/>
  <c r="O76" i="1" s="1"/>
  <c r="Q76" i="1" s="1"/>
  <c r="S76" i="1" s="1"/>
  <c r="M77" i="1"/>
  <c r="O77" i="1" s="1"/>
  <c r="Q77" i="1" s="1"/>
  <c r="S77" i="1" s="1"/>
  <c r="M78" i="1"/>
  <c r="O78" i="1" s="1"/>
  <c r="Q78" i="1" s="1"/>
  <c r="S78" i="1" s="1"/>
  <c r="M79" i="1"/>
  <c r="O79" i="1" s="1"/>
  <c r="Q79" i="1" s="1"/>
  <c r="S79" i="1" s="1"/>
  <c r="M80" i="1"/>
  <c r="O80" i="1" s="1"/>
  <c r="Q80" i="1" s="1"/>
  <c r="S80" i="1" s="1"/>
  <c r="M81" i="1"/>
  <c r="O81" i="1" s="1"/>
  <c r="Q81" i="1" s="1"/>
  <c r="S81" i="1" s="1"/>
  <c r="M82" i="1"/>
  <c r="O82" i="1" s="1"/>
  <c r="Q82" i="1" s="1"/>
  <c r="S82" i="1" s="1"/>
  <c r="M95" i="1"/>
  <c r="O95" i="1" s="1"/>
  <c r="Q95" i="1" s="1"/>
  <c r="S95" i="1" s="1"/>
  <c r="M96" i="1"/>
  <c r="O96" i="1" s="1"/>
  <c r="Q96" i="1" s="1"/>
  <c r="S96" i="1" s="1"/>
  <c r="M97" i="1"/>
  <c r="O97" i="1" s="1"/>
  <c r="Q97" i="1" s="1"/>
  <c r="S97" i="1" s="1"/>
  <c r="M98" i="1"/>
  <c r="O98" i="1" s="1"/>
  <c r="Q98" i="1" s="1"/>
  <c r="S98" i="1" s="1"/>
  <c r="M99" i="1"/>
  <c r="O99" i="1" s="1"/>
  <c r="Q99" i="1" s="1"/>
  <c r="S99" i="1" s="1"/>
  <c r="M101" i="1"/>
  <c r="O101" i="1" s="1"/>
  <c r="Q101" i="1" s="1"/>
  <c r="S101" i="1" s="1"/>
  <c r="M102" i="1"/>
  <c r="O102" i="1" s="1"/>
  <c r="Q102" i="1" s="1"/>
  <c r="S102" i="1" s="1"/>
  <c r="M103" i="1"/>
  <c r="O103" i="1" s="1"/>
  <c r="Q103" i="1" s="1"/>
  <c r="S103" i="1" s="1"/>
  <c r="M104" i="1"/>
  <c r="O104" i="1" s="1"/>
  <c r="Q104" i="1" s="1"/>
  <c r="S104" i="1" s="1"/>
  <c r="M107" i="1"/>
  <c r="O107" i="1" s="1"/>
  <c r="Q107" i="1" s="1"/>
  <c r="S107" i="1" s="1"/>
  <c r="M108" i="1"/>
  <c r="O108" i="1" s="1"/>
  <c r="Q108" i="1" s="1"/>
  <c r="S108" i="1" s="1"/>
  <c r="M109" i="1"/>
  <c r="O109" i="1" s="1"/>
  <c r="Q109" i="1" s="1"/>
  <c r="S109" i="1" s="1"/>
  <c r="M112" i="1"/>
  <c r="O112" i="1" s="1"/>
  <c r="Q112" i="1" s="1"/>
  <c r="S112" i="1" s="1"/>
  <c r="M115" i="1"/>
  <c r="O115" i="1" s="1"/>
  <c r="Q115" i="1" s="1"/>
  <c r="S115" i="1" s="1"/>
  <c r="M116" i="1"/>
  <c r="O116" i="1" s="1"/>
  <c r="Q116" i="1" s="1"/>
  <c r="S116" i="1" s="1"/>
  <c r="M129" i="1"/>
  <c r="O129" i="1" s="1"/>
  <c r="Q129" i="1" s="1"/>
  <c r="S129" i="1" s="1"/>
  <c r="M130" i="1"/>
  <c r="O130" i="1" s="1"/>
  <c r="Q130" i="1" s="1"/>
  <c r="S130" i="1" s="1"/>
  <c r="M131" i="1"/>
  <c r="O131" i="1" s="1"/>
  <c r="Q131" i="1" s="1"/>
  <c r="S131" i="1" s="1"/>
  <c r="M134" i="1"/>
  <c r="O134" i="1" s="1"/>
  <c r="Q134" i="1" s="1"/>
  <c r="S134" i="1" s="1"/>
  <c r="M135" i="1"/>
  <c r="O135" i="1" s="1"/>
  <c r="Q135" i="1" s="1"/>
  <c r="S135" i="1" s="1"/>
  <c r="M136" i="1"/>
  <c r="O136" i="1" s="1"/>
  <c r="Q136" i="1" s="1"/>
  <c r="S136" i="1" s="1"/>
  <c r="M137" i="1"/>
  <c r="O137" i="1" s="1"/>
  <c r="Q137" i="1" s="1"/>
  <c r="S137" i="1" s="1"/>
  <c r="M138" i="1"/>
  <c r="O138" i="1" s="1"/>
  <c r="Q138" i="1" s="1"/>
  <c r="S138" i="1" s="1"/>
  <c r="M141" i="1"/>
  <c r="O141" i="1" s="1"/>
  <c r="Q141" i="1" s="1"/>
  <c r="S141" i="1" s="1"/>
  <c r="M142" i="1"/>
  <c r="O142" i="1" s="1"/>
  <c r="Q142" i="1" s="1"/>
  <c r="S142" i="1" s="1"/>
  <c r="M143" i="1"/>
  <c r="O143" i="1" s="1"/>
  <c r="Q143" i="1" s="1"/>
  <c r="S143" i="1" s="1"/>
  <c r="M144" i="1"/>
  <c r="O144" i="1" s="1"/>
  <c r="Q144" i="1" s="1"/>
  <c r="S144" i="1" s="1"/>
  <c r="M154" i="1"/>
  <c r="O154" i="1" s="1"/>
  <c r="Q154" i="1" s="1"/>
  <c r="S154" i="1" s="1"/>
  <c r="M155" i="1"/>
  <c r="O155" i="1" s="1"/>
  <c r="Q155" i="1" s="1"/>
  <c r="S155" i="1" s="1"/>
  <c r="M158" i="1"/>
  <c r="O158" i="1" s="1"/>
  <c r="Q158" i="1" s="1"/>
  <c r="S158" i="1" s="1"/>
  <c r="M159" i="1"/>
  <c r="O159" i="1" s="1"/>
  <c r="Q159" i="1" s="1"/>
  <c r="S159" i="1" s="1"/>
  <c r="M162" i="1"/>
  <c r="O162" i="1" s="1"/>
  <c r="Q162" i="1" s="1"/>
  <c r="S162" i="1" s="1"/>
  <c r="M163" i="1"/>
  <c r="O163" i="1" s="1"/>
  <c r="Q163" i="1" s="1"/>
  <c r="S163" i="1" s="1"/>
  <c r="M166" i="1"/>
  <c r="O166" i="1" s="1"/>
  <c r="Q166" i="1" s="1"/>
  <c r="S166" i="1" s="1"/>
  <c r="M167" i="1"/>
  <c r="O167" i="1" s="1"/>
  <c r="Q167" i="1" s="1"/>
  <c r="S167" i="1" s="1"/>
  <c r="M170" i="1"/>
  <c r="O170" i="1" s="1"/>
  <c r="Q170" i="1" s="1"/>
  <c r="S170" i="1" s="1"/>
  <c r="M171" i="1"/>
  <c r="O171" i="1" s="1"/>
  <c r="Q171" i="1" s="1"/>
  <c r="S171" i="1" s="1"/>
  <c r="M174" i="1"/>
  <c r="O174" i="1" s="1"/>
  <c r="Q174" i="1" s="1"/>
  <c r="S174" i="1" s="1"/>
  <c r="M175" i="1"/>
  <c r="O175" i="1" s="1"/>
  <c r="Q175" i="1" s="1"/>
  <c r="S175" i="1" s="1"/>
  <c r="M178" i="1"/>
  <c r="O178" i="1" s="1"/>
  <c r="Q178" i="1" s="1"/>
  <c r="S178" i="1" s="1"/>
  <c r="M179" i="1"/>
  <c r="O179" i="1" s="1"/>
  <c r="Q179" i="1" s="1"/>
  <c r="S179" i="1" s="1"/>
  <c r="M182" i="1"/>
  <c r="O182" i="1" s="1"/>
  <c r="Q182" i="1" s="1"/>
  <c r="S182" i="1" s="1"/>
  <c r="M183" i="1"/>
  <c r="O183" i="1" s="1"/>
  <c r="Q183" i="1" s="1"/>
  <c r="S183" i="1" s="1"/>
  <c r="M186" i="1"/>
  <c r="O186" i="1" s="1"/>
  <c r="Q186" i="1" s="1"/>
  <c r="S186" i="1" s="1"/>
  <c r="M187" i="1"/>
  <c r="O187" i="1" s="1"/>
  <c r="Q187" i="1" s="1"/>
  <c r="S187" i="1" s="1"/>
  <c r="M188" i="1"/>
  <c r="O188" i="1" s="1"/>
  <c r="Q188" i="1" s="1"/>
  <c r="S188" i="1" s="1"/>
  <c r="M189" i="1"/>
  <c r="O189" i="1" s="1"/>
  <c r="Q189" i="1" s="1"/>
  <c r="S189" i="1" s="1"/>
  <c r="M192" i="1"/>
  <c r="O192" i="1" s="1"/>
  <c r="Q192" i="1" s="1"/>
  <c r="S192" i="1" s="1"/>
  <c r="M193" i="1"/>
  <c r="O193" i="1" s="1"/>
  <c r="Q193" i="1" s="1"/>
  <c r="S193" i="1" s="1"/>
  <c r="M196" i="1"/>
  <c r="O196" i="1" s="1"/>
  <c r="Q196" i="1" s="1"/>
  <c r="S196" i="1" s="1"/>
  <c r="M197" i="1"/>
  <c r="O197" i="1" s="1"/>
  <c r="Q197" i="1" s="1"/>
  <c r="S197" i="1" s="1"/>
  <c r="M200" i="1"/>
  <c r="O200" i="1" s="1"/>
  <c r="Q200" i="1" s="1"/>
  <c r="S200" i="1" s="1"/>
  <c r="M201" i="1"/>
  <c r="O201" i="1" s="1"/>
  <c r="Q201" i="1" s="1"/>
  <c r="S201" i="1" s="1"/>
  <c r="M212" i="1"/>
  <c r="O212" i="1" s="1"/>
  <c r="Q212" i="1" s="1"/>
  <c r="S212" i="1" s="1"/>
  <c r="M217" i="1"/>
  <c r="O217" i="1" s="1"/>
  <c r="Q217" i="1" s="1"/>
  <c r="S217" i="1" s="1"/>
  <c r="M218" i="1"/>
  <c r="O218" i="1" s="1"/>
  <c r="Q218" i="1" s="1"/>
  <c r="S218" i="1" s="1"/>
  <c r="M221" i="1"/>
  <c r="O221" i="1" s="1"/>
  <c r="Q221" i="1" s="1"/>
  <c r="S221" i="1" s="1"/>
  <c r="M222" i="1"/>
  <c r="O222" i="1" s="1"/>
  <c r="Q222" i="1" s="1"/>
  <c r="S222" i="1" s="1"/>
  <c r="M227" i="1"/>
  <c r="O227" i="1" s="1"/>
  <c r="Q227" i="1" s="1"/>
  <c r="S227" i="1" s="1"/>
  <c r="M228" i="1"/>
  <c r="O228" i="1" s="1"/>
  <c r="Q228" i="1" s="1"/>
  <c r="S228" i="1" s="1"/>
  <c r="M229" i="1"/>
  <c r="O229" i="1" s="1"/>
  <c r="Q229" i="1" s="1"/>
  <c r="S229" i="1" s="1"/>
  <c r="M230" i="1"/>
  <c r="O230" i="1" s="1"/>
  <c r="Q230" i="1" s="1"/>
  <c r="S230" i="1" s="1"/>
  <c r="M231" i="1"/>
  <c r="O231" i="1" s="1"/>
  <c r="Q231" i="1" s="1"/>
  <c r="S231" i="1" s="1"/>
  <c r="M234" i="1"/>
  <c r="O234" i="1" s="1"/>
  <c r="Q234" i="1" s="1"/>
  <c r="S234" i="1" s="1"/>
  <c r="M235" i="1"/>
  <c r="O235" i="1" s="1"/>
  <c r="Q235" i="1" s="1"/>
  <c r="S235" i="1" s="1"/>
  <c r="M236" i="1"/>
  <c r="O236" i="1" s="1"/>
  <c r="Q236" i="1" s="1"/>
  <c r="S236" i="1" s="1"/>
  <c r="M239" i="1"/>
  <c r="O239" i="1" s="1"/>
  <c r="Q239" i="1" s="1"/>
  <c r="S239" i="1" s="1"/>
  <c r="M240" i="1"/>
  <c r="O240" i="1" s="1"/>
  <c r="Q240" i="1" s="1"/>
  <c r="S240" i="1" s="1"/>
  <c r="M242" i="1"/>
  <c r="O242" i="1" s="1"/>
  <c r="Q242" i="1" s="1"/>
  <c r="S242" i="1" s="1"/>
  <c r="M264" i="1"/>
  <c r="O264" i="1" s="1"/>
  <c r="Q264" i="1" s="1"/>
  <c r="S264" i="1" s="1"/>
  <c r="M265" i="1"/>
  <c r="O265" i="1" s="1"/>
  <c r="Q265" i="1" s="1"/>
  <c r="S265" i="1" s="1"/>
  <c r="F23" i="1"/>
  <c r="H23" i="1" s="1"/>
  <c r="J23" i="1" s="1"/>
  <c r="F24" i="1"/>
  <c r="H24" i="1" s="1"/>
  <c r="J24" i="1" s="1"/>
  <c r="F25" i="1"/>
  <c r="H25" i="1" s="1"/>
  <c r="J25" i="1" s="1"/>
  <c r="F26" i="1"/>
  <c r="H26" i="1" s="1"/>
  <c r="J26" i="1" s="1"/>
  <c r="F27" i="1"/>
  <c r="H27" i="1" s="1"/>
  <c r="J27" i="1" s="1"/>
  <c r="F30" i="1"/>
  <c r="H30" i="1" s="1"/>
  <c r="J30" i="1" s="1"/>
  <c r="F32" i="1"/>
  <c r="H32" i="1" s="1"/>
  <c r="J32" i="1" s="1"/>
  <c r="F35" i="1"/>
  <c r="H35" i="1" s="1"/>
  <c r="J35" i="1" s="1"/>
  <c r="F36" i="1"/>
  <c r="H36" i="1" s="1"/>
  <c r="J36" i="1" s="1"/>
  <c r="F37" i="1"/>
  <c r="H37" i="1" s="1"/>
  <c r="J37" i="1" s="1"/>
  <c r="F42" i="1"/>
  <c r="H42" i="1" s="1"/>
  <c r="J42" i="1" s="1"/>
  <c r="F46" i="1"/>
  <c r="H46" i="1" s="1"/>
  <c r="J46" i="1" s="1"/>
  <c r="F49" i="1"/>
  <c r="H49" i="1" s="1"/>
  <c r="J49" i="1" s="1"/>
  <c r="F50" i="1"/>
  <c r="H50" i="1" s="1"/>
  <c r="J50" i="1" s="1"/>
  <c r="F51" i="1"/>
  <c r="H51" i="1" s="1"/>
  <c r="J51" i="1" s="1"/>
  <c r="F54" i="1"/>
  <c r="H54" i="1" s="1"/>
  <c r="J54" i="1" s="1"/>
  <c r="F55" i="1"/>
  <c r="H55" i="1" s="1"/>
  <c r="J55" i="1" s="1"/>
  <c r="F56" i="1"/>
  <c r="H56" i="1" s="1"/>
  <c r="J56" i="1" s="1"/>
  <c r="F59" i="1"/>
  <c r="H59" i="1" s="1"/>
  <c r="J59" i="1" s="1"/>
  <c r="F60" i="1"/>
  <c r="H60" i="1" s="1"/>
  <c r="J60" i="1" s="1"/>
  <c r="F61" i="1"/>
  <c r="H61" i="1" s="1"/>
  <c r="J61" i="1" s="1"/>
  <c r="F64" i="1"/>
  <c r="H64" i="1" s="1"/>
  <c r="J64" i="1" s="1"/>
  <c r="F65" i="1"/>
  <c r="H65" i="1" s="1"/>
  <c r="J65" i="1" s="1"/>
  <c r="F69" i="1"/>
  <c r="H69" i="1" s="1"/>
  <c r="J69" i="1" s="1"/>
  <c r="F70" i="1"/>
  <c r="H70" i="1" s="1"/>
  <c r="J70" i="1" s="1"/>
  <c r="F73" i="1"/>
  <c r="H73" i="1" s="1"/>
  <c r="J73" i="1" s="1"/>
  <c r="F74" i="1"/>
  <c r="H74" i="1" s="1"/>
  <c r="J74" i="1" s="1"/>
  <c r="F75" i="1"/>
  <c r="H75" i="1" s="1"/>
  <c r="J75" i="1" s="1"/>
  <c r="F76" i="1"/>
  <c r="H76" i="1" s="1"/>
  <c r="J76" i="1" s="1"/>
  <c r="F77" i="1"/>
  <c r="H77" i="1" s="1"/>
  <c r="J77" i="1" s="1"/>
  <c r="F78" i="1"/>
  <c r="H78" i="1" s="1"/>
  <c r="J78" i="1" s="1"/>
  <c r="F79" i="1"/>
  <c r="H79" i="1" s="1"/>
  <c r="J79" i="1" s="1"/>
  <c r="F80" i="1"/>
  <c r="H80" i="1" s="1"/>
  <c r="J80" i="1" s="1"/>
  <c r="F81" i="1"/>
  <c r="H81" i="1" s="1"/>
  <c r="J81" i="1" s="1"/>
  <c r="F82" i="1"/>
  <c r="H82" i="1" s="1"/>
  <c r="J82" i="1" s="1"/>
  <c r="F95" i="1"/>
  <c r="H95" i="1" s="1"/>
  <c r="J95" i="1" s="1"/>
  <c r="F96" i="1"/>
  <c r="H96" i="1" s="1"/>
  <c r="J96" i="1" s="1"/>
  <c r="F97" i="1"/>
  <c r="H97" i="1" s="1"/>
  <c r="J97" i="1" s="1"/>
  <c r="F98" i="1"/>
  <c r="H98" i="1" s="1"/>
  <c r="J98" i="1" s="1"/>
  <c r="F99" i="1"/>
  <c r="H99" i="1" s="1"/>
  <c r="J99" i="1" s="1"/>
  <c r="F101" i="1"/>
  <c r="H101" i="1" s="1"/>
  <c r="J101" i="1" s="1"/>
  <c r="F102" i="1"/>
  <c r="H102" i="1" s="1"/>
  <c r="J102" i="1" s="1"/>
  <c r="F103" i="1"/>
  <c r="H103" i="1" s="1"/>
  <c r="J103" i="1" s="1"/>
  <c r="F104" i="1"/>
  <c r="H104" i="1" s="1"/>
  <c r="J104" i="1" s="1"/>
  <c r="F107" i="1"/>
  <c r="H107" i="1" s="1"/>
  <c r="J107" i="1" s="1"/>
  <c r="F108" i="1"/>
  <c r="H108" i="1" s="1"/>
  <c r="J108" i="1" s="1"/>
  <c r="F109" i="1"/>
  <c r="H109" i="1" s="1"/>
  <c r="J109" i="1" s="1"/>
  <c r="F112" i="1"/>
  <c r="H112" i="1" s="1"/>
  <c r="J112" i="1" s="1"/>
  <c r="F115" i="1"/>
  <c r="H115" i="1" s="1"/>
  <c r="J115" i="1" s="1"/>
  <c r="F116" i="1"/>
  <c r="H116" i="1" s="1"/>
  <c r="J116" i="1" s="1"/>
  <c r="F129" i="1"/>
  <c r="H129" i="1" s="1"/>
  <c r="J129" i="1" s="1"/>
  <c r="F130" i="1"/>
  <c r="H130" i="1" s="1"/>
  <c r="J130" i="1" s="1"/>
  <c r="F131" i="1"/>
  <c r="H131" i="1" s="1"/>
  <c r="J131" i="1" s="1"/>
  <c r="F134" i="1"/>
  <c r="H134" i="1" s="1"/>
  <c r="J134" i="1" s="1"/>
  <c r="F135" i="1"/>
  <c r="H135" i="1" s="1"/>
  <c r="J135" i="1" s="1"/>
  <c r="F136" i="1"/>
  <c r="H136" i="1" s="1"/>
  <c r="J136" i="1" s="1"/>
  <c r="F137" i="1"/>
  <c r="H137" i="1" s="1"/>
  <c r="J137" i="1" s="1"/>
  <c r="F138" i="1"/>
  <c r="H138" i="1" s="1"/>
  <c r="J138" i="1" s="1"/>
  <c r="F141" i="1"/>
  <c r="H141" i="1" s="1"/>
  <c r="J141" i="1" s="1"/>
  <c r="F142" i="1"/>
  <c r="H142" i="1" s="1"/>
  <c r="J142" i="1" s="1"/>
  <c r="F143" i="1"/>
  <c r="H143" i="1" s="1"/>
  <c r="J143" i="1" s="1"/>
  <c r="F144" i="1"/>
  <c r="H144" i="1" s="1"/>
  <c r="J144" i="1" s="1"/>
  <c r="F154" i="1"/>
  <c r="H154" i="1" s="1"/>
  <c r="J154" i="1" s="1"/>
  <c r="F155" i="1"/>
  <c r="H155" i="1" s="1"/>
  <c r="J155" i="1" s="1"/>
  <c r="F158" i="1"/>
  <c r="H158" i="1" s="1"/>
  <c r="J158" i="1" s="1"/>
  <c r="F159" i="1"/>
  <c r="H159" i="1" s="1"/>
  <c r="J159" i="1" s="1"/>
  <c r="F162" i="1"/>
  <c r="H162" i="1" s="1"/>
  <c r="J162" i="1" s="1"/>
  <c r="F163" i="1"/>
  <c r="H163" i="1" s="1"/>
  <c r="J163" i="1" s="1"/>
  <c r="F166" i="1"/>
  <c r="H166" i="1" s="1"/>
  <c r="J166" i="1" s="1"/>
  <c r="F167" i="1"/>
  <c r="H167" i="1" s="1"/>
  <c r="J167" i="1" s="1"/>
  <c r="F170" i="1"/>
  <c r="H170" i="1" s="1"/>
  <c r="J170" i="1" s="1"/>
  <c r="F171" i="1"/>
  <c r="H171" i="1" s="1"/>
  <c r="J171" i="1" s="1"/>
  <c r="F174" i="1"/>
  <c r="H174" i="1" s="1"/>
  <c r="J174" i="1" s="1"/>
  <c r="F175" i="1"/>
  <c r="H175" i="1" s="1"/>
  <c r="J175" i="1" s="1"/>
  <c r="F178" i="1"/>
  <c r="H178" i="1" s="1"/>
  <c r="J178" i="1" s="1"/>
  <c r="F179" i="1"/>
  <c r="H179" i="1" s="1"/>
  <c r="J179" i="1" s="1"/>
  <c r="F182" i="1"/>
  <c r="H182" i="1" s="1"/>
  <c r="J182" i="1" s="1"/>
  <c r="F183" i="1"/>
  <c r="H183" i="1" s="1"/>
  <c r="J183" i="1" s="1"/>
  <c r="F186" i="1"/>
  <c r="H186" i="1" s="1"/>
  <c r="J186" i="1" s="1"/>
  <c r="F187" i="1"/>
  <c r="H187" i="1" s="1"/>
  <c r="J187" i="1" s="1"/>
  <c r="F188" i="1"/>
  <c r="H188" i="1" s="1"/>
  <c r="J188" i="1" s="1"/>
  <c r="F189" i="1"/>
  <c r="H189" i="1" s="1"/>
  <c r="J189" i="1" s="1"/>
  <c r="F192" i="1"/>
  <c r="H192" i="1" s="1"/>
  <c r="J192" i="1" s="1"/>
  <c r="F193" i="1"/>
  <c r="H193" i="1" s="1"/>
  <c r="J193" i="1" s="1"/>
  <c r="F196" i="1"/>
  <c r="H196" i="1" s="1"/>
  <c r="J196" i="1" s="1"/>
  <c r="F197" i="1"/>
  <c r="H197" i="1" s="1"/>
  <c r="J197" i="1" s="1"/>
  <c r="F200" i="1"/>
  <c r="H200" i="1" s="1"/>
  <c r="J200" i="1" s="1"/>
  <c r="F201" i="1"/>
  <c r="H201" i="1" s="1"/>
  <c r="J201" i="1" s="1"/>
  <c r="F212" i="1"/>
  <c r="H212" i="1" s="1"/>
  <c r="J212" i="1" s="1"/>
  <c r="F217" i="1"/>
  <c r="H217" i="1" s="1"/>
  <c r="J217" i="1" s="1"/>
  <c r="F218" i="1"/>
  <c r="H218" i="1" s="1"/>
  <c r="J218" i="1" s="1"/>
  <c r="F221" i="1"/>
  <c r="H221" i="1" s="1"/>
  <c r="J221" i="1" s="1"/>
  <c r="F222" i="1"/>
  <c r="H222" i="1" s="1"/>
  <c r="J222" i="1" s="1"/>
  <c r="F227" i="1"/>
  <c r="H227" i="1" s="1"/>
  <c r="J227" i="1" s="1"/>
  <c r="F228" i="1"/>
  <c r="H228" i="1" s="1"/>
  <c r="J228" i="1" s="1"/>
  <c r="F229" i="1"/>
  <c r="H229" i="1" s="1"/>
  <c r="J229" i="1" s="1"/>
  <c r="F230" i="1"/>
  <c r="H230" i="1" s="1"/>
  <c r="J230" i="1" s="1"/>
  <c r="F231" i="1"/>
  <c r="H231" i="1" s="1"/>
  <c r="J231" i="1" s="1"/>
  <c r="F234" i="1"/>
  <c r="H234" i="1" s="1"/>
  <c r="J234" i="1" s="1"/>
  <c r="F235" i="1"/>
  <c r="H235" i="1" s="1"/>
  <c r="J235" i="1" s="1"/>
  <c r="F236" i="1"/>
  <c r="H236" i="1" s="1"/>
  <c r="J236" i="1" s="1"/>
  <c r="F239" i="1"/>
  <c r="H239" i="1" s="1"/>
  <c r="J239" i="1" s="1"/>
  <c r="F240" i="1"/>
  <c r="H240" i="1" s="1"/>
  <c r="J240" i="1" s="1"/>
  <c r="F242" i="1"/>
  <c r="H242" i="1" s="1"/>
  <c r="J242" i="1" s="1"/>
  <c r="F264" i="1"/>
  <c r="H264" i="1" s="1"/>
  <c r="J264" i="1" s="1"/>
  <c r="F265" i="1"/>
  <c r="H265" i="1" s="1"/>
  <c r="J265" i="1" s="1"/>
  <c r="U280" i="1"/>
  <c r="U279" i="1"/>
  <c r="U262" i="1"/>
  <c r="U278" i="1" s="1"/>
  <c r="U261" i="1"/>
  <c r="U260" i="1"/>
  <c r="U232" i="1"/>
  <c r="U226" i="1"/>
  <c r="U225" i="1"/>
  <c r="U219" i="1"/>
  <c r="U216" i="1"/>
  <c r="U215" i="1"/>
  <c r="U210" i="1"/>
  <c r="U209" i="1"/>
  <c r="U207" i="1" s="1"/>
  <c r="U198" i="1"/>
  <c r="U194" i="1"/>
  <c r="U190" i="1"/>
  <c r="U184" i="1"/>
  <c r="U180" i="1"/>
  <c r="U176" i="1"/>
  <c r="U172" i="1"/>
  <c r="U168" i="1"/>
  <c r="U164" i="1"/>
  <c r="U160" i="1"/>
  <c r="U156" i="1"/>
  <c r="U152" i="1"/>
  <c r="U151" i="1"/>
  <c r="U269" i="1" s="1"/>
  <c r="U139" i="1"/>
  <c r="U284" i="1" s="1"/>
  <c r="U132" i="1"/>
  <c r="U127" i="1"/>
  <c r="U126" i="1"/>
  <c r="U113" i="1"/>
  <c r="U110" i="1"/>
  <c r="U105" i="1"/>
  <c r="U94" i="1"/>
  <c r="U272" i="1" s="1"/>
  <c r="U93" i="1"/>
  <c r="U92" i="1"/>
  <c r="U71" i="1"/>
  <c r="U67" i="1"/>
  <c r="U62" i="1"/>
  <c r="U57" i="1"/>
  <c r="U52" i="1"/>
  <c r="U47" i="1"/>
  <c r="U33" i="1"/>
  <c r="U28" i="1"/>
  <c r="U22" i="1"/>
  <c r="L280" i="1"/>
  <c r="L279" i="1"/>
  <c r="L262" i="1"/>
  <c r="L278" i="1" s="1"/>
  <c r="L261" i="1"/>
  <c r="L260" i="1"/>
  <c r="L232" i="1"/>
  <c r="L226" i="1"/>
  <c r="L225" i="1"/>
  <c r="L219" i="1"/>
  <c r="L216" i="1"/>
  <c r="L215" i="1"/>
  <c r="L210" i="1"/>
  <c r="L209" i="1"/>
  <c r="L207" i="1" s="1"/>
  <c r="L198" i="1"/>
  <c r="L194" i="1"/>
  <c r="L190" i="1"/>
  <c r="L184" i="1"/>
  <c r="L180" i="1"/>
  <c r="L176" i="1"/>
  <c r="L172" i="1"/>
  <c r="L168" i="1"/>
  <c r="L164" i="1"/>
  <c r="L160" i="1"/>
  <c r="L156" i="1"/>
  <c r="L152" i="1"/>
  <c r="L151" i="1"/>
  <c r="L269" i="1" s="1"/>
  <c r="L139" i="1"/>
  <c r="L284" i="1" s="1"/>
  <c r="L132" i="1"/>
  <c r="L127" i="1"/>
  <c r="L126" i="1"/>
  <c r="L113" i="1"/>
  <c r="L110" i="1"/>
  <c r="L105" i="1"/>
  <c r="L94" i="1"/>
  <c r="L272" i="1" s="1"/>
  <c r="L93" i="1"/>
  <c r="L92" i="1"/>
  <c r="L71" i="1"/>
  <c r="L67" i="1"/>
  <c r="L62" i="1"/>
  <c r="L57" i="1"/>
  <c r="L52" i="1"/>
  <c r="L47" i="1"/>
  <c r="L33" i="1"/>
  <c r="L28" i="1"/>
  <c r="L22" i="1"/>
  <c r="E190" i="1"/>
  <c r="E280" i="1"/>
  <c r="E279" i="1"/>
  <c r="E262" i="1"/>
  <c r="E278" i="1" s="1"/>
  <c r="E261" i="1"/>
  <c r="E260" i="1"/>
  <c r="E232" i="1"/>
  <c r="E226" i="1"/>
  <c r="E225" i="1"/>
  <c r="E219" i="1"/>
  <c r="E216" i="1"/>
  <c r="E215" i="1"/>
  <c r="E210" i="1"/>
  <c r="E209" i="1"/>
  <c r="E207" i="1" s="1"/>
  <c r="E198" i="1"/>
  <c r="E194" i="1"/>
  <c r="E184" i="1"/>
  <c r="E180" i="1"/>
  <c r="E176" i="1"/>
  <c r="E172" i="1"/>
  <c r="E168" i="1"/>
  <c r="E164" i="1"/>
  <c r="E160" i="1"/>
  <c r="E156" i="1"/>
  <c r="E152" i="1"/>
  <c r="E151" i="1"/>
  <c r="E269" i="1" s="1"/>
  <c r="E139" i="1"/>
  <c r="E132" i="1"/>
  <c r="E127" i="1"/>
  <c r="E126" i="1"/>
  <c r="E113" i="1"/>
  <c r="E110" i="1"/>
  <c r="E105" i="1"/>
  <c r="E94" i="1"/>
  <c r="E272" i="1" s="1"/>
  <c r="E93" i="1"/>
  <c r="E92" i="1"/>
  <c r="E71" i="1"/>
  <c r="E67" i="1"/>
  <c r="E62" i="1"/>
  <c r="E57" i="1"/>
  <c r="E52" i="1"/>
  <c r="E47" i="1"/>
  <c r="E33" i="1"/>
  <c r="E28" i="1"/>
  <c r="E22" i="1"/>
  <c r="O23" i="1" l="1"/>
  <c r="Q23" i="1" s="1"/>
  <c r="S23" i="1" s="1"/>
  <c r="X23" i="1"/>
  <c r="Z23" i="1" s="1"/>
  <c r="L274" i="1"/>
  <c r="U274" i="1"/>
  <c r="E274" i="1"/>
  <c r="E89" i="1"/>
  <c r="L277" i="1"/>
  <c r="L276" i="1"/>
  <c r="E277" i="1"/>
  <c r="U277" i="1"/>
  <c r="E276" i="1"/>
  <c r="U276" i="1"/>
  <c r="U18" i="1"/>
  <c r="U271" i="1"/>
  <c r="U123" i="1"/>
  <c r="U258" i="1"/>
  <c r="L258" i="1"/>
  <c r="E213" i="1"/>
  <c r="L89" i="1"/>
  <c r="L275" i="1"/>
  <c r="L148" i="1"/>
  <c r="L223" i="1"/>
  <c r="U213" i="1"/>
  <c r="L270" i="1"/>
  <c r="E275" i="1"/>
  <c r="E148" i="1"/>
  <c r="E258" i="1"/>
  <c r="L18" i="1"/>
  <c r="L271" i="1"/>
  <c r="L123" i="1"/>
  <c r="L213" i="1"/>
  <c r="U89" i="1"/>
  <c r="U275" i="1"/>
  <c r="U148" i="1"/>
  <c r="U223" i="1"/>
  <c r="U270" i="1"/>
  <c r="E223" i="1"/>
  <c r="E123" i="1"/>
  <c r="E271" i="1"/>
  <c r="E270" i="1"/>
  <c r="E18" i="1"/>
  <c r="K280" i="1"/>
  <c r="M280" i="1" s="1"/>
  <c r="O280" i="1" s="1"/>
  <c r="Q280" i="1" s="1"/>
  <c r="S280" i="1" s="1"/>
  <c r="T280" i="1"/>
  <c r="V280" i="1" s="1"/>
  <c r="X280" i="1" s="1"/>
  <c r="Z280" i="1" s="1"/>
  <c r="D280" i="1"/>
  <c r="F280" i="1" s="1"/>
  <c r="H280" i="1" s="1"/>
  <c r="J280" i="1" s="1"/>
  <c r="E267" i="1" l="1"/>
  <c r="E283" i="1" s="1"/>
  <c r="L267" i="1"/>
  <c r="U267" i="1"/>
  <c r="U283" i="1" s="1"/>
  <c r="K209" i="1"/>
  <c r="M209" i="1" s="1"/>
  <c r="O209" i="1" s="1"/>
  <c r="Q209" i="1" s="1"/>
  <c r="S209" i="1" s="1"/>
  <c r="T209" i="1"/>
  <c r="V209" i="1" s="1"/>
  <c r="X209" i="1" s="1"/>
  <c r="Z209" i="1" s="1"/>
  <c r="D209" i="1"/>
  <c r="F209" i="1" s="1"/>
  <c r="H209" i="1" s="1"/>
  <c r="J209" i="1" s="1"/>
  <c r="L285" i="1" l="1"/>
  <c r="L286" i="1" s="1"/>
  <c r="L283" i="1"/>
  <c r="U285" i="1"/>
  <c r="U286" i="1" s="1"/>
  <c r="K125" i="1"/>
  <c r="M125" i="1" s="1"/>
  <c r="O125" i="1" s="1"/>
  <c r="Q125" i="1" s="1"/>
  <c r="S125" i="1" s="1"/>
  <c r="T125" i="1"/>
  <c r="V125" i="1" s="1"/>
  <c r="X125" i="1" s="1"/>
  <c r="Z125" i="1" s="1"/>
  <c r="K126" i="1"/>
  <c r="M126" i="1" s="1"/>
  <c r="O126" i="1" s="1"/>
  <c r="Q126" i="1" s="1"/>
  <c r="S126" i="1" s="1"/>
  <c r="T126" i="1"/>
  <c r="V126" i="1" s="1"/>
  <c r="X126" i="1" s="1"/>
  <c r="Z126" i="1" s="1"/>
  <c r="D126" i="1"/>
  <c r="F126" i="1" s="1"/>
  <c r="H126" i="1" s="1"/>
  <c r="J126" i="1" s="1"/>
  <c r="D125" i="1"/>
  <c r="F125" i="1" s="1"/>
  <c r="H125" i="1" s="1"/>
  <c r="J125" i="1" s="1"/>
  <c r="K132" i="1"/>
  <c r="M132" i="1" s="1"/>
  <c r="O132" i="1" s="1"/>
  <c r="Q132" i="1" s="1"/>
  <c r="S132" i="1" s="1"/>
  <c r="T132" i="1"/>
  <c r="V132" i="1" s="1"/>
  <c r="X132" i="1" s="1"/>
  <c r="Z132" i="1" s="1"/>
  <c r="D132" i="1"/>
  <c r="F132" i="1" s="1"/>
  <c r="H132" i="1" s="1"/>
  <c r="J132" i="1" s="1"/>
  <c r="K139" i="1"/>
  <c r="K284" i="1" s="1"/>
  <c r="T139" i="1"/>
  <c r="T284" i="1" s="1"/>
  <c r="D139" i="1"/>
  <c r="F139" i="1" s="1"/>
  <c r="H139" i="1" s="1"/>
  <c r="J139" i="1" s="1"/>
  <c r="V139" i="1" l="1"/>
  <c r="V284" i="1" s="1"/>
  <c r="M139" i="1"/>
  <c r="M284" i="1" s="1"/>
  <c r="M20" i="1"/>
  <c r="O20" i="1" s="1"/>
  <c r="Q20" i="1" s="1"/>
  <c r="S20" i="1" s="1"/>
  <c r="K22" i="1"/>
  <c r="M22" i="1" s="1"/>
  <c r="O22" i="1" s="1"/>
  <c r="Q22" i="1" s="1"/>
  <c r="S22" i="1" s="1"/>
  <c r="T22" i="1"/>
  <c r="V22" i="1" s="1"/>
  <c r="X22" i="1" s="1"/>
  <c r="Z22" i="1" s="1"/>
  <c r="F22" i="1"/>
  <c r="H22" i="1" s="1"/>
  <c r="J22" i="1" s="1"/>
  <c r="V20" i="1"/>
  <c r="X20" i="1" s="1"/>
  <c r="Z20" i="1" s="1"/>
  <c r="F20" i="1"/>
  <c r="H20" i="1" s="1"/>
  <c r="J20" i="1" s="1"/>
  <c r="K33" i="1"/>
  <c r="T33" i="1"/>
  <c r="D33" i="1"/>
  <c r="O139" i="1" l="1"/>
  <c r="Q139" i="1" s="1"/>
  <c r="S139" i="1" s="1"/>
  <c r="X139" i="1"/>
  <c r="Z139" i="1" s="1"/>
  <c r="V33" i="1"/>
  <c r="X33" i="1" s="1"/>
  <c r="Z33" i="1" s="1"/>
  <c r="F33" i="1"/>
  <c r="H33" i="1" s="1"/>
  <c r="J33" i="1" s="1"/>
  <c r="M33" i="1"/>
  <c r="O33" i="1" s="1"/>
  <c r="Q33" i="1" s="1"/>
  <c r="S33" i="1" s="1"/>
  <c r="K225" i="1"/>
  <c r="M225" i="1" s="1"/>
  <c r="O225" i="1" s="1"/>
  <c r="Q225" i="1" s="1"/>
  <c r="S225" i="1" s="1"/>
  <c r="T225" i="1"/>
  <c r="V225" i="1" s="1"/>
  <c r="X225" i="1" s="1"/>
  <c r="Z225" i="1" s="1"/>
  <c r="D225" i="1"/>
  <c r="F225" i="1" s="1"/>
  <c r="H225" i="1" s="1"/>
  <c r="J225" i="1" s="1"/>
  <c r="K215" i="1" l="1"/>
  <c r="M215" i="1" s="1"/>
  <c r="O215" i="1" s="1"/>
  <c r="Q215" i="1" s="1"/>
  <c r="S215" i="1" s="1"/>
  <c r="T215" i="1"/>
  <c r="V215" i="1" s="1"/>
  <c r="X215" i="1" s="1"/>
  <c r="Z215" i="1" s="1"/>
  <c r="K216" i="1"/>
  <c r="M216" i="1" s="1"/>
  <c r="O216" i="1" s="1"/>
  <c r="Q216" i="1" s="1"/>
  <c r="S216" i="1" s="1"/>
  <c r="T216" i="1"/>
  <c r="V216" i="1" s="1"/>
  <c r="X216" i="1" s="1"/>
  <c r="Z216" i="1" s="1"/>
  <c r="D216" i="1"/>
  <c r="F216" i="1" s="1"/>
  <c r="H216" i="1" s="1"/>
  <c r="J216" i="1" s="1"/>
  <c r="D215" i="1"/>
  <c r="F215" i="1" s="1"/>
  <c r="H215" i="1" s="1"/>
  <c r="J215" i="1" s="1"/>
  <c r="K226" i="1"/>
  <c r="T226" i="1"/>
  <c r="D226" i="1"/>
  <c r="K279" i="1"/>
  <c r="M279" i="1" s="1"/>
  <c r="O279" i="1" s="1"/>
  <c r="Q279" i="1" s="1"/>
  <c r="S279" i="1" s="1"/>
  <c r="T279" i="1"/>
  <c r="V279" i="1" s="1"/>
  <c r="X279" i="1" s="1"/>
  <c r="Z279" i="1" s="1"/>
  <c r="D279" i="1"/>
  <c r="F279" i="1" s="1"/>
  <c r="H279" i="1" s="1"/>
  <c r="J279" i="1" s="1"/>
  <c r="T223" i="1" l="1"/>
  <c r="V223" i="1" s="1"/>
  <c r="X223" i="1" s="1"/>
  <c r="Z223" i="1" s="1"/>
  <c r="V226" i="1"/>
  <c r="X226" i="1" s="1"/>
  <c r="Z226" i="1" s="1"/>
  <c r="D223" i="1"/>
  <c r="F223" i="1" s="1"/>
  <c r="H223" i="1" s="1"/>
  <c r="J223" i="1" s="1"/>
  <c r="F226" i="1"/>
  <c r="H226" i="1" s="1"/>
  <c r="J226" i="1" s="1"/>
  <c r="K223" i="1"/>
  <c r="M223" i="1" s="1"/>
  <c r="O223" i="1" s="1"/>
  <c r="Q223" i="1" s="1"/>
  <c r="S223" i="1" s="1"/>
  <c r="M226" i="1"/>
  <c r="O226" i="1" s="1"/>
  <c r="Q226" i="1" s="1"/>
  <c r="S226" i="1" s="1"/>
  <c r="D213" i="1"/>
  <c r="F213" i="1" s="1"/>
  <c r="H213" i="1" s="1"/>
  <c r="J213" i="1" s="1"/>
  <c r="K213" i="1"/>
  <c r="M213" i="1" s="1"/>
  <c r="O213" i="1" s="1"/>
  <c r="Q213" i="1" s="1"/>
  <c r="S213" i="1" s="1"/>
  <c r="T213" i="1"/>
  <c r="V213" i="1" s="1"/>
  <c r="X213" i="1" s="1"/>
  <c r="Z213" i="1" s="1"/>
  <c r="K150" i="1"/>
  <c r="M150" i="1" s="1"/>
  <c r="O150" i="1" s="1"/>
  <c r="Q150" i="1" s="1"/>
  <c r="S150" i="1" s="1"/>
  <c r="T150" i="1"/>
  <c r="V150" i="1" s="1"/>
  <c r="X150" i="1" s="1"/>
  <c r="Z150" i="1" s="1"/>
  <c r="D150" i="1"/>
  <c r="F150" i="1" s="1"/>
  <c r="H150" i="1" s="1"/>
  <c r="J150" i="1" s="1"/>
  <c r="K260" i="1"/>
  <c r="M260" i="1" s="1"/>
  <c r="O260" i="1" s="1"/>
  <c r="Q260" i="1" s="1"/>
  <c r="S260" i="1" s="1"/>
  <c r="T260" i="1"/>
  <c r="V260" i="1" s="1"/>
  <c r="X260" i="1" s="1"/>
  <c r="Z260" i="1" s="1"/>
  <c r="K261" i="1"/>
  <c r="M261" i="1" s="1"/>
  <c r="O261" i="1" s="1"/>
  <c r="Q261" i="1" s="1"/>
  <c r="S261" i="1" s="1"/>
  <c r="T261" i="1"/>
  <c r="V261" i="1" s="1"/>
  <c r="X261" i="1" s="1"/>
  <c r="Z261" i="1" s="1"/>
  <c r="D261" i="1"/>
  <c r="F261" i="1" s="1"/>
  <c r="H261" i="1" s="1"/>
  <c r="J261" i="1" s="1"/>
  <c r="D260" i="1"/>
  <c r="F260" i="1" s="1"/>
  <c r="H260" i="1" s="1"/>
  <c r="J260" i="1" s="1"/>
  <c r="K262" i="1"/>
  <c r="T262" i="1"/>
  <c r="D262" i="1"/>
  <c r="T278" i="1" l="1"/>
  <c r="V278" i="1" s="1"/>
  <c r="X278" i="1" s="1"/>
  <c r="Z278" i="1" s="1"/>
  <c r="V262" i="1"/>
  <c r="X262" i="1" s="1"/>
  <c r="Z262" i="1" s="1"/>
  <c r="D278" i="1"/>
  <c r="F278" i="1" s="1"/>
  <c r="H278" i="1" s="1"/>
  <c r="J278" i="1" s="1"/>
  <c r="F262" i="1"/>
  <c r="H262" i="1" s="1"/>
  <c r="J262" i="1" s="1"/>
  <c r="K278" i="1"/>
  <c r="M278" i="1" s="1"/>
  <c r="O278" i="1" s="1"/>
  <c r="Q278" i="1" s="1"/>
  <c r="S278" i="1" s="1"/>
  <c r="M262" i="1"/>
  <c r="O262" i="1" s="1"/>
  <c r="Q262" i="1" s="1"/>
  <c r="S262" i="1" s="1"/>
  <c r="D258" i="1"/>
  <c r="F258" i="1" s="1"/>
  <c r="H258" i="1" s="1"/>
  <c r="J258" i="1" s="1"/>
  <c r="T258" i="1"/>
  <c r="V258" i="1" s="1"/>
  <c r="X258" i="1" s="1"/>
  <c r="Z258" i="1" s="1"/>
  <c r="K258" i="1"/>
  <c r="M258" i="1" s="1"/>
  <c r="O258" i="1" s="1"/>
  <c r="Q258" i="1" s="1"/>
  <c r="S258" i="1" s="1"/>
  <c r="K91" i="1" l="1"/>
  <c r="M91" i="1" s="1"/>
  <c r="O91" i="1" s="1"/>
  <c r="Q91" i="1" s="1"/>
  <c r="S91" i="1" s="1"/>
  <c r="T91" i="1"/>
  <c r="V91" i="1" s="1"/>
  <c r="X91" i="1" s="1"/>
  <c r="Z91" i="1" s="1"/>
  <c r="K92" i="1"/>
  <c r="M92" i="1" s="1"/>
  <c r="O92" i="1" s="1"/>
  <c r="Q92" i="1" s="1"/>
  <c r="S92" i="1" s="1"/>
  <c r="T92" i="1"/>
  <c r="V92" i="1" s="1"/>
  <c r="X92" i="1" s="1"/>
  <c r="Z92" i="1" s="1"/>
  <c r="K93" i="1"/>
  <c r="T93" i="1"/>
  <c r="V93" i="1" s="1"/>
  <c r="X93" i="1" s="1"/>
  <c r="Z93" i="1" s="1"/>
  <c r="K94" i="1"/>
  <c r="T94" i="1"/>
  <c r="D94" i="1"/>
  <c r="D93" i="1"/>
  <c r="D92" i="1"/>
  <c r="F92" i="1" s="1"/>
  <c r="H92" i="1" s="1"/>
  <c r="J92" i="1" s="1"/>
  <c r="D91" i="1"/>
  <c r="F91" i="1" s="1"/>
  <c r="H91" i="1" s="1"/>
  <c r="J91" i="1" s="1"/>
  <c r="K113" i="1"/>
  <c r="M113" i="1" s="1"/>
  <c r="O113" i="1" s="1"/>
  <c r="Q113" i="1" s="1"/>
  <c r="S113" i="1" s="1"/>
  <c r="T113" i="1"/>
  <c r="V113" i="1" s="1"/>
  <c r="X113" i="1" s="1"/>
  <c r="Z113" i="1" s="1"/>
  <c r="D113" i="1"/>
  <c r="F113" i="1" s="1"/>
  <c r="H113" i="1" s="1"/>
  <c r="J113" i="1" s="1"/>
  <c r="K110" i="1"/>
  <c r="M110" i="1" s="1"/>
  <c r="O110" i="1" s="1"/>
  <c r="Q110" i="1" s="1"/>
  <c r="S110" i="1" s="1"/>
  <c r="T110" i="1"/>
  <c r="V110" i="1" s="1"/>
  <c r="X110" i="1" s="1"/>
  <c r="Z110" i="1" s="1"/>
  <c r="D110" i="1"/>
  <c r="F110" i="1" s="1"/>
  <c r="H110" i="1" s="1"/>
  <c r="J110" i="1" s="1"/>
  <c r="K105" i="1"/>
  <c r="M105" i="1" s="1"/>
  <c r="O105" i="1" s="1"/>
  <c r="Q105" i="1" s="1"/>
  <c r="S105" i="1" s="1"/>
  <c r="T105" i="1"/>
  <c r="V105" i="1" s="1"/>
  <c r="X105" i="1" s="1"/>
  <c r="Z105" i="1" s="1"/>
  <c r="D105" i="1"/>
  <c r="F105" i="1" s="1"/>
  <c r="H105" i="1" s="1"/>
  <c r="J105" i="1" s="1"/>
  <c r="T271" i="1"/>
  <c r="V271" i="1" s="1"/>
  <c r="X271" i="1" s="1"/>
  <c r="Z271" i="1" s="1"/>
  <c r="D271" i="1" l="1"/>
  <c r="F271" i="1" s="1"/>
  <c r="H271" i="1" s="1"/>
  <c r="J271" i="1" s="1"/>
  <c r="F93" i="1"/>
  <c r="H93" i="1" s="1"/>
  <c r="J93" i="1" s="1"/>
  <c r="T272" i="1"/>
  <c r="V272" i="1" s="1"/>
  <c r="X272" i="1" s="1"/>
  <c r="Z272" i="1" s="1"/>
  <c r="V94" i="1"/>
  <c r="X94" i="1" s="1"/>
  <c r="Z94" i="1" s="1"/>
  <c r="D272" i="1"/>
  <c r="F272" i="1" s="1"/>
  <c r="H272" i="1" s="1"/>
  <c r="J272" i="1" s="1"/>
  <c r="F94" i="1"/>
  <c r="H94" i="1" s="1"/>
  <c r="J94" i="1" s="1"/>
  <c r="K272" i="1"/>
  <c r="M272" i="1" s="1"/>
  <c r="O272" i="1" s="1"/>
  <c r="Q272" i="1" s="1"/>
  <c r="S272" i="1" s="1"/>
  <c r="M94" i="1"/>
  <c r="O94" i="1" s="1"/>
  <c r="Q94" i="1" s="1"/>
  <c r="S94" i="1" s="1"/>
  <c r="K271" i="1"/>
  <c r="M271" i="1" s="1"/>
  <c r="O271" i="1" s="1"/>
  <c r="Q271" i="1" s="1"/>
  <c r="S271" i="1" s="1"/>
  <c r="M93" i="1"/>
  <c r="O93" i="1" s="1"/>
  <c r="Q93" i="1" s="1"/>
  <c r="S93" i="1" s="1"/>
  <c r="T275" i="1"/>
  <c r="V275" i="1" s="1"/>
  <c r="X275" i="1" s="1"/>
  <c r="Z275" i="1" s="1"/>
  <c r="D275" i="1"/>
  <c r="F275" i="1" s="1"/>
  <c r="H275" i="1" s="1"/>
  <c r="J275" i="1" s="1"/>
  <c r="K275" i="1"/>
  <c r="M275" i="1" s="1"/>
  <c r="O275" i="1" s="1"/>
  <c r="Q275" i="1" s="1"/>
  <c r="S275" i="1" s="1"/>
  <c r="K71" i="1"/>
  <c r="M71" i="1" s="1"/>
  <c r="O71" i="1" s="1"/>
  <c r="Q71" i="1" s="1"/>
  <c r="S71" i="1" s="1"/>
  <c r="T71" i="1"/>
  <c r="V71" i="1" s="1"/>
  <c r="X71" i="1" s="1"/>
  <c r="Z71" i="1" s="1"/>
  <c r="D71" i="1"/>
  <c r="F71" i="1" s="1"/>
  <c r="H71" i="1" s="1"/>
  <c r="J71" i="1" s="1"/>
  <c r="K67" i="1"/>
  <c r="T67" i="1"/>
  <c r="D67" i="1"/>
  <c r="K62" i="1"/>
  <c r="M62" i="1" s="1"/>
  <c r="O62" i="1" s="1"/>
  <c r="Q62" i="1" s="1"/>
  <c r="S62" i="1" s="1"/>
  <c r="D62" i="1"/>
  <c r="F62" i="1" s="1"/>
  <c r="H62" i="1" s="1"/>
  <c r="J62" i="1" s="1"/>
  <c r="T65" i="1"/>
  <c r="T21" i="1" s="1"/>
  <c r="T57" i="1"/>
  <c r="V57" i="1" s="1"/>
  <c r="X57" i="1" s="1"/>
  <c r="Z57" i="1" s="1"/>
  <c r="D57" i="1"/>
  <c r="F57" i="1" s="1"/>
  <c r="H57" i="1" s="1"/>
  <c r="J57" i="1" s="1"/>
  <c r="K60" i="1"/>
  <c r="K21" i="1" s="1"/>
  <c r="K52" i="1"/>
  <c r="M52" i="1" s="1"/>
  <c r="O52" i="1" s="1"/>
  <c r="Q52" i="1" s="1"/>
  <c r="S52" i="1" s="1"/>
  <c r="T52" i="1"/>
  <c r="V52" i="1" s="1"/>
  <c r="X52" i="1" s="1"/>
  <c r="Z52" i="1" s="1"/>
  <c r="D52" i="1"/>
  <c r="F52" i="1" s="1"/>
  <c r="H52" i="1" s="1"/>
  <c r="J52" i="1" s="1"/>
  <c r="K47" i="1"/>
  <c r="M47" i="1" s="1"/>
  <c r="O47" i="1" s="1"/>
  <c r="Q47" i="1" s="1"/>
  <c r="S47" i="1" s="1"/>
  <c r="T47" i="1"/>
  <c r="V47" i="1" s="1"/>
  <c r="X47" i="1" s="1"/>
  <c r="Z47" i="1" s="1"/>
  <c r="D47" i="1"/>
  <c r="F47" i="1" s="1"/>
  <c r="H47" i="1" s="1"/>
  <c r="J47" i="1" s="1"/>
  <c r="K28" i="1"/>
  <c r="M28" i="1" s="1"/>
  <c r="O28" i="1" s="1"/>
  <c r="Q28" i="1" s="1"/>
  <c r="S28" i="1" s="1"/>
  <c r="T28" i="1"/>
  <c r="V28" i="1" s="1"/>
  <c r="X28" i="1" s="1"/>
  <c r="Z28" i="1" s="1"/>
  <c r="D31" i="1"/>
  <c r="D21" i="1" s="1"/>
  <c r="K207" i="1"/>
  <c r="M207" i="1" s="1"/>
  <c r="O207" i="1" s="1"/>
  <c r="Q207" i="1" s="1"/>
  <c r="S207" i="1" s="1"/>
  <c r="T207" i="1"/>
  <c r="V207" i="1" s="1"/>
  <c r="X207" i="1" s="1"/>
  <c r="Z207" i="1" s="1"/>
  <c r="D207" i="1"/>
  <c r="F207" i="1" s="1"/>
  <c r="H207" i="1" s="1"/>
  <c r="J207" i="1" s="1"/>
  <c r="K151" i="1"/>
  <c r="M151" i="1" s="1"/>
  <c r="O151" i="1" s="1"/>
  <c r="Q151" i="1" s="1"/>
  <c r="S151" i="1" s="1"/>
  <c r="T151" i="1"/>
  <c r="V151" i="1" s="1"/>
  <c r="X151" i="1" s="1"/>
  <c r="Z151" i="1" s="1"/>
  <c r="D151" i="1"/>
  <c r="F151" i="1" s="1"/>
  <c r="H151" i="1" s="1"/>
  <c r="J151" i="1" s="1"/>
  <c r="D156" i="1"/>
  <c r="F156" i="1" s="1"/>
  <c r="H156" i="1" s="1"/>
  <c r="J156" i="1" s="1"/>
  <c r="T152" i="1"/>
  <c r="V152" i="1" s="1"/>
  <c r="X152" i="1" s="1"/>
  <c r="Z152" i="1" s="1"/>
  <c r="K152" i="1"/>
  <c r="M152" i="1" s="1"/>
  <c r="O152" i="1" s="1"/>
  <c r="Q152" i="1" s="1"/>
  <c r="S152" i="1" s="1"/>
  <c r="D152" i="1"/>
  <c r="F152" i="1" s="1"/>
  <c r="H152" i="1" s="1"/>
  <c r="J152" i="1" s="1"/>
  <c r="F21" i="1" l="1"/>
  <c r="H21" i="1" s="1"/>
  <c r="J21" i="1" s="1"/>
  <c r="F31" i="1"/>
  <c r="H31" i="1" s="1"/>
  <c r="J31" i="1" s="1"/>
  <c r="V21" i="1"/>
  <c r="X21" i="1" s="1"/>
  <c r="Z21" i="1" s="1"/>
  <c r="V65" i="1"/>
  <c r="X65" i="1" s="1"/>
  <c r="Z65" i="1" s="1"/>
  <c r="M60" i="1"/>
  <c r="O60" i="1" s="1"/>
  <c r="Q60" i="1" s="1"/>
  <c r="S60" i="1" s="1"/>
  <c r="D277" i="1"/>
  <c r="V67" i="1"/>
  <c r="X67" i="1" s="1"/>
  <c r="Z67" i="1" s="1"/>
  <c r="T277" i="1"/>
  <c r="V277" i="1" s="1"/>
  <c r="X277" i="1" s="1"/>
  <c r="Z277" i="1" s="1"/>
  <c r="F67" i="1"/>
  <c r="H67" i="1" s="1"/>
  <c r="J67" i="1" s="1"/>
  <c r="F277" i="1"/>
  <c r="H277" i="1" s="1"/>
  <c r="J277" i="1" s="1"/>
  <c r="M67" i="1"/>
  <c r="O67" i="1" s="1"/>
  <c r="Q67" i="1" s="1"/>
  <c r="S67" i="1" s="1"/>
  <c r="K277" i="1"/>
  <c r="M277" i="1" s="1"/>
  <c r="O277" i="1" s="1"/>
  <c r="Q277" i="1" s="1"/>
  <c r="S277" i="1" s="1"/>
  <c r="T62" i="1"/>
  <c r="V62" i="1" s="1"/>
  <c r="X62" i="1" s="1"/>
  <c r="Z62" i="1" s="1"/>
  <c r="K57" i="1"/>
  <c r="M57" i="1" s="1"/>
  <c r="O57" i="1" s="1"/>
  <c r="Q57" i="1" s="1"/>
  <c r="S57" i="1" s="1"/>
  <c r="T269" i="1"/>
  <c r="V269" i="1" s="1"/>
  <c r="X269" i="1" s="1"/>
  <c r="Z269" i="1" s="1"/>
  <c r="T148" i="1"/>
  <c r="V148" i="1" s="1"/>
  <c r="X148" i="1" s="1"/>
  <c r="Z148" i="1" s="1"/>
  <c r="K269" i="1"/>
  <c r="M269" i="1" s="1"/>
  <c r="O269" i="1" s="1"/>
  <c r="Q269" i="1" s="1"/>
  <c r="S269" i="1" s="1"/>
  <c r="K148" i="1"/>
  <c r="M148" i="1" s="1"/>
  <c r="O148" i="1" s="1"/>
  <c r="Q148" i="1" s="1"/>
  <c r="S148" i="1" s="1"/>
  <c r="D269" i="1"/>
  <c r="F269" i="1" s="1"/>
  <c r="H269" i="1" s="1"/>
  <c r="J269" i="1" s="1"/>
  <c r="D148" i="1"/>
  <c r="F148" i="1" s="1"/>
  <c r="H148" i="1" s="1"/>
  <c r="J148" i="1" s="1"/>
  <c r="D270" i="1"/>
  <c r="F270" i="1" s="1"/>
  <c r="H270" i="1" s="1"/>
  <c r="J270" i="1" s="1"/>
  <c r="T270" i="1"/>
  <c r="V270" i="1" s="1"/>
  <c r="X270" i="1" s="1"/>
  <c r="Z270" i="1" s="1"/>
  <c r="D28" i="1"/>
  <c r="F28" i="1" s="1"/>
  <c r="H28" i="1" s="1"/>
  <c r="J28" i="1" s="1"/>
  <c r="D238" i="1"/>
  <c r="F238" i="1" s="1"/>
  <c r="H238" i="1" s="1"/>
  <c r="J238" i="1" s="1"/>
  <c r="K219" i="1"/>
  <c r="T219" i="1"/>
  <c r="D219" i="1"/>
  <c r="K232" i="1"/>
  <c r="M232" i="1" s="1"/>
  <c r="O232" i="1" s="1"/>
  <c r="Q232" i="1" s="1"/>
  <c r="S232" i="1" s="1"/>
  <c r="T232" i="1"/>
  <c r="V232" i="1" s="1"/>
  <c r="X232" i="1" s="1"/>
  <c r="Z232" i="1" s="1"/>
  <c r="D232" i="1"/>
  <c r="F232" i="1" s="1"/>
  <c r="H232" i="1" s="1"/>
  <c r="J232" i="1" s="1"/>
  <c r="K210" i="1"/>
  <c r="M210" i="1" s="1"/>
  <c r="O210" i="1" s="1"/>
  <c r="Q210" i="1" s="1"/>
  <c r="S210" i="1" s="1"/>
  <c r="T210" i="1"/>
  <c r="V210" i="1" s="1"/>
  <c r="X210" i="1" s="1"/>
  <c r="Z210" i="1" s="1"/>
  <c r="D210" i="1"/>
  <c r="F210" i="1" s="1"/>
  <c r="H210" i="1" s="1"/>
  <c r="J210" i="1" s="1"/>
  <c r="K127" i="1"/>
  <c r="M127" i="1" s="1"/>
  <c r="O127" i="1" s="1"/>
  <c r="Q127" i="1" s="1"/>
  <c r="S127" i="1" s="1"/>
  <c r="T127" i="1"/>
  <c r="V127" i="1" s="1"/>
  <c r="X127" i="1" s="1"/>
  <c r="Z127" i="1" s="1"/>
  <c r="D127" i="1"/>
  <c r="F127" i="1" s="1"/>
  <c r="H127" i="1" s="1"/>
  <c r="J127" i="1" s="1"/>
  <c r="K198" i="1"/>
  <c r="M198" i="1" s="1"/>
  <c r="O198" i="1" s="1"/>
  <c r="Q198" i="1" s="1"/>
  <c r="S198" i="1" s="1"/>
  <c r="T198" i="1"/>
  <c r="V198" i="1" s="1"/>
  <c r="X198" i="1" s="1"/>
  <c r="Z198" i="1" s="1"/>
  <c r="D198" i="1"/>
  <c r="F198" i="1" s="1"/>
  <c r="H198" i="1" s="1"/>
  <c r="J198" i="1" s="1"/>
  <c r="K194" i="1"/>
  <c r="M194" i="1" s="1"/>
  <c r="O194" i="1" s="1"/>
  <c r="Q194" i="1" s="1"/>
  <c r="S194" i="1" s="1"/>
  <c r="T194" i="1"/>
  <c r="V194" i="1" s="1"/>
  <c r="X194" i="1" s="1"/>
  <c r="Z194" i="1" s="1"/>
  <c r="D194" i="1"/>
  <c r="F194" i="1" s="1"/>
  <c r="H194" i="1" s="1"/>
  <c r="J194" i="1" s="1"/>
  <c r="K190" i="1"/>
  <c r="M190" i="1" s="1"/>
  <c r="O190" i="1" s="1"/>
  <c r="Q190" i="1" s="1"/>
  <c r="S190" i="1" s="1"/>
  <c r="T190" i="1"/>
  <c r="V190" i="1" s="1"/>
  <c r="X190" i="1" s="1"/>
  <c r="Z190" i="1" s="1"/>
  <c r="D190" i="1"/>
  <c r="F190" i="1" s="1"/>
  <c r="H190" i="1" s="1"/>
  <c r="J190" i="1" s="1"/>
  <c r="K184" i="1"/>
  <c r="M184" i="1" s="1"/>
  <c r="O184" i="1" s="1"/>
  <c r="Q184" i="1" s="1"/>
  <c r="S184" i="1" s="1"/>
  <c r="T184" i="1"/>
  <c r="V184" i="1" s="1"/>
  <c r="X184" i="1" s="1"/>
  <c r="Z184" i="1" s="1"/>
  <c r="D184" i="1"/>
  <c r="F184" i="1" s="1"/>
  <c r="H184" i="1" s="1"/>
  <c r="J184" i="1" s="1"/>
  <c r="K180" i="1"/>
  <c r="M180" i="1" s="1"/>
  <c r="O180" i="1" s="1"/>
  <c r="Q180" i="1" s="1"/>
  <c r="S180" i="1" s="1"/>
  <c r="T180" i="1"/>
  <c r="V180" i="1" s="1"/>
  <c r="X180" i="1" s="1"/>
  <c r="Z180" i="1" s="1"/>
  <c r="D180" i="1"/>
  <c r="F180" i="1" s="1"/>
  <c r="H180" i="1" s="1"/>
  <c r="J180" i="1" s="1"/>
  <c r="K176" i="1"/>
  <c r="M176" i="1" s="1"/>
  <c r="O176" i="1" s="1"/>
  <c r="Q176" i="1" s="1"/>
  <c r="S176" i="1" s="1"/>
  <c r="T176" i="1"/>
  <c r="V176" i="1" s="1"/>
  <c r="X176" i="1" s="1"/>
  <c r="Z176" i="1" s="1"/>
  <c r="D176" i="1"/>
  <c r="F176" i="1" s="1"/>
  <c r="H176" i="1" s="1"/>
  <c r="J176" i="1" s="1"/>
  <c r="K172" i="1"/>
  <c r="M172" i="1" s="1"/>
  <c r="O172" i="1" s="1"/>
  <c r="Q172" i="1" s="1"/>
  <c r="S172" i="1" s="1"/>
  <c r="T172" i="1"/>
  <c r="V172" i="1" s="1"/>
  <c r="X172" i="1" s="1"/>
  <c r="Z172" i="1" s="1"/>
  <c r="D172" i="1"/>
  <c r="F172" i="1" s="1"/>
  <c r="H172" i="1" s="1"/>
  <c r="J172" i="1" s="1"/>
  <c r="K168" i="1"/>
  <c r="M168" i="1" s="1"/>
  <c r="O168" i="1" s="1"/>
  <c r="Q168" i="1" s="1"/>
  <c r="S168" i="1" s="1"/>
  <c r="T168" i="1"/>
  <c r="V168" i="1" s="1"/>
  <c r="X168" i="1" s="1"/>
  <c r="Z168" i="1" s="1"/>
  <c r="D168" i="1"/>
  <c r="F168" i="1" s="1"/>
  <c r="H168" i="1" s="1"/>
  <c r="J168" i="1" s="1"/>
  <c r="K164" i="1"/>
  <c r="M164" i="1" s="1"/>
  <c r="O164" i="1" s="1"/>
  <c r="Q164" i="1" s="1"/>
  <c r="S164" i="1" s="1"/>
  <c r="T164" i="1"/>
  <c r="V164" i="1" s="1"/>
  <c r="X164" i="1" s="1"/>
  <c r="Z164" i="1" s="1"/>
  <c r="D164" i="1"/>
  <c r="F164" i="1" s="1"/>
  <c r="H164" i="1" s="1"/>
  <c r="J164" i="1" s="1"/>
  <c r="K160" i="1"/>
  <c r="M160" i="1" s="1"/>
  <c r="O160" i="1" s="1"/>
  <c r="Q160" i="1" s="1"/>
  <c r="S160" i="1" s="1"/>
  <c r="T160" i="1"/>
  <c r="V160" i="1" s="1"/>
  <c r="X160" i="1" s="1"/>
  <c r="Z160" i="1" s="1"/>
  <c r="D160" i="1"/>
  <c r="F160" i="1" s="1"/>
  <c r="H160" i="1" s="1"/>
  <c r="J160" i="1" s="1"/>
  <c r="K156" i="1"/>
  <c r="M156" i="1" s="1"/>
  <c r="O156" i="1" s="1"/>
  <c r="Q156" i="1" s="1"/>
  <c r="S156" i="1" s="1"/>
  <c r="T156" i="1"/>
  <c r="V156" i="1" s="1"/>
  <c r="X156" i="1" s="1"/>
  <c r="Z156" i="1" s="1"/>
  <c r="D274" i="1" l="1"/>
  <c r="F274" i="1" s="1"/>
  <c r="H274" i="1" s="1"/>
  <c r="J274" i="1" s="1"/>
  <c r="T274" i="1"/>
  <c r="V274" i="1" s="1"/>
  <c r="X274" i="1" s="1"/>
  <c r="Z274" i="1" s="1"/>
  <c r="K274" i="1"/>
  <c r="M274" i="1" s="1"/>
  <c r="O274" i="1" s="1"/>
  <c r="Q274" i="1" s="1"/>
  <c r="S274" i="1" s="1"/>
  <c r="V219" i="1"/>
  <c r="X219" i="1" s="1"/>
  <c r="Z219" i="1" s="1"/>
  <c r="F219" i="1"/>
  <c r="H219" i="1" s="1"/>
  <c r="J219" i="1" s="1"/>
  <c r="M219" i="1"/>
  <c r="O219" i="1" s="1"/>
  <c r="Q219" i="1" s="1"/>
  <c r="S219" i="1" s="1"/>
  <c r="K270" i="1"/>
  <c r="M270" i="1" s="1"/>
  <c r="O270" i="1" s="1"/>
  <c r="Q270" i="1" s="1"/>
  <c r="S270" i="1" s="1"/>
  <c r="M21" i="1"/>
  <c r="O21" i="1" s="1"/>
  <c r="Q21" i="1" s="1"/>
  <c r="S21" i="1" s="1"/>
  <c r="T276" i="1"/>
  <c r="V276" i="1" s="1"/>
  <c r="X276" i="1" s="1"/>
  <c r="Z276" i="1" s="1"/>
  <c r="K276" i="1"/>
  <c r="M276" i="1" s="1"/>
  <c r="O276" i="1" s="1"/>
  <c r="Q276" i="1" s="1"/>
  <c r="S276" i="1" s="1"/>
  <c r="D276" i="1"/>
  <c r="F276" i="1" s="1"/>
  <c r="H276" i="1" s="1"/>
  <c r="J276" i="1" s="1"/>
  <c r="D18" i="1"/>
  <c r="F18" i="1" s="1"/>
  <c r="H18" i="1" s="1"/>
  <c r="J18" i="1" s="1"/>
  <c r="K18" i="1" l="1"/>
  <c r="M18" i="1" s="1"/>
  <c r="O18" i="1" s="1"/>
  <c r="Q18" i="1" s="1"/>
  <c r="S18" i="1" s="1"/>
  <c r="T18" i="1"/>
  <c r="V18" i="1" s="1"/>
  <c r="X18" i="1" s="1"/>
  <c r="Z18" i="1" s="1"/>
  <c r="K238" i="1" l="1"/>
  <c r="M238" i="1" s="1"/>
  <c r="O238" i="1" s="1"/>
  <c r="Q238" i="1" s="1"/>
  <c r="S238" i="1" s="1"/>
  <c r="T238" i="1"/>
  <c r="V238" i="1" s="1"/>
  <c r="X238" i="1" s="1"/>
  <c r="Z238" i="1" s="1"/>
  <c r="T89" i="1" l="1"/>
  <c r="V89" i="1" s="1"/>
  <c r="X89" i="1" s="1"/>
  <c r="Z89" i="1" s="1"/>
  <c r="D89" i="1"/>
  <c r="F89" i="1" s="1"/>
  <c r="H89" i="1" s="1"/>
  <c r="J89" i="1" s="1"/>
  <c r="K89" i="1"/>
  <c r="M89" i="1" s="1"/>
  <c r="O89" i="1" s="1"/>
  <c r="Q89" i="1" s="1"/>
  <c r="S89" i="1" s="1"/>
  <c r="D123" i="1" l="1"/>
  <c r="K123" i="1"/>
  <c r="T123" i="1"/>
  <c r="K267" i="1" l="1"/>
  <c r="K283" i="1" s="1"/>
  <c r="M123" i="1"/>
  <c r="O123" i="1" s="1"/>
  <c r="Q123" i="1" s="1"/>
  <c r="S123" i="1" s="1"/>
  <c r="T267" i="1"/>
  <c r="T283" i="1" s="1"/>
  <c r="V123" i="1"/>
  <c r="X123" i="1" s="1"/>
  <c r="Z123" i="1" s="1"/>
  <c r="D267" i="1"/>
  <c r="F123" i="1"/>
  <c r="H123" i="1" s="1"/>
  <c r="J123" i="1" s="1"/>
  <c r="T285" i="1" l="1"/>
  <c r="T286" i="1" s="1"/>
  <c r="K285" i="1"/>
  <c r="K286" i="1" s="1"/>
  <c r="F267" i="1"/>
  <c r="H267" i="1" s="1"/>
  <c r="J267" i="1" s="1"/>
  <c r="D283" i="1"/>
  <c r="V267" i="1"/>
  <c r="M267" i="1"/>
  <c r="M285" i="1" l="1"/>
  <c r="M286" i="1" s="1"/>
  <c r="M283" i="1"/>
  <c r="V285" i="1"/>
  <c r="V286" i="1" s="1"/>
  <c r="V283" i="1"/>
  <c r="O267" i="1"/>
  <c r="X267" i="1"/>
  <c r="Z267" i="1" l="1"/>
  <c r="X283" i="1"/>
  <c r="Q267" i="1"/>
  <c r="O283" i="1"/>
  <c r="S267" i="1" l="1"/>
  <c r="Q283" i="1"/>
</calcChain>
</file>

<file path=xl/sharedStrings.xml><?xml version="1.0" encoding="utf-8"?>
<sst xmlns="http://schemas.openxmlformats.org/spreadsheetml/2006/main" count="664" uniqueCount="368">
  <si>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</si>
  <si>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</si>
  <si>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</si>
  <si>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</si>
  <si>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</si>
  <si>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</si>
  <si>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</si>
  <si>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</si>
  <si>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</si>
  <si>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</si>
  <si>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</si>
  <si>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</si>
  <si>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</si>
  <si>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</si>
  <si>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</si>
  <si>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</si>
  <si>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</si>
  <si>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</si>
  <si>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</si>
  <si>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</si>
  <si>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</si>
  <si>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</si>
  <si>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</si>
  <si>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</si>
  <si>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</si>
  <si>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</si>
  <si>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</si>
  <si>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</si>
  <si>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</si>
  <si>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</si>
  <si>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</si>
  <si>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</si>
  <si>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</si>
  <si>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</si>
  <si>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</si>
  <si>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</si>
  <si>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</si>
  <si>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</si>
  <si>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</si>
  <si>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</si>
  <si>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</si>
  <si>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</si>
  <si>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</si>
  <si>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</si>
  <si>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</si>
  <si>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</si>
  <si>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</si>
  <si>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</si>
  <si>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</si>
  <si>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</si>
  <si>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</si>
  <si>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</si>
  <si>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</si>
  <si>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</si>
  <si>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</si>
  <si>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</si>
  <si>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</si>
  <si>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</si>
  <si>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 xml:space="preserve">Строительство здания общеобразовательного учреждения по ул. Карпинского, 77а 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</si>
  <si>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</si>
  <si>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</si>
  <si>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Реконструкция физкультурно-оздоровительного комплекса по адресу: ул. Рабочая, 9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</si>
  <si>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</si>
  <si>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</si>
  <si>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</si>
  <si>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</si>
  <si>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</si>
  <si>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</si>
  <si>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</si>
  <si>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блокировочной сети водопровода по ул. Макаренко Мотовилихинского района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</si>
  <si>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</si>
  <si>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</si>
  <si>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</si>
  <si>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</si>
  <si>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</si>
  <si>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</si>
  <si>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</si>
  <si>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</si>
  <si>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</si>
  <si>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</si>
  <si>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</si>
  <si>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</si>
  <si>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</si>
  <si>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</si>
  <si>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</si>
  <si>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</si>
  <si>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</si>
  <si>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</si>
  <si>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</si>
  <si>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</si>
  <si>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</si>
  <si>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</si>
  <si>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</si>
  <si>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</si>
  <si>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</si>
  <si>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</si>
  <si>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</si>
  <si>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</si>
  <si>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</si>
  <si>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</si>
  <si>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</si>
  <si>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</si>
  <si>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</si>
  <si>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</si>
  <si>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</si>
  <si>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</si>
  <si>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</si>
  <si>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</si>
  <si>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</si>
  <si>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</si>
  <si>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</si>
  <si>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</si>
  <si>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</si>
  <si>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</si>
  <si>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</si>
  <si>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</si>
  <si>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</si>
  <si>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</si>
  <si>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</si>
  <si>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</si>
  <si>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</si>
  <si>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</si>
  <si>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</si>
  <si>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</si>
  <si>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</si>
  <si>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</si>
  <si>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</si>
  <si>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</si>
  <si>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</si>
  <si>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</si>
  <si>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</si>
  <si>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</si>
  <si>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</si>
  <si>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</si>
  <si>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</si>
  <si>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</si>
  <si>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</si>
  <si>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</si>
  <si>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</si>
  <si>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</si>
  <si>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</si>
  <si>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</si>
  <si>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</si>
  <si>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</si>
  <si>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</si>
  <si>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</si>
  <si>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</si>
  <si>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</si>
  <si>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</si>
  <si>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</si>
  <si>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</si>
  <si>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</si>
  <si>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</si>
  <si>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</si>
  <si>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</si>
  <si>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</si>
  <si>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</si>
  <si>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</si>
  <si>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</si>
  <si>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</si>
  <si>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</si>
  <si>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</si>
  <si>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</si>
  <si>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</si>
  <si>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</si>
  <si>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</si>
  <si>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</si>
  <si>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</si>
  <si>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</si>
  <si>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</si>
  <si>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</si>
  <si>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</si>
  <si>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</si>
  <si>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</si>
  <si>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</si>
  <si>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</si>
  <si>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</si>
  <si>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</si>
  <si>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</si>
  <si>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</si>
  <si>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</si>
  <si>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</si>
  <si>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</si>
  <si>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</si>
  <si>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</si>
  <si>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</si>
  <si>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</si>
  <si>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</si>
  <si>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</si>
  <si>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</si>
  <si>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</si>
  <si>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</si>
  <si>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</si>
  <si>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</si>
  <si>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</si>
  <si>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</si>
  <si>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</si>
  <si>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</si>
  <si>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</si>
  <si>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</si>
  <si>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</si>
  <si>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</si>
  <si>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</si>
  <si>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</si>
  <si>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</si>
  <si>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</si>
  <si>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</si>
  <si>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</si>
  <si>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</si>
  <si>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</si>
  <si>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</si>
  <si>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</si>
  <si>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</si>
  <si>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</si>
  <si>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</si>
  <si>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</si>
  <si>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</si>
  <si>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</si>
  <si>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</si>
  <si>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</si>
  <si>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</si>
  <si>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</si>
  <si>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</si>
  <si>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</si>
  <si>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</si>
  <si>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</si>
  <si>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</si>
  <si>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</si>
  <si>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</si>
  <si>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</si>
  <si>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</si>
  <si>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</si>
  <si>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</si>
  <si>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</si>
  <si>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</si>
  <si>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</si>
  <si>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</si>
  <si>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</si>
  <si>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</si>
  <si>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</si>
  <si>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</si>
  <si>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</si>
  <si>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</si>
  <si>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</si>
  <si>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</si>
  <si>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</si>
  <si>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</si>
  <si>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</si>
  <si>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</si>
  <si>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</si>
  <si>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</si>
  <si>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</si>
  <si>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</si>
  <si>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</si>
  <si>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</si>
  <si>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</si>
  <si>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</si>
  <si>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</si>
  <si>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</si>
  <si>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</si>
  <si>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</si>
  <si>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</si>
  <si>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</si>
  <si>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</si>
  <si>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</si>
  <si>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</si>
  <si>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</si>
  <si>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</si>
  <si>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</si>
  <si>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</si>
  <si>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</si>
  <si>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</si>
  <si>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</si>
  <si>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</si>
  <si>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</si>
  <si>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</si>
  <si>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</si>
  <si>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</si>
  <si>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</si>
  <si>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</si>
  <si>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</si>
  <si>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</si>
  <si>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</si>
  <si>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</si>
  <si>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</si>
  <si>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</si>
  <si>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</si>
  <si>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</si>
  <si>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</si>
  <si>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</si>
  <si>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</si>
  <si>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</si>
  <si>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</si>
  <si>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</si>
  <si>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</si>
  <si>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</si>
  <si>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</si>
  <si>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</si>
  <si>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</si>
  <si>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</si>
  <si>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</si>
  <si>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</si>
  <si>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</si>
  <si>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</si>
  <si>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</si>
  <si>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</si>
  <si>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</si>
  <si>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</si>
  <si>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</si>
  <si>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</si>
  <si>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</si>
  <si>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</si>
  <si>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</si>
  <si>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</si>
  <si>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</si>
  <si>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</si>
  <si>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</si>
  <si>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</si>
  <si>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</si>
  <si>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</si>
  <si>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</si>
  <si>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</si>
  <si>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</si>
  <si>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</si>
  <si>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</si>
  <si>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</si>
  <si>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</si>
  <si>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</si>
  <si>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</si>
  <si>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</si>
  <si>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</si>
  <si>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</si>
  <si>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</si>
  <si>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</si>
  <si>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</si>
  <si>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</si>
  <si>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</si>
  <si>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</si>
  <si>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</si>
  <si>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</si>
  <si>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</si>
  <si>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</si>
  <si>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</si>
  <si>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</si>
  <si>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</si>
  <si>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</si>
  <si>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</si>
  <si>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</si>
  <si>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</si>
  <si>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</si>
  <si>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</si>
  <si>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</si>
  <si>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</si>
  <si>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</si>
  <si>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1710142180, 171G552430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</si>
  <si>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</si>
  <si>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</si>
  <si>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</si>
  <si>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</si>
  <si>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</si>
  <si>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</si>
  <si>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</si>
  <si>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</si>
  <si>
    <t>Феврль комитет</t>
  </si>
  <si>
    <t>Уточнение март</t>
  </si>
  <si>
    <t>99.</t>
  </si>
  <si>
    <t>100.</t>
  </si>
  <si>
    <t>от 23.03.2021 №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</si>
</sst>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3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center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2" fillId="0" borderId="0" xfId="0" applyNumberFormat="1" applyFont="1" applyFill="1" applyAlignment="1">
      <alignment horizontal="right" vertical="center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 vertical="top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286"/>
  <sheetViews>
    <sheetView tabSelected="1" zoomScale="72" zoomScaleNormal="72" workbookViewId="0">
      <selection activeCell="Z24" sqref="Z24"/>
    </sheetView>
  </sheetViews>
  <sheetFormatPr defaultColWidth="9.109375" defaultRowHeight="18" x14ac:dyDescent="0.35"/>
  <cols>
    <col min="1" max="1" width="5.5546875" style="72" customWidth="1"/>
    <col min="2" max="2" width="82.6640625" style="73" customWidth="1"/>
    <col min="3" max="3" width="21.33203125" style="73" customWidth="1"/>
    <col min="4" max="4" width="15.88671875" style="9" hidden="1" customWidth="1"/>
    <col min="5" max="5" width="14.21875" style="40" hidden="1" customWidth="1"/>
    <col min="6" max="6" width="14.88671875" style="9" hidden="1" customWidth="1"/>
    <col min="7" max="7" width="15.5546875" style="9" hidden="1" customWidth="1"/>
    <col min="8" max="8" width="18.5546875" style="9" hidden="1" customWidth="1"/>
    <col min="9" max="9" width="17.5546875" style="19" hidden="1" customWidth="1"/>
    <col min="10" max="10" width="19.33203125" style="40" customWidth="1"/>
    <col min="11" max="11" width="17.5546875" style="9" hidden="1" customWidth="1"/>
    <col min="12" max="12" width="17.5546875" style="40" hidden="1" customWidth="1"/>
    <col min="13" max="17" width="17.5546875" style="9" hidden="1" customWidth="1"/>
    <col min="18" max="18" width="17.5546875" style="19" hidden="1" customWidth="1"/>
    <col min="19" max="19" width="18.6640625" style="40" customWidth="1"/>
    <col min="20" max="24" width="17.5546875" style="9" hidden="1" customWidth="1"/>
    <col min="25" max="25" width="17.5546875" style="19" hidden="1" customWidth="1"/>
    <col min="26" max="26" width="18" style="40" customWidth="1"/>
    <col min="27" max="27" width="15" style="8" hidden="1" customWidth="1"/>
    <col min="28" max="28" width="10.5546875" style="3" hidden="1" customWidth="1"/>
    <col min="29" max="30" width="9.109375" style="72" customWidth="1"/>
    <col min="31" max="16384" width="9.109375" style="72"/>
  </cols>
  <sheetData>
    <row r="1" spans="1:26" x14ac:dyDescent="0.35">
      <c r="Z1" s="40" t="s">
        <v>33</v>
      </c>
    </row>
    <row r="2" spans="1:26" x14ac:dyDescent="0.35">
      <c r="Z2" s="40" t="s">
        <v>17</v>
      </c>
    </row>
    <row r="3" spans="1:26" x14ac:dyDescent="0.35">
      <c r="Z3" s="40" t="s">
        <v>18</v>
      </c>
    </row>
    <row r="4" spans="1:26" x14ac:dyDescent="0.35">
      <c r="S4" s="129" t="s">
        <v>367</v>
      </c>
      <c r="T4" s="130"/>
      <c r="U4" s="130"/>
      <c r="V4" s="130"/>
      <c r="W4" s="130"/>
      <c r="X4" s="130"/>
      <c r="Y4" s="130"/>
      <c r="Z4" s="129"/>
    </row>
    <row r="6" spans="1:26" x14ac:dyDescent="0.35">
      <c r="X6" s="61"/>
      <c r="Z6" s="81" t="s">
        <v>33</v>
      </c>
    </row>
    <row r="7" spans="1:26" x14ac:dyDescent="0.35">
      <c r="X7" s="61"/>
      <c r="Z7" s="81" t="s">
        <v>17</v>
      </c>
    </row>
    <row r="8" spans="1:26" x14ac:dyDescent="0.35">
      <c r="X8" s="61"/>
      <c r="Z8" s="81" t="s">
        <v>18</v>
      </c>
    </row>
    <row r="9" spans="1:26" x14ac:dyDescent="0.35">
      <c r="Z9" s="40" t="s">
        <v>360</v>
      </c>
    </row>
    <row r="10" spans="1:26" x14ac:dyDescent="0.35">
      <c r="D10" s="71"/>
      <c r="F10" s="71"/>
      <c r="G10" s="71"/>
      <c r="H10" s="71"/>
      <c r="K10" s="71"/>
      <c r="M10" s="71"/>
      <c r="N10" s="71"/>
      <c r="O10" s="71"/>
      <c r="P10" s="71"/>
      <c r="Q10" s="71"/>
      <c r="T10" s="71"/>
      <c r="U10" s="71"/>
      <c r="V10" s="71"/>
      <c r="W10" s="71"/>
      <c r="X10" s="71"/>
    </row>
    <row r="11" spans="1:26" ht="15.75" customHeight="1" x14ac:dyDescent="0.35">
      <c r="A11" s="131" t="s">
        <v>22</v>
      </c>
      <c r="B11" s="132"/>
      <c r="C11" s="132"/>
      <c r="D11" s="133"/>
      <c r="E11" s="133"/>
      <c r="F11" s="133"/>
      <c r="G11" s="133"/>
      <c r="H11" s="133"/>
      <c r="I11" s="133"/>
      <c r="J11" s="134"/>
      <c r="K11" s="133"/>
      <c r="L11" s="133"/>
      <c r="M11" s="133"/>
      <c r="N11" s="133"/>
      <c r="O11" s="133"/>
      <c r="P11" s="133"/>
      <c r="Q11" s="133"/>
      <c r="R11" s="133"/>
      <c r="S11" s="134"/>
      <c r="T11" s="135"/>
      <c r="U11" s="136"/>
      <c r="V11" s="135"/>
      <c r="W11" s="136"/>
      <c r="X11" s="135"/>
      <c r="Y11" s="136"/>
      <c r="Z11" s="137"/>
    </row>
    <row r="12" spans="1:26" ht="19.5" customHeight="1" x14ac:dyDescent="0.35">
      <c r="A12" s="131" t="s">
        <v>34</v>
      </c>
      <c r="B12" s="132"/>
      <c r="C12" s="132"/>
      <c r="D12" s="133"/>
      <c r="E12" s="133"/>
      <c r="F12" s="133"/>
      <c r="G12" s="133"/>
      <c r="H12" s="133"/>
      <c r="I12" s="133"/>
      <c r="J12" s="134"/>
      <c r="K12" s="133"/>
      <c r="L12" s="133"/>
      <c r="M12" s="133"/>
      <c r="N12" s="133"/>
      <c r="O12" s="133"/>
      <c r="P12" s="133"/>
      <c r="Q12" s="133"/>
      <c r="R12" s="133"/>
      <c r="S12" s="134"/>
      <c r="T12" s="135"/>
      <c r="U12" s="136"/>
      <c r="V12" s="135"/>
      <c r="W12" s="136"/>
      <c r="X12" s="135"/>
      <c r="Y12" s="136"/>
      <c r="Z12" s="137"/>
    </row>
    <row r="13" spans="1:26" x14ac:dyDescent="0.35">
      <c r="A13" s="138"/>
      <c r="B13" s="132"/>
      <c r="C13" s="132"/>
      <c r="D13" s="133"/>
      <c r="E13" s="133"/>
      <c r="F13" s="133"/>
      <c r="G13" s="133"/>
      <c r="H13" s="133"/>
      <c r="I13" s="133"/>
      <c r="J13" s="134"/>
      <c r="K13" s="133"/>
      <c r="L13" s="133"/>
      <c r="M13" s="133"/>
      <c r="N13" s="133"/>
      <c r="O13" s="133"/>
      <c r="P13" s="133"/>
      <c r="Q13" s="133"/>
      <c r="R13" s="133"/>
      <c r="S13" s="134"/>
      <c r="T13" s="135"/>
      <c r="U13" s="136"/>
      <c r="V13" s="135"/>
      <c r="W13" s="136"/>
      <c r="X13" s="135"/>
      <c r="Y13" s="136"/>
      <c r="Z13" s="137"/>
    </row>
    <row r="14" spans="1:26" x14ac:dyDescent="0.35">
      <c r="A14" s="74"/>
      <c r="B14" s="75"/>
      <c r="C14" s="75"/>
      <c r="D14" s="63"/>
      <c r="E14" s="63"/>
      <c r="F14" s="63"/>
      <c r="G14" s="63"/>
      <c r="H14" s="63"/>
      <c r="I14" s="63"/>
      <c r="J14" s="80"/>
      <c r="K14" s="63"/>
      <c r="L14" s="63"/>
      <c r="M14" s="63"/>
      <c r="N14" s="63"/>
      <c r="O14" s="63"/>
      <c r="P14" s="63"/>
      <c r="Q14" s="63"/>
      <c r="R14" s="63"/>
      <c r="S14" s="80"/>
      <c r="T14" s="64"/>
      <c r="U14" s="65"/>
      <c r="V14" s="64"/>
      <c r="W14" s="65"/>
      <c r="X14" s="64"/>
      <c r="Y14" s="65"/>
      <c r="Z14" s="82"/>
    </row>
    <row r="15" spans="1:26" x14ac:dyDescent="0.35">
      <c r="A15" s="76"/>
      <c r="B15" s="77"/>
      <c r="C15" s="77"/>
      <c r="Z15" s="40" t="s">
        <v>16</v>
      </c>
    </row>
    <row r="16" spans="1:26" ht="18.75" customHeight="1" x14ac:dyDescent="0.35">
      <c r="A16" s="114" t="s">
        <v>0</v>
      </c>
      <c r="B16" s="114" t="s">
        <v>13</v>
      </c>
      <c r="C16" s="114" t="s">
        <v>1</v>
      </c>
      <c r="D16" s="112" t="s">
        <v>23</v>
      </c>
      <c r="E16" s="110" t="s">
        <v>250</v>
      </c>
      <c r="F16" s="112" t="s">
        <v>23</v>
      </c>
      <c r="G16" s="102" t="s">
        <v>294</v>
      </c>
      <c r="H16" s="112" t="s">
        <v>23</v>
      </c>
      <c r="I16" s="106" t="s">
        <v>364</v>
      </c>
      <c r="J16" s="108" t="s">
        <v>23</v>
      </c>
      <c r="K16" s="104" t="s">
        <v>24</v>
      </c>
      <c r="L16" s="110" t="s">
        <v>250</v>
      </c>
      <c r="M16" s="104" t="s">
        <v>24</v>
      </c>
      <c r="N16" s="102" t="s">
        <v>294</v>
      </c>
      <c r="O16" s="104" t="s">
        <v>24</v>
      </c>
      <c r="P16" s="102" t="s">
        <v>363</v>
      </c>
      <c r="Q16" s="104" t="s">
        <v>24</v>
      </c>
      <c r="R16" s="106" t="s">
        <v>364</v>
      </c>
      <c r="S16" s="139" t="s">
        <v>24</v>
      </c>
      <c r="T16" s="104" t="s">
        <v>35</v>
      </c>
      <c r="U16" s="102" t="s">
        <v>250</v>
      </c>
      <c r="V16" s="104" t="s">
        <v>35</v>
      </c>
      <c r="W16" s="102" t="s">
        <v>294</v>
      </c>
      <c r="X16" s="104" t="s">
        <v>35</v>
      </c>
      <c r="Y16" s="106" t="s">
        <v>364</v>
      </c>
      <c r="Z16" s="139" t="s">
        <v>35</v>
      </c>
    </row>
    <row r="17" spans="1:28" x14ac:dyDescent="0.35">
      <c r="A17" s="115"/>
      <c r="B17" s="119"/>
      <c r="C17" s="115"/>
      <c r="D17" s="113"/>
      <c r="E17" s="111"/>
      <c r="F17" s="113"/>
      <c r="G17" s="103"/>
      <c r="H17" s="113"/>
      <c r="I17" s="107"/>
      <c r="J17" s="109"/>
      <c r="K17" s="105"/>
      <c r="L17" s="111"/>
      <c r="M17" s="105"/>
      <c r="N17" s="103"/>
      <c r="O17" s="105"/>
      <c r="P17" s="103"/>
      <c r="Q17" s="105"/>
      <c r="R17" s="107"/>
      <c r="S17" s="140"/>
      <c r="T17" s="105"/>
      <c r="U17" s="103"/>
      <c r="V17" s="105"/>
      <c r="W17" s="103"/>
      <c r="X17" s="105"/>
      <c r="Y17" s="107"/>
      <c r="Z17" s="140"/>
    </row>
    <row r="18" spans="1:28" x14ac:dyDescent="0.35">
      <c r="A18" s="78"/>
      <c r="B18" s="79" t="s">
        <v>2</v>
      </c>
      <c r="C18" s="79"/>
      <c r="D18" s="26">
        <f>D20+D21+D22</f>
        <v>1366423.2</v>
      </c>
      <c r="E18" s="26">
        <f>E20+E21+E22</f>
        <v>-160420.6</v>
      </c>
      <c r="F18" s="26">
        <f>D18+E18</f>
        <v>1206002.5999999999</v>
      </c>
      <c r="G18" s="26">
        <f>G20+G21+G22</f>
        <v>180275.78900000002</v>
      </c>
      <c r="H18" s="26">
        <f>F18+G18</f>
        <v>1386278.389</v>
      </c>
      <c r="I18" s="26">
        <f>I20+I21+I22</f>
        <v>-1481.5470000000005</v>
      </c>
      <c r="J18" s="41">
        <f>H18+I18</f>
        <v>1384796.8419999999</v>
      </c>
      <c r="K18" s="26">
        <f t="shared" ref="K18:T18" si="0">K20+K21+K22</f>
        <v>1384114.9000000001</v>
      </c>
      <c r="L18" s="26">
        <f>L20+L21+L22</f>
        <v>144990.90000000002</v>
      </c>
      <c r="M18" s="26">
        <f>K18+L18</f>
        <v>1529105.8000000003</v>
      </c>
      <c r="N18" s="26">
        <f>N20+N21+N22</f>
        <v>0</v>
      </c>
      <c r="O18" s="26">
        <f>M18+N18</f>
        <v>1529105.8000000003</v>
      </c>
      <c r="P18" s="26">
        <f>P20+P21+P22</f>
        <v>0</v>
      </c>
      <c r="Q18" s="26">
        <f>O18+P18</f>
        <v>1529105.8000000003</v>
      </c>
      <c r="R18" s="26">
        <f>R20+R21+R22</f>
        <v>-1537.377</v>
      </c>
      <c r="S18" s="41">
        <f>Q18+R18</f>
        <v>1527568.4230000002</v>
      </c>
      <c r="T18" s="26">
        <f t="shared" si="0"/>
        <v>1015988</v>
      </c>
      <c r="U18" s="27">
        <f>U20+U21+U22</f>
        <v>-106010.1</v>
      </c>
      <c r="V18" s="27">
        <f>T18+U18</f>
        <v>909977.9</v>
      </c>
      <c r="W18" s="27">
        <f>W20+W21+W22</f>
        <v>0</v>
      </c>
      <c r="X18" s="27">
        <f>V18+W18</f>
        <v>909977.9</v>
      </c>
      <c r="Y18" s="27">
        <f>Y20+Y21+Y22</f>
        <v>0</v>
      </c>
      <c r="Z18" s="43">
        <f>X18+Y18</f>
        <v>909977.9</v>
      </c>
    </row>
    <row r="19" spans="1:28" x14ac:dyDescent="0.35">
      <c r="A19" s="78"/>
      <c r="B19" s="79" t="s">
        <v>5</v>
      </c>
      <c r="C19" s="79"/>
      <c r="D19" s="26"/>
      <c r="E19" s="26"/>
      <c r="F19" s="26"/>
      <c r="G19" s="26"/>
      <c r="H19" s="26"/>
      <c r="I19" s="26"/>
      <c r="J19" s="41"/>
      <c r="K19" s="26"/>
      <c r="L19" s="26"/>
      <c r="M19" s="26"/>
      <c r="N19" s="26"/>
      <c r="O19" s="26"/>
      <c r="P19" s="26"/>
      <c r="Q19" s="26"/>
      <c r="R19" s="26"/>
      <c r="S19" s="41"/>
      <c r="T19" s="27"/>
      <c r="U19" s="27"/>
      <c r="V19" s="27"/>
      <c r="W19" s="27"/>
      <c r="X19" s="27"/>
      <c r="Y19" s="27"/>
      <c r="Z19" s="43"/>
    </row>
    <row r="20" spans="1:28" s="29" customFormat="1" hidden="1" x14ac:dyDescent="0.35">
      <c r="A20" s="25"/>
      <c r="B20" s="35" t="s">
        <v>6</v>
      </c>
      <c r="C20" s="36"/>
      <c r="D20" s="37">
        <f>D23+D24+D25+D26+D30+D42+D49+D54+D59+D64+D66+D69+D73+D76+D77+D78+D79+D80+D81+D82+D27+D51+D75+D35+D46+D56+D61+D40</f>
        <v>611119.5</v>
      </c>
      <c r="E20" s="37">
        <f>E23+E24+E25+E26+E30+E42+E49+E54+E59+E64+E66+E69+E73+E76+E77+E78+E79+E80+E81+E82+E27+E51+E75+E35+E46+E56+E61+E40</f>
        <v>-160420.6</v>
      </c>
      <c r="F20" s="26">
        <f t="shared" ref="F20:F94" si="1">D20+E20</f>
        <v>450698.9</v>
      </c>
      <c r="G20" s="37">
        <f>G23+G24+G25+G26+G30+G49+G54+G59+G64+G66+G69+G73+G76+G77+G78+G79+G80+G81+G82+G27+G51+G75+G35+G46+G56+G61+G40+G44+G84+G85+G86+G88+G83+G87</f>
        <v>180275.78900000002</v>
      </c>
      <c r="H20" s="26">
        <f t="shared" ref="H20:H28" si="2">F20+G20</f>
        <v>630974.68900000001</v>
      </c>
      <c r="I20" s="37">
        <f>I23+I24+I25+I26+I30+I49+I54+I59+I64+I66+I69+I73+I76+I77+I78+I79+I80+I81+I82+I27+I51+I75+I35+I46+I56+I61+I40+I44+I84+I85+I86+I88+I83+I87</f>
        <v>-5690.5220000000008</v>
      </c>
      <c r="J20" s="26">
        <f t="shared" ref="J20:J28" si="3">H20+I20</f>
        <v>625284.16700000002</v>
      </c>
      <c r="K20" s="37">
        <f>K23+K24+K25+K26+K30+K42+K49+K54+K59+K64+K66+K69+K73+K76+K77+K78+K79+K80+K81+K82+K27+K51+K75+K35+K46+K56+K61+K40</f>
        <v>524618.50000000012</v>
      </c>
      <c r="L20" s="37">
        <f>L23+L24+L25+L26+L30+L42+L49+L54+L59+L64+L66+L69+L73+L76+L77+L78+L79+L80+L81+L82+L27+L51+L75+L35+L46+L56+L61+L40</f>
        <v>144990.90000000002</v>
      </c>
      <c r="M20" s="26">
        <f t="shared" ref="M20:M94" si="4">K20+L20</f>
        <v>669609.40000000014</v>
      </c>
      <c r="N20" s="37">
        <f>N23+N24+N25+N26+N30+N49+N54+N59+N64+N66+N69+N73+N76+N77+N78+N79+N80+N81+N82+N27+N51+N75+N35+N46+N56+N61+N40+N44+N84+N85+N86+N88+N83+N87</f>
        <v>0</v>
      </c>
      <c r="O20" s="26">
        <f t="shared" ref="O20:O28" si="5">M20+N20</f>
        <v>669609.40000000014</v>
      </c>
      <c r="P20" s="37">
        <f>P23+P24+P25+P26+P30+P49+P54+P59+P64+P66+P69+P73+P76+P77+P78+P79+P80+P81+P82+P27+P51+P75+P35+P46+P56+P61+P40+P44+P84+P85+P86+P88+P83+P87</f>
        <v>0</v>
      </c>
      <c r="Q20" s="26">
        <f t="shared" ref="Q20:Q28" si="6">O20+P20</f>
        <v>669609.40000000014</v>
      </c>
      <c r="R20" s="37">
        <f>R23+R24+R25+R26+R30+R49+R54+R59+R64+R66+R69+R73+R76+R77+R78+R79+R80+R81+R82+R27+R51+R75+R35+R46+R56+R61+R40+R44+R84+R85+R86+R88+R83+R87</f>
        <v>-1537.377</v>
      </c>
      <c r="S20" s="26">
        <f t="shared" ref="S20:S28" si="7">Q20+R20</f>
        <v>668072.02300000016</v>
      </c>
      <c r="T20" s="37">
        <f>T23+T24+T25+T26+T30+T42+T49+T54+T59+T64+T66+T69+T73+T76+T77+T78+T79+T80+T81+T82+T27+T51+T75+T35+T46+T56+T61+T40</f>
        <v>618176.1</v>
      </c>
      <c r="U20" s="38">
        <f>U23+U24+U25+U26+U30+U42+U49+U54+U59+U64+U66+U69+U73+U76+U77+U78+U79+U80+U81+U82+U27+U51+U75+U35+U46+U56+U61+U40</f>
        <v>-106010.1</v>
      </c>
      <c r="V20" s="27">
        <f t="shared" ref="V20:V94" si="8">T20+U20</f>
        <v>512166</v>
      </c>
      <c r="W20" s="38">
        <f>W23+W24+W25+W26+W30+W49+W54+W59+W64+W66+W69+W73+W76+W77+W78+W79+W80+W81+W82+W27+W51+W75+W35+W46+W56+W61+W40+W44+W84+W85+W86+W88+W83+W87</f>
        <v>0</v>
      </c>
      <c r="X20" s="27">
        <f t="shared" ref="X20:X28" si="9">V20+W20</f>
        <v>512166</v>
      </c>
      <c r="Y20" s="38">
        <f>Y23+Y24+Y25+Y26+Y30+Y49+Y54+Y59+Y64+Y66+Y69+Y73+Y76+Y77+Y78+Y79+Y80+Y81+Y82+Y27+Y51+Y75+Y35+Y46+Y56+Y61+Y40+Y44+Y84+Y85+Y86+Y88+Y83+Y87</f>
        <v>0</v>
      </c>
      <c r="Z20" s="27">
        <f t="shared" ref="Z20:Z28" si="10">X20+Y20</f>
        <v>512166</v>
      </c>
      <c r="AA20" s="28"/>
      <c r="AB20" s="30">
        <v>0</v>
      </c>
    </row>
    <row r="21" spans="1:28" x14ac:dyDescent="0.35">
      <c r="A21" s="78"/>
      <c r="B21" s="83" t="s">
        <v>12</v>
      </c>
      <c r="C21" s="79"/>
      <c r="D21" s="26">
        <f>D31+D50+D60+D65+D70+D74+D55+D36+D41</f>
        <v>523839.19999999995</v>
      </c>
      <c r="E21" s="26">
        <f>E31+E50+E60+E65+E70+E74+E55+E36+E41</f>
        <v>0</v>
      </c>
      <c r="F21" s="26">
        <f t="shared" si="1"/>
        <v>523839.19999999995</v>
      </c>
      <c r="G21" s="26">
        <f>G31+G50+G60+G65+G70+G74+G55+G36+G41+G45</f>
        <v>0</v>
      </c>
      <c r="H21" s="26">
        <f t="shared" si="2"/>
        <v>523839.19999999995</v>
      </c>
      <c r="I21" s="26">
        <f>I31+I50+I60+I65+I70+I74+I55+I36+I41+I45</f>
        <v>4208.9750000000004</v>
      </c>
      <c r="J21" s="41">
        <f t="shared" si="3"/>
        <v>528048.17499999993</v>
      </c>
      <c r="K21" s="26">
        <f>K31+K50+K60+K65+K70+K74+K55+K36+K41</f>
        <v>629271.1</v>
      </c>
      <c r="L21" s="26">
        <f>L31+L50+L60+L65+L70+L74+L55+L36+L41</f>
        <v>0</v>
      </c>
      <c r="M21" s="26">
        <f t="shared" si="4"/>
        <v>629271.1</v>
      </c>
      <c r="N21" s="26">
        <f>N31+N50+N60+N65+N70+N74+N55+N36+N41+N45</f>
        <v>0</v>
      </c>
      <c r="O21" s="26">
        <f t="shared" si="5"/>
        <v>629271.1</v>
      </c>
      <c r="P21" s="26">
        <f>P31+P50+P60+P65+P70+P74+P55+P36+P41+P45</f>
        <v>0</v>
      </c>
      <c r="Q21" s="26">
        <f t="shared" si="6"/>
        <v>629271.1</v>
      </c>
      <c r="R21" s="26">
        <f>R31+R50+R60+R65+R70+R74+R55+R36+R41+R45</f>
        <v>0</v>
      </c>
      <c r="S21" s="41">
        <f t="shared" si="7"/>
        <v>629271.1</v>
      </c>
      <c r="T21" s="26">
        <f>T31+T50+T60+T65+T70+T74+T55+T36+T41</f>
        <v>397811.89999999997</v>
      </c>
      <c r="U21" s="27">
        <f>U31+U50+U60+U65+U70+U74+U55+U36+U41</f>
        <v>0</v>
      </c>
      <c r="V21" s="27">
        <f t="shared" si="8"/>
        <v>397811.89999999997</v>
      </c>
      <c r="W21" s="27">
        <f>W31+W50+W60+W65+W70+W74+W55+W36+W41+W45</f>
        <v>0</v>
      </c>
      <c r="X21" s="27">
        <f t="shared" si="9"/>
        <v>397811.89999999997</v>
      </c>
      <c r="Y21" s="27">
        <f>Y31+Y50+Y60+Y65+Y70+Y74+Y55+Y36+Y41+Y45</f>
        <v>0</v>
      </c>
      <c r="Z21" s="43">
        <f t="shared" si="10"/>
        <v>397811.89999999997</v>
      </c>
      <c r="AB21" s="10"/>
    </row>
    <row r="22" spans="1:28" x14ac:dyDescent="0.35">
      <c r="A22" s="78"/>
      <c r="B22" s="84" t="s">
        <v>29</v>
      </c>
      <c r="C22" s="79"/>
      <c r="D22" s="26">
        <f>D32+D37</f>
        <v>231464.5</v>
      </c>
      <c r="E22" s="26">
        <f>E32+E37</f>
        <v>0</v>
      </c>
      <c r="F22" s="26">
        <f t="shared" si="1"/>
        <v>231464.5</v>
      </c>
      <c r="G22" s="26">
        <f>G32+G37</f>
        <v>0</v>
      </c>
      <c r="H22" s="26">
        <f t="shared" si="2"/>
        <v>231464.5</v>
      </c>
      <c r="I22" s="26">
        <f>I32+I37</f>
        <v>0</v>
      </c>
      <c r="J22" s="41">
        <f t="shared" si="3"/>
        <v>231464.5</v>
      </c>
      <c r="K22" s="26">
        <f t="shared" ref="K22:T22" si="11">K32+K37</f>
        <v>230225.3</v>
      </c>
      <c r="L22" s="26">
        <f>L32+L37</f>
        <v>0</v>
      </c>
      <c r="M22" s="26">
        <f t="shared" si="4"/>
        <v>230225.3</v>
      </c>
      <c r="N22" s="26">
        <f>N32+N37</f>
        <v>0</v>
      </c>
      <c r="O22" s="26">
        <f t="shared" si="5"/>
        <v>230225.3</v>
      </c>
      <c r="P22" s="26">
        <f>P32+P37</f>
        <v>0</v>
      </c>
      <c r="Q22" s="26">
        <f t="shared" si="6"/>
        <v>230225.3</v>
      </c>
      <c r="R22" s="26">
        <f>R32+R37</f>
        <v>0</v>
      </c>
      <c r="S22" s="41">
        <f t="shared" si="7"/>
        <v>230225.3</v>
      </c>
      <c r="T22" s="26">
        <f t="shared" si="11"/>
        <v>0</v>
      </c>
      <c r="U22" s="27">
        <f>U32+U37</f>
        <v>0</v>
      </c>
      <c r="V22" s="27">
        <f t="shared" si="8"/>
        <v>0</v>
      </c>
      <c r="W22" s="27">
        <f>W32+W37</f>
        <v>0</v>
      </c>
      <c r="X22" s="27">
        <f t="shared" si="9"/>
        <v>0</v>
      </c>
      <c r="Y22" s="27">
        <f>Y32+Y37</f>
        <v>0</v>
      </c>
      <c r="Z22" s="43">
        <f t="shared" si="10"/>
        <v>0</v>
      </c>
      <c r="AB22" s="10"/>
    </row>
    <row r="23" spans="1:28" ht="54" x14ac:dyDescent="0.35">
      <c r="A23" s="85" t="s">
        <v>30</v>
      </c>
      <c r="B23" s="83" t="s">
        <v>50</v>
      </c>
      <c r="C23" s="83" t="s">
        <v>132</v>
      </c>
      <c r="D23" s="11">
        <v>0</v>
      </c>
      <c r="E23" s="41">
        <v>0</v>
      </c>
      <c r="F23" s="11">
        <f t="shared" si="1"/>
        <v>0</v>
      </c>
      <c r="G23" s="11">
        <v>0</v>
      </c>
      <c r="H23" s="11">
        <f t="shared" si="2"/>
        <v>0</v>
      </c>
      <c r="I23" s="20">
        <v>0</v>
      </c>
      <c r="J23" s="41">
        <f t="shared" si="3"/>
        <v>0</v>
      </c>
      <c r="K23" s="11">
        <v>0</v>
      </c>
      <c r="L23" s="41">
        <v>0</v>
      </c>
      <c r="M23" s="11">
        <f t="shared" si="4"/>
        <v>0</v>
      </c>
      <c r="N23" s="11">
        <v>0</v>
      </c>
      <c r="O23" s="11">
        <f t="shared" si="5"/>
        <v>0</v>
      </c>
      <c r="P23" s="11">
        <v>0</v>
      </c>
      <c r="Q23" s="11">
        <f t="shared" si="6"/>
        <v>0</v>
      </c>
      <c r="R23" s="20">
        <v>0</v>
      </c>
      <c r="S23" s="41">
        <f t="shared" si="7"/>
        <v>0</v>
      </c>
      <c r="T23" s="12">
        <v>5984</v>
      </c>
      <c r="U23" s="12">
        <v>0</v>
      </c>
      <c r="V23" s="12">
        <f t="shared" si="8"/>
        <v>5984</v>
      </c>
      <c r="W23" s="12">
        <v>0</v>
      </c>
      <c r="X23" s="12">
        <f t="shared" si="9"/>
        <v>5984</v>
      </c>
      <c r="Y23" s="22">
        <v>0</v>
      </c>
      <c r="Z23" s="43">
        <f t="shared" si="10"/>
        <v>5984</v>
      </c>
      <c r="AA23" s="8" t="s">
        <v>88</v>
      </c>
      <c r="AB23" s="10"/>
    </row>
    <row r="24" spans="1:28" ht="54" x14ac:dyDescent="0.35">
      <c r="A24" s="85" t="s">
        <v>139</v>
      </c>
      <c r="B24" s="83" t="s">
        <v>51</v>
      </c>
      <c r="C24" s="83" t="s">
        <v>132</v>
      </c>
      <c r="D24" s="11">
        <v>0</v>
      </c>
      <c r="E24" s="41">
        <v>0</v>
      </c>
      <c r="F24" s="11">
        <f t="shared" si="1"/>
        <v>0</v>
      </c>
      <c r="G24" s="11">
        <v>0</v>
      </c>
      <c r="H24" s="11">
        <f t="shared" si="2"/>
        <v>0</v>
      </c>
      <c r="I24" s="20">
        <v>0</v>
      </c>
      <c r="J24" s="41">
        <f t="shared" si="3"/>
        <v>0</v>
      </c>
      <c r="K24" s="11">
        <v>0</v>
      </c>
      <c r="L24" s="41">
        <v>0</v>
      </c>
      <c r="M24" s="11">
        <f t="shared" si="4"/>
        <v>0</v>
      </c>
      <c r="N24" s="11">
        <v>0</v>
      </c>
      <c r="O24" s="11">
        <f t="shared" si="5"/>
        <v>0</v>
      </c>
      <c r="P24" s="11">
        <v>0</v>
      </c>
      <c r="Q24" s="11">
        <f t="shared" si="6"/>
        <v>0</v>
      </c>
      <c r="R24" s="20">
        <v>0</v>
      </c>
      <c r="S24" s="41">
        <f t="shared" si="7"/>
        <v>0</v>
      </c>
      <c r="T24" s="12">
        <v>6874.9</v>
      </c>
      <c r="U24" s="12">
        <v>0</v>
      </c>
      <c r="V24" s="12">
        <f t="shared" si="8"/>
        <v>6874.9</v>
      </c>
      <c r="W24" s="12">
        <v>0</v>
      </c>
      <c r="X24" s="12">
        <f t="shared" si="9"/>
        <v>6874.9</v>
      </c>
      <c r="Y24" s="22">
        <v>0</v>
      </c>
      <c r="Z24" s="43">
        <f t="shared" si="10"/>
        <v>6874.9</v>
      </c>
      <c r="AA24" s="8" t="s">
        <v>89</v>
      </c>
      <c r="AB24" s="10"/>
    </row>
    <row r="25" spans="1:28" ht="54" x14ac:dyDescent="0.35">
      <c r="A25" s="85" t="s">
        <v>140</v>
      </c>
      <c r="B25" s="84" t="s">
        <v>52</v>
      </c>
      <c r="C25" s="83" t="s">
        <v>132</v>
      </c>
      <c r="D25" s="14">
        <v>0</v>
      </c>
      <c r="E25" s="41">
        <v>0</v>
      </c>
      <c r="F25" s="11">
        <f t="shared" si="1"/>
        <v>0</v>
      </c>
      <c r="G25" s="11">
        <v>0</v>
      </c>
      <c r="H25" s="11">
        <f t="shared" si="2"/>
        <v>0</v>
      </c>
      <c r="I25" s="20">
        <v>0</v>
      </c>
      <c r="J25" s="41">
        <f t="shared" si="3"/>
        <v>0</v>
      </c>
      <c r="K25" s="14">
        <v>5817.9</v>
      </c>
      <c r="L25" s="41">
        <v>0</v>
      </c>
      <c r="M25" s="11">
        <f t="shared" si="4"/>
        <v>5817.9</v>
      </c>
      <c r="N25" s="11">
        <v>0</v>
      </c>
      <c r="O25" s="11">
        <f t="shared" si="5"/>
        <v>5817.9</v>
      </c>
      <c r="P25" s="11">
        <v>0</v>
      </c>
      <c r="Q25" s="11">
        <f t="shared" si="6"/>
        <v>5817.9</v>
      </c>
      <c r="R25" s="20">
        <v>0</v>
      </c>
      <c r="S25" s="41">
        <f t="shared" si="7"/>
        <v>5817.9</v>
      </c>
      <c r="T25" s="13">
        <v>137141.1</v>
      </c>
      <c r="U25" s="11">
        <v>0</v>
      </c>
      <c r="V25" s="12">
        <f t="shared" si="8"/>
        <v>137141.1</v>
      </c>
      <c r="W25" s="11">
        <v>0</v>
      </c>
      <c r="X25" s="12">
        <f t="shared" si="9"/>
        <v>137141.1</v>
      </c>
      <c r="Y25" s="20">
        <v>0</v>
      </c>
      <c r="Z25" s="43">
        <f t="shared" si="10"/>
        <v>137141.1</v>
      </c>
      <c r="AA25" s="8" t="s">
        <v>90</v>
      </c>
      <c r="AB25" s="10"/>
    </row>
    <row r="26" spans="1:28" ht="54" x14ac:dyDescent="0.35">
      <c r="A26" s="85" t="s">
        <v>141</v>
      </c>
      <c r="B26" s="84" t="s">
        <v>53</v>
      </c>
      <c r="C26" s="83" t="s">
        <v>132</v>
      </c>
      <c r="D26" s="11">
        <v>0</v>
      </c>
      <c r="E26" s="41">
        <v>137239.1</v>
      </c>
      <c r="F26" s="11">
        <f t="shared" si="1"/>
        <v>137239.1</v>
      </c>
      <c r="G26" s="11"/>
      <c r="H26" s="11">
        <f t="shared" si="2"/>
        <v>137239.1</v>
      </c>
      <c r="I26" s="20"/>
      <c r="J26" s="41">
        <f t="shared" si="3"/>
        <v>137239.1</v>
      </c>
      <c r="K26" s="11">
        <v>0</v>
      </c>
      <c r="L26" s="41">
        <v>108101.7</v>
      </c>
      <c r="M26" s="11">
        <f t="shared" si="4"/>
        <v>108101.7</v>
      </c>
      <c r="N26" s="11"/>
      <c r="O26" s="11">
        <f t="shared" si="5"/>
        <v>108101.7</v>
      </c>
      <c r="P26" s="11"/>
      <c r="Q26" s="11">
        <f t="shared" si="6"/>
        <v>108101.7</v>
      </c>
      <c r="R26" s="20"/>
      <c r="S26" s="41">
        <f t="shared" si="7"/>
        <v>108101.7</v>
      </c>
      <c r="T26" s="12">
        <v>6601.1</v>
      </c>
      <c r="U26" s="12">
        <v>-924.5</v>
      </c>
      <c r="V26" s="12">
        <f t="shared" si="8"/>
        <v>5676.6</v>
      </c>
      <c r="W26" s="12"/>
      <c r="X26" s="12">
        <f t="shared" si="9"/>
        <v>5676.6</v>
      </c>
      <c r="Y26" s="22"/>
      <c r="Z26" s="43">
        <f t="shared" si="10"/>
        <v>5676.6</v>
      </c>
      <c r="AA26" s="8" t="s">
        <v>91</v>
      </c>
      <c r="AB26" s="10"/>
    </row>
    <row r="27" spans="1:28" ht="54" x14ac:dyDescent="0.35">
      <c r="A27" s="85" t="s">
        <v>142</v>
      </c>
      <c r="B27" s="84" t="s">
        <v>54</v>
      </c>
      <c r="C27" s="83" t="s">
        <v>132</v>
      </c>
      <c r="D27" s="20">
        <v>218006.30000000002</v>
      </c>
      <c r="E27" s="20">
        <f>-114032.7-1.4</f>
        <v>-114034.09999999999</v>
      </c>
      <c r="F27" s="20">
        <f t="shared" si="1"/>
        <v>103972.20000000003</v>
      </c>
      <c r="G27" s="20">
        <v>117652.06</v>
      </c>
      <c r="H27" s="20">
        <f t="shared" si="2"/>
        <v>221624.26</v>
      </c>
      <c r="I27" s="20">
        <v>-1481.547</v>
      </c>
      <c r="J27" s="41">
        <f t="shared" si="3"/>
        <v>220142.71300000002</v>
      </c>
      <c r="K27" s="20">
        <v>0</v>
      </c>
      <c r="L27" s="20">
        <v>114032.7</v>
      </c>
      <c r="M27" s="20">
        <f t="shared" si="4"/>
        <v>114032.7</v>
      </c>
      <c r="N27" s="20"/>
      <c r="O27" s="20">
        <f t="shared" si="5"/>
        <v>114032.7</v>
      </c>
      <c r="P27" s="20"/>
      <c r="Q27" s="20">
        <f t="shared" si="6"/>
        <v>114032.7</v>
      </c>
      <c r="R27" s="20">
        <v>-1537.377</v>
      </c>
      <c r="S27" s="41">
        <f t="shared" si="7"/>
        <v>112495.323</v>
      </c>
      <c r="T27" s="11">
        <v>0</v>
      </c>
      <c r="U27" s="12"/>
      <c r="V27" s="12">
        <f t="shared" si="8"/>
        <v>0</v>
      </c>
      <c r="W27" s="12"/>
      <c r="X27" s="12">
        <f t="shared" si="9"/>
        <v>0</v>
      </c>
      <c r="Y27" s="22"/>
      <c r="Z27" s="43">
        <f t="shared" si="10"/>
        <v>0</v>
      </c>
      <c r="AA27" s="8" t="s">
        <v>92</v>
      </c>
      <c r="AB27" s="10"/>
    </row>
    <row r="28" spans="1:28" ht="54" x14ac:dyDescent="0.35">
      <c r="A28" s="125" t="s">
        <v>143</v>
      </c>
      <c r="B28" s="84" t="s">
        <v>55</v>
      </c>
      <c r="C28" s="83" t="s">
        <v>132</v>
      </c>
      <c r="D28" s="20">
        <f>D30+D31+D32</f>
        <v>364562.7</v>
      </c>
      <c r="E28" s="20">
        <f>E30+E31+E32</f>
        <v>-13775.400000000001</v>
      </c>
      <c r="F28" s="20">
        <f t="shared" si="1"/>
        <v>350787.3</v>
      </c>
      <c r="G28" s="20">
        <f>G30+G31+G32</f>
        <v>7.0000000000000001E-3</v>
      </c>
      <c r="H28" s="20">
        <f t="shared" si="2"/>
        <v>350787.30699999997</v>
      </c>
      <c r="I28" s="20">
        <f>I30+I31+I32</f>
        <v>0</v>
      </c>
      <c r="J28" s="41">
        <f t="shared" si="3"/>
        <v>350787.30699999997</v>
      </c>
      <c r="K28" s="20">
        <f t="shared" ref="K28:T28" si="12">K30+K31+K32</f>
        <v>265712.19999999995</v>
      </c>
      <c r="L28" s="20">
        <f>L30+L31+L32</f>
        <v>0</v>
      </c>
      <c r="M28" s="20">
        <f t="shared" si="4"/>
        <v>265712.19999999995</v>
      </c>
      <c r="N28" s="20">
        <f>N30+N31+N32</f>
        <v>0</v>
      </c>
      <c r="O28" s="20">
        <f t="shared" si="5"/>
        <v>265712.19999999995</v>
      </c>
      <c r="P28" s="20">
        <f>P30+P31+P32</f>
        <v>0</v>
      </c>
      <c r="Q28" s="20">
        <f t="shared" si="6"/>
        <v>265712.19999999995</v>
      </c>
      <c r="R28" s="20">
        <f>R30+R31+R32</f>
        <v>50151</v>
      </c>
      <c r="S28" s="41">
        <f t="shared" si="7"/>
        <v>315863.19999999995</v>
      </c>
      <c r="T28" s="11">
        <f t="shared" si="12"/>
        <v>0</v>
      </c>
      <c r="U28" s="12">
        <f>U30+U31+U32</f>
        <v>0</v>
      </c>
      <c r="V28" s="12">
        <f t="shared" si="8"/>
        <v>0</v>
      </c>
      <c r="W28" s="12">
        <f>W30+W31+W32</f>
        <v>0</v>
      </c>
      <c r="X28" s="12">
        <f t="shared" si="9"/>
        <v>0</v>
      </c>
      <c r="Y28" s="22">
        <f>Y30+Y31+Y32</f>
        <v>0</v>
      </c>
      <c r="Z28" s="43">
        <f t="shared" si="10"/>
        <v>0</v>
      </c>
      <c r="AB28" s="10"/>
    </row>
    <row r="29" spans="1:28" x14ac:dyDescent="0.35">
      <c r="A29" s="126"/>
      <c r="B29" s="84" t="s">
        <v>5</v>
      </c>
      <c r="C29" s="83"/>
      <c r="D29" s="20"/>
      <c r="E29" s="20"/>
      <c r="F29" s="20"/>
      <c r="G29" s="20"/>
      <c r="H29" s="20"/>
      <c r="I29" s="20"/>
      <c r="J29" s="41"/>
      <c r="K29" s="20"/>
      <c r="L29" s="20"/>
      <c r="M29" s="20"/>
      <c r="N29" s="20"/>
      <c r="O29" s="20"/>
      <c r="P29" s="20"/>
      <c r="Q29" s="20"/>
      <c r="R29" s="20"/>
      <c r="S29" s="41"/>
      <c r="T29" s="11"/>
      <c r="U29" s="12"/>
      <c r="V29" s="12"/>
      <c r="W29" s="12"/>
      <c r="X29" s="12"/>
      <c r="Y29" s="22"/>
      <c r="Z29" s="43"/>
      <c r="AB29" s="10"/>
    </row>
    <row r="30" spans="1:28" s="3" customFormat="1" hidden="1" x14ac:dyDescent="0.35">
      <c r="A30" s="127"/>
      <c r="B30" s="16" t="s">
        <v>6</v>
      </c>
      <c r="C30" s="5"/>
      <c r="D30" s="11">
        <v>22843.7</v>
      </c>
      <c r="E30" s="41">
        <v>-10.199999999999999</v>
      </c>
      <c r="F30" s="11">
        <f t="shared" si="1"/>
        <v>22833.5</v>
      </c>
      <c r="G30" s="11">
        <v>7.0000000000000001E-3</v>
      </c>
      <c r="H30" s="11">
        <f t="shared" ref="H30:H33" si="13">F30+G30</f>
        <v>22833.507000000001</v>
      </c>
      <c r="I30" s="20"/>
      <c r="J30" s="11">
        <f t="shared" ref="J30:J33" si="14">H30+I30</f>
        <v>22833.507000000001</v>
      </c>
      <c r="K30" s="11">
        <v>4627.2</v>
      </c>
      <c r="L30" s="41"/>
      <c r="M30" s="11">
        <f t="shared" si="4"/>
        <v>4627.2</v>
      </c>
      <c r="N30" s="11"/>
      <c r="O30" s="11">
        <f t="shared" ref="O30:O33" si="15">M30+N30</f>
        <v>4627.2</v>
      </c>
      <c r="P30" s="11"/>
      <c r="Q30" s="11">
        <f>O30+P30</f>
        <v>4627.2</v>
      </c>
      <c r="R30" s="20"/>
      <c r="S30" s="11">
        <f>Q30+R30</f>
        <v>4627.2</v>
      </c>
      <c r="T30" s="11">
        <v>0</v>
      </c>
      <c r="U30" s="12"/>
      <c r="V30" s="12">
        <f t="shared" si="8"/>
        <v>0</v>
      </c>
      <c r="W30" s="12"/>
      <c r="X30" s="12">
        <f t="shared" ref="X30:X33" si="16">V30+W30</f>
        <v>0</v>
      </c>
      <c r="Y30" s="22"/>
      <c r="Z30" s="12">
        <f t="shared" ref="Z30:Z33" si="17">X30+Y30</f>
        <v>0</v>
      </c>
      <c r="AA30" s="8" t="s">
        <v>245</v>
      </c>
      <c r="AB30" s="10">
        <v>0</v>
      </c>
    </row>
    <row r="31" spans="1:28" x14ac:dyDescent="0.35">
      <c r="A31" s="126"/>
      <c r="B31" s="84" t="s">
        <v>12</v>
      </c>
      <c r="C31" s="83"/>
      <c r="D31" s="20">
        <f>13765.2+96489.3</f>
        <v>110254.5</v>
      </c>
      <c r="E31" s="20">
        <v>-13765.2</v>
      </c>
      <c r="F31" s="20">
        <f t="shared" si="1"/>
        <v>96489.3</v>
      </c>
      <c r="G31" s="20"/>
      <c r="H31" s="20">
        <f t="shared" si="13"/>
        <v>96489.3</v>
      </c>
      <c r="I31" s="20"/>
      <c r="J31" s="41">
        <f t="shared" si="14"/>
        <v>96489.3</v>
      </c>
      <c r="K31" s="20">
        <v>66424.3</v>
      </c>
      <c r="L31" s="20"/>
      <c r="M31" s="20">
        <f t="shared" si="4"/>
        <v>66424.3</v>
      </c>
      <c r="N31" s="20"/>
      <c r="O31" s="20">
        <f t="shared" si="15"/>
        <v>66424.3</v>
      </c>
      <c r="P31" s="20"/>
      <c r="Q31" s="20">
        <f>O31+P31</f>
        <v>66424.3</v>
      </c>
      <c r="R31" s="20">
        <v>50151</v>
      </c>
      <c r="S31" s="41">
        <f>Q31+R31</f>
        <v>116575.3</v>
      </c>
      <c r="T31" s="11">
        <v>0</v>
      </c>
      <c r="U31" s="12"/>
      <c r="V31" s="12">
        <f t="shared" si="8"/>
        <v>0</v>
      </c>
      <c r="W31" s="12"/>
      <c r="X31" s="12">
        <f t="shared" si="16"/>
        <v>0</v>
      </c>
      <c r="Y31" s="22"/>
      <c r="Z31" s="43">
        <f t="shared" si="17"/>
        <v>0</v>
      </c>
      <c r="AA31" s="8" t="s">
        <v>223</v>
      </c>
      <c r="AB31" s="10"/>
    </row>
    <row r="32" spans="1:28" x14ac:dyDescent="0.35">
      <c r="A32" s="126"/>
      <c r="B32" s="84" t="s">
        <v>29</v>
      </c>
      <c r="C32" s="83"/>
      <c r="D32" s="20">
        <f>257546.8-26082.3</f>
        <v>231464.5</v>
      </c>
      <c r="E32" s="20"/>
      <c r="F32" s="20">
        <f t="shared" si="1"/>
        <v>231464.5</v>
      </c>
      <c r="G32" s="20"/>
      <c r="H32" s="20">
        <f t="shared" si="13"/>
        <v>231464.5</v>
      </c>
      <c r="I32" s="20"/>
      <c r="J32" s="41">
        <f t="shared" si="14"/>
        <v>231464.5</v>
      </c>
      <c r="K32" s="20">
        <f>221982.3-27321.6</f>
        <v>194660.69999999998</v>
      </c>
      <c r="L32" s="20"/>
      <c r="M32" s="20">
        <f t="shared" si="4"/>
        <v>194660.69999999998</v>
      </c>
      <c r="N32" s="20"/>
      <c r="O32" s="20">
        <f t="shared" si="15"/>
        <v>194660.69999999998</v>
      </c>
      <c r="P32" s="20"/>
      <c r="Q32" s="20">
        <f>O32+P32</f>
        <v>194660.69999999998</v>
      </c>
      <c r="R32" s="20"/>
      <c r="S32" s="41">
        <f>Q32+R32</f>
        <v>194660.69999999998</v>
      </c>
      <c r="T32" s="11">
        <v>0</v>
      </c>
      <c r="U32" s="12"/>
      <c r="V32" s="12">
        <f t="shared" si="8"/>
        <v>0</v>
      </c>
      <c r="W32" s="12"/>
      <c r="X32" s="12">
        <f t="shared" si="16"/>
        <v>0</v>
      </c>
      <c r="Y32" s="22"/>
      <c r="Z32" s="43">
        <f t="shared" si="17"/>
        <v>0</v>
      </c>
      <c r="AA32" s="8" t="s">
        <v>222</v>
      </c>
      <c r="AB32" s="10"/>
    </row>
    <row r="33" spans="1:28" ht="54" x14ac:dyDescent="0.35">
      <c r="A33" s="128"/>
      <c r="B33" s="84" t="s">
        <v>55</v>
      </c>
      <c r="C33" s="83" t="s">
        <v>11</v>
      </c>
      <c r="D33" s="11">
        <f>D35+D36+D37</f>
        <v>0</v>
      </c>
      <c r="E33" s="41">
        <f>E35+E36+E37</f>
        <v>0</v>
      </c>
      <c r="F33" s="11">
        <f t="shared" si="1"/>
        <v>0</v>
      </c>
      <c r="G33" s="11">
        <f>G35+G36+G37</f>
        <v>0</v>
      </c>
      <c r="H33" s="11">
        <f t="shared" si="13"/>
        <v>0</v>
      </c>
      <c r="I33" s="20">
        <f>I35+I36+I37</f>
        <v>0</v>
      </c>
      <c r="J33" s="41">
        <f t="shared" si="14"/>
        <v>0</v>
      </c>
      <c r="K33" s="11">
        <f t="shared" ref="K33:T33" si="18">K35+K36+K37</f>
        <v>54989.3</v>
      </c>
      <c r="L33" s="41">
        <f>L35+L36+L37</f>
        <v>0</v>
      </c>
      <c r="M33" s="11">
        <f t="shared" si="4"/>
        <v>54989.3</v>
      </c>
      <c r="N33" s="11">
        <f>N35+N36+N37</f>
        <v>0</v>
      </c>
      <c r="O33" s="11">
        <f t="shared" si="15"/>
        <v>54989.3</v>
      </c>
      <c r="P33" s="11">
        <f>P35+P36+P37</f>
        <v>0</v>
      </c>
      <c r="Q33" s="11">
        <f>O33+P33</f>
        <v>54989.3</v>
      </c>
      <c r="R33" s="20">
        <f>R35+R36+R37</f>
        <v>0</v>
      </c>
      <c r="S33" s="41">
        <f>Q33+R33</f>
        <v>54989.3</v>
      </c>
      <c r="T33" s="11">
        <f t="shared" si="18"/>
        <v>0</v>
      </c>
      <c r="U33" s="12">
        <f>U35+U36+U37</f>
        <v>0</v>
      </c>
      <c r="V33" s="12">
        <f t="shared" si="8"/>
        <v>0</v>
      </c>
      <c r="W33" s="12">
        <f>W35+W36+W37</f>
        <v>0</v>
      </c>
      <c r="X33" s="12">
        <f t="shared" si="16"/>
        <v>0</v>
      </c>
      <c r="Y33" s="22">
        <f>Y35+Y36+Y37</f>
        <v>0</v>
      </c>
      <c r="Z33" s="43">
        <f t="shared" si="17"/>
        <v>0</v>
      </c>
      <c r="AB33" s="10"/>
    </row>
    <row r="34" spans="1:28" x14ac:dyDescent="0.35">
      <c r="A34" s="86"/>
      <c r="B34" s="84" t="s">
        <v>5</v>
      </c>
      <c r="C34" s="83"/>
      <c r="D34" s="11"/>
      <c r="E34" s="41"/>
      <c r="F34" s="11"/>
      <c r="G34" s="11"/>
      <c r="H34" s="11"/>
      <c r="I34" s="20"/>
      <c r="J34" s="41"/>
      <c r="K34" s="11"/>
      <c r="L34" s="41"/>
      <c r="M34" s="11"/>
      <c r="N34" s="11"/>
      <c r="O34" s="11"/>
      <c r="P34" s="11"/>
      <c r="Q34" s="11"/>
      <c r="R34" s="20"/>
      <c r="S34" s="41"/>
      <c r="T34" s="11"/>
      <c r="U34" s="12"/>
      <c r="V34" s="12"/>
      <c r="W34" s="12"/>
      <c r="X34" s="12"/>
      <c r="Y34" s="22"/>
      <c r="Z34" s="43"/>
      <c r="AB34" s="10"/>
    </row>
    <row r="35" spans="1:28" s="3" customFormat="1" hidden="1" x14ac:dyDescent="0.35">
      <c r="A35" s="57"/>
      <c r="B35" s="16" t="s">
        <v>6</v>
      </c>
      <c r="C35" s="17"/>
      <c r="D35" s="11"/>
      <c r="E35" s="41"/>
      <c r="F35" s="11">
        <f t="shared" si="1"/>
        <v>0</v>
      </c>
      <c r="G35" s="11"/>
      <c r="H35" s="11">
        <f t="shared" ref="H35:H45" si="19">F35+G35</f>
        <v>0</v>
      </c>
      <c r="I35" s="20"/>
      <c r="J35" s="11">
        <f t="shared" ref="J35:J37" si="20">H35+I35</f>
        <v>0</v>
      </c>
      <c r="K35" s="11"/>
      <c r="L35" s="41"/>
      <c r="M35" s="11">
        <f t="shared" si="4"/>
        <v>0</v>
      </c>
      <c r="N35" s="11"/>
      <c r="O35" s="11">
        <f t="shared" ref="O35:O45" si="21">M35+N35</f>
        <v>0</v>
      </c>
      <c r="P35" s="11"/>
      <c r="Q35" s="11">
        <f t="shared" ref="Q35:Q42" si="22">O35+P35</f>
        <v>0</v>
      </c>
      <c r="R35" s="20"/>
      <c r="S35" s="11">
        <f t="shared" ref="S35:S42" si="23">Q35+R35</f>
        <v>0</v>
      </c>
      <c r="T35" s="11"/>
      <c r="U35" s="12"/>
      <c r="V35" s="12">
        <f t="shared" si="8"/>
        <v>0</v>
      </c>
      <c r="W35" s="12"/>
      <c r="X35" s="12">
        <f t="shared" ref="X35:X45" si="24">V35+W35</f>
        <v>0</v>
      </c>
      <c r="Y35" s="22"/>
      <c r="Z35" s="12">
        <f t="shared" ref="Z35:Z42" si="25">X35+Y35</f>
        <v>0</v>
      </c>
      <c r="AA35" s="8"/>
      <c r="AB35" s="10">
        <v>0</v>
      </c>
    </row>
    <row r="36" spans="1:28" x14ac:dyDescent="0.35">
      <c r="A36" s="86"/>
      <c r="B36" s="84" t="s">
        <v>12</v>
      </c>
      <c r="C36" s="83"/>
      <c r="D36" s="11">
        <v>0</v>
      </c>
      <c r="E36" s="41">
        <v>0</v>
      </c>
      <c r="F36" s="11">
        <f t="shared" si="1"/>
        <v>0</v>
      </c>
      <c r="G36" s="11">
        <v>0</v>
      </c>
      <c r="H36" s="11">
        <f t="shared" si="19"/>
        <v>0</v>
      </c>
      <c r="I36" s="20">
        <v>0</v>
      </c>
      <c r="J36" s="41">
        <f t="shared" si="20"/>
        <v>0</v>
      </c>
      <c r="K36" s="11">
        <v>19424.7</v>
      </c>
      <c r="L36" s="41">
        <v>0</v>
      </c>
      <c r="M36" s="11">
        <f t="shared" si="4"/>
        <v>19424.7</v>
      </c>
      <c r="N36" s="11">
        <v>0</v>
      </c>
      <c r="O36" s="11">
        <f t="shared" si="21"/>
        <v>19424.7</v>
      </c>
      <c r="P36" s="11">
        <v>0</v>
      </c>
      <c r="Q36" s="11">
        <f t="shared" si="22"/>
        <v>19424.7</v>
      </c>
      <c r="R36" s="20">
        <v>0</v>
      </c>
      <c r="S36" s="41">
        <f t="shared" si="23"/>
        <v>19424.7</v>
      </c>
      <c r="T36" s="11">
        <v>0</v>
      </c>
      <c r="U36" s="12">
        <v>0</v>
      </c>
      <c r="V36" s="12">
        <f t="shared" si="8"/>
        <v>0</v>
      </c>
      <c r="W36" s="12">
        <v>0</v>
      </c>
      <c r="X36" s="12">
        <f t="shared" si="24"/>
        <v>0</v>
      </c>
      <c r="Y36" s="22">
        <v>0</v>
      </c>
      <c r="Z36" s="43">
        <f t="shared" si="25"/>
        <v>0</v>
      </c>
      <c r="AA36" s="8" t="s">
        <v>222</v>
      </c>
      <c r="AB36" s="10"/>
    </row>
    <row r="37" spans="1:28" x14ac:dyDescent="0.35">
      <c r="A37" s="86"/>
      <c r="B37" s="84" t="s">
        <v>29</v>
      </c>
      <c r="C37" s="83"/>
      <c r="D37" s="11">
        <v>0</v>
      </c>
      <c r="E37" s="41">
        <v>0</v>
      </c>
      <c r="F37" s="11">
        <f t="shared" si="1"/>
        <v>0</v>
      </c>
      <c r="G37" s="11">
        <v>0</v>
      </c>
      <c r="H37" s="11">
        <f t="shared" si="19"/>
        <v>0</v>
      </c>
      <c r="I37" s="20">
        <v>0</v>
      </c>
      <c r="J37" s="41">
        <f t="shared" si="20"/>
        <v>0</v>
      </c>
      <c r="K37" s="11">
        <v>35564.6</v>
      </c>
      <c r="L37" s="41">
        <v>0</v>
      </c>
      <c r="M37" s="11">
        <f t="shared" si="4"/>
        <v>35564.6</v>
      </c>
      <c r="N37" s="11">
        <v>0</v>
      </c>
      <c r="O37" s="11">
        <f t="shared" si="21"/>
        <v>35564.6</v>
      </c>
      <c r="P37" s="11">
        <v>0</v>
      </c>
      <c r="Q37" s="11">
        <f t="shared" si="22"/>
        <v>35564.6</v>
      </c>
      <c r="R37" s="20">
        <v>0</v>
      </c>
      <c r="S37" s="41">
        <f t="shared" si="23"/>
        <v>35564.6</v>
      </c>
      <c r="T37" s="11">
        <v>0</v>
      </c>
      <c r="U37" s="12">
        <v>0</v>
      </c>
      <c r="V37" s="12">
        <f t="shared" si="8"/>
        <v>0</v>
      </c>
      <c r="W37" s="12">
        <v>0</v>
      </c>
      <c r="X37" s="12">
        <f t="shared" si="24"/>
        <v>0</v>
      </c>
      <c r="Y37" s="22">
        <v>0</v>
      </c>
      <c r="Z37" s="43">
        <f t="shared" si="25"/>
        <v>0</v>
      </c>
      <c r="AA37" s="8" t="s">
        <v>222</v>
      </c>
      <c r="AB37" s="10"/>
    </row>
    <row r="38" spans="1:28" ht="54" x14ac:dyDescent="0.35">
      <c r="A38" s="120" t="s">
        <v>144</v>
      </c>
      <c r="B38" s="116" t="s">
        <v>209</v>
      </c>
      <c r="C38" s="83" t="s">
        <v>132</v>
      </c>
      <c r="D38" s="11">
        <f>D40+D41</f>
        <v>15981.7</v>
      </c>
      <c r="E38" s="41">
        <f>E40+E41</f>
        <v>13765.2</v>
      </c>
      <c r="F38" s="11">
        <f t="shared" ref="F38" si="26">D38+E38</f>
        <v>29746.9</v>
      </c>
      <c r="G38" s="11">
        <f>G40+G41</f>
        <v>-27317.764000000003</v>
      </c>
      <c r="H38" s="11">
        <f>F38+G38</f>
        <v>2429.1359999999986</v>
      </c>
      <c r="I38" s="20">
        <f>I40+I41</f>
        <v>0</v>
      </c>
      <c r="J38" s="41">
        <f>H38+I38</f>
        <v>2429.1359999999986</v>
      </c>
      <c r="K38" s="11"/>
      <c r="L38" s="41"/>
      <c r="M38" s="11"/>
      <c r="N38" s="11"/>
      <c r="O38" s="11">
        <f t="shared" si="21"/>
        <v>0</v>
      </c>
      <c r="P38" s="11"/>
      <c r="Q38" s="11">
        <f t="shared" si="22"/>
        <v>0</v>
      </c>
      <c r="R38" s="20"/>
      <c r="S38" s="41">
        <f t="shared" si="23"/>
        <v>0</v>
      </c>
      <c r="T38" s="11"/>
      <c r="U38" s="12"/>
      <c r="V38" s="12"/>
      <c r="W38" s="12"/>
      <c r="X38" s="12">
        <f t="shared" si="24"/>
        <v>0</v>
      </c>
      <c r="Y38" s="22"/>
      <c r="Z38" s="43">
        <f t="shared" si="25"/>
        <v>0</v>
      </c>
      <c r="AB38" s="10"/>
    </row>
    <row r="39" spans="1:28" s="3" customFormat="1" hidden="1" x14ac:dyDescent="0.35">
      <c r="A39" s="141"/>
      <c r="B39" s="117"/>
      <c r="C39" s="53"/>
      <c r="D39" s="11"/>
      <c r="E39" s="41"/>
      <c r="F39" s="11"/>
      <c r="G39" s="11"/>
      <c r="H39" s="11"/>
      <c r="I39" s="20"/>
      <c r="J39" s="11"/>
      <c r="K39" s="11"/>
      <c r="L39" s="41"/>
      <c r="M39" s="11"/>
      <c r="N39" s="11"/>
      <c r="O39" s="11">
        <f t="shared" si="21"/>
        <v>0</v>
      </c>
      <c r="P39" s="11"/>
      <c r="Q39" s="11">
        <f t="shared" si="22"/>
        <v>0</v>
      </c>
      <c r="R39" s="20"/>
      <c r="S39" s="11">
        <f t="shared" si="23"/>
        <v>0</v>
      </c>
      <c r="T39" s="11"/>
      <c r="U39" s="12"/>
      <c r="V39" s="12"/>
      <c r="W39" s="12"/>
      <c r="X39" s="12">
        <f t="shared" si="24"/>
        <v>0</v>
      </c>
      <c r="Y39" s="22"/>
      <c r="Z39" s="12">
        <f t="shared" si="25"/>
        <v>0</v>
      </c>
      <c r="AA39" s="8"/>
      <c r="AB39" s="10">
        <v>0</v>
      </c>
    </row>
    <row r="40" spans="1:28" s="3" customFormat="1" hidden="1" x14ac:dyDescent="0.35">
      <c r="A40" s="141"/>
      <c r="B40" s="117"/>
      <c r="C40" s="53"/>
      <c r="D40" s="11">
        <v>15981.7</v>
      </c>
      <c r="E40" s="41"/>
      <c r="F40" s="11">
        <f t="shared" ref="F40:F41" si="27">D40+E40</f>
        <v>15981.7</v>
      </c>
      <c r="G40" s="11">
        <f>2429.136-15981.7</f>
        <v>-13552.564</v>
      </c>
      <c r="H40" s="11">
        <f t="shared" ref="H40:H41" si="28">F40+G40</f>
        <v>2429.1360000000004</v>
      </c>
      <c r="I40" s="20"/>
      <c r="J40" s="11">
        <f t="shared" ref="J40:J42" si="29">H40+I40</f>
        <v>2429.1360000000004</v>
      </c>
      <c r="K40" s="11"/>
      <c r="L40" s="41"/>
      <c r="M40" s="11"/>
      <c r="N40" s="11"/>
      <c r="O40" s="11">
        <f t="shared" si="21"/>
        <v>0</v>
      </c>
      <c r="P40" s="11"/>
      <c r="Q40" s="11">
        <f t="shared" si="22"/>
        <v>0</v>
      </c>
      <c r="R40" s="20"/>
      <c r="S40" s="11">
        <f t="shared" si="23"/>
        <v>0</v>
      </c>
      <c r="T40" s="11"/>
      <c r="U40" s="12"/>
      <c r="V40" s="12"/>
      <c r="W40" s="12"/>
      <c r="X40" s="12">
        <f t="shared" si="24"/>
        <v>0</v>
      </c>
      <c r="Y40" s="22"/>
      <c r="Z40" s="12">
        <f t="shared" si="25"/>
        <v>0</v>
      </c>
      <c r="AA40" s="8" t="s">
        <v>216</v>
      </c>
      <c r="AB40" s="10">
        <v>0</v>
      </c>
    </row>
    <row r="41" spans="1:28" s="3" customFormat="1" hidden="1" x14ac:dyDescent="0.35">
      <c r="A41" s="141"/>
      <c r="B41" s="117"/>
      <c r="C41" s="53"/>
      <c r="D41" s="11"/>
      <c r="E41" s="41">
        <v>13765.2</v>
      </c>
      <c r="F41" s="11">
        <f t="shared" si="27"/>
        <v>13765.2</v>
      </c>
      <c r="G41" s="11">
        <v>-13765.2</v>
      </c>
      <c r="H41" s="11">
        <f t="shared" si="28"/>
        <v>0</v>
      </c>
      <c r="I41" s="20"/>
      <c r="J41" s="11">
        <f t="shared" si="29"/>
        <v>0</v>
      </c>
      <c r="K41" s="11"/>
      <c r="L41" s="41"/>
      <c r="M41" s="11"/>
      <c r="N41" s="11"/>
      <c r="O41" s="11">
        <f t="shared" si="21"/>
        <v>0</v>
      </c>
      <c r="P41" s="11"/>
      <c r="Q41" s="11">
        <f t="shared" si="22"/>
        <v>0</v>
      </c>
      <c r="R41" s="20"/>
      <c r="S41" s="11">
        <f t="shared" si="23"/>
        <v>0</v>
      </c>
      <c r="T41" s="11"/>
      <c r="U41" s="12"/>
      <c r="V41" s="12"/>
      <c r="W41" s="12"/>
      <c r="X41" s="12">
        <f t="shared" si="24"/>
        <v>0</v>
      </c>
      <c r="Y41" s="22"/>
      <c r="Z41" s="12">
        <f t="shared" si="25"/>
        <v>0</v>
      </c>
      <c r="AA41" s="8" t="s">
        <v>221</v>
      </c>
      <c r="AB41" s="10">
        <v>0</v>
      </c>
    </row>
    <row r="42" spans="1:28" ht="36" x14ac:dyDescent="0.35">
      <c r="A42" s="121"/>
      <c r="B42" s="118"/>
      <c r="C42" s="83" t="s">
        <v>11</v>
      </c>
      <c r="D42" s="11">
        <v>20807.900000000001</v>
      </c>
      <c r="E42" s="41"/>
      <c r="F42" s="11">
        <f t="shared" si="1"/>
        <v>20807.900000000001</v>
      </c>
      <c r="G42" s="11">
        <f>G44+G45</f>
        <v>29746.9</v>
      </c>
      <c r="H42" s="11">
        <f t="shared" si="19"/>
        <v>50554.8</v>
      </c>
      <c r="I42" s="20">
        <f>I44+I45</f>
        <v>0</v>
      </c>
      <c r="J42" s="41">
        <f t="shared" si="29"/>
        <v>50554.8</v>
      </c>
      <c r="K42" s="11">
        <v>0</v>
      </c>
      <c r="L42" s="41"/>
      <c r="M42" s="11">
        <f t="shared" si="4"/>
        <v>0</v>
      </c>
      <c r="N42" s="11">
        <f>N44+N45</f>
        <v>0</v>
      </c>
      <c r="O42" s="11">
        <f t="shared" si="21"/>
        <v>0</v>
      </c>
      <c r="P42" s="11">
        <f>P44+P45</f>
        <v>0</v>
      </c>
      <c r="Q42" s="11">
        <f t="shared" si="22"/>
        <v>0</v>
      </c>
      <c r="R42" s="20">
        <f>R44+R45</f>
        <v>0</v>
      </c>
      <c r="S42" s="41">
        <f t="shared" si="23"/>
        <v>0</v>
      </c>
      <c r="T42" s="11">
        <v>0</v>
      </c>
      <c r="U42" s="12"/>
      <c r="V42" s="12">
        <f t="shared" si="8"/>
        <v>0</v>
      </c>
      <c r="W42" s="12">
        <f>W44+W45</f>
        <v>0</v>
      </c>
      <c r="X42" s="12">
        <f t="shared" si="24"/>
        <v>0</v>
      </c>
      <c r="Y42" s="22">
        <f>Y44+Y45</f>
        <v>0</v>
      </c>
      <c r="Z42" s="43">
        <f t="shared" si="25"/>
        <v>0</v>
      </c>
      <c r="AB42" s="10"/>
    </row>
    <row r="43" spans="1:28" x14ac:dyDescent="0.35">
      <c r="A43" s="87"/>
      <c r="B43" s="83" t="s">
        <v>5</v>
      </c>
      <c r="C43" s="83"/>
      <c r="D43" s="11"/>
      <c r="E43" s="41"/>
      <c r="F43" s="11"/>
      <c r="G43" s="11"/>
      <c r="H43" s="11"/>
      <c r="I43" s="20"/>
      <c r="J43" s="41"/>
      <c r="K43" s="11"/>
      <c r="L43" s="41"/>
      <c r="M43" s="11"/>
      <c r="N43" s="11"/>
      <c r="O43" s="11"/>
      <c r="P43" s="11"/>
      <c r="Q43" s="11"/>
      <c r="R43" s="20"/>
      <c r="S43" s="41"/>
      <c r="T43" s="11"/>
      <c r="U43" s="12"/>
      <c r="V43" s="12"/>
      <c r="W43" s="12"/>
      <c r="X43" s="12"/>
      <c r="Y43" s="22"/>
      <c r="Z43" s="43"/>
      <c r="AB43" s="10"/>
    </row>
    <row r="44" spans="1:28" s="3" customFormat="1" hidden="1" x14ac:dyDescent="0.35">
      <c r="A44" s="58"/>
      <c r="B44" s="53" t="s">
        <v>6</v>
      </c>
      <c r="C44" s="53"/>
      <c r="D44" s="11">
        <v>20807.900000000001</v>
      </c>
      <c r="E44" s="41"/>
      <c r="F44" s="11">
        <f t="shared" si="1"/>
        <v>20807.900000000001</v>
      </c>
      <c r="G44" s="11">
        <v>15981.7</v>
      </c>
      <c r="H44" s="11">
        <f t="shared" si="19"/>
        <v>36789.600000000006</v>
      </c>
      <c r="I44" s="20"/>
      <c r="J44" s="11">
        <f t="shared" ref="J44:J47" si="30">H44+I44</f>
        <v>36789.600000000006</v>
      </c>
      <c r="K44" s="11"/>
      <c r="L44" s="41"/>
      <c r="M44" s="11"/>
      <c r="N44" s="11"/>
      <c r="O44" s="11">
        <f t="shared" si="21"/>
        <v>0</v>
      </c>
      <c r="P44" s="11"/>
      <c r="Q44" s="11">
        <f>O44+P44</f>
        <v>0</v>
      </c>
      <c r="R44" s="20"/>
      <c r="S44" s="11">
        <f>Q44+R44</f>
        <v>0</v>
      </c>
      <c r="T44" s="11"/>
      <c r="U44" s="12"/>
      <c r="V44" s="12"/>
      <c r="W44" s="12"/>
      <c r="X44" s="12">
        <f t="shared" si="24"/>
        <v>0</v>
      </c>
      <c r="Y44" s="22"/>
      <c r="Z44" s="12">
        <f t="shared" ref="Z44:Z47" si="31">X44+Y44</f>
        <v>0</v>
      </c>
      <c r="AA44" s="8" t="s">
        <v>216</v>
      </c>
      <c r="AB44" s="10">
        <v>0</v>
      </c>
    </row>
    <row r="45" spans="1:28" x14ac:dyDescent="0.35">
      <c r="A45" s="87"/>
      <c r="B45" s="83" t="s">
        <v>12</v>
      </c>
      <c r="C45" s="83"/>
      <c r="D45" s="11"/>
      <c r="E45" s="41"/>
      <c r="F45" s="11"/>
      <c r="G45" s="11">
        <v>13765.2</v>
      </c>
      <c r="H45" s="11">
        <f t="shared" si="19"/>
        <v>13765.2</v>
      </c>
      <c r="I45" s="20"/>
      <c r="J45" s="41">
        <f t="shared" si="30"/>
        <v>13765.2</v>
      </c>
      <c r="K45" s="11"/>
      <c r="L45" s="41"/>
      <c r="M45" s="11"/>
      <c r="N45" s="11"/>
      <c r="O45" s="11">
        <f t="shared" si="21"/>
        <v>0</v>
      </c>
      <c r="P45" s="11"/>
      <c r="Q45" s="11">
        <f>O45+P45</f>
        <v>0</v>
      </c>
      <c r="R45" s="20"/>
      <c r="S45" s="41">
        <f>Q45+R45</f>
        <v>0</v>
      </c>
      <c r="T45" s="11"/>
      <c r="U45" s="12"/>
      <c r="V45" s="12"/>
      <c r="W45" s="12"/>
      <c r="X45" s="12">
        <f t="shared" si="24"/>
        <v>0</v>
      </c>
      <c r="Y45" s="22"/>
      <c r="Z45" s="43">
        <f t="shared" si="31"/>
        <v>0</v>
      </c>
      <c r="AA45" s="8" t="s">
        <v>221</v>
      </c>
      <c r="AB45" s="10"/>
    </row>
    <row r="46" spans="1:28" s="3" customFormat="1" ht="36" hidden="1" x14ac:dyDescent="0.35">
      <c r="A46" s="54" t="s">
        <v>145</v>
      </c>
      <c r="B46" s="39" t="s">
        <v>56</v>
      </c>
      <c r="C46" s="17" t="s">
        <v>11</v>
      </c>
      <c r="D46" s="11">
        <v>0</v>
      </c>
      <c r="E46" s="41">
        <v>0</v>
      </c>
      <c r="F46" s="11">
        <f t="shared" si="1"/>
        <v>0</v>
      </c>
      <c r="G46" s="11">
        <v>0</v>
      </c>
      <c r="H46" s="11">
        <f t="shared" ref="H46:H47" si="32">F46+G46</f>
        <v>0</v>
      </c>
      <c r="I46" s="20">
        <v>0</v>
      </c>
      <c r="J46" s="11">
        <f t="shared" si="30"/>
        <v>0</v>
      </c>
      <c r="K46" s="11">
        <v>31027.3</v>
      </c>
      <c r="L46" s="41">
        <v>-31027.3</v>
      </c>
      <c r="M46" s="11">
        <f t="shared" si="4"/>
        <v>0</v>
      </c>
      <c r="N46" s="11"/>
      <c r="O46" s="11">
        <f t="shared" ref="O46:O47" si="33">M46+N46</f>
        <v>0</v>
      </c>
      <c r="P46" s="11"/>
      <c r="Q46" s="11">
        <f>O46+P46</f>
        <v>0</v>
      </c>
      <c r="R46" s="20"/>
      <c r="S46" s="11">
        <f>Q46+R46</f>
        <v>0</v>
      </c>
      <c r="T46" s="11">
        <v>0</v>
      </c>
      <c r="U46" s="12">
        <v>0</v>
      </c>
      <c r="V46" s="12">
        <f t="shared" si="8"/>
        <v>0</v>
      </c>
      <c r="W46" s="12">
        <v>0</v>
      </c>
      <c r="X46" s="12">
        <f t="shared" ref="X46:X47" si="34">V46+W46</f>
        <v>0</v>
      </c>
      <c r="Y46" s="22">
        <v>0</v>
      </c>
      <c r="Z46" s="12">
        <f t="shared" si="31"/>
        <v>0</v>
      </c>
      <c r="AA46" s="8" t="s">
        <v>218</v>
      </c>
      <c r="AB46" s="10">
        <v>0</v>
      </c>
    </row>
    <row r="47" spans="1:28" ht="54" x14ac:dyDescent="0.35">
      <c r="A47" s="78" t="s">
        <v>145</v>
      </c>
      <c r="B47" s="83" t="s">
        <v>362</v>
      </c>
      <c r="C47" s="83" t="s">
        <v>132</v>
      </c>
      <c r="D47" s="11">
        <f>D49+D50</f>
        <v>462978.1</v>
      </c>
      <c r="E47" s="41">
        <f>E49+E50</f>
        <v>-105423.3</v>
      </c>
      <c r="F47" s="11">
        <f t="shared" si="1"/>
        <v>357554.8</v>
      </c>
      <c r="G47" s="11">
        <f>G49+G50</f>
        <v>28472.53</v>
      </c>
      <c r="H47" s="11">
        <f t="shared" si="32"/>
        <v>386027.32999999996</v>
      </c>
      <c r="I47" s="20">
        <f>I49+I50</f>
        <v>0</v>
      </c>
      <c r="J47" s="41">
        <f t="shared" si="30"/>
        <v>386027.32999999996</v>
      </c>
      <c r="K47" s="11">
        <f t="shared" ref="K47:T47" si="35">K49+K50</f>
        <v>51483</v>
      </c>
      <c r="L47" s="41">
        <f>L49+L50</f>
        <v>129483.6</v>
      </c>
      <c r="M47" s="11">
        <f t="shared" si="4"/>
        <v>180966.6</v>
      </c>
      <c r="N47" s="11">
        <f>N49+N50</f>
        <v>0</v>
      </c>
      <c r="O47" s="11">
        <f t="shared" si="33"/>
        <v>180966.6</v>
      </c>
      <c r="P47" s="11">
        <f>P49+P50</f>
        <v>0</v>
      </c>
      <c r="Q47" s="11">
        <f>O47+P47</f>
        <v>180966.6</v>
      </c>
      <c r="R47" s="20">
        <f>R49+R50</f>
        <v>0</v>
      </c>
      <c r="S47" s="41">
        <f>Q47+R47</f>
        <v>180966.6</v>
      </c>
      <c r="T47" s="11">
        <f t="shared" si="35"/>
        <v>0</v>
      </c>
      <c r="U47" s="12">
        <f>U49+U50</f>
        <v>0</v>
      </c>
      <c r="V47" s="12">
        <f t="shared" si="8"/>
        <v>0</v>
      </c>
      <c r="W47" s="12">
        <f>W49+W50</f>
        <v>0</v>
      </c>
      <c r="X47" s="12">
        <f t="shared" si="34"/>
        <v>0</v>
      </c>
      <c r="Y47" s="22">
        <f>Y49+Y50</f>
        <v>0</v>
      </c>
      <c r="Z47" s="43">
        <f t="shared" si="31"/>
        <v>0</v>
      </c>
      <c r="AB47" s="10"/>
    </row>
    <row r="48" spans="1:28" x14ac:dyDescent="0.35">
      <c r="A48" s="78"/>
      <c r="B48" s="84" t="s">
        <v>5</v>
      </c>
      <c r="C48" s="83"/>
      <c r="D48" s="11"/>
      <c r="E48" s="41"/>
      <c r="F48" s="11"/>
      <c r="G48" s="11"/>
      <c r="H48" s="11"/>
      <c r="I48" s="20"/>
      <c r="J48" s="41"/>
      <c r="K48" s="11"/>
      <c r="L48" s="41"/>
      <c r="M48" s="11"/>
      <c r="N48" s="11"/>
      <c r="O48" s="11"/>
      <c r="P48" s="11"/>
      <c r="Q48" s="11"/>
      <c r="R48" s="20"/>
      <c r="S48" s="41"/>
      <c r="T48" s="11"/>
      <c r="U48" s="12"/>
      <c r="V48" s="12"/>
      <c r="W48" s="12"/>
      <c r="X48" s="12"/>
      <c r="Y48" s="22"/>
      <c r="Z48" s="43"/>
      <c r="AB48" s="10"/>
    </row>
    <row r="49" spans="1:28" s="3" customFormat="1" hidden="1" x14ac:dyDescent="0.35">
      <c r="A49" s="1"/>
      <c r="B49" s="16" t="s">
        <v>6</v>
      </c>
      <c r="C49" s="17"/>
      <c r="D49" s="11">
        <v>194812</v>
      </c>
      <c r="E49" s="41">
        <v>-105423.3</v>
      </c>
      <c r="F49" s="11">
        <f t="shared" si="1"/>
        <v>89388.7</v>
      </c>
      <c r="G49" s="11">
        <v>28472.53</v>
      </c>
      <c r="H49" s="11">
        <f t="shared" ref="H49:H52" si="36">F49+G49</f>
        <v>117861.23</v>
      </c>
      <c r="I49" s="20">
        <v>-4208.9750000000004</v>
      </c>
      <c r="J49" s="11">
        <f t="shared" ref="J49:J52" si="37">H49+I49</f>
        <v>113652.25499999999</v>
      </c>
      <c r="K49" s="11">
        <v>37288.300000000003</v>
      </c>
      <c r="L49" s="41">
        <f>31027.3+105423.3-6967</f>
        <v>129483.6</v>
      </c>
      <c r="M49" s="11">
        <f t="shared" si="4"/>
        <v>166771.90000000002</v>
      </c>
      <c r="N49" s="11"/>
      <c r="O49" s="11">
        <f t="shared" ref="O49:O52" si="38">M49+N49</f>
        <v>166771.90000000002</v>
      </c>
      <c r="P49" s="11"/>
      <c r="Q49" s="11">
        <f>O49+P49</f>
        <v>166771.90000000002</v>
      </c>
      <c r="R49" s="20"/>
      <c r="S49" s="11">
        <f>Q49+R49</f>
        <v>166771.90000000002</v>
      </c>
      <c r="T49" s="11">
        <v>0</v>
      </c>
      <c r="U49" s="12"/>
      <c r="V49" s="12">
        <f t="shared" si="8"/>
        <v>0</v>
      </c>
      <c r="W49" s="12"/>
      <c r="X49" s="12">
        <f t="shared" ref="X49:X52" si="39">V49+W49</f>
        <v>0</v>
      </c>
      <c r="Y49" s="22"/>
      <c r="Z49" s="12">
        <f t="shared" ref="Z49:Z52" si="40">X49+Y49</f>
        <v>0</v>
      </c>
      <c r="AA49" s="8" t="s">
        <v>319</v>
      </c>
      <c r="AB49" s="10">
        <v>0</v>
      </c>
    </row>
    <row r="50" spans="1:28" x14ac:dyDescent="0.35">
      <c r="A50" s="78"/>
      <c r="B50" s="84" t="s">
        <v>12</v>
      </c>
      <c r="C50" s="70"/>
      <c r="D50" s="11">
        <v>268166.09999999998</v>
      </c>
      <c r="E50" s="41"/>
      <c r="F50" s="11">
        <f t="shared" si="1"/>
        <v>268166.09999999998</v>
      </c>
      <c r="G50" s="11"/>
      <c r="H50" s="11">
        <f t="shared" si="36"/>
        <v>268166.09999999998</v>
      </c>
      <c r="I50" s="20">
        <v>4208.9750000000004</v>
      </c>
      <c r="J50" s="41">
        <f t="shared" si="37"/>
        <v>272375.07499999995</v>
      </c>
      <c r="K50" s="11">
        <v>14194.7</v>
      </c>
      <c r="L50" s="41"/>
      <c r="M50" s="11">
        <f t="shared" si="4"/>
        <v>14194.7</v>
      </c>
      <c r="N50" s="11"/>
      <c r="O50" s="11">
        <f t="shared" si="38"/>
        <v>14194.7</v>
      </c>
      <c r="P50" s="11"/>
      <c r="Q50" s="11">
        <f>O50+P50</f>
        <v>14194.7</v>
      </c>
      <c r="R50" s="20"/>
      <c r="S50" s="41">
        <f>Q50+R50</f>
        <v>14194.7</v>
      </c>
      <c r="T50" s="11">
        <v>0</v>
      </c>
      <c r="U50" s="12"/>
      <c r="V50" s="12">
        <f t="shared" si="8"/>
        <v>0</v>
      </c>
      <c r="W50" s="12"/>
      <c r="X50" s="12">
        <f t="shared" si="39"/>
        <v>0</v>
      </c>
      <c r="Y50" s="22"/>
      <c r="Z50" s="43">
        <f t="shared" si="40"/>
        <v>0</v>
      </c>
      <c r="AA50" s="8" t="s">
        <v>221</v>
      </c>
      <c r="AB50" s="10"/>
    </row>
    <row r="51" spans="1:28" ht="54" x14ac:dyDescent="0.35">
      <c r="A51" s="78" t="s">
        <v>146</v>
      </c>
      <c r="B51" s="84" t="s">
        <v>57</v>
      </c>
      <c r="C51" s="70" t="s">
        <v>132</v>
      </c>
      <c r="D51" s="11">
        <v>0</v>
      </c>
      <c r="E51" s="41">
        <v>0</v>
      </c>
      <c r="F51" s="11">
        <f t="shared" si="1"/>
        <v>0</v>
      </c>
      <c r="G51" s="11">
        <v>0</v>
      </c>
      <c r="H51" s="11">
        <f t="shared" si="36"/>
        <v>0</v>
      </c>
      <c r="I51" s="20">
        <v>0</v>
      </c>
      <c r="J51" s="41">
        <f t="shared" si="37"/>
        <v>0</v>
      </c>
      <c r="K51" s="11">
        <v>9100.4</v>
      </c>
      <c r="L51" s="41">
        <v>0</v>
      </c>
      <c r="M51" s="11">
        <f t="shared" si="4"/>
        <v>9100.4</v>
      </c>
      <c r="N51" s="11">
        <v>0</v>
      </c>
      <c r="O51" s="11">
        <f t="shared" si="38"/>
        <v>9100.4</v>
      </c>
      <c r="P51" s="11">
        <v>0</v>
      </c>
      <c r="Q51" s="11">
        <f>O51+P51</f>
        <v>9100.4</v>
      </c>
      <c r="R51" s="20">
        <v>0</v>
      </c>
      <c r="S51" s="41">
        <f>Q51+R51</f>
        <v>9100.4</v>
      </c>
      <c r="T51" s="11">
        <v>0</v>
      </c>
      <c r="U51" s="12">
        <v>0</v>
      </c>
      <c r="V51" s="12">
        <f t="shared" si="8"/>
        <v>0</v>
      </c>
      <c r="W51" s="12">
        <v>0</v>
      </c>
      <c r="X51" s="12">
        <f t="shared" si="39"/>
        <v>0</v>
      </c>
      <c r="Y51" s="22">
        <v>0</v>
      </c>
      <c r="Z51" s="43">
        <f t="shared" si="40"/>
        <v>0</v>
      </c>
      <c r="AA51" s="8" t="s">
        <v>224</v>
      </c>
      <c r="AB51" s="10"/>
    </row>
    <row r="52" spans="1:28" ht="54" x14ac:dyDescent="0.35">
      <c r="A52" s="78" t="s">
        <v>147</v>
      </c>
      <c r="B52" s="84" t="s">
        <v>58</v>
      </c>
      <c r="C52" s="70" t="s">
        <v>132</v>
      </c>
      <c r="D52" s="11">
        <f>D54+D55</f>
        <v>0</v>
      </c>
      <c r="E52" s="41">
        <f>E54+E55</f>
        <v>0</v>
      </c>
      <c r="F52" s="11">
        <f t="shared" si="1"/>
        <v>0</v>
      </c>
      <c r="G52" s="11">
        <f>G54+G55</f>
        <v>15</v>
      </c>
      <c r="H52" s="11">
        <f t="shared" si="36"/>
        <v>15</v>
      </c>
      <c r="I52" s="20">
        <f>I54+I55</f>
        <v>0</v>
      </c>
      <c r="J52" s="41">
        <f t="shared" si="37"/>
        <v>15</v>
      </c>
      <c r="K52" s="11">
        <f t="shared" ref="K52:T52" si="41">K54+K55</f>
        <v>78505.7</v>
      </c>
      <c r="L52" s="41">
        <f>L54+L55</f>
        <v>-25599.8</v>
      </c>
      <c r="M52" s="11">
        <f t="shared" si="4"/>
        <v>52905.899999999994</v>
      </c>
      <c r="N52" s="11">
        <f>N54+N55</f>
        <v>0</v>
      </c>
      <c r="O52" s="11">
        <f t="shared" si="38"/>
        <v>52905.899999999994</v>
      </c>
      <c r="P52" s="11">
        <f>P54+P55</f>
        <v>0</v>
      </c>
      <c r="Q52" s="11">
        <f>O52+P52</f>
        <v>52905.899999999994</v>
      </c>
      <c r="R52" s="20">
        <f>R54+R55</f>
        <v>-50151</v>
      </c>
      <c r="S52" s="41">
        <f>Q52+R52</f>
        <v>2754.8999999999942</v>
      </c>
      <c r="T52" s="11">
        <f t="shared" si="41"/>
        <v>126197.40000000001</v>
      </c>
      <c r="U52" s="12">
        <f>U54+U55</f>
        <v>-105085.6</v>
      </c>
      <c r="V52" s="12">
        <f t="shared" si="8"/>
        <v>21111.800000000003</v>
      </c>
      <c r="W52" s="12">
        <f>W54+W55</f>
        <v>0</v>
      </c>
      <c r="X52" s="12">
        <f t="shared" si="39"/>
        <v>21111.800000000003</v>
      </c>
      <c r="Y52" s="22">
        <f>Y54+Y55</f>
        <v>0</v>
      </c>
      <c r="Z52" s="43">
        <f t="shared" si="40"/>
        <v>21111.800000000003</v>
      </c>
      <c r="AB52" s="10"/>
    </row>
    <row r="53" spans="1:28" x14ac:dyDescent="0.35">
      <c r="A53" s="78"/>
      <c r="B53" s="84" t="s">
        <v>5</v>
      </c>
      <c r="C53" s="83"/>
      <c r="D53" s="11"/>
      <c r="E53" s="41"/>
      <c r="F53" s="11"/>
      <c r="G53" s="11"/>
      <c r="H53" s="11"/>
      <c r="I53" s="20"/>
      <c r="J53" s="41"/>
      <c r="K53" s="11"/>
      <c r="L53" s="41"/>
      <c r="M53" s="11"/>
      <c r="N53" s="11"/>
      <c r="O53" s="11"/>
      <c r="P53" s="11"/>
      <c r="Q53" s="11"/>
      <c r="R53" s="20"/>
      <c r="S53" s="41"/>
      <c r="T53" s="11"/>
      <c r="U53" s="12"/>
      <c r="V53" s="12"/>
      <c r="W53" s="12"/>
      <c r="X53" s="12"/>
      <c r="Y53" s="22"/>
      <c r="Z53" s="43"/>
      <c r="AB53" s="10"/>
    </row>
    <row r="54" spans="1:28" s="3" customFormat="1" hidden="1" x14ac:dyDescent="0.35">
      <c r="A54" s="1"/>
      <c r="B54" s="16" t="s">
        <v>6</v>
      </c>
      <c r="C54" s="17"/>
      <c r="D54" s="11">
        <v>0</v>
      </c>
      <c r="E54" s="41">
        <v>0</v>
      </c>
      <c r="F54" s="11">
        <f t="shared" si="1"/>
        <v>0</v>
      </c>
      <c r="G54" s="11">
        <v>15</v>
      </c>
      <c r="H54" s="11">
        <f t="shared" ref="H54:H57" si="42">F54+G54</f>
        <v>15</v>
      </c>
      <c r="I54" s="20"/>
      <c r="J54" s="11">
        <f t="shared" ref="J54:J57" si="43">H54+I54</f>
        <v>15</v>
      </c>
      <c r="K54" s="11">
        <v>25599.8</v>
      </c>
      <c r="L54" s="41">
        <v>-25599.8</v>
      </c>
      <c r="M54" s="11">
        <f t="shared" si="4"/>
        <v>0</v>
      </c>
      <c r="N54" s="11"/>
      <c r="O54" s="11">
        <f t="shared" ref="O54:O57" si="44">M54+N54</f>
        <v>0</v>
      </c>
      <c r="P54" s="11"/>
      <c r="Q54" s="11">
        <f>O54+P54</f>
        <v>0</v>
      </c>
      <c r="R54" s="20"/>
      <c r="S54" s="11">
        <f>Q54+R54</f>
        <v>0</v>
      </c>
      <c r="T54" s="11">
        <v>105085.6</v>
      </c>
      <c r="U54" s="12">
        <v>-105085.6</v>
      </c>
      <c r="V54" s="12">
        <f t="shared" si="8"/>
        <v>0</v>
      </c>
      <c r="W54" s="12"/>
      <c r="X54" s="12">
        <f t="shared" ref="X54:X57" si="45">V54+W54</f>
        <v>0</v>
      </c>
      <c r="Y54" s="22"/>
      <c r="Z54" s="12">
        <f t="shared" ref="Z54:Z57" si="46">X54+Y54</f>
        <v>0</v>
      </c>
      <c r="AA54" s="8" t="s">
        <v>318</v>
      </c>
      <c r="AB54" s="10">
        <v>0</v>
      </c>
    </row>
    <row r="55" spans="1:28" x14ac:dyDescent="0.35">
      <c r="A55" s="78"/>
      <c r="B55" s="83" t="s">
        <v>12</v>
      </c>
      <c r="C55" s="83"/>
      <c r="D55" s="11">
        <v>0</v>
      </c>
      <c r="E55" s="41">
        <v>0</v>
      </c>
      <c r="F55" s="11">
        <f t="shared" si="1"/>
        <v>0</v>
      </c>
      <c r="G55" s="11">
        <v>0</v>
      </c>
      <c r="H55" s="11">
        <f t="shared" si="42"/>
        <v>0</v>
      </c>
      <c r="I55" s="20">
        <v>0</v>
      </c>
      <c r="J55" s="41">
        <f t="shared" si="43"/>
        <v>0</v>
      </c>
      <c r="K55" s="11">
        <v>52905.9</v>
      </c>
      <c r="L55" s="41">
        <v>0</v>
      </c>
      <c r="M55" s="11">
        <f t="shared" si="4"/>
        <v>52905.9</v>
      </c>
      <c r="N55" s="11">
        <v>0</v>
      </c>
      <c r="O55" s="11">
        <f t="shared" si="44"/>
        <v>52905.9</v>
      </c>
      <c r="P55" s="11">
        <v>0</v>
      </c>
      <c r="Q55" s="11">
        <f>O55+P55</f>
        <v>52905.9</v>
      </c>
      <c r="R55" s="20">
        <v>-50151</v>
      </c>
      <c r="S55" s="41">
        <f>Q55+R55</f>
        <v>2754.9000000000015</v>
      </c>
      <c r="T55" s="11">
        <v>21111.8</v>
      </c>
      <c r="U55" s="12">
        <v>0</v>
      </c>
      <c r="V55" s="12">
        <f t="shared" si="8"/>
        <v>21111.8</v>
      </c>
      <c r="W55" s="12">
        <v>0</v>
      </c>
      <c r="X55" s="12">
        <f t="shared" si="45"/>
        <v>21111.8</v>
      </c>
      <c r="Y55" s="22">
        <v>0</v>
      </c>
      <c r="Z55" s="43">
        <f t="shared" si="46"/>
        <v>21111.8</v>
      </c>
      <c r="AA55" s="8" t="s">
        <v>221</v>
      </c>
      <c r="AB55" s="10"/>
    </row>
    <row r="56" spans="1:28" s="3" customFormat="1" ht="36" hidden="1" x14ac:dyDescent="0.35">
      <c r="A56" s="1" t="s">
        <v>148</v>
      </c>
      <c r="B56" s="39" t="s">
        <v>208</v>
      </c>
      <c r="C56" s="17" t="s">
        <v>11</v>
      </c>
      <c r="D56" s="11">
        <v>0</v>
      </c>
      <c r="E56" s="41">
        <v>0</v>
      </c>
      <c r="F56" s="11">
        <f t="shared" si="1"/>
        <v>0</v>
      </c>
      <c r="G56" s="11">
        <v>0</v>
      </c>
      <c r="H56" s="11">
        <f t="shared" si="42"/>
        <v>0</v>
      </c>
      <c r="I56" s="20">
        <v>0</v>
      </c>
      <c r="J56" s="11">
        <f t="shared" si="43"/>
        <v>0</v>
      </c>
      <c r="K56" s="11">
        <v>59234</v>
      </c>
      <c r="L56" s="41">
        <v>-59234</v>
      </c>
      <c r="M56" s="11">
        <f t="shared" si="4"/>
        <v>0</v>
      </c>
      <c r="N56" s="11"/>
      <c r="O56" s="11">
        <f t="shared" si="44"/>
        <v>0</v>
      </c>
      <c r="P56" s="11"/>
      <c r="Q56" s="11">
        <f>O56+P56</f>
        <v>0</v>
      </c>
      <c r="R56" s="20"/>
      <c r="S56" s="11">
        <f>Q56+R56</f>
        <v>0</v>
      </c>
      <c r="T56" s="11">
        <v>0</v>
      </c>
      <c r="U56" s="12">
        <v>0</v>
      </c>
      <c r="V56" s="12">
        <f t="shared" si="8"/>
        <v>0</v>
      </c>
      <c r="W56" s="12">
        <v>0</v>
      </c>
      <c r="X56" s="12">
        <f t="shared" si="45"/>
        <v>0</v>
      </c>
      <c r="Y56" s="22">
        <v>0</v>
      </c>
      <c r="Z56" s="12">
        <f t="shared" si="46"/>
        <v>0</v>
      </c>
      <c r="AA56" s="8" t="s">
        <v>219</v>
      </c>
      <c r="AB56" s="10">
        <v>0</v>
      </c>
    </row>
    <row r="57" spans="1:28" ht="54" x14ac:dyDescent="0.35">
      <c r="A57" s="78" t="s">
        <v>148</v>
      </c>
      <c r="B57" s="83" t="s">
        <v>208</v>
      </c>
      <c r="C57" s="70" t="s">
        <v>132</v>
      </c>
      <c r="D57" s="11">
        <f>D59+D60</f>
        <v>119057.40000000001</v>
      </c>
      <c r="E57" s="41">
        <f>E59+E60</f>
        <v>0</v>
      </c>
      <c r="F57" s="11">
        <f t="shared" si="1"/>
        <v>119057.40000000001</v>
      </c>
      <c r="G57" s="11">
        <f>G59+G60</f>
        <v>0</v>
      </c>
      <c r="H57" s="11">
        <f t="shared" si="42"/>
        <v>119057.40000000001</v>
      </c>
      <c r="I57" s="20">
        <f>I59+I60</f>
        <v>0</v>
      </c>
      <c r="J57" s="41">
        <f t="shared" si="43"/>
        <v>119057.40000000001</v>
      </c>
      <c r="K57" s="11">
        <f t="shared" ref="K57:T57" si="47">K59+K60</f>
        <v>538326.69999999995</v>
      </c>
      <c r="L57" s="41">
        <f>L59+L60</f>
        <v>59234</v>
      </c>
      <c r="M57" s="11">
        <f t="shared" si="4"/>
        <v>597560.69999999995</v>
      </c>
      <c r="N57" s="11">
        <f>N59+N60</f>
        <v>0</v>
      </c>
      <c r="O57" s="11">
        <f t="shared" si="44"/>
        <v>597560.69999999995</v>
      </c>
      <c r="P57" s="11">
        <f>P59+P60</f>
        <v>0</v>
      </c>
      <c r="Q57" s="11">
        <f>O57+P57</f>
        <v>597560.69999999995</v>
      </c>
      <c r="R57" s="20">
        <f>R59+R60</f>
        <v>0</v>
      </c>
      <c r="S57" s="41">
        <f>Q57+R57</f>
        <v>597560.69999999995</v>
      </c>
      <c r="T57" s="11">
        <f t="shared" si="47"/>
        <v>0</v>
      </c>
      <c r="U57" s="12">
        <f>U59+U60</f>
        <v>0</v>
      </c>
      <c r="V57" s="12">
        <f t="shared" si="8"/>
        <v>0</v>
      </c>
      <c r="W57" s="12">
        <f>W59+W60</f>
        <v>0</v>
      </c>
      <c r="X57" s="12">
        <f t="shared" si="45"/>
        <v>0</v>
      </c>
      <c r="Y57" s="22">
        <f>Y59+Y60</f>
        <v>0</v>
      </c>
      <c r="Z57" s="43">
        <f t="shared" si="46"/>
        <v>0</v>
      </c>
      <c r="AB57" s="10"/>
    </row>
    <row r="58" spans="1:28" x14ac:dyDescent="0.35">
      <c r="A58" s="78"/>
      <c r="B58" s="84" t="s">
        <v>5</v>
      </c>
      <c r="C58" s="70"/>
      <c r="D58" s="11"/>
      <c r="E58" s="41"/>
      <c r="F58" s="11"/>
      <c r="G58" s="11"/>
      <c r="H58" s="11"/>
      <c r="I58" s="20"/>
      <c r="J58" s="41"/>
      <c r="K58" s="11"/>
      <c r="L58" s="41"/>
      <c r="M58" s="11"/>
      <c r="N58" s="11"/>
      <c r="O58" s="11"/>
      <c r="P58" s="11"/>
      <c r="Q58" s="11"/>
      <c r="R58" s="20"/>
      <c r="S58" s="41"/>
      <c r="T58" s="11"/>
      <c r="U58" s="12"/>
      <c r="V58" s="12"/>
      <c r="W58" s="12"/>
      <c r="X58" s="12"/>
      <c r="Y58" s="22"/>
      <c r="Z58" s="43"/>
      <c r="AB58" s="10"/>
    </row>
    <row r="59" spans="1:28" s="3" customFormat="1" hidden="1" x14ac:dyDescent="0.35">
      <c r="A59" s="1"/>
      <c r="B59" s="16" t="s">
        <v>6</v>
      </c>
      <c r="C59" s="17"/>
      <c r="D59" s="11">
        <v>22858.799999999999</v>
      </c>
      <c r="E59" s="41"/>
      <c r="F59" s="11">
        <f t="shared" si="1"/>
        <v>22858.799999999999</v>
      </c>
      <c r="G59" s="11"/>
      <c r="H59" s="11">
        <f t="shared" ref="H59:H62" si="48">F59+G59</f>
        <v>22858.799999999999</v>
      </c>
      <c r="I59" s="20"/>
      <c r="J59" s="11">
        <f t="shared" ref="J59:J62" si="49">H59+I59</f>
        <v>22858.799999999999</v>
      </c>
      <c r="K59" s="11">
        <v>104477.2</v>
      </c>
      <c r="L59" s="41">
        <v>59234</v>
      </c>
      <c r="M59" s="11">
        <f t="shared" si="4"/>
        <v>163711.20000000001</v>
      </c>
      <c r="N59" s="11"/>
      <c r="O59" s="11">
        <f t="shared" ref="O59:O62" si="50">M59+N59</f>
        <v>163711.20000000001</v>
      </c>
      <c r="P59" s="11"/>
      <c r="Q59" s="11">
        <f>O59+P59</f>
        <v>163711.20000000001</v>
      </c>
      <c r="R59" s="20"/>
      <c r="S59" s="11">
        <f>Q59+R59</f>
        <v>163711.20000000001</v>
      </c>
      <c r="T59" s="11">
        <v>0</v>
      </c>
      <c r="U59" s="12"/>
      <c r="V59" s="12">
        <f t="shared" si="8"/>
        <v>0</v>
      </c>
      <c r="W59" s="12"/>
      <c r="X59" s="12">
        <f t="shared" ref="X59:X62" si="51">V59+W59</f>
        <v>0</v>
      </c>
      <c r="Y59" s="22"/>
      <c r="Z59" s="12">
        <f t="shared" ref="Z59:Z62" si="52">X59+Y59</f>
        <v>0</v>
      </c>
      <c r="AA59" s="8" t="s">
        <v>219</v>
      </c>
      <c r="AB59" s="10">
        <v>0</v>
      </c>
    </row>
    <row r="60" spans="1:28" x14ac:dyDescent="0.35">
      <c r="A60" s="78"/>
      <c r="B60" s="83" t="s">
        <v>60</v>
      </c>
      <c r="C60" s="83"/>
      <c r="D60" s="11">
        <v>96198.6</v>
      </c>
      <c r="E60" s="41"/>
      <c r="F60" s="11">
        <f t="shared" si="1"/>
        <v>96198.6</v>
      </c>
      <c r="G60" s="11"/>
      <c r="H60" s="11">
        <f t="shared" si="48"/>
        <v>96198.6</v>
      </c>
      <c r="I60" s="20"/>
      <c r="J60" s="41">
        <f t="shared" si="49"/>
        <v>96198.6</v>
      </c>
      <c r="K60" s="11">
        <f>216794.5+217055</f>
        <v>433849.5</v>
      </c>
      <c r="L60" s="41"/>
      <c r="M60" s="11">
        <f t="shared" si="4"/>
        <v>433849.5</v>
      </c>
      <c r="N60" s="11"/>
      <c r="O60" s="11">
        <f t="shared" si="50"/>
        <v>433849.5</v>
      </c>
      <c r="P60" s="11"/>
      <c r="Q60" s="11">
        <f>O60+P60</f>
        <v>433849.5</v>
      </c>
      <c r="R60" s="20"/>
      <c r="S60" s="41">
        <f>Q60+R60</f>
        <v>433849.5</v>
      </c>
      <c r="T60" s="11">
        <v>0</v>
      </c>
      <c r="U60" s="12"/>
      <c r="V60" s="12">
        <f t="shared" si="8"/>
        <v>0</v>
      </c>
      <c r="W60" s="12"/>
      <c r="X60" s="12">
        <f t="shared" si="51"/>
        <v>0</v>
      </c>
      <c r="Y60" s="22"/>
      <c r="Z60" s="43">
        <f t="shared" si="52"/>
        <v>0</v>
      </c>
      <c r="AA60" s="8" t="s">
        <v>221</v>
      </c>
      <c r="AB60" s="10"/>
    </row>
    <row r="61" spans="1:28" s="3" customFormat="1" ht="37.5" hidden="1" customHeight="1" x14ac:dyDescent="0.35">
      <c r="A61" s="56" t="s">
        <v>149</v>
      </c>
      <c r="B61" s="55" t="s">
        <v>59</v>
      </c>
      <c r="C61" s="17" t="s">
        <v>11</v>
      </c>
      <c r="D61" s="11">
        <v>0</v>
      </c>
      <c r="E61" s="41">
        <v>0</v>
      </c>
      <c r="F61" s="11">
        <f t="shared" si="1"/>
        <v>0</v>
      </c>
      <c r="G61" s="11">
        <v>0</v>
      </c>
      <c r="H61" s="11">
        <f t="shared" si="48"/>
        <v>0</v>
      </c>
      <c r="I61" s="20">
        <v>0</v>
      </c>
      <c r="J61" s="11">
        <f t="shared" si="49"/>
        <v>0</v>
      </c>
      <c r="K61" s="11">
        <v>0</v>
      </c>
      <c r="L61" s="41">
        <v>0</v>
      </c>
      <c r="M61" s="11">
        <f t="shared" si="4"/>
        <v>0</v>
      </c>
      <c r="N61" s="11">
        <v>0</v>
      </c>
      <c r="O61" s="11">
        <f t="shared" si="50"/>
        <v>0</v>
      </c>
      <c r="P61" s="11">
        <v>0</v>
      </c>
      <c r="Q61" s="11">
        <f>O61+P61</f>
        <v>0</v>
      </c>
      <c r="R61" s="20">
        <v>0</v>
      </c>
      <c r="S61" s="11">
        <f>Q61+R61</f>
        <v>0</v>
      </c>
      <c r="T61" s="11">
        <v>59234</v>
      </c>
      <c r="U61" s="12">
        <v>-59234</v>
      </c>
      <c r="V61" s="12">
        <f t="shared" si="8"/>
        <v>0</v>
      </c>
      <c r="W61" s="12"/>
      <c r="X61" s="12">
        <f t="shared" si="51"/>
        <v>0</v>
      </c>
      <c r="Y61" s="22"/>
      <c r="Z61" s="12">
        <f t="shared" si="52"/>
        <v>0</v>
      </c>
      <c r="AA61" s="8" t="s">
        <v>220</v>
      </c>
      <c r="AB61" s="10">
        <v>0</v>
      </c>
    </row>
    <row r="62" spans="1:28" ht="54" x14ac:dyDescent="0.35">
      <c r="A62" s="78" t="s">
        <v>149</v>
      </c>
      <c r="B62" s="83" t="s">
        <v>59</v>
      </c>
      <c r="C62" s="70" t="s">
        <v>132</v>
      </c>
      <c r="D62" s="11">
        <f>D64+D65</f>
        <v>40817</v>
      </c>
      <c r="E62" s="41">
        <f>E64+E65</f>
        <v>0</v>
      </c>
      <c r="F62" s="11">
        <f t="shared" si="1"/>
        <v>40817</v>
      </c>
      <c r="G62" s="11">
        <f>G64+G65</f>
        <v>0</v>
      </c>
      <c r="H62" s="11">
        <f t="shared" si="48"/>
        <v>40817</v>
      </c>
      <c r="I62" s="20">
        <f>I64+I65</f>
        <v>0</v>
      </c>
      <c r="J62" s="41">
        <f t="shared" si="49"/>
        <v>40817</v>
      </c>
      <c r="K62" s="11">
        <f t="shared" ref="K62:T62" si="53">K64+K65</f>
        <v>81433.5</v>
      </c>
      <c r="L62" s="41">
        <f>L64+L65</f>
        <v>0</v>
      </c>
      <c r="M62" s="11">
        <f t="shared" si="4"/>
        <v>81433.5</v>
      </c>
      <c r="N62" s="11">
        <f>N64+N65</f>
        <v>0</v>
      </c>
      <c r="O62" s="11">
        <f t="shared" si="50"/>
        <v>81433.5</v>
      </c>
      <c r="P62" s="11">
        <f>P64+P65</f>
        <v>0</v>
      </c>
      <c r="Q62" s="11">
        <f>O62+P62</f>
        <v>81433.5</v>
      </c>
      <c r="R62" s="20">
        <f>R64+R65</f>
        <v>0</v>
      </c>
      <c r="S62" s="41">
        <f>Q62+R62</f>
        <v>81433.5</v>
      </c>
      <c r="T62" s="11">
        <f t="shared" si="53"/>
        <v>625332.6</v>
      </c>
      <c r="U62" s="12">
        <f>U64+U65</f>
        <v>59234</v>
      </c>
      <c r="V62" s="12">
        <f t="shared" si="8"/>
        <v>684566.6</v>
      </c>
      <c r="W62" s="12">
        <f>W64+W65</f>
        <v>0</v>
      </c>
      <c r="X62" s="12">
        <f t="shared" si="51"/>
        <v>684566.6</v>
      </c>
      <c r="Y62" s="22">
        <f>Y64+Y65</f>
        <v>0</v>
      </c>
      <c r="Z62" s="43">
        <f t="shared" si="52"/>
        <v>684566.6</v>
      </c>
      <c r="AB62" s="10"/>
    </row>
    <row r="63" spans="1:28" x14ac:dyDescent="0.35">
      <c r="A63" s="78"/>
      <c r="B63" s="84" t="s">
        <v>5</v>
      </c>
      <c r="C63" s="83"/>
      <c r="D63" s="11"/>
      <c r="E63" s="41"/>
      <c r="F63" s="11"/>
      <c r="G63" s="11"/>
      <c r="H63" s="11"/>
      <c r="I63" s="20"/>
      <c r="J63" s="41"/>
      <c r="K63" s="11"/>
      <c r="L63" s="41"/>
      <c r="M63" s="11"/>
      <c r="N63" s="11"/>
      <c r="O63" s="11"/>
      <c r="P63" s="11"/>
      <c r="Q63" s="11"/>
      <c r="R63" s="20"/>
      <c r="S63" s="41"/>
      <c r="T63" s="11"/>
      <c r="U63" s="12"/>
      <c r="V63" s="12"/>
      <c r="W63" s="12"/>
      <c r="X63" s="12"/>
      <c r="Y63" s="22"/>
      <c r="Z63" s="43"/>
      <c r="AB63" s="10"/>
    </row>
    <row r="64" spans="1:28" s="3" customFormat="1" hidden="1" x14ac:dyDescent="0.35">
      <c r="A64" s="1"/>
      <c r="B64" s="16" t="s">
        <v>6</v>
      </c>
      <c r="C64" s="17"/>
      <c r="D64" s="11">
        <v>20817</v>
      </c>
      <c r="E64" s="41"/>
      <c r="F64" s="11">
        <f t="shared" si="1"/>
        <v>20817</v>
      </c>
      <c r="G64" s="11"/>
      <c r="H64" s="11">
        <f t="shared" ref="H64:H65" si="54">F64+G64</f>
        <v>20817</v>
      </c>
      <c r="I64" s="20"/>
      <c r="J64" s="11">
        <f t="shared" ref="J64:J65" si="55">H64+I64</f>
        <v>20817</v>
      </c>
      <c r="K64" s="11">
        <v>38961.5</v>
      </c>
      <c r="L64" s="41"/>
      <c r="M64" s="11">
        <f t="shared" si="4"/>
        <v>38961.5</v>
      </c>
      <c r="N64" s="11"/>
      <c r="O64" s="11">
        <f t="shared" ref="O64:O67" si="56">M64+N64</f>
        <v>38961.5</v>
      </c>
      <c r="P64" s="11"/>
      <c r="Q64" s="11">
        <f>O64+P64</f>
        <v>38961.5</v>
      </c>
      <c r="R64" s="20"/>
      <c r="S64" s="11">
        <f>Q64+R64</f>
        <v>38961.5</v>
      </c>
      <c r="T64" s="11">
        <v>248632.5</v>
      </c>
      <c r="U64" s="12">
        <v>59234</v>
      </c>
      <c r="V64" s="12">
        <f t="shared" si="8"/>
        <v>307866.5</v>
      </c>
      <c r="W64" s="12"/>
      <c r="X64" s="12">
        <f t="shared" ref="X64:X67" si="57">V64+W64</f>
        <v>307866.5</v>
      </c>
      <c r="Y64" s="22"/>
      <c r="Z64" s="12">
        <f t="shared" ref="Z64:Z67" si="58">X64+Y64</f>
        <v>307866.5</v>
      </c>
      <c r="AA64" s="8" t="s">
        <v>220</v>
      </c>
      <c r="AB64" s="10">
        <v>0</v>
      </c>
    </row>
    <row r="65" spans="1:28" x14ac:dyDescent="0.35">
      <c r="A65" s="78"/>
      <c r="B65" s="84" t="s">
        <v>60</v>
      </c>
      <c r="C65" s="83"/>
      <c r="D65" s="11">
        <v>20000</v>
      </c>
      <c r="E65" s="41"/>
      <c r="F65" s="11">
        <f t="shared" si="1"/>
        <v>20000</v>
      </c>
      <c r="G65" s="11"/>
      <c r="H65" s="11">
        <f t="shared" si="54"/>
        <v>20000</v>
      </c>
      <c r="I65" s="20"/>
      <c r="J65" s="41">
        <f t="shared" si="55"/>
        <v>20000</v>
      </c>
      <c r="K65" s="11">
        <v>42472</v>
      </c>
      <c r="L65" s="41"/>
      <c r="M65" s="11">
        <f t="shared" si="4"/>
        <v>42472</v>
      </c>
      <c r="N65" s="11"/>
      <c r="O65" s="11">
        <f t="shared" si="56"/>
        <v>42472</v>
      </c>
      <c r="P65" s="11"/>
      <c r="Q65" s="11">
        <f>O65+P65</f>
        <v>42472</v>
      </c>
      <c r="R65" s="20"/>
      <c r="S65" s="41">
        <f>Q65+R65</f>
        <v>42472</v>
      </c>
      <c r="T65" s="11">
        <f>271274.3+105425.8</f>
        <v>376700.1</v>
      </c>
      <c r="U65" s="12"/>
      <c r="V65" s="12">
        <f t="shared" si="8"/>
        <v>376700.1</v>
      </c>
      <c r="W65" s="12"/>
      <c r="X65" s="12">
        <f t="shared" si="57"/>
        <v>376700.1</v>
      </c>
      <c r="Y65" s="22"/>
      <c r="Z65" s="43">
        <f t="shared" si="58"/>
        <v>376700.1</v>
      </c>
      <c r="AA65" s="8" t="s">
        <v>221</v>
      </c>
      <c r="AB65" s="10"/>
    </row>
    <row r="66" spans="1:28" ht="100.5" customHeight="1" x14ac:dyDescent="0.35">
      <c r="A66" s="78" t="s">
        <v>150</v>
      </c>
      <c r="B66" s="84" t="s">
        <v>249</v>
      </c>
      <c r="C66" s="70" t="s">
        <v>132</v>
      </c>
      <c r="D66" s="11">
        <v>77977.3</v>
      </c>
      <c r="E66" s="41">
        <v>-77977.3</v>
      </c>
      <c r="F66" s="11">
        <f>D66+E66</f>
        <v>0</v>
      </c>
      <c r="G66" s="11">
        <v>8887.8259999999991</v>
      </c>
      <c r="H66" s="11">
        <f>F66+G66</f>
        <v>8887.8259999999991</v>
      </c>
      <c r="I66" s="20"/>
      <c r="J66" s="41">
        <f>H66+I66</f>
        <v>8887.8259999999991</v>
      </c>
      <c r="K66" s="11">
        <v>150000</v>
      </c>
      <c r="L66" s="41">
        <v>-150000</v>
      </c>
      <c r="M66" s="11">
        <f t="shared" si="4"/>
        <v>0</v>
      </c>
      <c r="N66" s="11"/>
      <c r="O66" s="11">
        <f t="shared" si="56"/>
        <v>0</v>
      </c>
      <c r="P66" s="11"/>
      <c r="Q66" s="11">
        <f>O66+P66</f>
        <v>0</v>
      </c>
      <c r="R66" s="20"/>
      <c r="S66" s="41">
        <f>Q66+R66</f>
        <v>0</v>
      </c>
      <c r="T66" s="11">
        <v>0</v>
      </c>
      <c r="U66" s="12"/>
      <c r="V66" s="12">
        <f t="shared" si="8"/>
        <v>0</v>
      </c>
      <c r="W66" s="12"/>
      <c r="X66" s="12">
        <f t="shared" si="57"/>
        <v>0</v>
      </c>
      <c r="Y66" s="22"/>
      <c r="Z66" s="43">
        <f t="shared" si="58"/>
        <v>0</v>
      </c>
      <c r="AA66" s="8" t="s">
        <v>93</v>
      </c>
      <c r="AB66" s="10"/>
    </row>
    <row r="67" spans="1:28" ht="36" x14ac:dyDescent="0.35">
      <c r="A67" s="78" t="s">
        <v>151</v>
      </c>
      <c r="B67" s="84" t="s">
        <v>352</v>
      </c>
      <c r="C67" s="83" t="s">
        <v>11</v>
      </c>
      <c r="D67" s="11">
        <f>D69+D70</f>
        <v>24104.7</v>
      </c>
      <c r="E67" s="41">
        <f>E69+E70</f>
        <v>0</v>
      </c>
      <c r="F67" s="11">
        <f t="shared" si="1"/>
        <v>24104.7</v>
      </c>
      <c r="G67" s="11">
        <f>G69+G70</f>
        <v>0</v>
      </c>
      <c r="H67" s="11">
        <f t="shared" ref="H67" si="59">F67+G67</f>
        <v>24104.7</v>
      </c>
      <c r="I67" s="20">
        <f>I69+I70</f>
        <v>0</v>
      </c>
      <c r="J67" s="41">
        <f t="shared" ref="J67" si="60">H67+I67</f>
        <v>24104.7</v>
      </c>
      <c r="K67" s="11">
        <f t="shared" ref="K67:T67" si="61">K69+K70</f>
        <v>0</v>
      </c>
      <c r="L67" s="41">
        <f>L69+L70</f>
        <v>0</v>
      </c>
      <c r="M67" s="11">
        <f t="shared" si="4"/>
        <v>0</v>
      </c>
      <c r="N67" s="11">
        <f>N69+N70</f>
        <v>0</v>
      </c>
      <c r="O67" s="11">
        <f t="shared" si="56"/>
        <v>0</v>
      </c>
      <c r="P67" s="11">
        <f>P69+P70</f>
        <v>0</v>
      </c>
      <c r="Q67" s="11">
        <f>O67+P67</f>
        <v>0</v>
      </c>
      <c r="R67" s="20">
        <f>R69+R70</f>
        <v>0</v>
      </c>
      <c r="S67" s="41">
        <f>Q67+R67</f>
        <v>0</v>
      </c>
      <c r="T67" s="11">
        <f t="shared" si="61"/>
        <v>0</v>
      </c>
      <c r="U67" s="12">
        <f>U69+U70</f>
        <v>0</v>
      </c>
      <c r="V67" s="12">
        <f t="shared" si="8"/>
        <v>0</v>
      </c>
      <c r="W67" s="12">
        <f>W69+W70</f>
        <v>0</v>
      </c>
      <c r="X67" s="12">
        <f t="shared" si="57"/>
        <v>0</v>
      </c>
      <c r="Y67" s="22">
        <f>Y69+Y70</f>
        <v>0</v>
      </c>
      <c r="Z67" s="43">
        <f t="shared" si="58"/>
        <v>0</v>
      </c>
      <c r="AB67" s="10"/>
    </row>
    <row r="68" spans="1:28" x14ac:dyDescent="0.35">
      <c r="A68" s="78"/>
      <c r="B68" s="84" t="s">
        <v>5</v>
      </c>
      <c r="C68" s="83"/>
      <c r="D68" s="11"/>
      <c r="E68" s="41"/>
      <c r="F68" s="11"/>
      <c r="G68" s="11"/>
      <c r="H68" s="11"/>
      <c r="I68" s="20"/>
      <c r="J68" s="41"/>
      <c r="K68" s="11"/>
      <c r="L68" s="41"/>
      <c r="M68" s="11"/>
      <c r="N68" s="11"/>
      <c r="O68" s="11"/>
      <c r="P68" s="11"/>
      <c r="Q68" s="11"/>
      <c r="R68" s="20"/>
      <c r="S68" s="41"/>
      <c r="T68" s="11"/>
      <c r="U68" s="12"/>
      <c r="V68" s="12"/>
      <c r="W68" s="12"/>
      <c r="X68" s="12"/>
      <c r="Y68" s="22"/>
      <c r="Z68" s="43"/>
      <c r="AB68" s="10"/>
    </row>
    <row r="69" spans="1:28" s="3" customFormat="1" hidden="1" x14ac:dyDescent="0.35">
      <c r="A69" s="1"/>
      <c r="B69" s="16" t="s">
        <v>6</v>
      </c>
      <c r="C69" s="5"/>
      <c r="D69" s="11">
        <v>6604.7</v>
      </c>
      <c r="E69" s="41"/>
      <c r="F69" s="11">
        <f t="shared" si="1"/>
        <v>6604.7</v>
      </c>
      <c r="G69" s="11"/>
      <c r="H69" s="11">
        <f t="shared" ref="H69:H71" si="62">F69+G69</f>
        <v>6604.7</v>
      </c>
      <c r="I69" s="20"/>
      <c r="J69" s="11">
        <f t="shared" ref="J69:J71" si="63">H69+I69</f>
        <v>6604.7</v>
      </c>
      <c r="K69" s="11">
        <v>0</v>
      </c>
      <c r="L69" s="41"/>
      <c r="M69" s="11">
        <f t="shared" si="4"/>
        <v>0</v>
      </c>
      <c r="N69" s="11"/>
      <c r="O69" s="11">
        <f t="shared" ref="O69:O71" si="64">M69+N69</f>
        <v>0</v>
      </c>
      <c r="P69" s="11"/>
      <c r="Q69" s="11">
        <f>O69+P69</f>
        <v>0</v>
      </c>
      <c r="R69" s="20"/>
      <c r="S69" s="11">
        <f>Q69+R69</f>
        <v>0</v>
      </c>
      <c r="T69" s="11">
        <v>0</v>
      </c>
      <c r="U69" s="12"/>
      <c r="V69" s="12">
        <f t="shared" si="8"/>
        <v>0</v>
      </c>
      <c r="W69" s="12"/>
      <c r="X69" s="12">
        <f t="shared" ref="X69:X71" si="65">V69+W69</f>
        <v>0</v>
      </c>
      <c r="Y69" s="22"/>
      <c r="Z69" s="12">
        <f t="shared" ref="Z69:Z71" si="66">X69+Y69</f>
        <v>0</v>
      </c>
      <c r="AA69" s="8" t="s">
        <v>94</v>
      </c>
      <c r="AB69" s="10">
        <v>0</v>
      </c>
    </row>
    <row r="70" spans="1:28" x14ac:dyDescent="0.35">
      <c r="A70" s="78"/>
      <c r="B70" s="84" t="s">
        <v>12</v>
      </c>
      <c r="C70" s="70"/>
      <c r="D70" s="11">
        <v>17500</v>
      </c>
      <c r="E70" s="41"/>
      <c r="F70" s="11">
        <f t="shared" si="1"/>
        <v>17500</v>
      </c>
      <c r="G70" s="11"/>
      <c r="H70" s="11">
        <f t="shared" si="62"/>
        <v>17500</v>
      </c>
      <c r="I70" s="20"/>
      <c r="J70" s="41">
        <f t="shared" si="63"/>
        <v>17500</v>
      </c>
      <c r="K70" s="11">
        <v>0</v>
      </c>
      <c r="L70" s="41"/>
      <c r="M70" s="11">
        <f t="shared" si="4"/>
        <v>0</v>
      </c>
      <c r="N70" s="11"/>
      <c r="O70" s="11">
        <f t="shared" si="64"/>
        <v>0</v>
      </c>
      <c r="P70" s="11"/>
      <c r="Q70" s="11">
        <f>O70+P70</f>
        <v>0</v>
      </c>
      <c r="R70" s="20"/>
      <c r="S70" s="41">
        <f>Q70+R70</f>
        <v>0</v>
      </c>
      <c r="T70" s="11">
        <v>0</v>
      </c>
      <c r="U70" s="12"/>
      <c r="V70" s="12">
        <f t="shared" si="8"/>
        <v>0</v>
      </c>
      <c r="W70" s="12"/>
      <c r="X70" s="12">
        <f t="shared" si="65"/>
        <v>0</v>
      </c>
      <c r="Y70" s="22"/>
      <c r="Z70" s="43">
        <f t="shared" si="66"/>
        <v>0</v>
      </c>
      <c r="AA70" s="8" t="s">
        <v>217</v>
      </c>
      <c r="AB70" s="10"/>
    </row>
    <row r="71" spans="1:28" ht="36" x14ac:dyDescent="0.35">
      <c r="A71" s="78" t="s">
        <v>152</v>
      </c>
      <c r="B71" s="84" t="s">
        <v>210</v>
      </c>
      <c r="C71" s="83" t="s">
        <v>11</v>
      </c>
      <c r="D71" s="11">
        <f>D73+D74</f>
        <v>16756.400000000001</v>
      </c>
      <c r="E71" s="41">
        <f>E73+E74</f>
        <v>0</v>
      </c>
      <c r="F71" s="11">
        <f t="shared" si="1"/>
        <v>16756.400000000001</v>
      </c>
      <c r="G71" s="11">
        <f>G73+G74</f>
        <v>0</v>
      </c>
      <c r="H71" s="11">
        <f t="shared" si="62"/>
        <v>16756.400000000001</v>
      </c>
      <c r="I71" s="20">
        <f>I73+I74</f>
        <v>0</v>
      </c>
      <c r="J71" s="41">
        <f t="shared" si="63"/>
        <v>16756.400000000001</v>
      </c>
      <c r="K71" s="11">
        <f t="shared" ref="K71:T71" si="67">K73+K74</f>
        <v>0</v>
      </c>
      <c r="L71" s="41">
        <f>L73+L74</f>
        <v>0</v>
      </c>
      <c r="M71" s="11">
        <f t="shared" si="4"/>
        <v>0</v>
      </c>
      <c r="N71" s="11">
        <f>N73+N74</f>
        <v>0</v>
      </c>
      <c r="O71" s="11">
        <f t="shared" si="64"/>
        <v>0</v>
      </c>
      <c r="P71" s="11">
        <f>P73+P74</f>
        <v>0</v>
      </c>
      <c r="Q71" s="11">
        <f>O71+P71</f>
        <v>0</v>
      </c>
      <c r="R71" s="20">
        <f>R73+R74</f>
        <v>0</v>
      </c>
      <c r="S71" s="41">
        <f>Q71+R71</f>
        <v>0</v>
      </c>
      <c r="T71" s="11">
        <f t="shared" si="67"/>
        <v>0</v>
      </c>
      <c r="U71" s="12">
        <f>U73+U74</f>
        <v>0</v>
      </c>
      <c r="V71" s="12">
        <f t="shared" si="8"/>
        <v>0</v>
      </c>
      <c r="W71" s="12">
        <f>W73+W74</f>
        <v>0</v>
      </c>
      <c r="X71" s="12">
        <f t="shared" si="65"/>
        <v>0</v>
      </c>
      <c r="Y71" s="22">
        <f>Y73+Y74</f>
        <v>0</v>
      </c>
      <c r="Z71" s="43">
        <f t="shared" si="66"/>
        <v>0</v>
      </c>
      <c r="AB71" s="10"/>
    </row>
    <row r="72" spans="1:28" x14ac:dyDescent="0.35">
      <c r="A72" s="78"/>
      <c r="B72" s="84" t="s">
        <v>5</v>
      </c>
      <c r="C72" s="83"/>
      <c r="D72" s="11"/>
      <c r="E72" s="41"/>
      <c r="F72" s="11"/>
      <c r="G72" s="11"/>
      <c r="H72" s="11"/>
      <c r="I72" s="20"/>
      <c r="J72" s="41"/>
      <c r="K72" s="11"/>
      <c r="L72" s="41"/>
      <c r="M72" s="11"/>
      <c r="N72" s="11"/>
      <c r="O72" s="11"/>
      <c r="P72" s="11"/>
      <c r="Q72" s="11"/>
      <c r="R72" s="20"/>
      <c r="S72" s="41"/>
      <c r="T72" s="11"/>
      <c r="U72" s="12"/>
      <c r="V72" s="12"/>
      <c r="W72" s="12"/>
      <c r="X72" s="12"/>
      <c r="Y72" s="22"/>
      <c r="Z72" s="43"/>
      <c r="AB72" s="10"/>
    </row>
    <row r="73" spans="1:28" s="3" customFormat="1" hidden="1" x14ac:dyDescent="0.35">
      <c r="A73" s="1"/>
      <c r="B73" s="16" t="s">
        <v>6</v>
      </c>
      <c r="C73" s="17"/>
      <c r="D73" s="11">
        <v>5036.3999999999996</v>
      </c>
      <c r="E73" s="41"/>
      <c r="F73" s="11">
        <f t="shared" si="1"/>
        <v>5036.3999999999996</v>
      </c>
      <c r="G73" s="11"/>
      <c r="H73" s="11">
        <f t="shared" ref="H73:H89" si="68">F73+G73</f>
        <v>5036.3999999999996</v>
      </c>
      <c r="I73" s="20"/>
      <c r="J73" s="11">
        <f t="shared" ref="J73:J89" si="69">H73+I73</f>
        <v>5036.3999999999996</v>
      </c>
      <c r="K73" s="11">
        <v>0</v>
      </c>
      <c r="L73" s="41"/>
      <c r="M73" s="11">
        <f t="shared" si="4"/>
        <v>0</v>
      </c>
      <c r="N73" s="11"/>
      <c r="O73" s="11">
        <f t="shared" ref="O73:O89" si="70">M73+N73</f>
        <v>0</v>
      </c>
      <c r="P73" s="11"/>
      <c r="Q73" s="11">
        <f t="shared" ref="Q73:Q89" si="71">O73+P73</f>
        <v>0</v>
      </c>
      <c r="R73" s="20"/>
      <c r="S73" s="11">
        <f t="shared" ref="S73:S89" si="72">Q73+R73</f>
        <v>0</v>
      </c>
      <c r="T73" s="11">
        <v>0</v>
      </c>
      <c r="U73" s="12"/>
      <c r="V73" s="12">
        <f t="shared" si="8"/>
        <v>0</v>
      </c>
      <c r="W73" s="12"/>
      <c r="X73" s="12">
        <f t="shared" ref="X73:X89" si="73">V73+W73</f>
        <v>0</v>
      </c>
      <c r="Y73" s="22"/>
      <c r="Z73" s="12">
        <f t="shared" ref="Z73:Z89" si="74">X73+Y73</f>
        <v>0</v>
      </c>
      <c r="AA73" s="8" t="s">
        <v>95</v>
      </c>
      <c r="AB73" s="10">
        <v>0</v>
      </c>
    </row>
    <row r="74" spans="1:28" x14ac:dyDescent="0.35">
      <c r="A74" s="78"/>
      <c r="B74" s="84" t="s">
        <v>12</v>
      </c>
      <c r="C74" s="83"/>
      <c r="D74" s="11">
        <v>11720</v>
      </c>
      <c r="E74" s="41"/>
      <c r="F74" s="11">
        <f t="shared" si="1"/>
        <v>11720</v>
      </c>
      <c r="G74" s="11"/>
      <c r="H74" s="11">
        <f t="shared" si="68"/>
        <v>11720</v>
      </c>
      <c r="I74" s="20"/>
      <c r="J74" s="41">
        <f t="shared" si="69"/>
        <v>11720</v>
      </c>
      <c r="K74" s="11">
        <v>0</v>
      </c>
      <c r="L74" s="41"/>
      <c r="M74" s="11">
        <f t="shared" si="4"/>
        <v>0</v>
      </c>
      <c r="N74" s="11"/>
      <c r="O74" s="11">
        <f t="shared" si="70"/>
        <v>0</v>
      </c>
      <c r="P74" s="11"/>
      <c r="Q74" s="11">
        <f t="shared" si="71"/>
        <v>0</v>
      </c>
      <c r="R74" s="20"/>
      <c r="S74" s="41">
        <f t="shared" si="72"/>
        <v>0</v>
      </c>
      <c r="T74" s="11">
        <v>0</v>
      </c>
      <c r="U74" s="12"/>
      <c r="V74" s="12">
        <f t="shared" si="8"/>
        <v>0</v>
      </c>
      <c r="W74" s="12"/>
      <c r="X74" s="12">
        <f t="shared" si="73"/>
        <v>0</v>
      </c>
      <c r="Y74" s="22"/>
      <c r="Z74" s="43">
        <f t="shared" si="74"/>
        <v>0</v>
      </c>
      <c r="AA74" s="8" t="s">
        <v>217</v>
      </c>
      <c r="AB74" s="10"/>
    </row>
    <row r="75" spans="1:28" ht="36" x14ac:dyDescent="0.35">
      <c r="A75" s="78" t="s">
        <v>153</v>
      </c>
      <c r="B75" s="84" t="s">
        <v>355</v>
      </c>
      <c r="C75" s="83" t="s">
        <v>11</v>
      </c>
      <c r="D75" s="11">
        <v>0</v>
      </c>
      <c r="E75" s="41">
        <v>0</v>
      </c>
      <c r="F75" s="11">
        <f t="shared" si="1"/>
        <v>0</v>
      </c>
      <c r="G75" s="11">
        <v>0</v>
      </c>
      <c r="H75" s="11">
        <f t="shared" si="68"/>
        <v>0</v>
      </c>
      <c r="I75" s="20">
        <v>0</v>
      </c>
      <c r="J75" s="41">
        <f t="shared" si="69"/>
        <v>0</v>
      </c>
      <c r="K75" s="11">
        <v>6999.9</v>
      </c>
      <c r="L75" s="41">
        <v>0</v>
      </c>
      <c r="M75" s="11">
        <f t="shared" si="4"/>
        <v>6999.9</v>
      </c>
      <c r="N75" s="11">
        <v>0</v>
      </c>
      <c r="O75" s="11">
        <f t="shared" si="70"/>
        <v>6999.9</v>
      </c>
      <c r="P75" s="11">
        <v>0</v>
      </c>
      <c r="Q75" s="11">
        <f t="shared" si="71"/>
        <v>6999.9</v>
      </c>
      <c r="R75" s="20">
        <v>0</v>
      </c>
      <c r="S75" s="41">
        <f t="shared" si="72"/>
        <v>6999.9</v>
      </c>
      <c r="T75" s="11">
        <v>0</v>
      </c>
      <c r="U75" s="12">
        <v>0</v>
      </c>
      <c r="V75" s="12">
        <f t="shared" si="8"/>
        <v>0</v>
      </c>
      <c r="W75" s="12">
        <v>0</v>
      </c>
      <c r="X75" s="12">
        <f t="shared" si="73"/>
        <v>0</v>
      </c>
      <c r="Y75" s="22">
        <v>0</v>
      </c>
      <c r="Z75" s="43">
        <f t="shared" si="74"/>
        <v>0</v>
      </c>
      <c r="AA75" s="8" t="s">
        <v>96</v>
      </c>
      <c r="AB75" s="10"/>
    </row>
    <row r="76" spans="1:28" ht="36" x14ac:dyDescent="0.35">
      <c r="A76" s="78" t="s">
        <v>154</v>
      </c>
      <c r="B76" s="84" t="s">
        <v>356</v>
      </c>
      <c r="C76" s="83" t="s">
        <v>11</v>
      </c>
      <c r="D76" s="11">
        <v>0</v>
      </c>
      <c r="E76" s="41">
        <v>0</v>
      </c>
      <c r="F76" s="11">
        <f t="shared" si="1"/>
        <v>0</v>
      </c>
      <c r="G76" s="11">
        <v>0</v>
      </c>
      <c r="H76" s="11">
        <f t="shared" si="68"/>
        <v>0</v>
      </c>
      <c r="I76" s="20">
        <v>0</v>
      </c>
      <c r="J76" s="41">
        <f t="shared" si="69"/>
        <v>0</v>
      </c>
      <c r="K76" s="11">
        <v>622.9</v>
      </c>
      <c r="L76" s="41">
        <v>0</v>
      </c>
      <c r="M76" s="11">
        <f t="shared" si="4"/>
        <v>622.9</v>
      </c>
      <c r="N76" s="11">
        <v>0</v>
      </c>
      <c r="O76" s="11">
        <f t="shared" si="70"/>
        <v>622.9</v>
      </c>
      <c r="P76" s="11">
        <v>0</v>
      </c>
      <c r="Q76" s="11">
        <f t="shared" si="71"/>
        <v>622.9</v>
      </c>
      <c r="R76" s="20">
        <v>0</v>
      </c>
      <c r="S76" s="41">
        <f t="shared" si="72"/>
        <v>622.9</v>
      </c>
      <c r="T76" s="11">
        <v>16000</v>
      </c>
      <c r="U76" s="12">
        <v>0</v>
      </c>
      <c r="V76" s="12">
        <f t="shared" si="8"/>
        <v>16000</v>
      </c>
      <c r="W76" s="12">
        <v>0</v>
      </c>
      <c r="X76" s="12">
        <f t="shared" si="73"/>
        <v>16000</v>
      </c>
      <c r="Y76" s="22">
        <v>0</v>
      </c>
      <c r="Z76" s="43">
        <f t="shared" si="74"/>
        <v>16000</v>
      </c>
      <c r="AA76" s="8" t="s">
        <v>97</v>
      </c>
      <c r="AB76" s="10"/>
    </row>
    <row r="77" spans="1:28" ht="36" x14ac:dyDescent="0.35">
      <c r="A77" s="78" t="s">
        <v>155</v>
      </c>
      <c r="B77" s="84" t="s">
        <v>357</v>
      </c>
      <c r="C77" s="83" t="s">
        <v>11</v>
      </c>
      <c r="D77" s="11">
        <v>0</v>
      </c>
      <c r="E77" s="41">
        <v>0</v>
      </c>
      <c r="F77" s="11">
        <f t="shared" si="1"/>
        <v>0</v>
      </c>
      <c r="G77" s="11">
        <v>0</v>
      </c>
      <c r="H77" s="11">
        <f t="shared" si="68"/>
        <v>0</v>
      </c>
      <c r="I77" s="20">
        <v>0</v>
      </c>
      <c r="J77" s="41">
        <f t="shared" si="69"/>
        <v>0</v>
      </c>
      <c r="K77" s="11">
        <v>622.9</v>
      </c>
      <c r="L77" s="41">
        <v>0</v>
      </c>
      <c r="M77" s="11">
        <f t="shared" si="4"/>
        <v>622.9</v>
      </c>
      <c r="N77" s="11">
        <v>0</v>
      </c>
      <c r="O77" s="11">
        <f t="shared" si="70"/>
        <v>622.9</v>
      </c>
      <c r="P77" s="11">
        <v>0</v>
      </c>
      <c r="Q77" s="11">
        <f t="shared" si="71"/>
        <v>622.9</v>
      </c>
      <c r="R77" s="20">
        <v>0</v>
      </c>
      <c r="S77" s="41">
        <f t="shared" si="72"/>
        <v>622.9</v>
      </c>
      <c r="T77" s="11">
        <v>16000</v>
      </c>
      <c r="U77" s="12">
        <v>0</v>
      </c>
      <c r="V77" s="12">
        <f t="shared" si="8"/>
        <v>16000</v>
      </c>
      <c r="W77" s="12">
        <v>0</v>
      </c>
      <c r="X77" s="12">
        <f t="shared" si="73"/>
        <v>16000</v>
      </c>
      <c r="Y77" s="22">
        <v>0</v>
      </c>
      <c r="Z77" s="43">
        <f t="shared" si="74"/>
        <v>16000</v>
      </c>
      <c r="AA77" s="8" t="s">
        <v>98</v>
      </c>
      <c r="AB77" s="10"/>
    </row>
    <row r="78" spans="1:28" ht="36" x14ac:dyDescent="0.35">
      <c r="A78" s="78" t="s">
        <v>156</v>
      </c>
      <c r="B78" s="84" t="s">
        <v>358</v>
      </c>
      <c r="C78" s="83" t="s">
        <v>11</v>
      </c>
      <c r="D78" s="11">
        <v>0</v>
      </c>
      <c r="E78" s="41">
        <v>0</v>
      </c>
      <c r="F78" s="11">
        <f t="shared" si="1"/>
        <v>0</v>
      </c>
      <c r="G78" s="11">
        <v>0</v>
      </c>
      <c r="H78" s="11">
        <f t="shared" si="68"/>
        <v>0</v>
      </c>
      <c r="I78" s="20">
        <v>0</v>
      </c>
      <c r="J78" s="41">
        <f t="shared" si="69"/>
        <v>0</v>
      </c>
      <c r="K78" s="11">
        <v>16622.900000000001</v>
      </c>
      <c r="L78" s="41">
        <v>0</v>
      </c>
      <c r="M78" s="11">
        <f t="shared" si="4"/>
        <v>16622.900000000001</v>
      </c>
      <c r="N78" s="11">
        <v>0</v>
      </c>
      <c r="O78" s="11">
        <f t="shared" si="70"/>
        <v>16622.900000000001</v>
      </c>
      <c r="P78" s="11">
        <v>0</v>
      </c>
      <c r="Q78" s="11">
        <f t="shared" si="71"/>
        <v>16622.900000000001</v>
      </c>
      <c r="R78" s="20">
        <v>0</v>
      </c>
      <c r="S78" s="41">
        <f t="shared" si="72"/>
        <v>16622.900000000001</v>
      </c>
      <c r="T78" s="11">
        <v>0</v>
      </c>
      <c r="U78" s="12">
        <v>0</v>
      </c>
      <c r="V78" s="12">
        <f t="shared" si="8"/>
        <v>0</v>
      </c>
      <c r="W78" s="12">
        <v>0</v>
      </c>
      <c r="X78" s="12">
        <f t="shared" si="73"/>
        <v>0</v>
      </c>
      <c r="Y78" s="22">
        <v>0</v>
      </c>
      <c r="Z78" s="43">
        <f t="shared" si="74"/>
        <v>0</v>
      </c>
      <c r="AA78" s="8" t="s">
        <v>99</v>
      </c>
      <c r="AB78" s="10"/>
    </row>
    <row r="79" spans="1:28" ht="36" x14ac:dyDescent="0.35">
      <c r="A79" s="78" t="s">
        <v>157</v>
      </c>
      <c r="B79" s="84" t="s">
        <v>211</v>
      </c>
      <c r="C79" s="83" t="s">
        <v>11</v>
      </c>
      <c r="D79" s="11">
        <v>0</v>
      </c>
      <c r="E79" s="41">
        <v>0</v>
      </c>
      <c r="F79" s="11">
        <f t="shared" si="1"/>
        <v>0</v>
      </c>
      <c r="G79" s="11">
        <v>0</v>
      </c>
      <c r="H79" s="11">
        <f t="shared" si="68"/>
        <v>0</v>
      </c>
      <c r="I79" s="20">
        <v>0</v>
      </c>
      <c r="J79" s="41">
        <f t="shared" si="69"/>
        <v>0</v>
      </c>
      <c r="K79" s="11">
        <v>16000</v>
      </c>
      <c r="L79" s="41">
        <v>0</v>
      </c>
      <c r="M79" s="11">
        <f t="shared" si="4"/>
        <v>16000</v>
      </c>
      <c r="N79" s="11">
        <v>0</v>
      </c>
      <c r="O79" s="11">
        <f t="shared" si="70"/>
        <v>16000</v>
      </c>
      <c r="P79" s="11">
        <v>0</v>
      </c>
      <c r="Q79" s="11">
        <f t="shared" si="71"/>
        <v>16000</v>
      </c>
      <c r="R79" s="20">
        <v>0</v>
      </c>
      <c r="S79" s="41">
        <f t="shared" si="72"/>
        <v>16000</v>
      </c>
      <c r="T79" s="11">
        <v>0</v>
      </c>
      <c r="U79" s="12">
        <v>0</v>
      </c>
      <c r="V79" s="12">
        <f t="shared" si="8"/>
        <v>0</v>
      </c>
      <c r="W79" s="12">
        <v>0</v>
      </c>
      <c r="X79" s="12">
        <f t="shared" si="73"/>
        <v>0</v>
      </c>
      <c r="Y79" s="22">
        <v>0</v>
      </c>
      <c r="Z79" s="43">
        <f t="shared" si="74"/>
        <v>0</v>
      </c>
      <c r="AA79" s="8" t="s">
        <v>100</v>
      </c>
      <c r="AB79" s="10"/>
    </row>
    <row r="80" spans="1:28" ht="54" x14ac:dyDescent="0.35">
      <c r="A80" s="78" t="s">
        <v>158</v>
      </c>
      <c r="B80" s="84" t="s">
        <v>212</v>
      </c>
      <c r="C80" s="70" t="s">
        <v>132</v>
      </c>
      <c r="D80" s="11">
        <v>5373.7</v>
      </c>
      <c r="E80" s="41">
        <v>-214.8</v>
      </c>
      <c r="F80" s="11">
        <f t="shared" si="1"/>
        <v>5158.8999999999996</v>
      </c>
      <c r="G80" s="11"/>
      <c r="H80" s="11">
        <f t="shared" si="68"/>
        <v>5158.8999999999996</v>
      </c>
      <c r="I80" s="20"/>
      <c r="J80" s="41">
        <f t="shared" si="69"/>
        <v>5158.8999999999996</v>
      </c>
      <c r="K80" s="11">
        <v>0</v>
      </c>
      <c r="L80" s="41"/>
      <c r="M80" s="11">
        <f t="shared" si="4"/>
        <v>0</v>
      </c>
      <c r="N80" s="11"/>
      <c r="O80" s="11">
        <f t="shared" si="70"/>
        <v>0</v>
      </c>
      <c r="P80" s="11"/>
      <c r="Q80" s="11">
        <f t="shared" si="71"/>
        <v>0</v>
      </c>
      <c r="R80" s="20"/>
      <c r="S80" s="41">
        <f t="shared" si="72"/>
        <v>0</v>
      </c>
      <c r="T80" s="11">
        <v>0</v>
      </c>
      <c r="U80" s="12"/>
      <c r="V80" s="12">
        <f t="shared" si="8"/>
        <v>0</v>
      </c>
      <c r="W80" s="12"/>
      <c r="X80" s="12">
        <f t="shared" si="73"/>
        <v>0</v>
      </c>
      <c r="Y80" s="22"/>
      <c r="Z80" s="43">
        <f t="shared" si="74"/>
        <v>0</v>
      </c>
      <c r="AA80" s="8" t="s">
        <v>101</v>
      </c>
      <c r="AB80" s="10"/>
    </row>
    <row r="81" spans="1:28" ht="36" x14ac:dyDescent="0.35">
      <c r="A81" s="78" t="s">
        <v>159</v>
      </c>
      <c r="B81" s="84" t="s">
        <v>351</v>
      </c>
      <c r="C81" s="83" t="s">
        <v>11</v>
      </c>
      <c r="D81" s="11">
        <v>0</v>
      </c>
      <c r="E81" s="41">
        <v>0</v>
      </c>
      <c r="F81" s="11">
        <f t="shared" si="1"/>
        <v>0</v>
      </c>
      <c r="G81" s="11">
        <v>0</v>
      </c>
      <c r="H81" s="11">
        <f t="shared" si="68"/>
        <v>0</v>
      </c>
      <c r="I81" s="20">
        <v>0</v>
      </c>
      <c r="J81" s="41">
        <f t="shared" si="69"/>
        <v>0</v>
      </c>
      <c r="K81" s="11">
        <v>0</v>
      </c>
      <c r="L81" s="41">
        <v>0</v>
      </c>
      <c r="M81" s="11">
        <f t="shared" si="4"/>
        <v>0</v>
      </c>
      <c r="N81" s="11">
        <v>0</v>
      </c>
      <c r="O81" s="11">
        <f t="shared" si="70"/>
        <v>0</v>
      </c>
      <c r="P81" s="11">
        <v>0</v>
      </c>
      <c r="Q81" s="11">
        <f t="shared" si="71"/>
        <v>0</v>
      </c>
      <c r="R81" s="20">
        <v>0</v>
      </c>
      <c r="S81" s="41">
        <f t="shared" si="72"/>
        <v>0</v>
      </c>
      <c r="T81" s="11">
        <v>16622.900000000001</v>
      </c>
      <c r="U81" s="12">
        <v>0</v>
      </c>
      <c r="V81" s="12">
        <f t="shared" si="8"/>
        <v>16622.900000000001</v>
      </c>
      <c r="W81" s="12">
        <v>0</v>
      </c>
      <c r="X81" s="12">
        <f t="shared" si="73"/>
        <v>16622.900000000001</v>
      </c>
      <c r="Y81" s="22">
        <v>0</v>
      </c>
      <c r="Z81" s="43">
        <f t="shared" si="74"/>
        <v>16622.900000000001</v>
      </c>
      <c r="AA81" s="8" t="s">
        <v>102</v>
      </c>
      <c r="AB81" s="10"/>
    </row>
    <row r="82" spans="1:28" ht="36" x14ac:dyDescent="0.35">
      <c r="A82" s="78" t="s">
        <v>160</v>
      </c>
      <c r="B82" s="84" t="s">
        <v>79</v>
      </c>
      <c r="C82" s="83" t="s">
        <v>11</v>
      </c>
      <c r="D82" s="11">
        <v>0</v>
      </c>
      <c r="E82" s="41">
        <v>0</v>
      </c>
      <c r="F82" s="11">
        <f t="shared" si="1"/>
        <v>0</v>
      </c>
      <c r="G82" s="11">
        <v>0</v>
      </c>
      <c r="H82" s="11">
        <f t="shared" si="68"/>
        <v>0</v>
      </c>
      <c r="I82" s="20">
        <v>0</v>
      </c>
      <c r="J82" s="41">
        <f t="shared" si="69"/>
        <v>0</v>
      </c>
      <c r="K82" s="11">
        <v>17616.3</v>
      </c>
      <c r="L82" s="41">
        <v>0</v>
      </c>
      <c r="M82" s="11">
        <f t="shared" si="4"/>
        <v>17616.3</v>
      </c>
      <c r="N82" s="11">
        <v>0</v>
      </c>
      <c r="O82" s="11">
        <f t="shared" si="70"/>
        <v>17616.3</v>
      </c>
      <c r="P82" s="11">
        <v>0</v>
      </c>
      <c r="Q82" s="11">
        <f t="shared" si="71"/>
        <v>17616.3</v>
      </c>
      <c r="R82" s="20">
        <v>0</v>
      </c>
      <c r="S82" s="41">
        <f t="shared" si="72"/>
        <v>17616.3</v>
      </c>
      <c r="T82" s="11">
        <v>0</v>
      </c>
      <c r="U82" s="12">
        <v>0</v>
      </c>
      <c r="V82" s="12">
        <f t="shared" si="8"/>
        <v>0</v>
      </c>
      <c r="W82" s="12">
        <v>0</v>
      </c>
      <c r="X82" s="12">
        <f t="shared" si="73"/>
        <v>0</v>
      </c>
      <c r="Y82" s="22">
        <v>0</v>
      </c>
      <c r="Z82" s="43">
        <f t="shared" si="74"/>
        <v>0</v>
      </c>
      <c r="AA82" s="8" t="s">
        <v>213</v>
      </c>
      <c r="AB82" s="10"/>
    </row>
    <row r="83" spans="1:28" ht="54" x14ac:dyDescent="0.35">
      <c r="A83" s="100" t="s">
        <v>161</v>
      </c>
      <c r="B83" s="98" t="s">
        <v>310</v>
      </c>
      <c r="C83" s="70" t="s">
        <v>132</v>
      </c>
      <c r="D83" s="11"/>
      <c r="E83" s="41"/>
      <c r="F83" s="11"/>
      <c r="G83" s="11">
        <v>51.057000000000002</v>
      </c>
      <c r="H83" s="11">
        <f t="shared" si="68"/>
        <v>51.057000000000002</v>
      </c>
      <c r="I83" s="20"/>
      <c r="J83" s="41">
        <f t="shared" si="69"/>
        <v>51.057000000000002</v>
      </c>
      <c r="K83" s="11"/>
      <c r="L83" s="41"/>
      <c r="M83" s="11"/>
      <c r="N83" s="11"/>
      <c r="O83" s="11">
        <f t="shared" si="70"/>
        <v>0</v>
      </c>
      <c r="P83" s="11"/>
      <c r="Q83" s="11">
        <f t="shared" si="71"/>
        <v>0</v>
      </c>
      <c r="R83" s="20"/>
      <c r="S83" s="41">
        <f t="shared" si="72"/>
        <v>0</v>
      </c>
      <c r="T83" s="11"/>
      <c r="U83" s="12"/>
      <c r="V83" s="12"/>
      <c r="W83" s="12"/>
      <c r="X83" s="12">
        <f t="shared" si="73"/>
        <v>0</v>
      </c>
      <c r="Y83" s="22"/>
      <c r="Z83" s="43">
        <f t="shared" si="74"/>
        <v>0</v>
      </c>
      <c r="AA83" s="8" t="s">
        <v>311</v>
      </c>
      <c r="AB83" s="10"/>
    </row>
    <row r="84" spans="1:28" ht="36" x14ac:dyDescent="0.35">
      <c r="A84" s="101"/>
      <c r="B84" s="99"/>
      <c r="C84" s="70" t="s">
        <v>11</v>
      </c>
      <c r="D84" s="11"/>
      <c r="E84" s="41"/>
      <c r="F84" s="11"/>
      <c r="G84" s="11">
        <f>4064.524</f>
        <v>4064.5239999999999</v>
      </c>
      <c r="H84" s="11">
        <f t="shared" si="68"/>
        <v>4064.5239999999999</v>
      </c>
      <c r="I84" s="20"/>
      <c r="J84" s="41">
        <f t="shared" si="69"/>
        <v>4064.5239999999999</v>
      </c>
      <c r="K84" s="11"/>
      <c r="L84" s="41"/>
      <c r="M84" s="11"/>
      <c r="N84" s="11"/>
      <c r="O84" s="11">
        <f t="shared" si="70"/>
        <v>0</v>
      </c>
      <c r="P84" s="11"/>
      <c r="Q84" s="11">
        <f t="shared" si="71"/>
        <v>0</v>
      </c>
      <c r="R84" s="20"/>
      <c r="S84" s="41">
        <f t="shared" si="72"/>
        <v>0</v>
      </c>
      <c r="T84" s="11"/>
      <c r="U84" s="12"/>
      <c r="V84" s="12"/>
      <c r="W84" s="12"/>
      <c r="X84" s="12">
        <f t="shared" si="73"/>
        <v>0</v>
      </c>
      <c r="Y84" s="22"/>
      <c r="Z84" s="43">
        <f t="shared" si="74"/>
        <v>0</v>
      </c>
      <c r="AA84" s="8" t="s">
        <v>311</v>
      </c>
      <c r="AB84" s="10"/>
    </row>
    <row r="85" spans="1:28" ht="54" x14ac:dyDescent="0.35">
      <c r="A85" s="78" t="s">
        <v>162</v>
      </c>
      <c r="B85" s="84" t="s">
        <v>312</v>
      </c>
      <c r="C85" s="70" t="s">
        <v>132</v>
      </c>
      <c r="D85" s="11"/>
      <c r="E85" s="41"/>
      <c r="F85" s="11"/>
      <c r="G85" s="11">
        <v>16706.901999999998</v>
      </c>
      <c r="H85" s="11">
        <f t="shared" si="68"/>
        <v>16706.901999999998</v>
      </c>
      <c r="I85" s="20"/>
      <c r="J85" s="41">
        <f t="shared" si="69"/>
        <v>16706.901999999998</v>
      </c>
      <c r="K85" s="11"/>
      <c r="L85" s="41"/>
      <c r="M85" s="11"/>
      <c r="N85" s="11"/>
      <c r="O85" s="11">
        <f t="shared" si="70"/>
        <v>0</v>
      </c>
      <c r="P85" s="11"/>
      <c r="Q85" s="11">
        <f t="shared" si="71"/>
        <v>0</v>
      </c>
      <c r="R85" s="20"/>
      <c r="S85" s="41">
        <f t="shared" si="72"/>
        <v>0</v>
      </c>
      <c r="T85" s="11"/>
      <c r="U85" s="12"/>
      <c r="V85" s="12"/>
      <c r="W85" s="12"/>
      <c r="X85" s="12">
        <f t="shared" si="73"/>
        <v>0</v>
      </c>
      <c r="Y85" s="22"/>
      <c r="Z85" s="43">
        <f t="shared" si="74"/>
        <v>0</v>
      </c>
      <c r="AA85" s="8" t="s">
        <v>313</v>
      </c>
      <c r="AB85" s="10"/>
    </row>
    <row r="86" spans="1:28" ht="36" x14ac:dyDescent="0.35">
      <c r="A86" s="100" t="s">
        <v>163</v>
      </c>
      <c r="B86" s="98" t="s">
        <v>314</v>
      </c>
      <c r="C86" s="70" t="s">
        <v>11</v>
      </c>
      <c r="D86" s="11"/>
      <c r="E86" s="41"/>
      <c r="F86" s="11"/>
      <c r="G86" s="11">
        <f>1799.516</f>
        <v>1799.5160000000001</v>
      </c>
      <c r="H86" s="11">
        <f t="shared" si="68"/>
        <v>1799.5160000000001</v>
      </c>
      <c r="I86" s="20"/>
      <c r="J86" s="41">
        <f t="shared" si="69"/>
        <v>1799.5160000000001</v>
      </c>
      <c r="K86" s="11"/>
      <c r="L86" s="41"/>
      <c r="M86" s="11"/>
      <c r="N86" s="11"/>
      <c r="O86" s="11">
        <f t="shared" si="70"/>
        <v>0</v>
      </c>
      <c r="P86" s="11"/>
      <c r="Q86" s="11">
        <f t="shared" si="71"/>
        <v>0</v>
      </c>
      <c r="R86" s="20"/>
      <c r="S86" s="41">
        <f t="shared" si="72"/>
        <v>0</v>
      </c>
      <c r="T86" s="11"/>
      <c r="U86" s="12"/>
      <c r="V86" s="12"/>
      <c r="W86" s="12"/>
      <c r="X86" s="12">
        <f t="shared" si="73"/>
        <v>0</v>
      </c>
      <c r="Y86" s="22"/>
      <c r="Z86" s="43">
        <f t="shared" si="74"/>
        <v>0</v>
      </c>
      <c r="AA86" s="8" t="s">
        <v>348</v>
      </c>
      <c r="AB86" s="10"/>
    </row>
    <row r="87" spans="1:28" ht="54" x14ac:dyDescent="0.35">
      <c r="A87" s="101"/>
      <c r="B87" s="99"/>
      <c r="C87" s="70" t="s">
        <v>132</v>
      </c>
      <c r="D87" s="11"/>
      <c r="E87" s="41"/>
      <c r="F87" s="11"/>
      <c r="G87" s="11">
        <v>1.2E-2</v>
      </c>
      <c r="H87" s="11">
        <f t="shared" si="68"/>
        <v>1.2E-2</v>
      </c>
      <c r="I87" s="20"/>
      <c r="J87" s="41">
        <f t="shared" si="69"/>
        <v>1.2E-2</v>
      </c>
      <c r="K87" s="11"/>
      <c r="L87" s="41"/>
      <c r="M87" s="11"/>
      <c r="N87" s="11"/>
      <c r="O87" s="11">
        <f t="shared" si="70"/>
        <v>0</v>
      </c>
      <c r="P87" s="11"/>
      <c r="Q87" s="11">
        <f t="shared" si="71"/>
        <v>0</v>
      </c>
      <c r="R87" s="20"/>
      <c r="S87" s="41">
        <f t="shared" si="72"/>
        <v>0</v>
      </c>
      <c r="T87" s="11"/>
      <c r="U87" s="12"/>
      <c r="V87" s="12"/>
      <c r="W87" s="12"/>
      <c r="X87" s="12">
        <f t="shared" si="73"/>
        <v>0</v>
      </c>
      <c r="Y87" s="22"/>
      <c r="Z87" s="43">
        <f t="shared" si="74"/>
        <v>0</v>
      </c>
      <c r="AA87" s="8" t="s">
        <v>361</v>
      </c>
      <c r="AB87" s="10"/>
    </row>
    <row r="88" spans="1:28" ht="54" x14ac:dyDescent="0.35">
      <c r="A88" s="78" t="s">
        <v>164</v>
      </c>
      <c r="B88" s="84" t="s">
        <v>349</v>
      </c>
      <c r="C88" s="70" t="s">
        <v>132</v>
      </c>
      <c r="D88" s="11"/>
      <c r="E88" s="41"/>
      <c r="F88" s="11"/>
      <c r="G88" s="11">
        <v>197.21899999999999</v>
      </c>
      <c r="H88" s="11">
        <f t="shared" si="68"/>
        <v>197.21899999999999</v>
      </c>
      <c r="I88" s="20"/>
      <c r="J88" s="41">
        <f t="shared" si="69"/>
        <v>197.21899999999999</v>
      </c>
      <c r="K88" s="11"/>
      <c r="L88" s="41"/>
      <c r="M88" s="11"/>
      <c r="N88" s="11"/>
      <c r="O88" s="11">
        <f t="shared" si="70"/>
        <v>0</v>
      </c>
      <c r="P88" s="11"/>
      <c r="Q88" s="11">
        <f t="shared" si="71"/>
        <v>0</v>
      </c>
      <c r="R88" s="20"/>
      <c r="S88" s="41">
        <f t="shared" si="72"/>
        <v>0</v>
      </c>
      <c r="T88" s="11"/>
      <c r="U88" s="12"/>
      <c r="V88" s="12"/>
      <c r="W88" s="12"/>
      <c r="X88" s="12">
        <f t="shared" si="73"/>
        <v>0</v>
      </c>
      <c r="Y88" s="22"/>
      <c r="Z88" s="43">
        <f t="shared" si="74"/>
        <v>0</v>
      </c>
      <c r="AA88" s="8" t="s">
        <v>315</v>
      </c>
      <c r="AB88" s="10"/>
    </row>
    <row r="89" spans="1:28" x14ac:dyDescent="0.35">
      <c r="A89" s="78"/>
      <c r="B89" s="84" t="s">
        <v>26</v>
      </c>
      <c r="C89" s="70"/>
      <c r="D89" s="26">
        <f>D91+D92+D93+D94</f>
        <v>2465080.0999999996</v>
      </c>
      <c r="E89" s="26">
        <f>E91+E92+E93+E94</f>
        <v>-50000</v>
      </c>
      <c r="F89" s="26">
        <f t="shared" si="1"/>
        <v>2415080.0999999996</v>
      </c>
      <c r="G89" s="26">
        <f>G91+G92+G93+G94</f>
        <v>48628.492000000006</v>
      </c>
      <c r="H89" s="26">
        <f t="shared" si="68"/>
        <v>2463708.5919999997</v>
      </c>
      <c r="I89" s="26">
        <f>I91+I92+I93+I94</f>
        <v>0</v>
      </c>
      <c r="J89" s="41">
        <f t="shared" si="69"/>
        <v>2463708.5919999997</v>
      </c>
      <c r="K89" s="26">
        <f t="shared" ref="K89:T89" si="75">K91+K92+K93+K94</f>
        <v>2999387.4</v>
      </c>
      <c r="L89" s="26">
        <f>L91+L92+L93+L94</f>
        <v>0</v>
      </c>
      <c r="M89" s="26">
        <f t="shared" si="4"/>
        <v>2999387.4</v>
      </c>
      <c r="N89" s="26">
        <f>N91+N92+N93+N94</f>
        <v>3028.9719999999988</v>
      </c>
      <c r="O89" s="26">
        <f t="shared" si="70"/>
        <v>3002416.372</v>
      </c>
      <c r="P89" s="26">
        <f>P91+P92+P93+P94</f>
        <v>-2850</v>
      </c>
      <c r="Q89" s="26">
        <f t="shared" si="71"/>
        <v>2999566.372</v>
      </c>
      <c r="R89" s="26">
        <f>R91+R92+R93+R94</f>
        <v>0</v>
      </c>
      <c r="S89" s="41">
        <f t="shared" si="72"/>
        <v>2999566.372</v>
      </c>
      <c r="T89" s="26">
        <f t="shared" si="75"/>
        <v>2908124.2</v>
      </c>
      <c r="U89" s="27">
        <f>U91+U92+U93+U94</f>
        <v>0</v>
      </c>
      <c r="V89" s="27">
        <f t="shared" si="8"/>
        <v>2908124.2</v>
      </c>
      <c r="W89" s="27">
        <f>W91+W92+W93+W94</f>
        <v>7618.7</v>
      </c>
      <c r="X89" s="27">
        <f t="shared" si="73"/>
        <v>2915742.9000000004</v>
      </c>
      <c r="Y89" s="27">
        <f>Y91+Y92+Y93+Y94</f>
        <v>0</v>
      </c>
      <c r="Z89" s="43">
        <f t="shared" si="74"/>
        <v>2915742.9000000004</v>
      </c>
      <c r="AB89" s="10"/>
    </row>
    <row r="90" spans="1:28" x14ac:dyDescent="0.35">
      <c r="A90" s="78"/>
      <c r="B90" s="79" t="s">
        <v>5</v>
      </c>
      <c r="C90" s="70"/>
      <c r="D90" s="26"/>
      <c r="E90" s="26"/>
      <c r="F90" s="26"/>
      <c r="G90" s="26"/>
      <c r="H90" s="26"/>
      <c r="I90" s="26"/>
      <c r="J90" s="41"/>
      <c r="K90" s="26"/>
      <c r="L90" s="26"/>
      <c r="M90" s="26"/>
      <c r="N90" s="26"/>
      <c r="O90" s="26"/>
      <c r="P90" s="26"/>
      <c r="Q90" s="26"/>
      <c r="R90" s="26"/>
      <c r="S90" s="41"/>
      <c r="T90" s="27"/>
      <c r="U90" s="27"/>
      <c r="V90" s="27"/>
      <c r="W90" s="27"/>
      <c r="X90" s="27"/>
      <c r="Y90" s="27"/>
      <c r="Z90" s="43"/>
      <c r="AB90" s="10"/>
    </row>
    <row r="91" spans="1:28" s="29" customFormat="1" hidden="1" x14ac:dyDescent="0.35">
      <c r="A91" s="25"/>
      <c r="B91" s="35" t="s">
        <v>6</v>
      </c>
      <c r="C91" s="48"/>
      <c r="D91" s="26">
        <f>D95+D96+D97+D98+D99+D101+D102+D103+D104+D107</f>
        <v>847638.2</v>
      </c>
      <c r="E91" s="26">
        <f>E95+E96+E97+E98+E99+E101+E102+E103+E104+E107+E100</f>
        <v>-50000</v>
      </c>
      <c r="F91" s="26">
        <f t="shared" si="1"/>
        <v>797638.2</v>
      </c>
      <c r="G91" s="26">
        <f>G95+G96+G97+G98+G99+G101+G102+G103+G104+G107+G100+G117+G118+G119</f>
        <v>35295.692000000003</v>
      </c>
      <c r="H91" s="26">
        <f t="shared" ref="H91:H105" si="76">F91+G91</f>
        <v>832933.89199999999</v>
      </c>
      <c r="I91" s="26">
        <f>I95+I96+I97+I98+I99+I101+I102+I103+I104+I107+I100+I117+I118+I119</f>
        <v>0</v>
      </c>
      <c r="J91" s="26">
        <f t="shared" ref="J91:J105" si="77">H91+I91</f>
        <v>832933.89199999999</v>
      </c>
      <c r="K91" s="26">
        <f t="shared" ref="K91:T91" si="78">K95+K96+K97+K98+K99+K101+K102+K103+K104+K107</f>
        <v>641238.39999999991</v>
      </c>
      <c r="L91" s="26">
        <f>L95+L96+L97+L98+L99+L101+L102+L103+L104+L107+L100</f>
        <v>0</v>
      </c>
      <c r="M91" s="26">
        <f t="shared" si="4"/>
        <v>641238.39999999991</v>
      </c>
      <c r="N91" s="26">
        <f>N95+N96+N97+N98+N99+N101+N102+N103+N104+N107+N100+N117+N118+N119</f>
        <v>-13154.028</v>
      </c>
      <c r="O91" s="26">
        <f t="shared" ref="O91:O105" si="79">M91+N91</f>
        <v>628084.37199999986</v>
      </c>
      <c r="P91" s="26">
        <f>P95+P96+P97+P98+P99+P101+P102+P103+P104+P107+P100+P117+P118+P119</f>
        <v>0</v>
      </c>
      <c r="Q91" s="26">
        <f t="shared" ref="Q91:Q105" si="80">O91+P91</f>
        <v>628084.37199999986</v>
      </c>
      <c r="R91" s="26">
        <f>R95+R96+R97+R98+R99+R101+R102+R103+R104+R107+R100+R117+R118+R119</f>
        <v>0</v>
      </c>
      <c r="S91" s="26">
        <f t="shared" ref="S91:S105" si="81">Q91+R91</f>
        <v>628084.37199999986</v>
      </c>
      <c r="T91" s="26">
        <f t="shared" si="78"/>
        <v>457987</v>
      </c>
      <c r="U91" s="27">
        <f>U95+U96+U97+U98+U99+U101+U102+U103+U104+U107+U100</f>
        <v>0</v>
      </c>
      <c r="V91" s="27">
        <f t="shared" si="8"/>
        <v>457987</v>
      </c>
      <c r="W91" s="27">
        <f>W95+W96+W97+W98+W99+W101+W102+W103+W104+W107+W100+W117+W118+W119</f>
        <v>0</v>
      </c>
      <c r="X91" s="27">
        <f t="shared" ref="X91:X105" si="82">V91+W91</f>
        <v>457987</v>
      </c>
      <c r="Y91" s="27">
        <f>Y95+Y96+Y97+Y98+Y99+Y101+Y102+Y103+Y104+Y107+Y100+Y117+Y118+Y119</f>
        <v>0</v>
      </c>
      <c r="Z91" s="27">
        <f t="shared" ref="Z91:Z105" si="83">X91+Y91</f>
        <v>457987</v>
      </c>
      <c r="AA91" s="28"/>
      <c r="AB91" s="30">
        <v>0</v>
      </c>
    </row>
    <row r="92" spans="1:28" x14ac:dyDescent="0.35">
      <c r="A92" s="78"/>
      <c r="B92" s="83" t="s">
        <v>12</v>
      </c>
      <c r="C92" s="70"/>
      <c r="D92" s="26">
        <f>D108+D112+D115</f>
        <v>812467.89999999991</v>
      </c>
      <c r="E92" s="26">
        <f>E108+E112+E115</f>
        <v>0</v>
      </c>
      <c r="F92" s="26">
        <f t="shared" si="1"/>
        <v>812467.89999999991</v>
      </c>
      <c r="G92" s="26">
        <f>G108+G112+G115+G122</f>
        <v>3455.7999999999997</v>
      </c>
      <c r="H92" s="26">
        <f t="shared" si="76"/>
        <v>815923.7</v>
      </c>
      <c r="I92" s="26">
        <f>I108+I112+I115+I122</f>
        <v>0</v>
      </c>
      <c r="J92" s="41">
        <f t="shared" si="77"/>
        <v>815923.7</v>
      </c>
      <c r="K92" s="26">
        <f t="shared" ref="K92:T92" si="84">K108+K112+K115</f>
        <v>215662.2</v>
      </c>
      <c r="L92" s="26">
        <f>L108+L112+L115</f>
        <v>0</v>
      </c>
      <c r="M92" s="26">
        <f t="shared" si="4"/>
        <v>215662.2</v>
      </c>
      <c r="N92" s="26">
        <f>N108+N112+N115+N122</f>
        <v>9024.7999999999993</v>
      </c>
      <c r="O92" s="26">
        <f t="shared" si="79"/>
        <v>224687</v>
      </c>
      <c r="P92" s="26">
        <f>P108+P112+P115+P122</f>
        <v>-2850</v>
      </c>
      <c r="Q92" s="26">
        <f t="shared" si="80"/>
        <v>221837</v>
      </c>
      <c r="R92" s="26">
        <f>R108+R112+R115+R122</f>
        <v>0</v>
      </c>
      <c r="S92" s="41">
        <f t="shared" si="81"/>
        <v>221837</v>
      </c>
      <c r="T92" s="26">
        <f t="shared" si="84"/>
        <v>209404.9</v>
      </c>
      <c r="U92" s="27">
        <f>U108+U112+U115</f>
        <v>0</v>
      </c>
      <c r="V92" s="27">
        <f t="shared" si="8"/>
        <v>209404.9</v>
      </c>
      <c r="W92" s="27">
        <f>W108+W112+W115+W122</f>
        <v>11201.5</v>
      </c>
      <c r="X92" s="27">
        <f t="shared" si="82"/>
        <v>220606.4</v>
      </c>
      <c r="Y92" s="27">
        <f>Y108+Y112+Y115+Y122</f>
        <v>0</v>
      </c>
      <c r="Z92" s="43">
        <f t="shared" si="83"/>
        <v>220606.4</v>
      </c>
      <c r="AB92" s="10"/>
    </row>
    <row r="93" spans="1:28" x14ac:dyDescent="0.35">
      <c r="A93" s="78"/>
      <c r="B93" s="83" t="s">
        <v>19</v>
      </c>
      <c r="C93" s="70"/>
      <c r="D93" s="26">
        <f>D116</f>
        <v>130817.7</v>
      </c>
      <c r="E93" s="26">
        <f>E116</f>
        <v>0</v>
      </c>
      <c r="F93" s="26">
        <f t="shared" si="1"/>
        <v>130817.7</v>
      </c>
      <c r="G93" s="26">
        <f>G116</f>
        <v>9877</v>
      </c>
      <c r="H93" s="26">
        <f t="shared" si="76"/>
        <v>140694.70000000001</v>
      </c>
      <c r="I93" s="26">
        <f>I116</f>
        <v>0</v>
      </c>
      <c r="J93" s="41">
        <f t="shared" si="77"/>
        <v>140694.70000000001</v>
      </c>
      <c r="K93" s="26">
        <f t="shared" ref="K93:T93" si="85">K116</f>
        <v>137475.1</v>
      </c>
      <c r="L93" s="26">
        <f>L116</f>
        <v>0</v>
      </c>
      <c r="M93" s="26">
        <f t="shared" si="4"/>
        <v>137475.1</v>
      </c>
      <c r="N93" s="26">
        <f>N116</f>
        <v>7158.2</v>
      </c>
      <c r="O93" s="26">
        <f t="shared" si="79"/>
        <v>144633.30000000002</v>
      </c>
      <c r="P93" s="26">
        <f>P116</f>
        <v>0</v>
      </c>
      <c r="Q93" s="26">
        <f t="shared" si="80"/>
        <v>144633.30000000002</v>
      </c>
      <c r="R93" s="26">
        <f>R116</f>
        <v>0</v>
      </c>
      <c r="S93" s="41">
        <f t="shared" si="81"/>
        <v>144633.30000000002</v>
      </c>
      <c r="T93" s="26">
        <f t="shared" si="85"/>
        <v>137475.1</v>
      </c>
      <c r="U93" s="27">
        <f>U116</f>
        <v>0</v>
      </c>
      <c r="V93" s="27">
        <f t="shared" si="8"/>
        <v>137475.1</v>
      </c>
      <c r="W93" s="27">
        <f>W116</f>
        <v>-3582.8</v>
      </c>
      <c r="X93" s="27">
        <f t="shared" si="82"/>
        <v>133892.30000000002</v>
      </c>
      <c r="Y93" s="27">
        <f>Y116</f>
        <v>0</v>
      </c>
      <c r="Z93" s="43">
        <f t="shared" si="83"/>
        <v>133892.30000000002</v>
      </c>
      <c r="AB93" s="10"/>
    </row>
    <row r="94" spans="1:28" ht="36" x14ac:dyDescent="0.35">
      <c r="A94" s="78"/>
      <c r="B94" s="83" t="s">
        <v>28</v>
      </c>
      <c r="C94" s="70"/>
      <c r="D94" s="11">
        <f>D109</f>
        <v>674156.3</v>
      </c>
      <c r="E94" s="41">
        <f>E109</f>
        <v>0</v>
      </c>
      <c r="F94" s="11">
        <f t="shared" si="1"/>
        <v>674156.3</v>
      </c>
      <c r="G94" s="11">
        <f>G109</f>
        <v>0</v>
      </c>
      <c r="H94" s="11">
        <f t="shared" si="76"/>
        <v>674156.3</v>
      </c>
      <c r="I94" s="20">
        <f>I109</f>
        <v>0</v>
      </c>
      <c r="J94" s="41">
        <f t="shared" si="77"/>
        <v>674156.3</v>
      </c>
      <c r="K94" s="11">
        <f t="shared" ref="K94:T94" si="86">K109</f>
        <v>2005011.7</v>
      </c>
      <c r="L94" s="41">
        <f>L109</f>
        <v>0</v>
      </c>
      <c r="M94" s="11">
        <f t="shared" si="4"/>
        <v>2005011.7</v>
      </c>
      <c r="N94" s="11">
        <f>N109</f>
        <v>0</v>
      </c>
      <c r="O94" s="11">
        <f t="shared" si="79"/>
        <v>2005011.7</v>
      </c>
      <c r="P94" s="11">
        <f>P109</f>
        <v>0</v>
      </c>
      <c r="Q94" s="11">
        <f t="shared" si="80"/>
        <v>2005011.7</v>
      </c>
      <c r="R94" s="20">
        <f>R109</f>
        <v>0</v>
      </c>
      <c r="S94" s="41">
        <f t="shared" si="81"/>
        <v>2005011.7</v>
      </c>
      <c r="T94" s="11">
        <f t="shared" si="86"/>
        <v>2103257.2000000002</v>
      </c>
      <c r="U94" s="12">
        <f>U109</f>
        <v>0</v>
      </c>
      <c r="V94" s="12">
        <f t="shared" si="8"/>
        <v>2103257.2000000002</v>
      </c>
      <c r="W94" s="12">
        <f>W109</f>
        <v>0</v>
      </c>
      <c r="X94" s="12">
        <f t="shared" si="82"/>
        <v>2103257.2000000002</v>
      </c>
      <c r="Y94" s="22">
        <f>Y109</f>
        <v>0</v>
      </c>
      <c r="Z94" s="43">
        <f t="shared" si="83"/>
        <v>2103257.2000000002</v>
      </c>
      <c r="AB94" s="10"/>
    </row>
    <row r="95" spans="1:28" ht="54" x14ac:dyDescent="0.35">
      <c r="A95" s="78" t="s">
        <v>165</v>
      </c>
      <c r="B95" s="83" t="s">
        <v>67</v>
      </c>
      <c r="C95" s="70" t="s">
        <v>132</v>
      </c>
      <c r="D95" s="11">
        <v>0</v>
      </c>
      <c r="E95" s="41">
        <v>0</v>
      </c>
      <c r="F95" s="11">
        <f t="shared" ref="F95:F168" si="87">D95+E95</f>
        <v>0</v>
      </c>
      <c r="G95" s="11">
        <v>0</v>
      </c>
      <c r="H95" s="11">
        <f t="shared" si="76"/>
        <v>0</v>
      </c>
      <c r="I95" s="20">
        <v>0</v>
      </c>
      <c r="J95" s="41">
        <f t="shared" si="77"/>
        <v>0</v>
      </c>
      <c r="K95" s="11">
        <v>33198.1</v>
      </c>
      <c r="L95" s="41">
        <v>0</v>
      </c>
      <c r="M95" s="11">
        <f t="shared" ref="M95:M168" si="88">K95+L95</f>
        <v>33198.1</v>
      </c>
      <c r="N95" s="11">
        <v>0</v>
      </c>
      <c r="O95" s="11">
        <f t="shared" si="79"/>
        <v>33198.1</v>
      </c>
      <c r="P95" s="11">
        <v>0</v>
      </c>
      <c r="Q95" s="11">
        <f t="shared" si="80"/>
        <v>33198.1</v>
      </c>
      <c r="R95" s="20">
        <v>0</v>
      </c>
      <c r="S95" s="41">
        <f t="shared" si="81"/>
        <v>33198.1</v>
      </c>
      <c r="T95" s="12">
        <v>0</v>
      </c>
      <c r="U95" s="12">
        <v>0</v>
      </c>
      <c r="V95" s="12">
        <f t="shared" ref="V95:V168" si="89">T95+U95</f>
        <v>0</v>
      </c>
      <c r="W95" s="12">
        <v>0</v>
      </c>
      <c r="X95" s="12">
        <f t="shared" si="82"/>
        <v>0</v>
      </c>
      <c r="Y95" s="22">
        <v>0</v>
      </c>
      <c r="Z95" s="43">
        <f t="shared" si="83"/>
        <v>0</v>
      </c>
      <c r="AA95" s="8" t="s">
        <v>103</v>
      </c>
      <c r="AB95" s="10"/>
    </row>
    <row r="96" spans="1:28" ht="54" x14ac:dyDescent="0.35">
      <c r="A96" s="78" t="s">
        <v>166</v>
      </c>
      <c r="B96" s="83" t="s">
        <v>68</v>
      </c>
      <c r="C96" s="70" t="s">
        <v>132</v>
      </c>
      <c r="D96" s="11">
        <v>99000</v>
      </c>
      <c r="E96" s="41">
        <v>-50000</v>
      </c>
      <c r="F96" s="11">
        <f t="shared" si="87"/>
        <v>49000</v>
      </c>
      <c r="G96" s="11"/>
      <c r="H96" s="11">
        <f t="shared" si="76"/>
        <v>49000</v>
      </c>
      <c r="I96" s="20"/>
      <c r="J96" s="41">
        <f t="shared" si="77"/>
        <v>49000</v>
      </c>
      <c r="K96" s="11">
        <v>317159.3</v>
      </c>
      <c r="L96" s="41"/>
      <c r="M96" s="11">
        <f t="shared" si="88"/>
        <v>317159.3</v>
      </c>
      <c r="N96" s="11"/>
      <c r="O96" s="11">
        <f t="shared" si="79"/>
        <v>317159.3</v>
      </c>
      <c r="P96" s="11"/>
      <c r="Q96" s="11">
        <f t="shared" si="80"/>
        <v>317159.3</v>
      </c>
      <c r="R96" s="20"/>
      <c r="S96" s="41">
        <f t="shared" si="81"/>
        <v>317159.3</v>
      </c>
      <c r="T96" s="12">
        <v>0</v>
      </c>
      <c r="U96" s="12"/>
      <c r="V96" s="12">
        <f t="shared" si="89"/>
        <v>0</v>
      </c>
      <c r="W96" s="12"/>
      <c r="X96" s="12">
        <f t="shared" si="82"/>
        <v>0</v>
      </c>
      <c r="Y96" s="22"/>
      <c r="Z96" s="43">
        <f t="shared" si="83"/>
        <v>0</v>
      </c>
      <c r="AA96" s="8" t="s">
        <v>104</v>
      </c>
      <c r="AB96" s="10"/>
    </row>
    <row r="97" spans="1:28" ht="54" x14ac:dyDescent="0.35">
      <c r="A97" s="78" t="s">
        <v>167</v>
      </c>
      <c r="B97" s="83" t="s">
        <v>69</v>
      </c>
      <c r="C97" s="70" t="s">
        <v>132</v>
      </c>
      <c r="D97" s="11">
        <v>0</v>
      </c>
      <c r="E97" s="41">
        <v>0</v>
      </c>
      <c r="F97" s="11">
        <f t="shared" si="87"/>
        <v>0</v>
      </c>
      <c r="G97" s="11">
        <f>364.881+12789.147</f>
        <v>13154.028</v>
      </c>
      <c r="H97" s="11">
        <f t="shared" si="76"/>
        <v>13154.028</v>
      </c>
      <c r="I97" s="20"/>
      <c r="J97" s="41">
        <f t="shared" si="77"/>
        <v>13154.028</v>
      </c>
      <c r="K97" s="11">
        <v>90000</v>
      </c>
      <c r="L97" s="41">
        <v>0</v>
      </c>
      <c r="M97" s="11">
        <f t="shared" si="88"/>
        <v>90000</v>
      </c>
      <c r="N97" s="11">
        <v>-13154.028</v>
      </c>
      <c r="O97" s="11">
        <f t="shared" si="79"/>
        <v>76845.971999999994</v>
      </c>
      <c r="P97" s="11"/>
      <c r="Q97" s="11">
        <f t="shared" si="80"/>
        <v>76845.971999999994</v>
      </c>
      <c r="R97" s="20"/>
      <c r="S97" s="41">
        <f t="shared" si="81"/>
        <v>76845.971999999994</v>
      </c>
      <c r="T97" s="12">
        <v>0</v>
      </c>
      <c r="U97" s="12">
        <v>0</v>
      </c>
      <c r="V97" s="12">
        <f t="shared" si="89"/>
        <v>0</v>
      </c>
      <c r="W97" s="12">
        <v>0</v>
      </c>
      <c r="X97" s="12">
        <f t="shared" si="82"/>
        <v>0</v>
      </c>
      <c r="Y97" s="22">
        <v>0</v>
      </c>
      <c r="Z97" s="43">
        <f t="shared" si="83"/>
        <v>0</v>
      </c>
      <c r="AA97" s="8" t="s">
        <v>354</v>
      </c>
      <c r="AB97" s="10"/>
    </row>
    <row r="98" spans="1:28" ht="54" x14ac:dyDescent="0.35">
      <c r="A98" s="78" t="s">
        <v>168</v>
      </c>
      <c r="B98" s="83" t="s">
        <v>70</v>
      </c>
      <c r="C98" s="70" t="s">
        <v>132</v>
      </c>
      <c r="D98" s="11">
        <v>0</v>
      </c>
      <c r="E98" s="41">
        <v>0</v>
      </c>
      <c r="F98" s="11">
        <f t="shared" si="87"/>
        <v>0</v>
      </c>
      <c r="G98" s="11">
        <v>0</v>
      </c>
      <c r="H98" s="11">
        <f t="shared" si="76"/>
        <v>0</v>
      </c>
      <c r="I98" s="20">
        <v>0</v>
      </c>
      <c r="J98" s="41">
        <f t="shared" si="77"/>
        <v>0</v>
      </c>
      <c r="K98" s="11">
        <v>14760.4</v>
      </c>
      <c r="L98" s="41">
        <v>0</v>
      </c>
      <c r="M98" s="11">
        <f t="shared" si="88"/>
        <v>14760.4</v>
      </c>
      <c r="N98" s="11">
        <v>0</v>
      </c>
      <c r="O98" s="11">
        <f t="shared" si="79"/>
        <v>14760.4</v>
      </c>
      <c r="P98" s="11">
        <v>0</v>
      </c>
      <c r="Q98" s="11">
        <f t="shared" si="80"/>
        <v>14760.4</v>
      </c>
      <c r="R98" s="20">
        <v>0</v>
      </c>
      <c r="S98" s="41">
        <f t="shared" si="81"/>
        <v>14760.4</v>
      </c>
      <c r="T98" s="12">
        <v>0</v>
      </c>
      <c r="U98" s="12">
        <v>0</v>
      </c>
      <c r="V98" s="12">
        <f t="shared" si="89"/>
        <v>0</v>
      </c>
      <c r="W98" s="12">
        <v>0</v>
      </c>
      <c r="X98" s="12">
        <f t="shared" si="82"/>
        <v>0</v>
      </c>
      <c r="Y98" s="22">
        <v>0</v>
      </c>
      <c r="Z98" s="43">
        <f t="shared" si="83"/>
        <v>0</v>
      </c>
      <c r="AA98" s="8" t="s">
        <v>105</v>
      </c>
      <c r="AB98" s="10"/>
    </row>
    <row r="99" spans="1:28" s="3" customFormat="1" ht="54" hidden="1" x14ac:dyDescent="0.35">
      <c r="A99" s="1" t="s">
        <v>168</v>
      </c>
      <c r="B99" s="17" t="s">
        <v>71</v>
      </c>
      <c r="C99" s="5" t="s">
        <v>132</v>
      </c>
      <c r="D99" s="11">
        <v>2697</v>
      </c>
      <c r="E99" s="41">
        <v>-2697</v>
      </c>
      <c r="F99" s="11">
        <f t="shared" si="87"/>
        <v>0</v>
      </c>
      <c r="G99" s="11"/>
      <c r="H99" s="11">
        <f t="shared" si="76"/>
        <v>0</v>
      </c>
      <c r="I99" s="20"/>
      <c r="J99" s="11">
        <f t="shared" si="77"/>
        <v>0</v>
      </c>
      <c r="K99" s="11">
        <v>6293</v>
      </c>
      <c r="L99" s="41">
        <v>-6293</v>
      </c>
      <c r="M99" s="11">
        <f t="shared" si="88"/>
        <v>0</v>
      </c>
      <c r="N99" s="11"/>
      <c r="O99" s="11">
        <f t="shared" si="79"/>
        <v>0</v>
      </c>
      <c r="P99" s="11"/>
      <c r="Q99" s="11">
        <f t="shared" si="80"/>
        <v>0</v>
      </c>
      <c r="R99" s="20"/>
      <c r="S99" s="11">
        <f t="shared" si="81"/>
        <v>0</v>
      </c>
      <c r="T99" s="12">
        <v>0</v>
      </c>
      <c r="U99" s="12"/>
      <c r="V99" s="12">
        <f t="shared" si="89"/>
        <v>0</v>
      </c>
      <c r="W99" s="12"/>
      <c r="X99" s="12">
        <f t="shared" si="82"/>
        <v>0</v>
      </c>
      <c r="Y99" s="22"/>
      <c r="Z99" s="12">
        <f t="shared" si="83"/>
        <v>0</v>
      </c>
      <c r="AA99" s="8" t="s">
        <v>106</v>
      </c>
      <c r="AB99" s="10">
        <v>0</v>
      </c>
    </row>
    <row r="100" spans="1:28" ht="72" x14ac:dyDescent="0.35">
      <c r="A100" s="78" t="s">
        <v>169</v>
      </c>
      <c r="B100" s="83" t="s">
        <v>71</v>
      </c>
      <c r="C100" s="70" t="s">
        <v>255</v>
      </c>
      <c r="D100" s="11"/>
      <c r="E100" s="41">
        <v>2697</v>
      </c>
      <c r="F100" s="11">
        <f t="shared" si="87"/>
        <v>2697</v>
      </c>
      <c r="G100" s="11"/>
      <c r="H100" s="11">
        <f t="shared" si="76"/>
        <v>2697</v>
      </c>
      <c r="I100" s="20"/>
      <c r="J100" s="41">
        <f t="shared" si="77"/>
        <v>2697</v>
      </c>
      <c r="K100" s="11"/>
      <c r="L100" s="41">
        <v>6293</v>
      </c>
      <c r="M100" s="11">
        <f t="shared" si="88"/>
        <v>6293</v>
      </c>
      <c r="N100" s="11"/>
      <c r="O100" s="11">
        <f t="shared" si="79"/>
        <v>6293</v>
      </c>
      <c r="P100" s="11"/>
      <c r="Q100" s="11">
        <f t="shared" si="80"/>
        <v>6293</v>
      </c>
      <c r="R100" s="20"/>
      <c r="S100" s="41">
        <f t="shared" si="81"/>
        <v>6293</v>
      </c>
      <c r="T100" s="12"/>
      <c r="U100" s="12"/>
      <c r="V100" s="12">
        <f t="shared" si="89"/>
        <v>0</v>
      </c>
      <c r="W100" s="12"/>
      <c r="X100" s="12">
        <f t="shared" si="82"/>
        <v>0</v>
      </c>
      <c r="Y100" s="22"/>
      <c r="Z100" s="43">
        <f t="shared" si="83"/>
        <v>0</v>
      </c>
      <c r="AA100" s="8" t="s">
        <v>106</v>
      </c>
      <c r="AB100" s="10"/>
    </row>
    <row r="101" spans="1:28" ht="54" x14ac:dyDescent="0.35">
      <c r="A101" s="78" t="s">
        <v>170</v>
      </c>
      <c r="B101" s="83" t="s">
        <v>72</v>
      </c>
      <c r="C101" s="70" t="s">
        <v>132</v>
      </c>
      <c r="D101" s="11">
        <v>41944.5</v>
      </c>
      <c r="E101" s="41"/>
      <c r="F101" s="11">
        <f t="shared" si="87"/>
        <v>41944.5</v>
      </c>
      <c r="G101" s="11"/>
      <c r="H101" s="11">
        <f t="shared" si="76"/>
        <v>41944.5</v>
      </c>
      <c r="I101" s="20"/>
      <c r="J101" s="41">
        <f t="shared" si="77"/>
        <v>41944.5</v>
      </c>
      <c r="K101" s="11">
        <v>86980.4</v>
      </c>
      <c r="L101" s="41"/>
      <c r="M101" s="11">
        <f t="shared" si="88"/>
        <v>86980.4</v>
      </c>
      <c r="N101" s="11"/>
      <c r="O101" s="11">
        <f t="shared" si="79"/>
        <v>86980.4</v>
      </c>
      <c r="P101" s="11"/>
      <c r="Q101" s="11">
        <f t="shared" si="80"/>
        <v>86980.4</v>
      </c>
      <c r="R101" s="20"/>
      <c r="S101" s="41">
        <f t="shared" si="81"/>
        <v>86980.4</v>
      </c>
      <c r="T101" s="12">
        <v>8017</v>
      </c>
      <c r="U101" s="12"/>
      <c r="V101" s="12">
        <f t="shared" si="89"/>
        <v>8017</v>
      </c>
      <c r="W101" s="12"/>
      <c r="X101" s="12">
        <f t="shared" si="82"/>
        <v>8017</v>
      </c>
      <c r="Y101" s="22"/>
      <c r="Z101" s="43">
        <f t="shared" si="83"/>
        <v>8017</v>
      </c>
      <c r="AA101" s="8" t="s">
        <v>107</v>
      </c>
      <c r="AB101" s="10"/>
    </row>
    <row r="102" spans="1:28" ht="54" x14ac:dyDescent="0.35">
      <c r="A102" s="78" t="s">
        <v>171</v>
      </c>
      <c r="B102" s="83" t="s">
        <v>73</v>
      </c>
      <c r="C102" s="70" t="s">
        <v>132</v>
      </c>
      <c r="D102" s="11">
        <v>15000</v>
      </c>
      <c r="E102" s="41"/>
      <c r="F102" s="11">
        <f t="shared" si="87"/>
        <v>15000</v>
      </c>
      <c r="G102" s="11"/>
      <c r="H102" s="11">
        <f t="shared" si="76"/>
        <v>15000</v>
      </c>
      <c r="I102" s="20"/>
      <c r="J102" s="41">
        <f t="shared" si="77"/>
        <v>15000</v>
      </c>
      <c r="K102" s="11">
        <v>27000</v>
      </c>
      <c r="L102" s="41"/>
      <c r="M102" s="11">
        <f t="shared" si="88"/>
        <v>27000</v>
      </c>
      <c r="N102" s="11"/>
      <c r="O102" s="11">
        <f t="shared" si="79"/>
        <v>27000</v>
      </c>
      <c r="P102" s="11"/>
      <c r="Q102" s="11">
        <f t="shared" si="80"/>
        <v>27000</v>
      </c>
      <c r="R102" s="20"/>
      <c r="S102" s="41">
        <f t="shared" si="81"/>
        <v>27000</v>
      </c>
      <c r="T102" s="12">
        <v>15000</v>
      </c>
      <c r="U102" s="12"/>
      <c r="V102" s="12">
        <f t="shared" si="89"/>
        <v>15000</v>
      </c>
      <c r="W102" s="12"/>
      <c r="X102" s="12">
        <f t="shared" si="82"/>
        <v>15000</v>
      </c>
      <c r="Y102" s="22"/>
      <c r="Z102" s="43">
        <f t="shared" si="83"/>
        <v>15000</v>
      </c>
      <c r="AA102" s="8" t="s">
        <v>108</v>
      </c>
      <c r="AB102" s="10"/>
    </row>
    <row r="103" spans="1:28" ht="54" x14ac:dyDescent="0.35">
      <c r="A103" s="78" t="s">
        <v>172</v>
      </c>
      <c r="B103" s="83" t="s">
        <v>74</v>
      </c>
      <c r="C103" s="70" t="s">
        <v>132</v>
      </c>
      <c r="D103" s="11">
        <v>9900</v>
      </c>
      <c r="E103" s="41"/>
      <c r="F103" s="11">
        <f t="shared" si="87"/>
        <v>9900</v>
      </c>
      <c r="G103" s="11"/>
      <c r="H103" s="11">
        <f t="shared" si="76"/>
        <v>9900</v>
      </c>
      <c r="I103" s="20"/>
      <c r="J103" s="41">
        <f t="shared" si="77"/>
        <v>9900</v>
      </c>
      <c r="K103" s="11">
        <v>0</v>
      </c>
      <c r="L103" s="41"/>
      <c r="M103" s="11">
        <f t="shared" si="88"/>
        <v>0</v>
      </c>
      <c r="N103" s="11"/>
      <c r="O103" s="11">
        <f t="shared" si="79"/>
        <v>0</v>
      </c>
      <c r="P103" s="11"/>
      <c r="Q103" s="11">
        <f t="shared" si="80"/>
        <v>0</v>
      </c>
      <c r="R103" s="20"/>
      <c r="S103" s="41">
        <f t="shared" si="81"/>
        <v>0</v>
      </c>
      <c r="T103" s="12">
        <v>0</v>
      </c>
      <c r="U103" s="12"/>
      <c r="V103" s="12">
        <f t="shared" si="89"/>
        <v>0</v>
      </c>
      <c r="W103" s="12"/>
      <c r="X103" s="12">
        <f t="shared" si="82"/>
        <v>0</v>
      </c>
      <c r="Y103" s="22"/>
      <c r="Z103" s="43">
        <f t="shared" si="83"/>
        <v>0</v>
      </c>
      <c r="AA103" s="8" t="s">
        <v>109</v>
      </c>
      <c r="AB103" s="10"/>
    </row>
    <row r="104" spans="1:28" ht="54" x14ac:dyDescent="0.35">
      <c r="A104" s="78" t="s">
        <v>173</v>
      </c>
      <c r="B104" s="83" t="s">
        <v>75</v>
      </c>
      <c r="C104" s="70" t="s">
        <v>359</v>
      </c>
      <c r="D104" s="11">
        <v>10791</v>
      </c>
      <c r="E104" s="41"/>
      <c r="F104" s="11">
        <f t="shared" si="87"/>
        <v>10791</v>
      </c>
      <c r="G104" s="11">
        <v>5553.5469999999996</v>
      </c>
      <c r="H104" s="11">
        <f t="shared" si="76"/>
        <v>16344.546999999999</v>
      </c>
      <c r="I104" s="20"/>
      <c r="J104" s="41">
        <f t="shared" si="77"/>
        <v>16344.546999999999</v>
      </c>
      <c r="K104" s="11">
        <v>0</v>
      </c>
      <c r="L104" s="41"/>
      <c r="M104" s="11">
        <f t="shared" si="88"/>
        <v>0</v>
      </c>
      <c r="N104" s="11"/>
      <c r="O104" s="11">
        <f t="shared" si="79"/>
        <v>0</v>
      </c>
      <c r="P104" s="11"/>
      <c r="Q104" s="11">
        <f t="shared" si="80"/>
        <v>0</v>
      </c>
      <c r="R104" s="20"/>
      <c r="S104" s="41">
        <f t="shared" si="81"/>
        <v>0</v>
      </c>
      <c r="T104" s="12">
        <v>0</v>
      </c>
      <c r="U104" s="12"/>
      <c r="V104" s="12">
        <f t="shared" si="89"/>
        <v>0</v>
      </c>
      <c r="W104" s="12"/>
      <c r="X104" s="12">
        <f t="shared" si="82"/>
        <v>0</v>
      </c>
      <c r="Y104" s="22"/>
      <c r="Z104" s="43">
        <f t="shared" si="83"/>
        <v>0</v>
      </c>
      <c r="AA104" s="8" t="s">
        <v>110</v>
      </c>
      <c r="AB104" s="10"/>
    </row>
    <row r="105" spans="1:28" ht="54" x14ac:dyDescent="0.35">
      <c r="A105" s="78" t="s">
        <v>174</v>
      </c>
      <c r="B105" s="83" t="s">
        <v>76</v>
      </c>
      <c r="C105" s="70" t="s">
        <v>3</v>
      </c>
      <c r="D105" s="11">
        <f>D107+D108+D109</f>
        <v>2034327.7</v>
      </c>
      <c r="E105" s="41">
        <f>E107+E108+E109</f>
        <v>0</v>
      </c>
      <c r="F105" s="11">
        <f t="shared" si="87"/>
        <v>2034327.7</v>
      </c>
      <c r="G105" s="11">
        <f>G107+G108+G109</f>
        <v>6.46</v>
      </c>
      <c r="H105" s="11">
        <f t="shared" si="76"/>
        <v>2034334.16</v>
      </c>
      <c r="I105" s="20">
        <f>I107+I108+I109</f>
        <v>0</v>
      </c>
      <c r="J105" s="41">
        <f t="shared" si="77"/>
        <v>2034334.16</v>
      </c>
      <c r="K105" s="11">
        <f>K107+K108+K109</f>
        <v>2176385.7999999998</v>
      </c>
      <c r="L105" s="41">
        <f>L107+L108+L109</f>
        <v>0</v>
      </c>
      <c r="M105" s="11">
        <f t="shared" si="88"/>
        <v>2176385.7999999998</v>
      </c>
      <c r="N105" s="11">
        <f>N107+N108+N109</f>
        <v>0</v>
      </c>
      <c r="O105" s="11">
        <f t="shared" si="79"/>
        <v>2176385.7999999998</v>
      </c>
      <c r="P105" s="11">
        <f>P107+P108+P109</f>
        <v>0</v>
      </c>
      <c r="Q105" s="11">
        <f t="shared" si="80"/>
        <v>2176385.7999999998</v>
      </c>
      <c r="R105" s="20">
        <f>R107+R108+R109</f>
        <v>0</v>
      </c>
      <c r="S105" s="41">
        <f t="shared" si="81"/>
        <v>2176385.7999999998</v>
      </c>
      <c r="T105" s="11">
        <f t="shared" ref="T105" si="90">T107+T108+T109</f>
        <v>2648924.9000000004</v>
      </c>
      <c r="U105" s="12">
        <f>U107+U108+U109</f>
        <v>0</v>
      </c>
      <c r="V105" s="12">
        <f t="shared" si="89"/>
        <v>2648924.9000000004</v>
      </c>
      <c r="W105" s="12">
        <f>W107+W108+W109</f>
        <v>0</v>
      </c>
      <c r="X105" s="12">
        <f t="shared" si="82"/>
        <v>2648924.9000000004</v>
      </c>
      <c r="Y105" s="22">
        <f>Y107+Y108+Y109</f>
        <v>0</v>
      </c>
      <c r="Z105" s="43">
        <f t="shared" si="83"/>
        <v>2648924.9000000004</v>
      </c>
      <c r="AB105" s="10"/>
    </row>
    <row r="106" spans="1:28" x14ac:dyDescent="0.35">
      <c r="A106" s="78"/>
      <c r="B106" s="79" t="s">
        <v>5</v>
      </c>
      <c r="C106" s="70"/>
      <c r="D106" s="11"/>
      <c r="E106" s="41"/>
      <c r="F106" s="11"/>
      <c r="G106" s="11"/>
      <c r="H106" s="11"/>
      <c r="I106" s="20"/>
      <c r="J106" s="41"/>
      <c r="K106" s="11"/>
      <c r="L106" s="41"/>
      <c r="M106" s="11"/>
      <c r="N106" s="11"/>
      <c r="O106" s="11"/>
      <c r="P106" s="11"/>
      <c r="Q106" s="11"/>
      <c r="R106" s="20"/>
      <c r="S106" s="41"/>
      <c r="T106" s="12"/>
      <c r="U106" s="12"/>
      <c r="V106" s="12"/>
      <c r="W106" s="12"/>
      <c r="X106" s="12"/>
      <c r="Y106" s="22"/>
      <c r="Z106" s="43"/>
      <c r="AB106" s="10"/>
    </row>
    <row r="107" spans="1:28" s="3" customFormat="1" hidden="1" x14ac:dyDescent="0.35">
      <c r="A107" s="1"/>
      <c r="B107" s="4" t="s">
        <v>6</v>
      </c>
      <c r="C107" s="5"/>
      <c r="D107" s="11">
        <v>668305.69999999995</v>
      </c>
      <c r="E107" s="41"/>
      <c r="F107" s="11">
        <f t="shared" si="87"/>
        <v>668305.69999999995</v>
      </c>
      <c r="G107" s="11">
        <f>6.46</f>
        <v>6.46</v>
      </c>
      <c r="H107" s="11">
        <f t="shared" ref="H107:H110" si="91">F107+G107</f>
        <v>668312.15999999992</v>
      </c>
      <c r="I107" s="20"/>
      <c r="J107" s="11">
        <f t="shared" ref="J107:J110" si="92">H107+I107</f>
        <v>668312.15999999992</v>
      </c>
      <c r="K107" s="11">
        <v>65847.199999999997</v>
      </c>
      <c r="L107" s="41"/>
      <c r="M107" s="11">
        <f t="shared" si="88"/>
        <v>65847.199999999997</v>
      </c>
      <c r="N107" s="11"/>
      <c r="O107" s="11">
        <f t="shared" ref="O107:O110" si="93">M107+N107</f>
        <v>65847.199999999997</v>
      </c>
      <c r="P107" s="11"/>
      <c r="Q107" s="11">
        <f>O107+P107</f>
        <v>65847.199999999997</v>
      </c>
      <c r="R107" s="20"/>
      <c r="S107" s="11">
        <f>Q107+R107</f>
        <v>65847.199999999997</v>
      </c>
      <c r="T107" s="12">
        <v>434970</v>
      </c>
      <c r="U107" s="12"/>
      <c r="V107" s="12">
        <f t="shared" si="89"/>
        <v>434970</v>
      </c>
      <c r="W107" s="12"/>
      <c r="X107" s="12">
        <f t="shared" ref="X107:X110" si="94">V107+W107</f>
        <v>434970</v>
      </c>
      <c r="Y107" s="22"/>
      <c r="Z107" s="12">
        <f t="shared" ref="Z107:Z110" si="95">X107+Y107</f>
        <v>434970</v>
      </c>
      <c r="AA107" s="8" t="s">
        <v>295</v>
      </c>
      <c r="AB107" s="10">
        <v>0</v>
      </c>
    </row>
    <row r="108" spans="1:28" x14ac:dyDescent="0.35">
      <c r="A108" s="78"/>
      <c r="B108" s="83" t="s">
        <v>12</v>
      </c>
      <c r="C108" s="70"/>
      <c r="D108" s="11">
        <v>691865.7</v>
      </c>
      <c r="E108" s="41"/>
      <c r="F108" s="11">
        <f t="shared" si="87"/>
        <v>691865.7</v>
      </c>
      <c r="G108" s="11"/>
      <c r="H108" s="11">
        <f t="shared" si="91"/>
        <v>691865.7</v>
      </c>
      <c r="I108" s="20"/>
      <c r="J108" s="41">
        <f t="shared" si="92"/>
        <v>691865.7</v>
      </c>
      <c r="K108" s="11">
        <v>105526.9</v>
      </c>
      <c r="L108" s="41"/>
      <c r="M108" s="11">
        <f t="shared" si="88"/>
        <v>105526.9</v>
      </c>
      <c r="N108" s="11"/>
      <c r="O108" s="11">
        <f t="shared" si="93"/>
        <v>105526.9</v>
      </c>
      <c r="P108" s="11"/>
      <c r="Q108" s="11">
        <f>O108+P108</f>
        <v>105526.9</v>
      </c>
      <c r="R108" s="20"/>
      <c r="S108" s="41">
        <f>Q108+R108</f>
        <v>105526.9</v>
      </c>
      <c r="T108" s="12">
        <v>110697.7</v>
      </c>
      <c r="U108" s="12"/>
      <c r="V108" s="12">
        <f t="shared" si="89"/>
        <v>110697.7</v>
      </c>
      <c r="W108" s="12"/>
      <c r="X108" s="12">
        <f t="shared" si="94"/>
        <v>110697.7</v>
      </c>
      <c r="Y108" s="22"/>
      <c r="Z108" s="43">
        <f t="shared" si="95"/>
        <v>110697.7</v>
      </c>
      <c r="AA108" s="8" t="s">
        <v>243</v>
      </c>
      <c r="AB108" s="10"/>
    </row>
    <row r="109" spans="1:28" ht="36" x14ac:dyDescent="0.35">
      <c r="A109" s="78"/>
      <c r="B109" s="83" t="s">
        <v>28</v>
      </c>
      <c r="C109" s="70"/>
      <c r="D109" s="11">
        <v>674156.3</v>
      </c>
      <c r="E109" s="41"/>
      <c r="F109" s="11">
        <f t="shared" si="87"/>
        <v>674156.3</v>
      </c>
      <c r="G109" s="11"/>
      <c r="H109" s="11">
        <f t="shared" si="91"/>
        <v>674156.3</v>
      </c>
      <c r="I109" s="20"/>
      <c r="J109" s="41">
        <f t="shared" si="92"/>
        <v>674156.3</v>
      </c>
      <c r="K109" s="11">
        <v>2005011.7</v>
      </c>
      <c r="L109" s="41"/>
      <c r="M109" s="11">
        <f t="shared" si="88"/>
        <v>2005011.7</v>
      </c>
      <c r="N109" s="11"/>
      <c r="O109" s="11">
        <f t="shared" si="93"/>
        <v>2005011.7</v>
      </c>
      <c r="P109" s="11"/>
      <c r="Q109" s="11">
        <f>O109+P109</f>
        <v>2005011.7</v>
      </c>
      <c r="R109" s="20"/>
      <c r="S109" s="41">
        <f>Q109+R109</f>
        <v>2005011.7</v>
      </c>
      <c r="T109" s="12">
        <v>2103257.2000000002</v>
      </c>
      <c r="U109" s="12"/>
      <c r="V109" s="12">
        <f t="shared" si="89"/>
        <v>2103257.2000000002</v>
      </c>
      <c r="W109" s="12"/>
      <c r="X109" s="12">
        <f t="shared" si="94"/>
        <v>2103257.2000000002</v>
      </c>
      <c r="Y109" s="22"/>
      <c r="Z109" s="43">
        <f t="shared" si="95"/>
        <v>2103257.2000000002</v>
      </c>
      <c r="AA109" s="8" t="s">
        <v>242</v>
      </c>
      <c r="AB109" s="10"/>
    </row>
    <row r="110" spans="1:28" ht="108" x14ac:dyDescent="0.35">
      <c r="A110" s="78" t="s">
        <v>175</v>
      </c>
      <c r="B110" s="83" t="s">
        <v>77</v>
      </c>
      <c r="C110" s="70" t="s">
        <v>3</v>
      </c>
      <c r="D110" s="11">
        <f>D112</f>
        <v>72217.5</v>
      </c>
      <c r="E110" s="41">
        <f>E112</f>
        <v>0</v>
      </c>
      <c r="F110" s="11">
        <f t="shared" si="87"/>
        <v>72217.5</v>
      </c>
      <c r="G110" s="11">
        <f>G112</f>
        <v>-197.4</v>
      </c>
      <c r="H110" s="11">
        <f t="shared" si="91"/>
        <v>72020.100000000006</v>
      </c>
      <c r="I110" s="20">
        <f>I112</f>
        <v>0</v>
      </c>
      <c r="J110" s="41">
        <f t="shared" si="92"/>
        <v>72020.100000000006</v>
      </c>
      <c r="K110" s="11">
        <f t="shared" ref="K110:T110" si="96">K112</f>
        <v>64310.3</v>
      </c>
      <c r="L110" s="41">
        <f>L112</f>
        <v>0</v>
      </c>
      <c r="M110" s="11">
        <f t="shared" si="88"/>
        <v>64310.3</v>
      </c>
      <c r="N110" s="11">
        <f>N112</f>
        <v>3788.7</v>
      </c>
      <c r="O110" s="11">
        <f t="shared" si="93"/>
        <v>68099</v>
      </c>
      <c r="P110" s="11">
        <f>P112</f>
        <v>0</v>
      </c>
      <c r="Q110" s="11">
        <f>O110+P110</f>
        <v>68099</v>
      </c>
      <c r="R110" s="20">
        <f>R112</f>
        <v>0</v>
      </c>
      <c r="S110" s="41">
        <f>Q110+R110</f>
        <v>68099</v>
      </c>
      <c r="T110" s="11">
        <f t="shared" si="96"/>
        <v>52882.2</v>
      </c>
      <c r="U110" s="12">
        <f>U112</f>
        <v>0</v>
      </c>
      <c r="V110" s="12">
        <f t="shared" si="89"/>
        <v>52882.2</v>
      </c>
      <c r="W110" s="12">
        <f>W112</f>
        <v>12395.8</v>
      </c>
      <c r="X110" s="12">
        <f t="shared" si="94"/>
        <v>65278</v>
      </c>
      <c r="Y110" s="22">
        <f>Y112</f>
        <v>0</v>
      </c>
      <c r="Z110" s="43">
        <f t="shared" si="95"/>
        <v>65278</v>
      </c>
      <c r="AB110" s="10"/>
    </row>
    <row r="111" spans="1:28" x14ac:dyDescent="0.35">
      <c r="A111" s="78"/>
      <c r="B111" s="83" t="s">
        <v>5</v>
      </c>
      <c r="C111" s="70"/>
      <c r="D111" s="12"/>
      <c r="E111" s="43"/>
      <c r="F111" s="11"/>
      <c r="G111" s="12"/>
      <c r="H111" s="11"/>
      <c r="I111" s="22"/>
      <c r="J111" s="41"/>
      <c r="K111" s="12"/>
      <c r="L111" s="43"/>
      <c r="M111" s="11"/>
      <c r="N111" s="12"/>
      <c r="O111" s="11"/>
      <c r="P111" s="12"/>
      <c r="Q111" s="11"/>
      <c r="R111" s="22"/>
      <c r="S111" s="41"/>
      <c r="T111" s="12"/>
      <c r="U111" s="12"/>
      <c r="V111" s="12"/>
      <c r="W111" s="12"/>
      <c r="X111" s="12"/>
      <c r="Y111" s="22"/>
      <c r="Z111" s="43"/>
      <c r="AB111" s="10"/>
    </row>
    <row r="112" spans="1:28" x14ac:dyDescent="0.35">
      <c r="A112" s="78"/>
      <c r="B112" s="83" t="s">
        <v>12</v>
      </c>
      <c r="C112" s="70"/>
      <c r="D112" s="12">
        <v>72217.5</v>
      </c>
      <c r="E112" s="43"/>
      <c r="F112" s="11">
        <f t="shared" si="87"/>
        <v>72217.5</v>
      </c>
      <c r="G112" s="12">
        <v>-197.4</v>
      </c>
      <c r="H112" s="11">
        <f t="shared" ref="H112:H113" si="97">F112+G112</f>
        <v>72020.100000000006</v>
      </c>
      <c r="I112" s="22"/>
      <c r="J112" s="41">
        <f t="shared" ref="J112:J113" si="98">H112+I112</f>
        <v>72020.100000000006</v>
      </c>
      <c r="K112" s="12">
        <v>64310.3</v>
      </c>
      <c r="L112" s="43"/>
      <c r="M112" s="11">
        <f t="shared" si="88"/>
        <v>64310.3</v>
      </c>
      <c r="N112" s="12">
        <v>3788.7</v>
      </c>
      <c r="O112" s="11">
        <f t="shared" ref="O112:O113" si="99">M112+N112</f>
        <v>68099</v>
      </c>
      <c r="P112" s="12"/>
      <c r="Q112" s="11">
        <f>O112+P112</f>
        <v>68099</v>
      </c>
      <c r="R112" s="22"/>
      <c r="S112" s="41">
        <f>Q112+R112</f>
        <v>68099</v>
      </c>
      <c r="T112" s="12">
        <v>52882.2</v>
      </c>
      <c r="U112" s="12"/>
      <c r="V112" s="12">
        <f t="shared" si="89"/>
        <v>52882.2</v>
      </c>
      <c r="W112" s="12">
        <v>12395.8</v>
      </c>
      <c r="X112" s="12">
        <f t="shared" ref="X112:X113" si="100">V112+W112</f>
        <v>65278</v>
      </c>
      <c r="Y112" s="22"/>
      <c r="Z112" s="43">
        <f t="shared" ref="Z112:Z113" si="101">X112+Y112</f>
        <v>65278</v>
      </c>
      <c r="AA112" s="8" t="s">
        <v>111</v>
      </c>
      <c r="AB112" s="10"/>
    </row>
    <row r="113" spans="1:28" ht="54" x14ac:dyDescent="0.35">
      <c r="A113" s="78" t="s">
        <v>176</v>
      </c>
      <c r="B113" s="83" t="s">
        <v>78</v>
      </c>
      <c r="C113" s="83" t="s">
        <v>3</v>
      </c>
      <c r="D113" s="12">
        <f>D115+D116</f>
        <v>179202.4</v>
      </c>
      <c r="E113" s="43">
        <f>E115+E116</f>
        <v>0</v>
      </c>
      <c r="F113" s="11">
        <f t="shared" si="87"/>
        <v>179202.4</v>
      </c>
      <c r="G113" s="12">
        <f>G115+G116</f>
        <v>13530.2</v>
      </c>
      <c r="H113" s="11">
        <f t="shared" si="97"/>
        <v>192732.6</v>
      </c>
      <c r="I113" s="22">
        <f>I115+I116</f>
        <v>0</v>
      </c>
      <c r="J113" s="41">
        <f t="shared" si="98"/>
        <v>192732.6</v>
      </c>
      <c r="K113" s="12">
        <f t="shared" ref="K113:T113" si="102">K115+K116</f>
        <v>183300.1</v>
      </c>
      <c r="L113" s="43">
        <f>L115+L116</f>
        <v>0</v>
      </c>
      <c r="M113" s="11">
        <f t="shared" si="88"/>
        <v>183300.1</v>
      </c>
      <c r="N113" s="12">
        <f>N115+N116</f>
        <v>9544.2999999999993</v>
      </c>
      <c r="O113" s="11">
        <f t="shared" si="99"/>
        <v>192844.4</v>
      </c>
      <c r="P113" s="12">
        <f>P115+P116</f>
        <v>0</v>
      </c>
      <c r="Q113" s="11">
        <f>O113+P113</f>
        <v>192844.4</v>
      </c>
      <c r="R113" s="22">
        <f>R115+R116</f>
        <v>0</v>
      </c>
      <c r="S113" s="41">
        <f>Q113+R113</f>
        <v>192844.4</v>
      </c>
      <c r="T113" s="12">
        <f t="shared" si="102"/>
        <v>183300.1</v>
      </c>
      <c r="U113" s="12">
        <f>U115+U116</f>
        <v>0</v>
      </c>
      <c r="V113" s="12">
        <f t="shared" si="89"/>
        <v>183300.1</v>
      </c>
      <c r="W113" s="12">
        <f>W115+W116</f>
        <v>-4777.1000000000004</v>
      </c>
      <c r="X113" s="12">
        <f t="shared" si="100"/>
        <v>178523</v>
      </c>
      <c r="Y113" s="22">
        <f>Y115+Y116</f>
        <v>0</v>
      </c>
      <c r="Z113" s="43">
        <f t="shared" si="101"/>
        <v>178523</v>
      </c>
      <c r="AB113" s="10"/>
    </row>
    <row r="114" spans="1:28" x14ac:dyDescent="0.35">
      <c r="A114" s="78"/>
      <c r="B114" s="88" t="s">
        <v>5</v>
      </c>
      <c r="C114" s="70"/>
      <c r="D114" s="12"/>
      <c r="E114" s="43"/>
      <c r="F114" s="11"/>
      <c r="G114" s="12"/>
      <c r="H114" s="11"/>
      <c r="I114" s="22"/>
      <c r="J114" s="41"/>
      <c r="K114" s="12"/>
      <c r="L114" s="43"/>
      <c r="M114" s="11"/>
      <c r="N114" s="12"/>
      <c r="O114" s="11"/>
      <c r="P114" s="12"/>
      <c r="Q114" s="11"/>
      <c r="R114" s="22"/>
      <c r="S114" s="41"/>
      <c r="T114" s="12"/>
      <c r="U114" s="12"/>
      <c r="V114" s="12"/>
      <c r="W114" s="12"/>
      <c r="X114" s="12"/>
      <c r="Y114" s="22"/>
      <c r="Z114" s="43"/>
      <c r="AB114" s="10"/>
    </row>
    <row r="115" spans="1:28" x14ac:dyDescent="0.35">
      <c r="A115" s="78"/>
      <c r="B115" s="83" t="s">
        <v>12</v>
      </c>
      <c r="C115" s="70"/>
      <c r="D115" s="12">
        <v>48384.7</v>
      </c>
      <c r="E115" s="43"/>
      <c r="F115" s="11">
        <f t="shared" si="87"/>
        <v>48384.7</v>
      </c>
      <c r="G115" s="12">
        <v>3653.2</v>
      </c>
      <c r="H115" s="11">
        <f t="shared" ref="H115:H123" si="103">F115+G115</f>
        <v>52037.899999999994</v>
      </c>
      <c r="I115" s="22"/>
      <c r="J115" s="41">
        <f t="shared" ref="J115:J120" si="104">H115+I115</f>
        <v>52037.899999999994</v>
      </c>
      <c r="K115" s="12">
        <v>45825</v>
      </c>
      <c r="L115" s="43"/>
      <c r="M115" s="11">
        <f t="shared" si="88"/>
        <v>45825</v>
      </c>
      <c r="N115" s="12">
        <v>2386.1</v>
      </c>
      <c r="O115" s="11">
        <f t="shared" ref="O115:O123" si="105">M115+N115</f>
        <v>48211.1</v>
      </c>
      <c r="P115" s="12"/>
      <c r="Q115" s="11">
        <f t="shared" ref="Q115:Q120" si="106">O115+P115</f>
        <v>48211.1</v>
      </c>
      <c r="R115" s="22"/>
      <c r="S115" s="41">
        <f t="shared" ref="S115:S120" si="107">Q115+R115</f>
        <v>48211.1</v>
      </c>
      <c r="T115" s="12">
        <v>45825</v>
      </c>
      <c r="U115" s="12"/>
      <c r="V115" s="12">
        <f t="shared" si="89"/>
        <v>45825</v>
      </c>
      <c r="W115" s="12">
        <v>-1194.3</v>
      </c>
      <c r="X115" s="12">
        <f t="shared" ref="X115:X123" si="108">V115+W115</f>
        <v>44630.7</v>
      </c>
      <c r="Y115" s="22"/>
      <c r="Z115" s="43">
        <f t="shared" ref="Z115:Z120" si="109">X115+Y115</f>
        <v>44630.7</v>
      </c>
      <c r="AA115" s="8" t="s">
        <v>112</v>
      </c>
      <c r="AB115" s="10"/>
    </row>
    <row r="116" spans="1:28" x14ac:dyDescent="0.35">
      <c r="A116" s="78"/>
      <c r="B116" s="83" t="s">
        <v>19</v>
      </c>
      <c r="C116" s="70"/>
      <c r="D116" s="12">
        <v>130817.7</v>
      </c>
      <c r="E116" s="43"/>
      <c r="F116" s="11">
        <f t="shared" si="87"/>
        <v>130817.7</v>
      </c>
      <c r="G116" s="12">
        <v>9877</v>
      </c>
      <c r="H116" s="11">
        <f t="shared" si="103"/>
        <v>140694.70000000001</v>
      </c>
      <c r="I116" s="22"/>
      <c r="J116" s="41">
        <f t="shared" si="104"/>
        <v>140694.70000000001</v>
      </c>
      <c r="K116" s="12">
        <v>137475.1</v>
      </c>
      <c r="L116" s="43"/>
      <c r="M116" s="11">
        <f t="shared" si="88"/>
        <v>137475.1</v>
      </c>
      <c r="N116" s="12">
        <v>7158.2</v>
      </c>
      <c r="O116" s="11">
        <f t="shared" si="105"/>
        <v>144633.30000000002</v>
      </c>
      <c r="P116" s="12"/>
      <c r="Q116" s="11">
        <f t="shared" si="106"/>
        <v>144633.30000000002</v>
      </c>
      <c r="R116" s="22"/>
      <c r="S116" s="41">
        <f t="shared" si="107"/>
        <v>144633.30000000002</v>
      </c>
      <c r="T116" s="12">
        <v>137475.1</v>
      </c>
      <c r="U116" s="12"/>
      <c r="V116" s="12">
        <f t="shared" si="89"/>
        <v>137475.1</v>
      </c>
      <c r="W116" s="12">
        <v>-3582.8</v>
      </c>
      <c r="X116" s="12">
        <f t="shared" si="108"/>
        <v>133892.30000000002</v>
      </c>
      <c r="Y116" s="22"/>
      <c r="Z116" s="43">
        <f t="shared" si="109"/>
        <v>133892.30000000002</v>
      </c>
      <c r="AA116" s="8" t="s">
        <v>112</v>
      </c>
      <c r="AB116" s="10"/>
    </row>
    <row r="117" spans="1:28" ht="54" x14ac:dyDescent="0.35">
      <c r="A117" s="78" t="s">
        <v>177</v>
      </c>
      <c r="B117" s="83" t="s">
        <v>350</v>
      </c>
      <c r="C117" s="70" t="s">
        <v>132</v>
      </c>
      <c r="D117" s="12"/>
      <c r="E117" s="43"/>
      <c r="F117" s="11"/>
      <c r="G117" s="12">
        <v>5138.7460000000001</v>
      </c>
      <c r="H117" s="11">
        <f t="shared" si="103"/>
        <v>5138.7460000000001</v>
      </c>
      <c r="I117" s="22"/>
      <c r="J117" s="41">
        <f t="shared" si="104"/>
        <v>5138.7460000000001</v>
      </c>
      <c r="K117" s="12"/>
      <c r="L117" s="43"/>
      <c r="M117" s="11"/>
      <c r="N117" s="12"/>
      <c r="O117" s="11">
        <f t="shared" si="105"/>
        <v>0</v>
      </c>
      <c r="P117" s="12"/>
      <c r="Q117" s="11">
        <f t="shared" si="106"/>
        <v>0</v>
      </c>
      <c r="R117" s="22"/>
      <c r="S117" s="41">
        <f t="shared" si="107"/>
        <v>0</v>
      </c>
      <c r="T117" s="12"/>
      <c r="U117" s="12"/>
      <c r="V117" s="12"/>
      <c r="W117" s="12"/>
      <c r="X117" s="12">
        <f t="shared" si="108"/>
        <v>0</v>
      </c>
      <c r="Y117" s="22"/>
      <c r="Z117" s="43">
        <f t="shared" si="109"/>
        <v>0</v>
      </c>
      <c r="AA117" s="8" t="s">
        <v>305</v>
      </c>
      <c r="AB117" s="10"/>
    </row>
    <row r="118" spans="1:28" ht="54" x14ac:dyDescent="0.35">
      <c r="A118" s="78" t="s">
        <v>178</v>
      </c>
      <c r="B118" s="83" t="s">
        <v>306</v>
      </c>
      <c r="C118" s="70" t="s">
        <v>132</v>
      </c>
      <c r="D118" s="12"/>
      <c r="E118" s="43"/>
      <c r="F118" s="11"/>
      <c r="G118" s="12">
        <v>9350</v>
      </c>
      <c r="H118" s="11">
        <f t="shared" si="103"/>
        <v>9350</v>
      </c>
      <c r="I118" s="22"/>
      <c r="J118" s="41">
        <f t="shared" si="104"/>
        <v>9350</v>
      </c>
      <c r="K118" s="12"/>
      <c r="L118" s="43"/>
      <c r="M118" s="11"/>
      <c r="N118" s="12"/>
      <c r="O118" s="11">
        <f t="shared" si="105"/>
        <v>0</v>
      </c>
      <c r="P118" s="12"/>
      <c r="Q118" s="11">
        <f t="shared" si="106"/>
        <v>0</v>
      </c>
      <c r="R118" s="22"/>
      <c r="S118" s="41">
        <f t="shared" si="107"/>
        <v>0</v>
      </c>
      <c r="T118" s="12"/>
      <c r="U118" s="12"/>
      <c r="V118" s="12"/>
      <c r="W118" s="12"/>
      <c r="X118" s="12">
        <f t="shared" si="108"/>
        <v>0</v>
      </c>
      <c r="Y118" s="22"/>
      <c r="Z118" s="43">
        <f t="shared" si="109"/>
        <v>0</v>
      </c>
      <c r="AA118" s="8" t="s">
        <v>307</v>
      </c>
      <c r="AB118" s="10"/>
    </row>
    <row r="119" spans="1:28" ht="54" x14ac:dyDescent="0.35">
      <c r="A119" s="78" t="s">
        <v>179</v>
      </c>
      <c r="B119" s="83" t="s">
        <v>308</v>
      </c>
      <c r="C119" s="70" t="s">
        <v>132</v>
      </c>
      <c r="D119" s="12"/>
      <c r="E119" s="43"/>
      <c r="F119" s="11"/>
      <c r="G119" s="12">
        <v>2092.9110000000001</v>
      </c>
      <c r="H119" s="11">
        <f t="shared" si="103"/>
        <v>2092.9110000000001</v>
      </c>
      <c r="I119" s="22"/>
      <c r="J119" s="41">
        <f t="shared" si="104"/>
        <v>2092.9110000000001</v>
      </c>
      <c r="K119" s="12"/>
      <c r="L119" s="43"/>
      <c r="M119" s="11"/>
      <c r="N119" s="12"/>
      <c r="O119" s="11">
        <f t="shared" si="105"/>
        <v>0</v>
      </c>
      <c r="P119" s="12"/>
      <c r="Q119" s="11">
        <f t="shared" si="106"/>
        <v>0</v>
      </c>
      <c r="R119" s="22"/>
      <c r="S119" s="41">
        <f t="shared" si="107"/>
        <v>0</v>
      </c>
      <c r="T119" s="12"/>
      <c r="U119" s="12"/>
      <c r="V119" s="12"/>
      <c r="W119" s="12"/>
      <c r="X119" s="12">
        <f t="shared" si="108"/>
        <v>0</v>
      </c>
      <c r="Y119" s="22"/>
      <c r="Z119" s="43">
        <f t="shared" si="109"/>
        <v>0</v>
      </c>
      <c r="AA119" s="8" t="s">
        <v>309</v>
      </c>
      <c r="AB119" s="10"/>
    </row>
    <row r="120" spans="1:28" s="3" customFormat="1" ht="72" hidden="1" x14ac:dyDescent="0.35">
      <c r="A120" s="62" t="s">
        <v>180</v>
      </c>
      <c r="B120" s="60" t="s">
        <v>322</v>
      </c>
      <c r="C120" s="5" t="s">
        <v>255</v>
      </c>
      <c r="D120" s="12"/>
      <c r="E120" s="43"/>
      <c r="F120" s="11"/>
      <c r="G120" s="12"/>
      <c r="H120" s="11">
        <f t="shared" si="103"/>
        <v>0</v>
      </c>
      <c r="I120" s="22"/>
      <c r="J120" s="11">
        <f t="shared" si="104"/>
        <v>0</v>
      </c>
      <c r="K120" s="12"/>
      <c r="L120" s="43"/>
      <c r="M120" s="11"/>
      <c r="N120" s="12">
        <f>N122</f>
        <v>2850</v>
      </c>
      <c r="O120" s="11">
        <f t="shared" si="105"/>
        <v>2850</v>
      </c>
      <c r="P120" s="12">
        <f>P122</f>
        <v>-2850</v>
      </c>
      <c r="Q120" s="11">
        <f t="shared" si="106"/>
        <v>0</v>
      </c>
      <c r="R120" s="22">
        <f>R122</f>
        <v>0</v>
      </c>
      <c r="S120" s="11">
        <f t="shared" si="107"/>
        <v>0</v>
      </c>
      <c r="T120" s="12"/>
      <c r="U120" s="12"/>
      <c r="V120" s="12"/>
      <c r="W120" s="12"/>
      <c r="X120" s="12">
        <f t="shared" si="108"/>
        <v>0</v>
      </c>
      <c r="Y120" s="22"/>
      <c r="Z120" s="12">
        <f t="shared" si="109"/>
        <v>0</v>
      </c>
      <c r="AA120" s="8" t="s">
        <v>323</v>
      </c>
      <c r="AB120" s="10">
        <v>0</v>
      </c>
    </row>
    <row r="121" spans="1:28" s="3" customFormat="1" hidden="1" x14ac:dyDescent="0.35">
      <c r="A121" s="56"/>
      <c r="B121" s="4" t="s">
        <v>5</v>
      </c>
      <c r="C121" s="5"/>
      <c r="D121" s="12"/>
      <c r="E121" s="43"/>
      <c r="F121" s="11"/>
      <c r="G121" s="12"/>
      <c r="H121" s="11"/>
      <c r="I121" s="22"/>
      <c r="J121" s="11"/>
      <c r="K121" s="12"/>
      <c r="L121" s="43"/>
      <c r="M121" s="11"/>
      <c r="N121" s="12"/>
      <c r="O121" s="11"/>
      <c r="P121" s="12"/>
      <c r="Q121" s="11"/>
      <c r="R121" s="22"/>
      <c r="S121" s="11"/>
      <c r="T121" s="12"/>
      <c r="U121" s="12"/>
      <c r="V121" s="12"/>
      <c r="W121" s="12"/>
      <c r="X121" s="12"/>
      <c r="Y121" s="22"/>
      <c r="Z121" s="12"/>
      <c r="AA121" s="8"/>
      <c r="AB121" s="10">
        <v>0</v>
      </c>
    </row>
    <row r="122" spans="1:28" s="3" customFormat="1" hidden="1" x14ac:dyDescent="0.35">
      <c r="A122" s="56"/>
      <c r="B122" s="60" t="s">
        <v>12</v>
      </c>
      <c r="C122" s="5"/>
      <c r="D122" s="12"/>
      <c r="E122" s="43"/>
      <c r="F122" s="11"/>
      <c r="G122" s="12"/>
      <c r="H122" s="11">
        <f t="shared" si="103"/>
        <v>0</v>
      </c>
      <c r="I122" s="22"/>
      <c r="J122" s="11">
        <f t="shared" ref="J122:J123" si="110">H122+I122</f>
        <v>0</v>
      </c>
      <c r="K122" s="12"/>
      <c r="L122" s="43"/>
      <c r="M122" s="11"/>
      <c r="N122" s="12">
        <v>2850</v>
      </c>
      <c r="O122" s="11">
        <f t="shared" si="105"/>
        <v>2850</v>
      </c>
      <c r="P122" s="12">
        <v>-2850</v>
      </c>
      <c r="Q122" s="11">
        <f>O122+P122</f>
        <v>0</v>
      </c>
      <c r="R122" s="22"/>
      <c r="S122" s="11">
        <f>Q122+R122</f>
        <v>0</v>
      </c>
      <c r="T122" s="12"/>
      <c r="U122" s="12"/>
      <c r="V122" s="12"/>
      <c r="W122" s="12"/>
      <c r="X122" s="12">
        <f t="shared" si="108"/>
        <v>0</v>
      </c>
      <c r="Y122" s="22"/>
      <c r="Z122" s="12">
        <f t="shared" ref="Z122:Z123" si="111">X122+Y122</f>
        <v>0</v>
      </c>
      <c r="AA122" s="8"/>
      <c r="AB122" s="10">
        <v>0</v>
      </c>
    </row>
    <row r="123" spans="1:28" x14ac:dyDescent="0.35">
      <c r="A123" s="78"/>
      <c r="B123" s="83" t="s">
        <v>25</v>
      </c>
      <c r="C123" s="83"/>
      <c r="D123" s="27">
        <f>D125+D126</f>
        <v>210457.8</v>
      </c>
      <c r="E123" s="27">
        <f>E125+E126</f>
        <v>67262.237999999998</v>
      </c>
      <c r="F123" s="26">
        <f t="shared" si="87"/>
        <v>277720.038</v>
      </c>
      <c r="G123" s="27">
        <f>G125+G126</f>
        <v>72670.857999999993</v>
      </c>
      <c r="H123" s="26">
        <f t="shared" si="103"/>
        <v>350390.89600000001</v>
      </c>
      <c r="I123" s="27">
        <f>I125+I126</f>
        <v>69867.7</v>
      </c>
      <c r="J123" s="41">
        <f t="shared" si="110"/>
        <v>420258.59600000002</v>
      </c>
      <c r="K123" s="27">
        <f t="shared" ref="K123:T123" si="112">K125+K126</f>
        <v>333295.7</v>
      </c>
      <c r="L123" s="27">
        <f>L125+L126</f>
        <v>0</v>
      </c>
      <c r="M123" s="26">
        <f t="shared" si="88"/>
        <v>333295.7</v>
      </c>
      <c r="N123" s="27">
        <f>N125+N126</f>
        <v>-32677.599999999999</v>
      </c>
      <c r="O123" s="26">
        <f t="shared" si="105"/>
        <v>300618.10000000003</v>
      </c>
      <c r="P123" s="27">
        <f>P125+P126</f>
        <v>0</v>
      </c>
      <c r="Q123" s="26">
        <f>O123+P123</f>
        <v>300618.10000000003</v>
      </c>
      <c r="R123" s="27">
        <f>R125+R126</f>
        <v>-84124.5</v>
      </c>
      <c r="S123" s="41">
        <f>Q123+R123</f>
        <v>216493.60000000003</v>
      </c>
      <c r="T123" s="27">
        <f t="shared" si="112"/>
        <v>296266</v>
      </c>
      <c r="U123" s="27">
        <f>U125+U126</f>
        <v>0</v>
      </c>
      <c r="V123" s="27">
        <f t="shared" si="89"/>
        <v>296266</v>
      </c>
      <c r="W123" s="27">
        <f>W125+W126</f>
        <v>-155766</v>
      </c>
      <c r="X123" s="27">
        <f t="shared" si="108"/>
        <v>140500</v>
      </c>
      <c r="Y123" s="27">
        <f>Y125+Y126</f>
        <v>0</v>
      </c>
      <c r="Z123" s="43">
        <f t="shared" si="111"/>
        <v>140500</v>
      </c>
      <c r="AB123" s="10"/>
    </row>
    <row r="124" spans="1:28" x14ac:dyDescent="0.35">
      <c r="A124" s="78"/>
      <c r="B124" s="79" t="s">
        <v>5</v>
      </c>
      <c r="C124" s="83"/>
      <c r="D124" s="26"/>
      <c r="E124" s="26"/>
      <c r="F124" s="26"/>
      <c r="G124" s="26"/>
      <c r="H124" s="26"/>
      <c r="I124" s="26"/>
      <c r="J124" s="41"/>
      <c r="K124" s="26"/>
      <c r="L124" s="26"/>
      <c r="M124" s="26"/>
      <c r="N124" s="26"/>
      <c r="O124" s="26"/>
      <c r="P124" s="26"/>
      <c r="Q124" s="26"/>
      <c r="R124" s="26"/>
      <c r="S124" s="41"/>
      <c r="T124" s="27"/>
      <c r="U124" s="27"/>
      <c r="V124" s="27"/>
      <c r="W124" s="27"/>
      <c r="X124" s="27"/>
      <c r="Y124" s="27"/>
      <c r="Z124" s="43"/>
      <c r="AB124" s="10"/>
    </row>
    <row r="125" spans="1:28" s="29" customFormat="1" hidden="1" x14ac:dyDescent="0.35">
      <c r="A125" s="25"/>
      <c r="B125" s="35" t="s">
        <v>6</v>
      </c>
      <c r="C125" s="46"/>
      <c r="D125" s="26">
        <f>D129+D131+D136+D137+D138+D143+D144+D141+D134</f>
        <v>148096</v>
      </c>
      <c r="E125" s="26">
        <f>E129+E131+E136+E137+E138+E143+E144+E141+E134+E145</f>
        <v>67262.237999999998</v>
      </c>
      <c r="F125" s="26">
        <f t="shared" si="87"/>
        <v>215358.23800000001</v>
      </c>
      <c r="G125" s="26">
        <f>G129+G131+G136+G137+G138+G143+G144+G141+G134+G145+G146+G147</f>
        <v>72670.857999999993</v>
      </c>
      <c r="H125" s="26">
        <f t="shared" ref="H125:H127" si="113">F125+G125</f>
        <v>288029.09600000002</v>
      </c>
      <c r="I125" s="26">
        <f>I129+I131+I136+I137+I138+I143+I144+I141+I134+I145+I146+I147</f>
        <v>69867.7</v>
      </c>
      <c r="J125" s="26">
        <f t="shared" ref="J125:J127" si="114">H125+I125</f>
        <v>357896.79600000003</v>
      </c>
      <c r="K125" s="26">
        <f t="shared" ref="K125:T125" si="115">K129+K131+K136+K137+K138+K143+K144+K141+K134</f>
        <v>216956.9</v>
      </c>
      <c r="L125" s="26">
        <f>L129+L131+L136+L137+L138+L143+L144+L141+L134+L145</f>
        <v>0</v>
      </c>
      <c r="M125" s="26">
        <f t="shared" si="88"/>
        <v>216956.9</v>
      </c>
      <c r="N125" s="26">
        <f>N129+N131+N136+N137+N138+N143+N144+N141+N134+N145+N146+N147</f>
        <v>0</v>
      </c>
      <c r="O125" s="26">
        <f t="shared" ref="O125:O127" si="116">M125+N125</f>
        <v>216956.9</v>
      </c>
      <c r="P125" s="26">
        <f>P129+P131+P136+P137+P138+P143+P144+P141+P134+P145+P146+P147</f>
        <v>0</v>
      </c>
      <c r="Q125" s="26">
        <f>O125+P125</f>
        <v>216956.9</v>
      </c>
      <c r="R125" s="26">
        <f>R129+R131+R136+R137+R138+R143+R144+R141+R134+R145+R146+R147</f>
        <v>-84124.5</v>
      </c>
      <c r="S125" s="26">
        <f>Q125+R125</f>
        <v>132832.4</v>
      </c>
      <c r="T125" s="26">
        <f t="shared" si="115"/>
        <v>140500</v>
      </c>
      <c r="U125" s="27">
        <f>U129+U131+U136+U137+U138+U143+U144+U141+U134+U145</f>
        <v>0</v>
      </c>
      <c r="V125" s="27">
        <f t="shared" si="89"/>
        <v>140500</v>
      </c>
      <c r="W125" s="27">
        <f>W129+W131+W136+W137+W138+W143+W144+W141+W134+W145+W146+W147</f>
        <v>0</v>
      </c>
      <c r="X125" s="27">
        <f t="shared" ref="X125:X127" si="117">V125+W125</f>
        <v>140500</v>
      </c>
      <c r="Y125" s="27">
        <f>Y129+Y131+Y136+Y137+Y138+Y143+Y144+Y141+Y134+Y145+Y146+Y147</f>
        <v>0</v>
      </c>
      <c r="Z125" s="27">
        <f t="shared" ref="Z125:Z127" si="118">X125+Y125</f>
        <v>140500</v>
      </c>
      <c r="AA125" s="28"/>
      <c r="AB125" s="30">
        <v>0</v>
      </c>
    </row>
    <row r="126" spans="1:28" x14ac:dyDescent="0.35">
      <c r="A126" s="78"/>
      <c r="B126" s="79" t="s">
        <v>12</v>
      </c>
      <c r="C126" s="83"/>
      <c r="D126" s="26">
        <f>D130+D142+D135</f>
        <v>62361.8</v>
      </c>
      <c r="E126" s="26">
        <f>E130+E142+E135</f>
        <v>0</v>
      </c>
      <c r="F126" s="26">
        <f t="shared" si="87"/>
        <v>62361.8</v>
      </c>
      <c r="G126" s="26">
        <f>G130+G142+G135</f>
        <v>0</v>
      </c>
      <c r="H126" s="26">
        <f t="shared" si="113"/>
        <v>62361.8</v>
      </c>
      <c r="I126" s="26">
        <f>I130+I142+I135</f>
        <v>0</v>
      </c>
      <c r="J126" s="41">
        <f t="shared" si="114"/>
        <v>62361.8</v>
      </c>
      <c r="K126" s="26">
        <f t="shared" ref="K126:T126" si="119">K130+K142+K135</f>
        <v>116338.8</v>
      </c>
      <c r="L126" s="26">
        <f>L130+L142+L135</f>
        <v>0</v>
      </c>
      <c r="M126" s="26">
        <f t="shared" si="88"/>
        <v>116338.8</v>
      </c>
      <c r="N126" s="26">
        <f>N130+N142+N135</f>
        <v>-32677.599999999999</v>
      </c>
      <c r="O126" s="26">
        <f t="shared" si="116"/>
        <v>83661.200000000012</v>
      </c>
      <c r="P126" s="26">
        <f>P130+P142+P135</f>
        <v>0</v>
      </c>
      <c r="Q126" s="26">
        <f>O126+P126</f>
        <v>83661.200000000012</v>
      </c>
      <c r="R126" s="26">
        <f>R130+R142+R135</f>
        <v>0</v>
      </c>
      <c r="S126" s="41">
        <f>Q126+R126</f>
        <v>83661.200000000012</v>
      </c>
      <c r="T126" s="26">
        <f t="shared" si="119"/>
        <v>155766</v>
      </c>
      <c r="U126" s="27">
        <f>U130+U142+U135</f>
        <v>0</v>
      </c>
      <c r="V126" s="27">
        <f t="shared" si="89"/>
        <v>155766</v>
      </c>
      <c r="W126" s="27">
        <f>W130+W142+W135</f>
        <v>-155766</v>
      </c>
      <c r="X126" s="27">
        <f t="shared" si="117"/>
        <v>0</v>
      </c>
      <c r="Y126" s="27">
        <f>Y130+Y142+Y135</f>
        <v>0</v>
      </c>
      <c r="Z126" s="43">
        <f t="shared" si="118"/>
        <v>0</v>
      </c>
      <c r="AB126" s="10"/>
    </row>
    <row r="127" spans="1:28" ht="54" x14ac:dyDescent="0.35">
      <c r="A127" s="78" t="s">
        <v>180</v>
      </c>
      <c r="B127" s="79" t="s">
        <v>137</v>
      </c>
      <c r="C127" s="70" t="s">
        <v>359</v>
      </c>
      <c r="D127" s="11">
        <f>D129+D130</f>
        <v>122861.8</v>
      </c>
      <c r="E127" s="41">
        <f>E129+E130</f>
        <v>41419.322999999997</v>
      </c>
      <c r="F127" s="11">
        <f t="shared" si="87"/>
        <v>164281.12299999999</v>
      </c>
      <c r="G127" s="11">
        <f>G129+G130</f>
        <v>20363.190999999999</v>
      </c>
      <c r="H127" s="11">
        <f t="shared" si="113"/>
        <v>184644.31399999998</v>
      </c>
      <c r="I127" s="20">
        <f>I129+I130</f>
        <v>0</v>
      </c>
      <c r="J127" s="41">
        <f t="shared" si="114"/>
        <v>184644.31399999998</v>
      </c>
      <c r="K127" s="11">
        <f t="shared" ref="K127:T127" si="120">K129+K130</f>
        <v>176838.8</v>
      </c>
      <c r="L127" s="41">
        <f>L129+L130</f>
        <v>0</v>
      </c>
      <c r="M127" s="11">
        <f t="shared" si="88"/>
        <v>176838.8</v>
      </c>
      <c r="N127" s="11">
        <f>N129+N130</f>
        <v>-32677.599999999999</v>
      </c>
      <c r="O127" s="11">
        <f t="shared" si="116"/>
        <v>144161.19999999998</v>
      </c>
      <c r="P127" s="11">
        <f>P129+P130</f>
        <v>0</v>
      </c>
      <c r="Q127" s="11">
        <f>O127+P127</f>
        <v>144161.19999999998</v>
      </c>
      <c r="R127" s="20">
        <f>R129+R130</f>
        <v>0</v>
      </c>
      <c r="S127" s="41">
        <f>Q127+R127</f>
        <v>144161.19999999998</v>
      </c>
      <c r="T127" s="11">
        <f t="shared" si="120"/>
        <v>180500</v>
      </c>
      <c r="U127" s="12">
        <f>U129+U130</f>
        <v>0</v>
      </c>
      <c r="V127" s="12">
        <f t="shared" si="89"/>
        <v>180500</v>
      </c>
      <c r="W127" s="12">
        <f>W129+W130</f>
        <v>-120000</v>
      </c>
      <c r="X127" s="12">
        <f t="shared" si="117"/>
        <v>60500</v>
      </c>
      <c r="Y127" s="22">
        <f>Y129+Y130</f>
        <v>0</v>
      </c>
      <c r="Z127" s="43">
        <f t="shared" si="118"/>
        <v>60500</v>
      </c>
      <c r="AB127" s="10"/>
    </row>
    <row r="128" spans="1:28" x14ac:dyDescent="0.35">
      <c r="A128" s="78"/>
      <c r="B128" s="79" t="s">
        <v>5</v>
      </c>
      <c r="C128" s="70"/>
      <c r="D128" s="11"/>
      <c r="E128" s="41"/>
      <c r="F128" s="11"/>
      <c r="G128" s="11"/>
      <c r="H128" s="11"/>
      <c r="I128" s="20"/>
      <c r="J128" s="41"/>
      <c r="K128" s="11"/>
      <c r="L128" s="41"/>
      <c r="M128" s="11"/>
      <c r="N128" s="11"/>
      <c r="O128" s="11"/>
      <c r="P128" s="11"/>
      <c r="Q128" s="11"/>
      <c r="R128" s="20"/>
      <c r="S128" s="41"/>
      <c r="T128" s="11"/>
      <c r="U128" s="12"/>
      <c r="V128" s="12"/>
      <c r="W128" s="12"/>
      <c r="X128" s="12"/>
      <c r="Y128" s="22"/>
      <c r="Z128" s="43"/>
      <c r="AB128" s="10"/>
    </row>
    <row r="129" spans="1:28" s="3" customFormat="1" hidden="1" x14ac:dyDescent="0.35">
      <c r="A129" s="1"/>
      <c r="B129" s="6" t="s">
        <v>6</v>
      </c>
      <c r="C129" s="17"/>
      <c r="D129" s="11">
        <v>60500</v>
      </c>
      <c r="E129" s="41">
        <v>41419.322999999997</v>
      </c>
      <c r="F129" s="11">
        <f t="shared" si="87"/>
        <v>101919.323</v>
      </c>
      <c r="G129" s="11">
        <v>20363.190999999999</v>
      </c>
      <c r="H129" s="11">
        <f t="shared" ref="H129:H132" si="121">F129+G129</f>
        <v>122282.514</v>
      </c>
      <c r="I129" s="20"/>
      <c r="J129" s="11">
        <f t="shared" ref="J129:J132" si="122">H129+I129</f>
        <v>122282.514</v>
      </c>
      <c r="K129" s="11">
        <v>60500</v>
      </c>
      <c r="L129" s="41"/>
      <c r="M129" s="11">
        <f t="shared" si="88"/>
        <v>60500</v>
      </c>
      <c r="N129" s="11"/>
      <c r="O129" s="11">
        <f t="shared" ref="O129:O132" si="123">M129+N129</f>
        <v>60500</v>
      </c>
      <c r="P129" s="11"/>
      <c r="Q129" s="11">
        <f>O129+P129</f>
        <v>60500</v>
      </c>
      <c r="R129" s="20"/>
      <c r="S129" s="11">
        <f>Q129+R129</f>
        <v>60500</v>
      </c>
      <c r="T129" s="12">
        <v>60500</v>
      </c>
      <c r="U129" s="12"/>
      <c r="V129" s="12">
        <f t="shared" si="89"/>
        <v>60500</v>
      </c>
      <c r="W129" s="12"/>
      <c r="X129" s="12">
        <f t="shared" ref="X129:X132" si="124">V129+W129</f>
        <v>60500</v>
      </c>
      <c r="Y129" s="22"/>
      <c r="Z129" s="12">
        <f t="shared" ref="Z129:Z132" si="125">X129+Y129</f>
        <v>60500</v>
      </c>
      <c r="AA129" s="8" t="s">
        <v>226</v>
      </c>
      <c r="AB129" s="10">
        <v>0</v>
      </c>
    </row>
    <row r="130" spans="1:28" x14ac:dyDescent="0.35">
      <c r="A130" s="78"/>
      <c r="B130" s="88" t="s">
        <v>12</v>
      </c>
      <c r="C130" s="83"/>
      <c r="D130" s="11">
        <v>62361.8</v>
      </c>
      <c r="E130" s="41"/>
      <c r="F130" s="11">
        <f t="shared" si="87"/>
        <v>62361.8</v>
      </c>
      <c r="G130" s="11"/>
      <c r="H130" s="11">
        <f t="shared" si="121"/>
        <v>62361.8</v>
      </c>
      <c r="I130" s="20"/>
      <c r="J130" s="41">
        <f t="shared" si="122"/>
        <v>62361.8</v>
      </c>
      <c r="K130" s="11">
        <v>116338.8</v>
      </c>
      <c r="L130" s="41"/>
      <c r="M130" s="11">
        <f t="shared" si="88"/>
        <v>116338.8</v>
      </c>
      <c r="N130" s="11">
        <v>-32677.599999999999</v>
      </c>
      <c r="O130" s="11">
        <f t="shared" si="123"/>
        <v>83661.200000000012</v>
      </c>
      <c r="P130" s="11"/>
      <c r="Q130" s="11">
        <f>O130+P130</f>
        <v>83661.200000000012</v>
      </c>
      <c r="R130" s="20"/>
      <c r="S130" s="41">
        <f>Q130+R130</f>
        <v>83661.200000000012</v>
      </c>
      <c r="T130" s="12">
        <v>120000</v>
      </c>
      <c r="U130" s="12"/>
      <c r="V130" s="12">
        <f t="shared" si="89"/>
        <v>120000</v>
      </c>
      <c r="W130" s="12">
        <v>-120000</v>
      </c>
      <c r="X130" s="12">
        <f t="shared" si="124"/>
        <v>0</v>
      </c>
      <c r="Y130" s="22"/>
      <c r="Z130" s="43">
        <f t="shared" si="125"/>
        <v>0</v>
      </c>
      <c r="AA130" s="8" t="s">
        <v>227</v>
      </c>
      <c r="AB130" s="10"/>
    </row>
    <row r="131" spans="1:28" ht="54" x14ac:dyDescent="0.35">
      <c r="A131" s="78" t="s">
        <v>181</v>
      </c>
      <c r="B131" s="79" t="s">
        <v>81</v>
      </c>
      <c r="C131" s="70" t="s">
        <v>359</v>
      </c>
      <c r="D131" s="11">
        <v>16975.900000000001</v>
      </c>
      <c r="E131" s="41"/>
      <c r="F131" s="11">
        <f t="shared" si="87"/>
        <v>16975.900000000001</v>
      </c>
      <c r="G131" s="11"/>
      <c r="H131" s="11">
        <f t="shared" si="121"/>
        <v>16975.900000000001</v>
      </c>
      <c r="I131" s="20"/>
      <c r="J131" s="41">
        <f t="shared" si="122"/>
        <v>16975.900000000001</v>
      </c>
      <c r="K131" s="11">
        <v>0</v>
      </c>
      <c r="L131" s="41"/>
      <c r="M131" s="11">
        <f t="shared" si="88"/>
        <v>0</v>
      </c>
      <c r="N131" s="11"/>
      <c r="O131" s="11">
        <f t="shared" si="123"/>
        <v>0</v>
      </c>
      <c r="P131" s="11"/>
      <c r="Q131" s="11">
        <f>O131+P131</f>
        <v>0</v>
      </c>
      <c r="R131" s="20"/>
      <c r="S131" s="41">
        <f>Q131+R131</f>
        <v>0</v>
      </c>
      <c r="T131" s="12">
        <v>0</v>
      </c>
      <c r="U131" s="12"/>
      <c r="V131" s="12">
        <f t="shared" si="89"/>
        <v>0</v>
      </c>
      <c r="W131" s="12"/>
      <c r="X131" s="12">
        <f t="shared" si="124"/>
        <v>0</v>
      </c>
      <c r="Y131" s="22"/>
      <c r="Z131" s="43">
        <f t="shared" si="125"/>
        <v>0</v>
      </c>
      <c r="AA131" s="8" t="s">
        <v>113</v>
      </c>
      <c r="AB131" s="10"/>
    </row>
    <row r="132" spans="1:28" ht="54" x14ac:dyDescent="0.35">
      <c r="A132" s="78" t="s">
        <v>182</v>
      </c>
      <c r="B132" s="79" t="s">
        <v>45</v>
      </c>
      <c r="C132" s="70" t="s">
        <v>359</v>
      </c>
      <c r="D132" s="11">
        <f>D134+D135</f>
        <v>16230.4</v>
      </c>
      <c r="E132" s="41">
        <f>E134+E135</f>
        <v>0</v>
      </c>
      <c r="F132" s="11">
        <f t="shared" si="87"/>
        <v>16230.4</v>
      </c>
      <c r="G132" s="11">
        <f>G134+G135</f>
        <v>0</v>
      </c>
      <c r="H132" s="11">
        <f t="shared" si="121"/>
        <v>16230.4</v>
      </c>
      <c r="I132" s="20">
        <f>I134+I135</f>
        <v>0</v>
      </c>
      <c r="J132" s="41">
        <f t="shared" si="122"/>
        <v>16230.4</v>
      </c>
      <c r="K132" s="11">
        <f t="shared" ref="K132:T132" si="126">K134+K135</f>
        <v>39980.400000000001</v>
      </c>
      <c r="L132" s="41">
        <f>L134+L135</f>
        <v>0</v>
      </c>
      <c r="M132" s="11">
        <f t="shared" si="88"/>
        <v>39980.400000000001</v>
      </c>
      <c r="N132" s="11">
        <f>N134+N135</f>
        <v>0</v>
      </c>
      <c r="O132" s="11">
        <f t="shared" si="123"/>
        <v>39980.400000000001</v>
      </c>
      <c r="P132" s="11">
        <f>P134+P135</f>
        <v>0</v>
      </c>
      <c r="Q132" s="11">
        <f>O132+P132</f>
        <v>39980.400000000001</v>
      </c>
      <c r="R132" s="20">
        <f>R134+R135</f>
        <v>0</v>
      </c>
      <c r="S132" s="41">
        <f>Q132+R132</f>
        <v>39980.400000000001</v>
      </c>
      <c r="T132" s="11">
        <f t="shared" si="126"/>
        <v>17701.5</v>
      </c>
      <c r="U132" s="12">
        <f>U134+U135</f>
        <v>0</v>
      </c>
      <c r="V132" s="12">
        <f t="shared" si="89"/>
        <v>17701.5</v>
      </c>
      <c r="W132" s="12">
        <f>W134+W135</f>
        <v>-17701.5</v>
      </c>
      <c r="X132" s="12">
        <f t="shared" si="124"/>
        <v>0</v>
      </c>
      <c r="Y132" s="22">
        <f>Y134+Y135</f>
        <v>28022.061000000002</v>
      </c>
      <c r="Z132" s="43">
        <f t="shared" si="125"/>
        <v>28022.061000000002</v>
      </c>
      <c r="AA132" s="8" t="s">
        <v>114</v>
      </c>
      <c r="AB132" s="10"/>
    </row>
    <row r="133" spans="1:28" s="3" customFormat="1" hidden="1" x14ac:dyDescent="0.35">
      <c r="A133" s="1"/>
      <c r="B133" s="6" t="s">
        <v>5</v>
      </c>
      <c r="C133" s="5"/>
      <c r="D133" s="11"/>
      <c r="E133" s="41"/>
      <c r="F133" s="11"/>
      <c r="G133" s="11"/>
      <c r="H133" s="11"/>
      <c r="I133" s="20"/>
      <c r="J133" s="11"/>
      <c r="K133" s="11"/>
      <c r="L133" s="41"/>
      <c r="M133" s="11"/>
      <c r="N133" s="11"/>
      <c r="O133" s="11"/>
      <c r="P133" s="11"/>
      <c r="Q133" s="11"/>
      <c r="R133" s="20"/>
      <c r="S133" s="11"/>
      <c r="T133" s="12"/>
      <c r="U133" s="12"/>
      <c r="V133" s="12"/>
      <c r="W133" s="12"/>
      <c r="X133" s="12"/>
      <c r="Y133" s="22"/>
      <c r="Z133" s="12"/>
      <c r="AA133" s="8"/>
      <c r="AB133" s="10">
        <v>0</v>
      </c>
    </row>
    <row r="134" spans="1:28" s="3" customFormat="1" hidden="1" x14ac:dyDescent="0.35">
      <c r="A134" s="1"/>
      <c r="B134" s="6" t="s">
        <v>6</v>
      </c>
      <c r="C134" s="5"/>
      <c r="D134" s="11">
        <v>16230.4</v>
      </c>
      <c r="E134" s="41"/>
      <c r="F134" s="11">
        <f t="shared" si="87"/>
        <v>16230.4</v>
      </c>
      <c r="G134" s="11"/>
      <c r="H134" s="11">
        <f t="shared" ref="H134:H139" si="127">F134+G134</f>
        <v>16230.4</v>
      </c>
      <c r="I134" s="20"/>
      <c r="J134" s="11">
        <f t="shared" ref="J134:J139" si="128">H134+I134</f>
        <v>16230.4</v>
      </c>
      <c r="K134" s="11">
        <v>39980.400000000001</v>
      </c>
      <c r="L134" s="41"/>
      <c r="M134" s="11">
        <f t="shared" si="88"/>
        <v>39980.400000000001</v>
      </c>
      <c r="N134" s="11"/>
      <c r="O134" s="11">
        <f t="shared" ref="O134:O139" si="129">M134+N134</f>
        <v>39980.400000000001</v>
      </c>
      <c r="P134" s="11"/>
      <c r="Q134" s="11">
        <f t="shared" ref="Q134:Q139" si="130">O134+P134</f>
        <v>39980.400000000001</v>
      </c>
      <c r="R134" s="20"/>
      <c r="S134" s="11">
        <f t="shared" ref="S134:S139" si="131">Q134+R134</f>
        <v>39980.400000000001</v>
      </c>
      <c r="T134" s="12">
        <v>0</v>
      </c>
      <c r="U134" s="12"/>
      <c r="V134" s="12">
        <f t="shared" si="89"/>
        <v>0</v>
      </c>
      <c r="W134" s="12"/>
      <c r="X134" s="12">
        <f t="shared" ref="X134:X139" si="132">V134+W134</f>
        <v>0</v>
      </c>
      <c r="Y134" s="22">
        <v>28022.061000000002</v>
      </c>
      <c r="Z134" s="12">
        <f t="shared" ref="Z134:Z139" si="133">X134+Y134</f>
        <v>28022.061000000002</v>
      </c>
      <c r="AA134" s="8" t="s">
        <v>114</v>
      </c>
      <c r="AB134" s="10">
        <v>0</v>
      </c>
    </row>
    <row r="135" spans="1:28" s="3" customFormat="1" hidden="1" x14ac:dyDescent="0.35">
      <c r="A135" s="1"/>
      <c r="B135" s="4" t="s">
        <v>12</v>
      </c>
      <c r="C135" s="5"/>
      <c r="D135" s="11">
        <v>0</v>
      </c>
      <c r="E135" s="41">
        <v>0</v>
      </c>
      <c r="F135" s="11">
        <f t="shared" si="87"/>
        <v>0</v>
      </c>
      <c r="G135" s="11">
        <v>0</v>
      </c>
      <c r="H135" s="11">
        <f t="shared" si="127"/>
        <v>0</v>
      </c>
      <c r="I135" s="20">
        <v>0</v>
      </c>
      <c r="J135" s="11">
        <f t="shared" si="128"/>
        <v>0</v>
      </c>
      <c r="K135" s="11">
        <v>0</v>
      </c>
      <c r="L135" s="41">
        <v>0</v>
      </c>
      <c r="M135" s="11">
        <f t="shared" si="88"/>
        <v>0</v>
      </c>
      <c r="N135" s="11">
        <v>0</v>
      </c>
      <c r="O135" s="11">
        <f t="shared" si="129"/>
        <v>0</v>
      </c>
      <c r="P135" s="11">
        <v>0</v>
      </c>
      <c r="Q135" s="11">
        <f t="shared" si="130"/>
        <v>0</v>
      </c>
      <c r="R135" s="20">
        <v>0</v>
      </c>
      <c r="S135" s="11">
        <f t="shared" si="131"/>
        <v>0</v>
      </c>
      <c r="T135" s="12">
        <v>17701.5</v>
      </c>
      <c r="U135" s="12">
        <v>0</v>
      </c>
      <c r="V135" s="12">
        <f t="shared" si="89"/>
        <v>17701.5</v>
      </c>
      <c r="W135" s="12">
        <v>-17701.5</v>
      </c>
      <c r="X135" s="12">
        <f t="shared" si="132"/>
        <v>0</v>
      </c>
      <c r="Y135" s="22"/>
      <c r="Z135" s="12">
        <f t="shared" si="133"/>
        <v>0</v>
      </c>
      <c r="AA135" s="8" t="s">
        <v>228</v>
      </c>
      <c r="AB135" s="10">
        <v>0</v>
      </c>
    </row>
    <row r="136" spans="1:28" s="3" customFormat="1" ht="54" hidden="1" x14ac:dyDescent="0.35">
      <c r="A136" s="56" t="s">
        <v>183</v>
      </c>
      <c r="B136" s="6" t="s">
        <v>46</v>
      </c>
      <c r="C136" s="5" t="s">
        <v>359</v>
      </c>
      <c r="D136" s="11">
        <v>0</v>
      </c>
      <c r="E136" s="41">
        <v>0</v>
      </c>
      <c r="F136" s="11">
        <f t="shared" si="87"/>
        <v>0</v>
      </c>
      <c r="G136" s="11">
        <v>0</v>
      </c>
      <c r="H136" s="11">
        <f t="shared" si="127"/>
        <v>0</v>
      </c>
      <c r="I136" s="20"/>
      <c r="J136" s="11">
        <f t="shared" si="128"/>
        <v>0</v>
      </c>
      <c r="K136" s="11">
        <v>14256.8</v>
      </c>
      <c r="L136" s="41">
        <v>0</v>
      </c>
      <c r="M136" s="11">
        <f t="shared" si="88"/>
        <v>14256.8</v>
      </c>
      <c r="N136" s="11">
        <v>0</v>
      </c>
      <c r="O136" s="11">
        <f t="shared" si="129"/>
        <v>14256.8</v>
      </c>
      <c r="P136" s="11">
        <v>0</v>
      </c>
      <c r="Q136" s="11">
        <f t="shared" si="130"/>
        <v>14256.8</v>
      </c>
      <c r="R136" s="20">
        <v>-14256.8</v>
      </c>
      <c r="S136" s="11">
        <f t="shared" si="131"/>
        <v>0</v>
      </c>
      <c r="T136" s="12">
        <v>0</v>
      </c>
      <c r="U136" s="12">
        <v>0</v>
      </c>
      <c r="V136" s="12">
        <f t="shared" si="89"/>
        <v>0</v>
      </c>
      <c r="W136" s="12">
        <v>0</v>
      </c>
      <c r="X136" s="12">
        <f t="shared" si="132"/>
        <v>0</v>
      </c>
      <c r="Y136" s="22">
        <v>0</v>
      </c>
      <c r="Z136" s="12">
        <f t="shared" si="133"/>
        <v>0</v>
      </c>
      <c r="AA136" s="7" t="s">
        <v>115</v>
      </c>
      <c r="AB136" s="10">
        <v>0</v>
      </c>
    </row>
    <row r="137" spans="1:28" ht="54" x14ac:dyDescent="0.35">
      <c r="A137" s="78" t="s">
        <v>183</v>
      </c>
      <c r="B137" s="79" t="s">
        <v>47</v>
      </c>
      <c r="C137" s="70" t="s">
        <v>359</v>
      </c>
      <c r="D137" s="11">
        <v>12170.5</v>
      </c>
      <c r="E137" s="41"/>
      <c r="F137" s="11">
        <f t="shared" si="87"/>
        <v>12170.5</v>
      </c>
      <c r="G137" s="11"/>
      <c r="H137" s="11">
        <f t="shared" si="127"/>
        <v>12170.5</v>
      </c>
      <c r="I137" s="20">
        <v>26867.7</v>
      </c>
      <c r="J137" s="41">
        <f t="shared" si="128"/>
        <v>39038.199999999997</v>
      </c>
      <c r="K137" s="11">
        <v>37733.300000000003</v>
      </c>
      <c r="L137" s="41"/>
      <c r="M137" s="11">
        <f t="shared" si="88"/>
        <v>37733.300000000003</v>
      </c>
      <c r="N137" s="11"/>
      <c r="O137" s="11">
        <f t="shared" si="129"/>
        <v>37733.300000000003</v>
      </c>
      <c r="P137" s="11"/>
      <c r="Q137" s="11">
        <f t="shared" si="130"/>
        <v>37733.300000000003</v>
      </c>
      <c r="R137" s="20">
        <v>-22429.963</v>
      </c>
      <c r="S137" s="41">
        <f t="shared" si="131"/>
        <v>15303.337000000003</v>
      </c>
      <c r="T137" s="12">
        <v>0</v>
      </c>
      <c r="U137" s="12"/>
      <c r="V137" s="12">
        <f t="shared" si="89"/>
        <v>0</v>
      </c>
      <c r="W137" s="12"/>
      <c r="X137" s="12">
        <f t="shared" si="132"/>
        <v>0</v>
      </c>
      <c r="Y137" s="22"/>
      <c r="Z137" s="43">
        <f t="shared" si="133"/>
        <v>0</v>
      </c>
      <c r="AA137" s="7" t="s">
        <v>116</v>
      </c>
      <c r="AB137" s="10"/>
    </row>
    <row r="138" spans="1:28" ht="54" x14ac:dyDescent="0.35">
      <c r="A138" s="78" t="s">
        <v>184</v>
      </c>
      <c r="B138" s="79" t="s">
        <v>48</v>
      </c>
      <c r="C138" s="70" t="s">
        <v>359</v>
      </c>
      <c r="D138" s="11">
        <v>18910</v>
      </c>
      <c r="E138" s="41"/>
      <c r="F138" s="11">
        <f t="shared" si="87"/>
        <v>18910</v>
      </c>
      <c r="G138" s="11"/>
      <c r="H138" s="11">
        <f t="shared" si="127"/>
        <v>18910</v>
      </c>
      <c r="I138" s="20">
        <v>43000</v>
      </c>
      <c r="J138" s="41">
        <f t="shared" si="128"/>
        <v>61910</v>
      </c>
      <c r="K138" s="11">
        <v>53457.599999999999</v>
      </c>
      <c r="L138" s="41"/>
      <c r="M138" s="11">
        <f t="shared" si="88"/>
        <v>53457.599999999999</v>
      </c>
      <c r="N138" s="11"/>
      <c r="O138" s="11">
        <f t="shared" si="129"/>
        <v>53457.599999999999</v>
      </c>
      <c r="P138" s="11"/>
      <c r="Q138" s="11">
        <f t="shared" si="130"/>
        <v>53457.599999999999</v>
      </c>
      <c r="R138" s="20">
        <v>-39481.737000000001</v>
      </c>
      <c r="S138" s="41">
        <f t="shared" si="131"/>
        <v>13975.862999999998</v>
      </c>
      <c r="T138" s="12">
        <v>0</v>
      </c>
      <c r="U138" s="12"/>
      <c r="V138" s="12">
        <f t="shared" si="89"/>
        <v>0</v>
      </c>
      <c r="W138" s="12"/>
      <c r="X138" s="12">
        <f t="shared" si="132"/>
        <v>0</v>
      </c>
      <c r="Y138" s="22">
        <v>5691.8919999999998</v>
      </c>
      <c r="Z138" s="43">
        <f t="shared" si="133"/>
        <v>5691.8919999999998</v>
      </c>
      <c r="AA138" s="7" t="s">
        <v>214</v>
      </c>
      <c r="AB138" s="10"/>
    </row>
    <row r="139" spans="1:28" ht="54" x14ac:dyDescent="0.35">
      <c r="A139" s="78" t="s">
        <v>185</v>
      </c>
      <c r="B139" s="79" t="s">
        <v>49</v>
      </c>
      <c r="C139" s="70" t="s">
        <v>359</v>
      </c>
      <c r="D139" s="11">
        <f>D141+D142</f>
        <v>1928.1</v>
      </c>
      <c r="E139" s="41">
        <f>E141+E142</f>
        <v>0</v>
      </c>
      <c r="F139" s="11">
        <f t="shared" si="87"/>
        <v>1928.1</v>
      </c>
      <c r="G139" s="11">
        <f>G141+G142</f>
        <v>0</v>
      </c>
      <c r="H139" s="11">
        <f t="shared" si="127"/>
        <v>1928.1</v>
      </c>
      <c r="I139" s="20">
        <f>I141+I142</f>
        <v>0</v>
      </c>
      <c r="J139" s="41">
        <f t="shared" si="128"/>
        <v>1928.1</v>
      </c>
      <c r="K139" s="11">
        <f t="shared" ref="K139:T139" si="134">K141+K142</f>
        <v>3072.8</v>
      </c>
      <c r="L139" s="41">
        <f>L141+L142</f>
        <v>0</v>
      </c>
      <c r="M139" s="11">
        <f t="shared" si="88"/>
        <v>3072.8</v>
      </c>
      <c r="N139" s="11">
        <f>N141+N142</f>
        <v>0</v>
      </c>
      <c r="O139" s="11">
        <f t="shared" si="129"/>
        <v>3072.8</v>
      </c>
      <c r="P139" s="11">
        <f>P141+P142</f>
        <v>0</v>
      </c>
      <c r="Q139" s="11">
        <f t="shared" si="130"/>
        <v>3072.8</v>
      </c>
      <c r="R139" s="20">
        <f>R141+R142</f>
        <v>0</v>
      </c>
      <c r="S139" s="41">
        <f t="shared" si="131"/>
        <v>3072.8</v>
      </c>
      <c r="T139" s="11">
        <f t="shared" si="134"/>
        <v>18064.5</v>
      </c>
      <c r="U139" s="12">
        <f>U141+U142</f>
        <v>0</v>
      </c>
      <c r="V139" s="12">
        <f t="shared" si="89"/>
        <v>18064.5</v>
      </c>
      <c r="W139" s="12">
        <f>W141+W142</f>
        <v>-18064.5</v>
      </c>
      <c r="X139" s="12">
        <f t="shared" si="132"/>
        <v>0</v>
      </c>
      <c r="Y139" s="22">
        <f>Y141+Y142</f>
        <v>18064.5</v>
      </c>
      <c r="Z139" s="43">
        <f t="shared" si="133"/>
        <v>18064.5</v>
      </c>
      <c r="AA139" s="8" t="s">
        <v>117</v>
      </c>
      <c r="AB139" s="10"/>
    </row>
    <row r="140" spans="1:28" s="3" customFormat="1" hidden="1" x14ac:dyDescent="0.35">
      <c r="A140" s="1"/>
      <c r="B140" s="6" t="s">
        <v>5</v>
      </c>
      <c r="C140" s="5"/>
      <c r="D140" s="11"/>
      <c r="E140" s="41"/>
      <c r="F140" s="11"/>
      <c r="G140" s="11"/>
      <c r="H140" s="11"/>
      <c r="I140" s="20"/>
      <c r="J140" s="11"/>
      <c r="K140" s="11"/>
      <c r="L140" s="41"/>
      <c r="M140" s="11"/>
      <c r="N140" s="11"/>
      <c r="O140" s="11"/>
      <c r="P140" s="11"/>
      <c r="Q140" s="11"/>
      <c r="R140" s="20"/>
      <c r="S140" s="11"/>
      <c r="T140" s="12"/>
      <c r="U140" s="12"/>
      <c r="V140" s="12"/>
      <c r="W140" s="12"/>
      <c r="X140" s="12"/>
      <c r="Y140" s="22"/>
      <c r="Z140" s="12"/>
      <c r="AA140" s="7"/>
      <c r="AB140" s="10">
        <v>0</v>
      </c>
    </row>
    <row r="141" spans="1:28" s="3" customFormat="1" hidden="1" x14ac:dyDescent="0.35">
      <c r="A141" s="1"/>
      <c r="B141" s="6" t="s">
        <v>6</v>
      </c>
      <c r="C141" s="5"/>
      <c r="D141" s="11">
        <v>1928.1</v>
      </c>
      <c r="E141" s="41"/>
      <c r="F141" s="11">
        <f t="shared" si="87"/>
        <v>1928.1</v>
      </c>
      <c r="G141" s="11"/>
      <c r="H141" s="11">
        <f t="shared" ref="H141:H148" si="135">F141+G141</f>
        <v>1928.1</v>
      </c>
      <c r="I141" s="20"/>
      <c r="J141" s="11">
        <f t="shared" ref="J141:J148" si="136">H141+I141</f>
        <v>1928.1</v>
      </c>
      <c r="K141" s="11">
        <v>3072.8</v>
      </c>
      <c r="L141" s="41"/>
      <c r="M141" s="11">
        <f t="shared" si="88"/>
        <v>3072.8</v>
      </c>
      <c r="N141" s="11"/>
      <c r="O141" s="11">
        <f t="shared" ref="O141:O148" si="137">M141+N141</f>
        <v>3072.8</v>
      </c>
      <c r="P141" s="11"/>
      <c r="Q141" s="11">
        <f t="shared" ref="Q141:Q148" si="138">O141+P141</f>
        <v>3072.8</v>
      </c>
      <c r="R141" s="20"/>
      <c r="S141" s="11">
        <f t="shared" ref="S141:S148" si="139">Q141+R141</f>
        <v>3072.8</v>
      </c>
      <c r="T141" s="12">
        <v>0</v>
      </c>
      <c r="U141" s="12"/>
      <c r="V141" s="12">
        <f t="shared" si="89"/>
        <v>0</v>
      </c>
      <c r="W141" s="12"/>
      <c r="X141" s="12">
        <f t="shared" ref="X141:X148" si="140">V141+W141</f>
        <v>0</v>
      </c>
      <c r="Y141" s="22">
        <v>18064.5</v>
      </c>
      <c r="Z141" s="12">
        <f t="shared" ref="Z141:Z148" si="141">X141+Y141</f>
        <v>18064.5</v>
      </c>
      <c r="AA141" s="7" t="s">
        <v>117</v>
      </c>
      <c r="AB141" s="10">
        <v>0</v>
      </c>
    </row>
    <row r="142" spans="1:28" s="3" customFormat="1" hidden="1" x14ac:dyDescent="0.35">
      <c r="A142" s="1"/>
      <c r="B142" s="4" t="s">
        <v>12</v>
      </c>
      <c r="C142" s="5"/>
      <c r="D142" s="11">
        <v>0</v>
      </c>
      <c r="E142" s="41">
        <v>0</v>
      </c>
      <c r="F142" s="11">
        <f t="shared" si="87"/>
        <v>0</v>
      </c>
      <c r="G142" s="11">
        <v>0</v>
      </c>
      <c r="H142" s="11">
        <f t="shared" si="135"/>
        <v>0</v>
      </c>
      <c r="I142" s="20">
        <v>0</v>
      </c>
      <c r="J142" s="11">
        <f t="shared" si="136"/>
        <v>0</v>
      </c>
      <c r="K142" s="11">
        <v>0</v>
      </c>
      <c r="L142" s="41">
        <v>0</v>
      </c>
      <c r="M142" s="11">
        <f t="shared" si="88"/>
        <v>0</v>
      </c>
      <c r="N142" s="11">
        <v>0</v>
      </c>
      <c r="O142" s="11">
        <f t="shared" si="137"/>
        <v>0</v>
      </c>
      <c r="P142" s="11">
        <v>0</v>
      </c>
      <c r="Q142" s="11">
        <f t="shared" si="138"/>
        <v>0</v>
      </c>
      <c r="R142" s="20">
        <v>0</v>
      </c>
      <c r="S142" s="11">
        <f t="shared" si="139"/>
        <v>0</v>
      </c>
      <c r="T142" s="12">
        <v>18064.5</v>
      </c>
      <c r="U142" s="12">
        <v>0</v>
      </c>
      <c r="V142" s="12">
        <f t="shared" si="89"/>
        <v>18064.5</v>
      </c>
      <c r="W142" s="12">
        <v>-18064.5</v>
      </c>
      <c r="X142" s="12">
        <f t="shared" si="140"/>
        <v>0</v>
      </c>
      <c r="Y142" s="22"/>
      <c r="Z142" s="12">
        <f t="shared" si="141"/>
        <v>0</v>
      </c>
      <c r="AA142" s="7" t="s">
        <v>228</v>
      </c>
      <c r="AB142" s="10">
        <v>0</v>
      </c>
    </row>
    <row r="143" spans="1:28" ht="55.2" customHeight="1" x14ac:dyDescent="0.35">
      <c r="A143" s="78" t="s">
        <v>186</v>
      </c>
      <c r="B143" s="79" t="s">
        <v>80</v>
      </c>
      <c r="C143" s="70" t="s">
        <v>359</v>
      </c>
      <c r="D143" s="68">
        <v>0</v>
      </c>
      <c r="E143" s="68">
        <v>0</v>
      </c>
      <c r="F143" s="68">
        <f t="shared" si="87"/>
        <v>0</v>
      </c>
      <c r="G143" s="68">
        <v>0</v>
      </c>
      <c r="H143" s="68">
        <f t="shared" si="135"/>
        <v>0</v>
      </c>
      <c r="I143" s="68">
        <v>0</v>
      </c>
      <c r="J143" s="41">
        <f t="shared" si="136"/>
        <v>0</v>
      </c>
      <c r="K143" s="68">
        <v>7956</v>
      </c>
      <c r="L143" s="68">
        <v>0</v>
      </c>
      <c r="M143" s="68">
        <f t="shared" si="88"/>
        <v>7956</v>
      </c>
      <c r="N143" s="68">
        <v>0</v>
      </c>
      <c r="O143" s="68">
        <f t="shared" si="137"/>
        <v>7956</v>
      </c>
      <c r="P143" s="68">
        <v>0</v>
      </c>
      <c r="Q143" s="68">
        <f t="shared" si="138"/>
        <v>7956</v>
      </c>
      <c r="R143" s="68">
        <v>-7956</v>
      </c>
      <c r="S143" s="41">
        <f t="shared" si="139"/>
        <v>0</v>
      </c>
      <c r="T143" s="12">
        <v>80000</v>
      </c>
      <c r="U143" s="12">
        <v>0</v>
      </c>
      <c r="V143" s="12">
        <f t="shared" si="89"/>
        <v>80000</v>
      </c>
      <c r="W143" s="12">
        <v>0</v>
      </c>
      <c r="X143" s="12">
        <f t="shared" si="140"/>
        <v>80000</v>
      </c>
      <c r="Y143" s="69">
        <f>-80000+28221.547</f>
        <v>-51778.453000000001</v>
      </c>
      <c r="Z143" s="43">
        <f t="shared" si="141"/>
        <v>28221.546999999999</v>
      </c>
      <c r="AA143" s="7" t="s">
        <v>118</v>
      </c>
      <c r="AB143" s="10">
        <v>0</v>
      </c>
    </row>
    <row r="144" spans="1:28" ht="54" x14ac:dyDescent="0.35">
      <c r="A144" s="78" t="s">
        <v>187</v>
      </c>
      <c r="B144" s="79" t="s">
        <v>82</v>
      </c>
      <c r="C144" s="70" t="s">
        <v>359</v>
      </c>
      <c r="D144" s="68">
        <v>21381.1</v>
      </c>
      <c r="E144" s="68"/>
      <c r="F144" s="68">
        <f t="shared" si="87"/>
        <v>21381.1</v>
      </c>
      <c r="G144" s="68"/>
      <c r="H144" s="68">
        <f t="shared" si="135"/>
        <v>21381.1</v>
      </c>
      <c r="I144" s="68">
        <f>-21381.1+21381.1</f>
        <v>0</v>
      </c>
      <c r="J144" s="41">
        <f t="shared" si="136"/>
        <v>21381.1</v>
      </c>
      <c r="K144" s="68">
        <v>0</v>
      </c>
      <c r="L144" s="68"/>
      <c r="M144" s="68">
        <f t="shared" si="88"/>
        <v>0</v>
      </c>
      <c r="N144" s="68"/>
      <c r="O144" s="68">
        <f t="shared" si="137"/>
        <v>0</v>
      </c>
      <c r="P144" s="68"/>
      <c r="Q144" s="68">
        <f t="shared" si="138"/>
        <v>0</v>
      </c>
      <c r="R144" s="68"/>
      <c r="S144" s="41">
        <f t="shared" si="139"/>
        <v>0</v>
      </c>
      <c r="T144" s="11">
        <v>0</v>
      </c>
      <c r="U144" s="12"/>
      <c r="V144" s="12">
        <f t="shared" si="89"/>
        <v>0</v>
      </c>
      <c r="W144" s="12"/>
      <c r="X144" s="12">
        <f t="shared" si="140"/>
        <v>0</v>
      </c>
      <c r="Y144" s="69"/>
      <c r="Z144" s="43">
        <f t="shared" si="141"/>
        <v>0</v>
      </c>
      <c r="AA144" s="7" t="s">
        <v>119</v>
      </c>
      <c r="AB144" s="10"/>
    </row>
    <row r="145" spans="1:28" ht="54" x14ac:dyDescent="0.35">
      <c r="A145" s="78" t="s">
        <v>188</v>
      </c>
      <c r="B145" s="79" t="s">
        <v>251</v>
      </c>
      <c r="C145" s="70" t="s">
        <v>359</v>
      </c>
      <c r="D145" s="11"/>
      <c r="E145" s="41">
        <v>25842.915000000001</v>
      </c>
      <c r="F145" s="11">
        <f t="shared" si="87"/>
        <v>25842.915000000001</v>
      </c>
      <c r="G145" s="11">
        <v>6287.3549999999996</v>
      </c>
      <c r="H145" s="11">
        <f t="shared" si="135"/>
        <v>32130.27</v>
      </c>
      <c r="I145" s="20"/>
      <c r="J145" s="41">
        <f t="shared" si="136"/>
        <v>32130.27</v>
      </c>
      <c r="K145" s="11"/>
      <c r="L145" s="41"/>
      <c r="M145" s="11">
        <f t="shared" si="88"/>
        <v>0</v>
      </c>
      <c r="N145" s="11"/>
      <c r="O145" s="11">
        <f t="shared" si="137"/>
        <v>0</v>
      </c>
      <c r="P145" s="11"/>
      <c r="Q145" s="11">
        <f t="shared" si="138"/>
        <v>0</v>
      </c>
      <c r="R145" s="20"/>
      <c r="S145" s="41">
        <f t="shared" si="139"/>
        <v>0</v>
      </c>
      <c r="T145" s="11"/>
      <c r="U145" s="12"/>
      <c r="V145" s="12">
        <f t="shared" si="89"/>
        <v>0</v>
      </c>
      <c r="W145" s="12"/>
      <c r="X145" s="12">
        <f t="shared" si="140"/>
        <v>0</v>
      </c>
      <c r="Y145" s="22"/>
      <c r="Z145" s="43">
        <f t="shared" si="141"/>
        <v>0</v>
      </c>
      <c r="AA145" s="7" t="s">
        <v>252</v>
      </c>
      <c r="AB145" s="10"/>
    </row>
    <row r="146" spans="1:28" ht="54" x14ac:dyDescent="0.35">
      <c r="A146" s="78" t="s">
        <v>189</v>
      </c>
      <c r="B146" s="79" t="s">
        <v>326</v>
      </c>
      <c r="C146" s="70" t="s">
        <v>359</v>
      </c>
      <c r="D146" s="11"/>
      <c r="E146" s="41"/>
      <c r="F146" s="11"/>
      <c r="G146" s="11">
        <v>23340.873</v>
      </c>
      <c r="H146" s="11">
        <f t="shared" si="135"/>
        <v>23340.873</v>
      </c>
      <c r="I146" s="20"/>
      <c r="J146" s="41">
        <f t="shared" si="136"/>
        <v>23340.873</v>
      </c>
      <c r="K146" s="11"/>
      <c r="L146" s="41"/>
      <c r="M146" s="11"/>
      <c r="N146" s="11"/>
      <c r="O146" s="11">
        <f t="shared" si="137"/>
        <v>0</v>
      </c>
      <c r="P146" s="11"/>
      <c r="Q146" s="11">
        <f t="shared" si="138"/>
        <v>0</v>
      </c>
      <c r="R146" s="20"/>
      <c r="S146" s="41">
        <f t="shared" si="139"/>
        <v>0</v>
      </c>
      <c r="T146" s="11"/>
      <c r="U146" s="12"/>
      <c r="V146" s="12"/>
      <c r="W146" s="12"/>
      <c r="X146" s="12">
        <f t="shared" si="140"/>
        <v>0</v>
      </c>
      <c r="Y146" s="22"/>
      <c r="Z146" s="43">
        <f t="shared" si="141"/>
        <v>0</v>
      </c>
      <c r="AA146" s="7" t="s">
        <v>328</v>
      </c>
      <c r="AB146" s="10"/>
    </row>
    <row r="147" spans="1:28" ht="54" x14ac:dyDescent="0.35">
      <c r="A147" s="78" t="s">
        <v>190</v>
      </c>
      <c r="B147" s="79" t="s">
        <v>327</v>
      </c>
      <c r="C147" s="70" t="s">
        <v>359</v>
      </c>
      <c r="D147" s="11"/>
      <c r="E147" s="41"/>
      <c r="F147" s="11"/>
      <c r="G147" s="11">
        <v>22679.438999999998</v>
      </c>
      <c r="H147" s="11">
        <f t="shared" si="135"/>
        <v>22679.438999999998</v>
      </c>
      <c r="I147" s="20"/>
      <c r="J147" s="41">
        <f t="shared" si="136"/>
        <v>22679.438999999998</v>
      </c>
      <c r="K147" s="11"/>
      <c r="L147" s="41"/>
      <c r="M147" s="11"/>
      <c r="N147" s="11"/>
      <c r="O147" s="11">
        <f t="shared" si="137"/>
        <v>0</v>
      </c>
      <c r="P147" s="11"/>
      <c r="Q147" s="11">
        <f t="shared" si="138"/>
        <v>0</v>
      </c>
      <c r="R147" s="20"/>
      <c r="S147" s="41">
        <f t="shared" si="139"/>
        <v>0</v>
      </c>
      <c r="T147" s="11"/>
      <c r="U147" s="12"/>
      <c r="V147" s="12"/>
      <c r="W147" s="12"/>
      <c r="X147" s="12">
        <f t="shared" si="140"/>
        <v>0</v>
      </c>
      <c r="Y147" s="22"/>
      <c r="Z147" s="43">
        <f t="shared" si="141"/>
        <v>0</v>
      </c>
      <c r="AA147" s="7" t="s">
        <v>329</v>
      </c>
      <c r="AB147" s="10"/>
    </row>
    <row r="148" spans="1:28" x14ac:dyDescent="0.35">
      <c r="A148" s="78"/>
      <c r="B148" s="83" t="s">
        <v>4</v>
      </c>
      <c r="C148" s="83"/>
      <c r="D148" s="27">
        <f>D150+D151</f>
        <v>2702073</v>
      </c>
      <c r="E148" s="27">
        <f>E150+E151</f>
        <v>12363.3</v>
      </c>
      <c r="F148" s="26">
        <f t="shared" si="87"/>
        <v>2714436.3</v>
      </c>
      <c r="G148" s="27">
        <f>G150+G151</f>
        <v>284356.26200000005</v>
      </c>
      <c r="H148" s="26">
        <f t="shared" si="135"/>
        <v>2998792.5619999999</v>
      </c>
      <c r="I148" s="27">
        <f>I150+I151</f>
        <v>0</v>
      </c>
      <c r="J148" s="41">
        <f t="shared" si="136"/>
        <v>2998792.5619999999</v>
      </c>
      <c r="K148" s="27">
        <f t="shared" ref="K148:T148" si="142">K150+K151</f>
        <v>2943856.3</v>
      </c>
      <c r="L148" s="27">
        <f>L150+L151</f>
        <v>0</v>
      </c>
      <c r="M148" s="26">
        <f t="shared" si="88"/>
        <v>2943856.3</v>
      </c>
      <c r="N148" s="27">
        <f>N150+N151</f>
        <v>0</v>
      </c>
      <c r="O148" s="26">
        <f t="shared" si="137"/>
        <v>2943856.3</v>
      </c>
      <c r="P148" s="27">
        <f>P150+P151</f>
        <v>0</v>
      </c>
      <c r="Q148" s="26">
        <f t="shared" si="138"/>
        <v>2943856.3</v>
      </c>
      <c r="R148" s="27">
        <f>R150+R151</f>
        <v>0</v>
      </c>
      <c r="S148" s="41">
        <f t="shared" si="139"/>
        <v>2943856.3</v>
      </c>
      <c r="T148" s="27">
        <f t="shared" si="142"/>
        <v>3590793.7</v>
      </c>
      <c r="U148" s="27">
        <f>U150+U151</f>
        <v>0</v>
      </c>
      <c r="V148" s="27">
        <f t="shared" si="89"/>
        <v>3590793.7</v>
      </c>
      <c r="W148" s="27">
        <f>W150+W151</f>
        <v>0</v>
      </c>
      <c r="X148" s="27">
        <f t="shared" si="140"/>
        <v>3590793.7</v>
      </c>
      <c r="Y148" s="27">
        <f>Y150+Y151</f>
        <v>0</v>
      </c>
      <c r="Z148" s="43">
        <f t="shared" si="141"/>
        <v>3590793.7</v>
      </c>
      <c r="AB148" s="10"/>
    </row>
    <row r="149" spans="1:28" x14ac:dyDescent="0.35">
      <c r="A149" s="78"/>
      <c r="B149" s="79" t="s">
        <v>5</v>
      </c>
      <c r="C149" s="89"/>
      <c r="D149" s="26"/>
      <c r="E149" s="26"/>
      <c r="F149" s="26"/>
      <c r="G149" s="26"/>
      <c r="H149" s="26"/>
      <c r="I149" s="26"/>
      <c r="J149" s="41"/>
      <c r="K149" s="26"/>
      <c r="L149" s="26"/>
      <c r="M149" s="26"/>
      <c r="N149" s="26"/>
      <c r="O149" s="26"/>
      <c r="P149" s="26"/>
      <c r="Q149" s="26"/>
      <c r="R149" s="26"/>
      <c r="S149" s="41"/>
      <c r="T149" s="26"/>
      <c r="U149" s="27"/>
      <c r="V149" s="27"/>
      <c r="W149" s="27"/>
      <c r="X149" s="27"/>
      <c r="Y149" s="27"/>
      <c r="Z149" s="43"/>
      <c r="AB149" s="10"/>
    </row>
    <row r="150" spans="1:28" s="29" customFormat="1" hidden="1" x14ac:dyDescent="0.35">
      <c r="A150" s="25"/>
      <c r="B150" s="35" t="s">
        <v>6</v>
      </c>
      <c r="C150" s="50"/>
      <c r="D150" s="37">
        <f>D154+D158+D162+D166+D170+D174+D178+D182+D186+D189+D192+D196+D200+D188</f>
        <v>599118</v>
      </c>
      <c r="E150" s="37">
        <f>E154+E158+E162+E166+E170+E174+E178+E182+E186+E189+E192+E196+E200+E188+E202</f>
        <v>12363.3</v>
      </c>
      <c r="F150" s="26">
        <f t="shared" si="87"/>
        <v>611481.30000000005</v>
      </c>
      <c r="G150" s="37">
        <f>G154+G158+G162+G166+G170+G174+G178+G182+G186+G189+G192+G196+G200+G188+G202+G203+G204+G205+G206</f>
        <v>284356.26200000005</v>
      </c>
      <c r="H150" s="26">
        <f t="shared" ref="H150:H152" si="143">F150+G150</f>
        <v>895837.56200000015</v>
      </c>
      <c r="I150" s="37">
        <f>I154+I158+I162+I166+I170+I174+I178+I182+I186+I189+I192+I196+I200+I188+I202+I203+I204+I205+I206</f>
        <v>0</v>
      </c>
      <c r="J150" s="26">
        <f t="shared" ref="J150:J152" si="144">H150+I150</f>
        <v>895837.56200000015</v>
      </c>
      <c r="K150" s="37">
        <f t="shared" ref="K150:T150" si="145">K154+K158+K162+K166+K170+K174+K178+K182+K186+K189+K192+K196+K200+K188</f>
        <v>1083181.3</v>
      </c>
      <c r="L150" s="37">
        <f>L154+L158+L162+L166+L170+L174+L178+L182+L186+L189+L192+L196+L200+L188+L202</f>
        <v>0</v>
      </c>
      <c r="M150" s="26">
        <f t="shared" si="88"/>
        <v>1083181.3</v>
      </c>
      <c r="N150" s="37">
        <f>N154+N158+N162+N166+N170+N174+N178+N182+N186+N189+N192+N196+N200+N188+N202+N203+N204+N205+N206</f>
        <v>0</v>
      </c>
      <c r="O150" s="26">
        <f t="shared" ref="O150:O152" si="146">M150+N150</f>
        <v>1083181.3</v>
      </c>
      <c r="P150" s="37">
        <f>P154+P158+P162+P166+P170+P174+P178+P182+P186+P189+P192+P196+P200+P188+P202+P203+P204+P205+P206</f>
        <v>0</v>
      </c>
      <c r="Q150" s="26">
        <f>O150+P150</f>
        <v>1083181.3</v>
      </c>
      <c r="R150" s="37">
        <f>R154+R158+R162+R166+R170+R174+R178+R182+R186+R189+R192+R196+R200+R188+R202+R203+R204+R205+R206</f>
        <v>0</v>
      </c>
      <c r="S150" s="26">
        <f>Q150+R150</f>
        <v>1083181.3</v>
      </c>
      <c r="T150" s="37">
        <f t="shared" si="145"/>
        <v>1333689.2</v>
      </c>
      <c r="U150" s="38">
        <f>U154+U158+U162+U166+U170+U174+U178+U182+U186+U189+U192+U196+U200+U188+U202</f>
        <v>0</v>
      </c>
      <c r="V150" s="27">
        <f t="shared" si="89"/>
        <v>1333689.2</v>
      </c>
      <c r="W150" s="38">
        <f>W154+W158+W162+W166+W170+W174+W178+W182+W186+W189+W192+W196+W200+W188+W202+W203+W204+W205+W206</f>
        <v>0</v>
      </c>
      <c r="X150" s="27">
        <f t="shared" ref="X150:X152" si="147">V150+W150</f>
        <v>1333689.2</v>
      </c>
      <c r="Y150" s="38">
        <f>Y154+Y158+Y162+Y166+Y170+Y174+Y178+Y182+Y186+Y189+Y192+Y196+Y200+Y188+Y202+Y203+Y204+Y205+Y206</f>
        <v>0</v>
      </c>
      <c r="Z150" s="27">
        <f t="shared" ref="Z150:Z152" si="148">X150+Y150</f>
        <v>1333689.2</v>
      </c>
      <c r="AA150" s="28"/>
      <c r="AB150" s="30">
        <v>0</v>
      </c>
    </row>
    <row r="151" spans="1:28" x14ac:dyDescent="0.35">
      <c r="A151" s="78"/>
      <c r="B151" s="83" t="s">
        <v>20</v>
      </c>
      <c r="C151" s="89"/>
      <c r="D151" s="26">
        <f>D155+D159+D163+D167+D171+D175+D179+D183+D187+D193+D197+D201</f>
        <v>2102955</v>
      </c>
      <c r="E151" s="26">
        <f>E155+E159+E163+E167+E171+E175+E179+E183+E187+E193+E197+E201</f>
        <v>0</v>
      </c>
      <c r="F151" s="26">
        <f t="shared" si="87"/>
        <v>2102955</v>
      </c>
      <c r="G151" s="26">
        <f>G155+G159+G163+G167+G171+G175+G179+G183+G187+G193+G197+G201</f>
        <v>0</v>
      </c>
      <c r="H151" s="26">
        <f t="shared" si="143"/>
        <v>2102955</v>
      </c>
      <c r="I151" s="26">
        <f>I155+I159+I163+I167+I171+I175+I179+I183+I187+I193+I197+I201</f>
        <v>0</v>
      </c>
      <c r="J151" s="41">
        <f t="shared" si="144"/>
        <v>2102955</v>
      </c>
      <c r="K151" s="26">
        <f t="shared" ref="K151:T151" si="149">K155+K159+K163+K167+K171+K175+K179+K183+K187+K193+K197+K201</f>
        <v>1860675</v>
      </c>
      <c r="L151" s="26">
        <f>L155+L159+L163+L167+L171+L175+L179+L183+L187+L193+L197+L201</f>
        <v>0</v>
      </c>
      <c r="M151" s="26">
        <f t="shared" si="88"/>
        <v>1860675</v>
      </c>
      <c r="N151" s="26">
        <f>N155+N159+N163+N167+N171+N175+N179+N183+N187+N193+N197+N201</f>
        <v>0</v>
      </c>
      <c r="O151" s="26">
        <f t="shared" si="146"/>
        <v>1860675</v>
      </c>
      <c r="P151" s="26">
        <f>P155+P159+P163+P167+P171+P175+P179+P183+P187+P193+P197+P201</f>
        <v>0</v>
      </c>
      <c r="Q151" s="26">
        <f>O151+P151</f>
        <v>1860675</v>
      </c>
      <c r="R151" s="26">
        <f>R155+R159+R163+R167+R171+R175+R179+R183+R187+R193+R197+R201</f>
        <v>0</v>
      </c>
      <c r="S151" s="41">
        <f>Q151+R151</f>
        <v>1860675</v>
      </c>
      <c r="T151" s="26">
        <f t="shared" si="149"/>
        <v>2257104.5</v>
      </c>
      <c r="U151" s="27">
        <f>U155+U159+U163+U167+U171+U175+U179+U183+U187+U193+U197+U201</f>
        <v>0</v>
      </c>
      <c r="V151" s="27">
        <f t="shared" si="89"/>
        <v>2257104.5</v>
      </c>
      <c r="W151" s="27">
        <f>W155+W159+W163+W167+W171+W175+W179+W183+W187+W193+W197+W201</f>
        <v>0</v>
      </c>
      <c r="X151" s="27">
        <f t="shared" si="147"/>
        <v>2257104.5</v>
      </c>
      <c r="Y151" s="27">
        <f>Y155+Y159+Y163+Y167+Y171+Y175+Y179+Y183+Y187+Y193+Y197+Y201</f>
        <v>0</v>
      </c>
      <c r="Z151" s="43">
        <f t="shared" si="148"/>
        <v>2257104.5</v>
      </c>
      <c r="AB151" s="10"/>
    </row>
    <row r="152" spans="1:28" ht="54" x14ac:dyDescent="0.35">
      <c r="A152" s="78" t="s">
        <v>191</v>
      </c>
      <c r="B152" s="83" t="s">
        <v>138</v>
      </c>
      <c r="C152" s="70" t="s">
        <v>359</v>
      </c>
      <c r="D152" s="11">
        <f>D154+D155</f>
        <v>311998.90000000002</v>
      </c>
      <c r="E152" s="41">
        <f>E154+E155</f>
        <v>0</v>
      </c>
      <c r="F152" s="11">
        <f t="shared" si="87"/>
        <v>311998.90000000002</v>
      </c>
      <c r="G152" s="11">
        <f>G154+G155</f>
        <v>90690.504000000001</v>
      </c>
      <c r="H152" s="11">
        <f t="shared" si="143"/>
        <v>402689.40400000004</v>
      </c>
      <c r="I152" s="20">
        <f>I154+I155</f>
        <v>0</v>
      </c>
      <c r="J152" s="41">
        <f t="shared" si="144"/>
        <v>402689.40400000004</v>
      </c>
      <c r="K152" s="11">
        <f>K154+K155</f>
        <v>0</v>
      </c>
      <c r="L152" s="41">
        <f>L154+L155</f>
        <v>0</v>
      </c>
      <c r="M152" s="11">
        <f t="shared" si="88"/>
        <v>0</v>
      </c>
      <c r="N152" s="11">
        <f>N154+N155</f>
        <v>0</v>
      </c>
      <c r="O152" s="11">
        <f t="shared" si="146"/>
        <v>0</v>
      </c>
      <c r="P152" s="11">
        <f>P154+P155</f>
        <v>0</v>
      </c>
      <c r="Q152" s="11">
        <f>O152+P152</f>
        <v>0</v>
      </c>
      <c r="R152" s="20">
        <f>R154+R155</f>
        <v>0</v>
      </c>
      <c r="S152" s="41">
        <f>Q152+R152</f>
        <v>0</v>
      </c>
      <c r="T152" s="11">
        <f>T154+T155</f>
        <v>0</v>
      </c>
      <c r="U152" s="12">
        <f>U154+U155</f>
        <v>0</v>
      </c>
      <c r="V152" s="12">
        <f t="shared" si="89"/>
        <v>0</v>
      </c>
      <c r="W152" s="12">
        <f>W154+W155</f>
        <v>0</v>
      </c>
      <c r="X152" s="12">
        <f t="shared" si="147"/>
        <v>0</v>
      </c>
      <c r="Y152" s="22">
        <f>Y154+Y155</f>
        <v>0</v>
      </c>
      <c r="Z152" s="43">
        <f t="shared" si="148"/>
        <v>0</v>
      </c>
      <c r="AB152" s="10"/>
    </row>
    <row r="153" spans="1:28" x14ac:dyDescent="0.35">
      <c r="A153" s="78"/>
      <c r="B153" s="83" t="s">
        <v>5</v>
      </c>
      <c r="C153" s="89"/>
      <c r="D153" s="11"/>
      <c r="E153" s="41"/>
      <c r="F153" s="11"/>
      <c r="G153" s="11"/>
      <c r="H153" s="11"/>
      <c r="I153" s="20"/>
      <c r="J153" s="41"/>
      <c r="K153" s="11"/>
      <c r="L153" s="41"/>
      <c r="M153" s="11"/>
      <c r="N153" s="11"/>
      <c r="O153" s="11"/>
      <c r="P153" s="11"/>
      <c r="Q153" s="11"/>
      <c r="R153" s="20"/>
      <c r="S153" s="41"/>
      <c r="T153" s="12"/>
      <c r="U153" s="12"/>
      <c r="V153" s="12"/>
      <c r="W153" s="12"/>
      <c r="X153" s="12"/>
      <c r="Y153" s="22"/>
      <c r="Z153" s="43"/>
      <c r="AB153" s="10"/>
    </row>
    <row r="154" spans="1:28" s="3" customFormat="1" hidden="1" x14ac:dyDescent="0.35">
      <c r="A154" s="1"/>
      <c r="B154" s="17" t="s">
        <v>6</v>
      </c>
      <c r="C154" s="2"/>
      <c r="D154" s="14">
        <v>85005.3</v>
      </c>
      <c r="E154" s="42"/>
      <c r="F154" s="11">
        <f t="shared" si="87"/>
        <v>85005.3</v>
      </c>
      <c r="G154" s="14">
        <f>40.056+90650.448</f>
        <v>90690.504000000001</v>
      </c>
      <c r="H154" s="11">
        <f t="shared" ref="H154:H156" si="150">F154+G154</f>
        <v>175695.804</v>
      </c>
      <c r="I154" s="21"/>
      <c r="J154" s="11">
        <f t="shared" ref="J154:J156" si="151">H154+I154</f>
        <v>175695.804</v>
      </c>
      <c r="K154" s="14">
        <v>0</v>
      </c>
      <c r="L154" s="42"/>
      <c r="M154" s="11">
        <f t="shared" si="88"/>
        <v>0</v>
      </c>
      <c r="N154" s="14"/>
      <c r="O154" s="11">
        <f t="shared" ref="O154:O156" si="152">M154+N154</f>
        <v>0</v>
      </c>
      <c r="P154" s="14"/>
      <c r="Q154" s="11">
        <f>O154+P154</f>
        <v>0</v>
      </c>
      <c r="R154" s="21"/>
      <c r="S154" s="11">
        <f>Q154+R154</f>
        <v>0</v>
      </c>
      <c r="T154" s="13">
        <v>0</v>
      </c>
      <c r="U154" s="13"/>
      <c r="V154" s="12">
        <f t="shared" si="89"/>
        <v>0</v>
      </c>
      <c r="W154" s="13"/>
      <c r="X154" s="12">
        <f t="shared" ref="X154:X156" si="153">V154+W154</f>
        <v>0</v>
      </c>
      <c r="Y154" s="24"/>
      <c r="Z154" s="12">
        <f t="shared" ref="Z154:Z156" si="154">X154+Y154</f>
        <v>0</v>
      </c>
      <c r="AA154" s="8" t="s">
        <v>236</v>
      </c>
      <c r="AB154" s="10">
        <v>0</v>
      </c>
    </row>
    <row r="155" spans="1:28" x14ac:dyDescent="0.35">
      <c r="A155" s="78"/>
      <c r="B155" s="83" t="s">
        <v>20</v>
      </c>
      <c r="C155" s="89"/>
      <c r="D155" s="11">
        <v>226993.6</v>
      </c>
      <c r="E155" s="41"/>
      <c r="F155" s="11">
        <f t="shared" si="87"/>
        <v>226993.6</v>
      </c>
      <c r="G155" s="11"/>
      <c r="H155" s="11">
        <f t="shared" si="150"/>
        <v>226993.6</v>
      </c>
      <c r="I155" s="20"/>
      <c r="J155" s="41">
        <f t="shared" si="151"/>
        <v>226993.6</v>
      </c>
      <c r="K155" s="11">
        <v>0</v>
      </c>
      <c r="L155" s="41"/>
      <c r="M155" s="11">
        <f t="shared" si="88"/>
        <v>0</v>
      </c>
      <c r="N155" s="11"/>
      <c r="O155" s="11">
        <f t="shared" si="152"/>
        <v>0</v>
      </c>
      <c r="P155" s="11"/>
      <c r="Q155" s="11">
        <f>O155+P155</f>
        <v>0</v>
      </c>
      <c r="R155" s="20"/>
      <c r="S155" s="41">
        <f>Q155+R155</f>
        <v>0</v>
      </c>
      <c r="T155" s="12">
        <v>0</v>
      </c>
      <c r="U155" s="12"/>
      <c r="V155" s="12">
        <f t="shared" si="89"/>
        <v>0</v>
      </c>
      <c r="W155" s="12"/>
      <c r="X155" s="12">
        <f t="shared" si="153"/>
        <v>0</v>
      </c>
      <c r="Y155" s="22"/>
      <c r="Z155" s="43">
        <f t="shared" si="154"/>
        <v>0</v>
      </c>
      <c r="AA155" s="8" t="s">
        <v>237</v>
      </c>
      <c r="AB155" s="10"/>
    </row>
    <row r="156" spans="1:28" ht="54" x14ac:dyDescent="0.35">
      <c r="A156" s="78" t="s">
        <v>192</v>
      </c>
      <c r="B156" s="83" t="s">
        <v>36</v>
      </c>
      <c r="C156" s="70" t="s">
        <v>359</v>
      </c>
      <c r="D156" s="11">
        <f>D158+D159</f>
        <v>469142.3</v>
      </c>
      <c r="E156" s="41">
        <f>E158+E159</f>
        <v>0</v>
      </c>
      <c r="F156" s="11">
        <f t="shared" si="87"/>
        <v>469142.3</v>
      </c>
      <c r="G156" s="11">
        <f>G158+G159</f>
        <v>0</v>
      </c>
      <c r="H156" s="11">
        <f t="shared" si="150"/>
        <v>469142.3</v>
      </c>
      <c r="I156" s="20">
        <f>I158+I159</f>
        <v>0</v>
      </c>
      <c r="J156" s="41">
        <f t="shared" si="151"/>
        <v>469142.3</v>
      </c>
      <c r="K156" s="11">
        <f t="shared" ref="K156:T156" si="155">K158+K159</f>
        <v>0</v>
      </c>
      <c r="L156" s="41">
        <f>L158+L159</f>
        <v>0</v>
      </c>
      <c r="M156" s="11">
        <f t="shared" si="88"/>
        <v>0</v>
      </c>
      <c r="N156" s="11">
        <f>N158+N159</f>
        <v>0</v>
      </c>
      <c r="O156" s="11">
        <f t="shared" si="152"/>
        <v>0</v>
      </c>
      <c r="P156" s="11">
        <f>P158+P159</f>
        <v>0</v>
      </c>
      <c r="Q156" s="11">
        <f>O156+P156</f>
        <v>0</v>
      </c>
      <c r="R156" s="20">
        <f>R158+R159</f>
        <v>0</v>
      </c>
      <c r="S156" s="41">
        <f>Q156+R156</f>
        <v>0</v>
      </c>
      <c r="T156" s="11">
        <f t="shared" si="155"/>
        <v>0</v>
      </c>
      <c r="U156" s="12">
        <f>U158+U159</f>
        <v>0</v>
      </c>
      <c r="V156" s="12">
        <f t="shared" si="89"/>
        <v>0</v>
      </c>
      <c r="W156" s="12">
        <f>W158+W159</f>
        <v>0</v>
      </c>
      <c r="X156" s="12">
        <f t="shared" si="153"/>
        <v>0</v>
      </c>
      <c r="Y156" s="22">
        <f>Y158+Y159</f>
        <v>0</v>
      </c>
      <c r="Z156" s="43">
        <f t="shared" si="154"/>
        <v>0</v>
      </c>
      <c r="AB156" s="10"/>
    </row>
    <row r="157" spans="1:28" x14ac:dyDescent="0.35">
      <c r="A157" s="78"/>
      <c r="B157" s="83" t="s">
        <v>5</v>
      </c>
      <c r="C157" s="90"/>
      <c r="D157" s="11"/>
      <c r="E157" s="41"/>
      <c r="F157" s="11"/>
      <c r="G157" s="11"/>
      <c r="H157" s="11"/>
      <c r="I157" s="20"/>
      <c r="J157" s="41"/>
      <c r="K157" s="11"/>
      <c r="L157" s="41"/>
      <c r="M157" s="11"/>
      <c r="N157" s="11"/>
      <c r="O157" s="11"/>
      <c r="P157" s="11"/>
      <c r="Q157" s="11"/>
      <c r="R157" s="20"/>
      <c r="S157" s="41"/>
      <c r="T157" s="12"/>
      <c r="U157" s="12"/>
      <c r="V157" s="12"/>
      <c r="W157" s="12"/>
      <c r="X157" s="12"/>
      <c r="Y157" s="22"/>
      <c r="Z157" s="43"/>
      <c r="AB157" s="10"/>
    </row>
    <row r="158" spans="1:28" s="3" customFormat="1" hidden="1" x14ac:dyDescent="0.35">
      <c r="A158" s="1"/>
      <c r="B158" s="17" t="s">
        <v>6</v>
      </c>
      <c r="C158" s="18"/>
      <c r="D158" s="11">
        <v>117285.5</v>
      </c>
      <c r="E158" s="41"/>
      <c r="F158" s="11">
        <f t="shared" si="87"/>
        <v>117285.5</v>
      </c>
      <c r="G158" s="11"/>
      <c r="H158" s="11">
        <f t="shared" ref="H158:H160" si="156">F158+G158</f>
        <v>117285.5</v>
      </c>
      <c r="I158" s="20"/>
      <c r="J158" s="11">
        <f t="shared" ref="J158:J160" si="157">H158+I158</f>
        <v>117285.5</v>
      </c>
      <c r="K158" s="11">
        <v>0</v>
      </c>
      <c r="L158" s="41"/>
      <c r="M158" s="11">
        <f t="shared" si="88"/>
        <v>0</v>
      </c>
      <c r="N158" s="11"/>
      <c r="O158" s="11">
        <f t="shared" ref="O158:O160" si="158">M158+N158</f>
        <v>0</v>
      </c>
      <c r="P158" s="11"/>
      <c r="Q158" s="11">
        <f>O158+P158</f>
        <v>0</v>
      </c>
      <c r="R158" s="20"/>
      <c r="S158" s="11">
        <f>Q158+R158</f>
        <v>0</v>
      </c>
      <c r="T158" s="12">
        <v>0</v>
      </c>
      <c r="U158" s="12"/>
      <c r="V158" s="12">
        <f t="shared" si="89"/>
        <v>0</v>
      </c>
      <c r="W158" s="12"/>
      <c r="X158" s="12">
        <f t="shared" ref="X158:X160" si="159">V158+W158</f>
        <v>0</v>
      </c>
      <c r="Y158" s="22"/>
      <c r="Z158" s="12">
        <f t="shared" ref="Z158:Z160" si="160">X158+Y158</f>
        <v>0</v>
      </c>
      <c r="AA158" s="8" t="s">
        <v>234</v>
      </c>
      <c r="AB158" s="10">
        <v>0</v>
      </c>
    </row>
    <row r="159" spans="1:28" x14ac:dyDescent="0.35">
      <c r="A159" s="78"/>
      <c r="B159" s="83" t="s">
        <v>20</v>
      </c>
      <c r="C159" s="90"/>
      <c r="D159" s="11">
        <v>351856.8</v>
      </c>
      <c r="E159" s="41"/>
      <c r="F159" s="11">
        <f t="shared" si="87"/>
        <v>351856.8</v>
      </c>
      <c r="G159" s="11"/>
      <c r="H159" s="11">
        <f t="shared" si="156"/>
        <v>351856.8</v>
      </c>
      <c r="I159" s="20"/>
      <c r="J159" s="41">
        <f t="shared" si="157"/>
        <v>351856.8</v>
      </c>
      <c r="K159" s="11">
        <v>0</v>
      </c>
      <c r="L159" s="41"/>
      <c r="M159" s="11">
        <f t="shared" si="88"/>
        <v>0</v>
      </c>
      <c r="N159" s="11"/>
      <c r="O159" s="11">
        <f t="shared" si="158"/>
        <v>0</v>
      </c>
      <c r="P159" s="11"/>
      <c r="Q159" s="11">
        <f>O159+P159</f>
        <v>0</v>
      </c>
      <c r="R159" s="20"/>
      <c r="S159" s="41">
        <f>Q159+R159</f>
        <v>0</v>
      </c>
      <c r="T159" s="12">
        <v>0</v>
      </c>
      <c r="U159" s="12"/>
      <c r="V159" s="12">
        <f t="shared" si="89"/>
        <v>0</v>
      </c>
      <c r="W159" s="12"/>
      <c r="X159" s="12">
        <f t="shared" si="159"/>
        <v>0</v>
      </c>
      <c r="Y159" s="22"/>
      <c r="Z159" s="43">
        <f t="shared" si="160"/>
        <v>0</v>
      </c>
      <c r="AA159" s="8" t="s">
        <v>237</v>
      </c>
      <c r="AB159" s="10"/>
    </row>
    <row r="160" spans="1:28" ht="54" x14ac:dyDescent="0.35">
      <c r="A160" s="78" t="s">
        <v>193</v>
      </c>
      <c r="B160" s="83" t="s">
        <v>246</v>
      </c>
      <c r="C160" s="70" t="s">
        <v>359</v>
      </c>
      <c r="D160" s="11">
        <f>D162+D163</f>
        <v>62004.900000000009</v>
      </c>
      <c r="E160" s="41">
        <f>E162+E163</f>
        <v>0</v>
      </c>
      <c r="F160" s="11">
        <f t="shared" si="87"/>
        <v>62004.900000000009</v>
      </c>
      <c r="G160" s="11">
        <f>G162+G163</f>
        <v>5305</v>
      </c>
      <c r="H160" s="11">
        <f t="shared" si="156"/>
        <v>67309.900000000009</v>
      </c>
      <c r="I160" s="20">
        <f>I162+I163</f>
        <v>0</v>
      </c>
      <c r="J160" s="41">
        <f t="shared" si="157"/>
        <v>67309.900000000009</v>
      </c>
      <c r="K160" s="11">
        <f t="shared" ref="K160:T160" si="161">K162+K163</f>
        <v>279089.3</v>
      </c>
      <c r="L160" s="41">
        <f>L162+L163</f>
        <v>0</v>
      </c>
      <c r="M160" s="11">
        <f t="shared" si="88"/>
        <v>279089.3</v>
      </c>
      <c r="N160" s="11">
        <f>N162+N163</f>
        <v>0</v>
      </c>
      <c r="O160" s="11">
        <f t="shared" si="158"/>
        <v>279089.3</v>
      </c>
      <c r="P160" s="11">
        <f>P162+P163</f>
        <v>0</v>
      </c>
      <c r="Q160" s="11">
        <f>O160+P160</f>
        <v>279089.3</v>
      </c>
      <c r="R160" s="20">
        <f>R162+R163</f>
        <v>0</v>
      </c>
      <c r="S160" s="41">
        <f>Q160+R160</f>
        <v>279089.3</v>
      </c>
      <c r="T160" s="11">
        <f t="shared" si="161"/>
        <v>1088484.5</v>
      </c>
      <c r="U160" s="12">
        <f>U162+U163</f>
        <v>0</v>
      </c>
      <c r="V160" s="12">
        <f t="shared" si="89"/>
        <v>1088484.5</v>
      </c>
      <c r="W160" s="12">
        <f>W162+W163</f>
        <v>0</v>
      </c>
      <c r="X160" s="12">
        <f t="shared" si="159"/>
        <v>1088484.5</v>
      </c>
      <c r="Y160" s="22">
        <f>Y162+Y163</f>
        <v>0</v>
      </c>
      <c r="Z160" s="43">
        <f t="shared" si="160"/>
        <v>1088484.5</v>
      </c>
      <c r="AB160" s="10"/>
    </row>
    <row r="161" spans="1:28" x14ac:dyDescent="0.35">
      <c r="A161" s="78"/>
      <c r="B161" s="83" t="s">
        <v>5</v>
      </c>
      <c r="C161" s="90"/>
      <c r="D161" s="11"/>
      <c r="E161" s="41"/>
      <c r="F161" s="11"/>
      <c r="G161" s="11"/>
      <c r="H161" s="11"/>
      <c r="I161" s="20"/>
      <c r="J161" s="41"/>
      <c r="K161" s="11"/>
      <c r="L161" s="41"/>
      <c r="M161" s="11"/>
      <c r="N161" s="11"/>
      <c r="O161" s="11"/>
      <c r="P161" s="11"/>
      <c r="Q161" s="11"/>
      <c r="R161" s="20"/>
      <c r="S161" s="41"/>
      <c r="T161" s="12"/>
      <c r="U161" s="12"/>
      <c r="V161" s="12"/>
      <c r="W161" s="12"/>
      <c r="X161" s="12"/>
      <c r="Y161" s="22"/>
      <c r="Z161" s="43"/>
      <c r="AB161" s="10"/>
    </row>
    <row r="162" spans="1:28" s="3" customFormat="1" hidden="1" x14ac:dyDescent="0.35">
      <c r="A162" s="1"/>
      <c r="B162" s="17" t="s">
        <v>6</v>
      </c>
      <c r="C162" s="18"/>
      <c r="D162" s="11">
        <v>11580.600000000006</v>
      </c>
      <c r="E162" s="41"/>
      <c r="F162" s="11">
        <f t="shared" si="87"/>
        <v>11580.600000000006</v>
      </c>
      <c r="G162" s="11">
        <v>5305</v>
      </c>
      <c r="H162" s="11">
        <f t="shared" ref="H162:H164" si="162">F162+G162</f>
        <v>16885.600000000006</v>
      </c>
      <c r="I162" s="20"/>
      <c r="J162" s="11">
        <f t="shared" ref="J162:J164" si="163">H162+I162</f>
        <v>16885.600000000006</v>
      </c>
      <c r="K162" s="11">
        <v>279089.3</v>
      </c>
      <c r="L162" s="41"/>
      <c r="M162" s="11">
        <f t="shared" si="88"/>
        <v>279089.3</v>
      </c>
      <c r="N162" s="11"/>
      <c r="O162" s="11">
        <f t="shared" ref="O162:O164" si="164">M162+N162</f>
        <v>279089.3</v>
      </c>
      <c r="P162" s="11"/>
      <c r="Q162" s="11">
        <f>O162+P162</f>
        <v>279089.3</v>
      </c>
      <c r="R162" s="20"/>
      <c r="S162" s="11">
        <f>Q162+R162</f>
        <v>279089.3</v>
      </c>
      <c r="T162" s="12">
        <v>338484.5</v>
      </c>
      <c r="U162" s="12"/>
      <c r="V162" s="12">
        <f t="shared" si="89"/>
        <v>338484.5</v>
      </c>
      <c r="W162" s="12"/>
      <c r="X162" s="12">
        <f t="shared" ref="X162:X164" si="165">V162+W162</f>
        <v>338484.5</v>
      </c>
      <c r="Y162" s="22"/>
      <c r="Z162" s="12">
        <f t="shared" ref="Z162:Z164" si="166">X162+Y162</f>
        <v>338484.5</v>
      </c>
      <c r="AA162" s="3" t="s">
        <v>233</v>
      </c>
      <c r="AB162" s="10">
        <v>0</v>
      </c>
    </row>
    <row r="163" spans="1:28" x14ac:dyDescent="0.35">
      <c r="A163" s="78"/>
      <c r="B163" s="83" t="s">
        <v>20</v>
      </c>
      <c r="C163" s="90"/>
      <c r="D163" s="11">
        <v>50424.3</v>
      </c>
      <c r="E163" s="41"/>
      <c r="F163" s="11">
        <f t="shared" si="87"/>
        <v>50424.3</v>
      </c>
      <c r="G163" s="11"/>
      <c r="H163" s="11">
        <f t="shared" si="162"/>
        <v>50424.3</v>
      </c>
      <c r="I163" s="20"/>
      <c r="J163" s="41">
        <f t="shared" si="163"/>
        <v>50424.3</v>
      </c>
      <c r="K163" s="11">
        <v>0</v>
      </c>
      <c r="L163" s="41"/>
      <c r="M163" s="11">
        <f t="shared" si="88"/>
        <v>0</v>
      </c>
      <c r="N163" s="11"/>
      <c r="O163" s="11">
        <f t="shared" si="164"/>
        <v>0</v>
      </c>
      <c r="P163" s="11"/>
      <c r="Q163" s="11">
        <f>O163+P163</f>
        <v>0</v>
      </c>
      <c r="R163" s="20"/>
      <c r="S163" s="41">
        <f>Q163+R163</f>
        <v>0</v>
      </c>
      <c r="T163" s="12">
        <v>750000</v>
      </c>
      <c r="U163" s="12"/>
      <c r="V163" s="12">
        <f t="shared" si="89"/>
        <v>750000</v>
      </c>
      <c r="W163" s="12"/>
      <c r="X163" s="12">
        <f t="shared" si="165"/>
        <v>750000</v>
      </c>
      <c r="Y163" s="22"/>
      <c r="Z163" s="43">
        <f t="shared" si="166"/>
        <v>750000</v>
      </c>
      <c r="AA163" s="8" t="s">
        <v>237</v>
      </c>
      <c r="AB163" s="10"/>
    </row>
    <row r="164" spans="1:28" ht="54" x14ac:dyDescent="0.35">
      <c r="A164" s="78" t="s">
        <v>194</v>
      </c>
      <c r="B164" s="83" t="s">
        <v>215</v>
      </c>
      <c r="C164" s="70" t="s">
        <v>359</v>
      </c>
      <c r="D164" s="11">
        <f>D166+D167</f>
        <v>0</v>
      </c>
      <c r="E164" s="41">
        <f>E166+E167</f>
        <v>0</v>
      </c>
      <c r="F164" s="11">
        <f t="shared" si="87"/>
        <v>0</v>
      </c>
      <c r="G164" s="11">
        <f>G166+G167</f>
        <v>0</v>
      </c>
      <c r="H164" s="11">
        <f t="shared" si="162"/>
        <v>0</v>
      </c>
      <c r="I164" s="20">
        <f>I166+I167</f>
        <v>0</v>
      </c>
      <c r="J164" s="41">
        <f t="shared" si="163"/>
        <v>0</v>
      </c>
      <c r="K164" s="11">
        <f t="shared" ref="K164:T164" si="167">K166+K167</f>
        <v>41507.199999999997</v>
      </c>
      <c r="L164" s="41">
        <f>L166+L167</f>
        <v>0</v>
      </c>
      <c r="M164" s="11">
        <f t="shared" si="88"/>
        <v>41507.199999999997</v>
      </c>
      <c r="N164" s="11">
        <f>N166+N167</f>
        <v>0</v>
      </c>
      <c r="O164" s="11">
        <f t="shared" si="164"/>
        <v>41507.199999999997</v>
      </c>
      <c r="P164" s="11">
        <f>P166+P167</f>
        <v>0</v>
      </c>
      <c r="Q164" s="11">
        <f>O164+P164</f>
        <v>41507.199999999997</v>
      </c>
      <c r="R164" s="20">
        <f>R166+R167</f>
        <v>0</v>
      </c>
      <c r="S164" s="41">
        <f>Q164+R164</f>
        <v>41507.199999999997</v>
      </c>
      <c r="T164" s="11">
        <f t="shared" si="167"/>
        <v>0</v>
      </c>
      <c r="U164" s="12">
        <f>U166+U167</f>
        <v>0</v>
      </c>
      <c r="V164" s="12">
        <f t="shared" si="89"/>
        <v>0</v>
      </c>
      <c r="W164" s="12">
        <f>W166+W167</f>
        <v>0</v>
      </c>
      <c r="X164" s="12">
        <f t="shared" si="165"/>
        <v>0</v>
      </c>
      <c r="Y164" s="22">
        <f>Y166+Y167</f>
        <v>0</v>
      </c>
      <c r="Z164" s="43">
        <f t="shared" si="166"/>
        <v>0</v>
      </c>
      <c r="AB164" s="10"/>
    </row>
    <row r="165" spans="1:28" x14ac:dyDescent="0.35">
      <c r="A165" s="78"/>
      <c r="B165" s="83" t="s">
        <v>5</v>
      </c>
      <c r="C165" s="90"/>
      <c r="D165" s="11"/>
      <c r="E165" s="41"/>
      <c r="F165" s="11"/>
      <c r="G165" s="11"/>
      <c r="H165" s="11"/>
      <c r="I165" s="20"/>
      <c r="J165" s="41"/>
      <c r="K165" s="11"/>
      <c r="L165" s="41"/>
      <c r="M165" s="11"/>
      <c r="N165" s="11"/>
      <c r="O165" s="11"/>
      <c r="P165" s="11"/>
      <c r="Q165" s="11"/>
      <c r="R165" s="20"/>
      <c r="S165" s="41"/>
      <c r="T165" s="12"/>
      <c r="U165" s="12"/>
      <c r="V165" s="12"/>
      <c r="W165" s="12"/>
      <c r="X165" s="12"/>
      <c r="Y165" s="22"/>
      <c r="Z165" s="43"/>
      <c r="AB165" s="10"/>
    </row>
    <row r="166" spans="1:28" s="3" customFormat="1" hidden="1" x14ac:dyDescent="0.35">
      <c r="A166" s="1"/>
      <c r="B166" s="17" t="s">
        <v>6</v>
      </c>
      <c r="C166" s="18"/>
      <c r="D166" s="11">
        <v>0</v>
      </c>
      <c r="E166" s="41">
        <v>0</v>
      </c>
      <c r="F166" s="11">
        <f t="shared" si="87"/>
        <v>0</v>
      </c>
      <c r="G166" s="11">
        <v>0</v>
      </c>
      <c r="H166" s="11">
        <f t="shared" ref="H166:H168" si="168">F166+G166</f>
        <v>0</v>
      </c>
      <c r="I166" s="20">
        <v>0</v>
      </c>
      <c r="J166" s="11">
        <f t="shared" ref="J166:J168" si="169">H166+I166</f>
        <v>0</v>
      </c>
      <c r="K166" s="11">
        <v>10376.9</v>
      </c>
      <c r="L166" s="41">
        <v>0</v>
      </c>
      <c r="M166" s="11">
        <f t="shared" si="88"/>
        <v>10376.9</v>
      </c>
      <c r="N166" s="11">
        <v>0</v>
      </c>
      <c r="O166" s="11">
        <f t="shared" ref="O166:O168" si="170">M166+N166</f>
        <v>10376.9</v>
      </c>
      <c r="P166" s="11">
        <v>0</v>
      </c>
      <c r="Q166" s="11">
        <f>O166+P166</f>
        <v>10376.9</v>
      </c>
      <c r="R166" s="20">
        <v>0</v>
      </c>
      <c r="S166" s="11">
        <f>Q166+R166</f>
        <v>10376.9</v>
      </c>
      <c r="T166" s="12">
        <v>0</v>
      </c>
      <c r="U166" s="12">
        <v>0</v>
      </c>
      <c r="V166" s="12">
        <f t="shared" si="89"/>
        <v>0</v>
      </c>
      <c r="W166" s="12">
        <v>0</v>
      </c>
      <c r="X166" s="12">
        <f t="shared" ref="X166:X168" si="171">V166+W166</f>
        <v>0</v>
      </c>
      <c r="Y166" s="22">
        <v>0</v>
      </c>
      <c r="Z166" s="12">
        <f t="shared" ref="Z166:Z168" si="172">X166+Y166</f>
        <v>0</v>
      </c>
      <c r="AA166" s="8" t="s">
        <v>240</v>
      </c>
      <c r="AB166" s="10">
        <v>0</v>
      </c>
    </row>
    <row r="167" spans="1:28" x14ac:dyDescent="0.35">
      <c r="A167" s="78"/>
      <c r="B167" s="83" t="s">
        <v>20</v>
      </c>
      <c r="C167" s="90"/>
      <c r="D167" s="11">
        <v>0</v>
      </c>
      <c r="E167" s="41">
        <v>0</v>
      </c>
      <c r="F167" s="11">
        <f t="shared" si="87"/>
        <v>0</v>
      </c>
      <c r="G167" s="11">
        <v>0</v>
      </c>
      <c r="H167" s="11">
        <f t="shared" si="168"/>
        <v>0</v>
      </c>
      <c r="I167" s="20">
        <v>0</v>
      </c>
      <c r="J167" s="41">
        <f t="shared" si="169"/>
        <v>0</v>
      </c>
      <c r="K167" s="11">
        <v>31130.3</v>
      </c>
      <c r="L167" s="41">
        <v>0</v>
      </c>
      <c r="M167" s="11">
        <f t="shared" si="88"/>
        <v>31130.3</v>
      </c>
      <c r="N167" s="11">
        <v>0</v>
      </c>
      <c r="O167" s="11">
        <f t="shared" si="170"/>
        <v>31130.3</v>
      </c>
      <c r="P167" s="11">
        <v>0</v>
      </c>
      <c r="Q167" s="11">
        <f>O167+P167</f>
        <v>31130.3</v>
      </c>
      <c r="R167" s="20">
        <v>0</v>
      </c>
      <c r="S167" s="41">
        <f>Q167+R167</f>
        <v>31130.3</v>
      </c>
      <c r="T167" s="12">
        <v>0</v>
      </c>
      <c r="U167" s="12">
        <v>0</v>
      </c>
      <c r="V167" s="12">
        <f t="shared" si="89"/>
        <v>0</v>
      </c>
      <c r="W167" s="12">
        <v>0</v>
      </c>
      <c r="X167" s="12">
        <f t="shared" si="171"/>
        <v>0</v>
      </c>
      <c r="Y167" s="22">
        <v>0</v>
      </c>
      <c r="Z167" s="43">
        <f t="shared" si="172"/>
        <v>0</v>
      </c>
      <c r="AA167" s="8" t="s">
        <v>237</v>
      </c>
      <c r="AB167" s="10"/>
    </row>
    <row r="168" spans="1:28" ht="72" x14ac:dyDescent="0.35">
      <c r="A168" s="78" t="s">
        <v>195</v>
      </c>
      <c r="B168" s="83" t="s">
        <v>37</v>
      </c>
      <c r="C168" s="70" t="s">
        <v>359</v>
      </c>
      <c r="D168" s="11">
        <f>D170+D171</f>
        <v>0</v>
      </c>
      <c r="E168" s="41">
        <f>E170+E171</f>
        <v>0</v>
      </c>
      <c r="F168" s="11">
        <f t="shared" si="87"/>
        <v>0</v>
      </c>
      <c r="G168" s="11">
        <f>G170+G171</f>
        <v>0</v>
      </c>
      <c r="H168" s="11">
        <f t="shared" si="168"/>
        <v>0</v>
      </c>
      <c r="I168" s="20">
        <f>I170+I171</f>
        <v>0</v>
      </c>
      <c r="J168" s="41">
        <f t="shared" si="169"/>
        <v>0</v>
      </c>
      <c r="K168" s="11">
        <f t="shared" ref="K168:T168" si="173">K170+K171</f>
        <v>46155</v>
      </c>
      <c r="L168" s="41">
        <f>L170+L171</f>
        <v>0</v>
      </c>
      <c r="M168" s="11">
        <f t="shared" si="88"/>
        <v>46155</v>
      </c>
      <c r="N168" s="11">
        <f>N170+N171</f>
        <v>0</v>
      </c>
      <c r="O168" s="11">
        <f t="shared" si="170"/>
        <v>46155</v>
      </c>
      <c r="P168" s="11">
        <f>P170+P171</f>
        <v>0</v>
      </c>
      <c r="Q168" s="11">
        <f>O168+P168</f>
        <v>46155</v>
      </c>
      <c r="R168" s="20">
        <f>R170+R171</f>
        <v>0</v>
      </c>
      <c r="S168" s="41">
        <f>Q168+R168</f>
        <v>46155</v>
      </c>
      <c r="T168" s="11">
        <f t="shared" si="173"/>
        <v>0</v>
      </c>
      <c r="U168" s="12">
        <f>U170+U171</f>
        <v>0</v>
      </c>
      <c r="V168" s="12">
        <f t="shared" si="89"/>
        <v>0</v>
      </c>
      <c r="W168" s="12">
        <f>W170+W171</f>
        <v>0</v>
      </c>
      <c r="X168" s="12">
        <f t="shared" si="171"/>
        <v>0</v>
      </c>
      <c r="Y168" s="22">
        <f>Y170+Y171</f>
        <v>0</v>
      </c>
      <c r="Z168" s="43">
        <f t="shared" si="172"/>
        <v>0</v>
      </c>
      <c r="AB168" s="10"/>
    </row>
    <row r="169" spans="1:28" x14ac:dyDescent="0.35">
      <c r="A169" s="78"/>
      <c r="B169" s="83" t="s">
        <v>5</v>
      </c>
      <c r="C169" s="89"/>
      <c r="D169" s="11"/>
      <c r="E169" s="41"/>
      <c r="F169" s="11"/>
      <c r="G169" s="11"/>
      <c r="H169" s="11"/>
      <c r="I169" s="20"/>
      <c r="J169" s="41"/>
      <c r="K169" s="11"/>
      <c r="L169" s="41"/>
      <c r="M169" s="11"/>
      <c r="N169" s="11"/>
      <c r="O169" s="11"/>
      <c r="P169" s="11"/>
      <c r="Q169" s="11"/>
      <c r="R169" s="20"/>
      <c r="S169" s="41"/>
      <c r="T169" s="12"/>
      <c r="U169" s="12"/>
      <c r="V169" s="12"/>
      <c r="W169" s="12"/>
      <c r="X169" s="12"/>
      <c r="Y169" s="22"/>
      <c r="Z169" s="43"/>
      <c r="AB169" s="10"/>
    </row>
    <row r="170" spans="1:28" s="3" customFormat="1" hidden="1" x14ac:dyDescent="0.35">
      <c r="A170" s="1"/>
      <c r="B170" s="17" t="s">
        <v>6</v>
      </c>
      <c r="C170" s="2"/>
      <c r="D170" s="14">
        <v>0</v>
      </c>
      <c r="E170" s="42">
        <v>0</v>
      </c>
      <c r="F170" s="11">
        <f t="shared" ref="F170:F238" si="174">D170+E170</f>
        <v>0</v>
      </c>
      <c r="G170" s="14">
        <v>0</v>
      </c>
      <c r="H170" s="11">
        <f t="shared" ref="H170:H172" si="175">F170+G170</f>
        <v>0</v>
      </c>
      <c r="I170" s="21">
        <v>0</v>
      </c>
      <c r="J170" s="11">
        <f t="shared" ref="J170:J172" si="176">H170+I170</f>
        <v>0</v>
      </c>
      <c r="K170" s="14">
        <v>11538.9</v>
      </c>
      <c r="L170" s="42">
        <v>0</v>
      </c>
      <c r="M170" s="11">
        <f t="shared" ref="M170:M238" si="177">K170+L170</f>
        <v>11538.9</v>
      </c>
      <c r="N170" s="14">
        <v>0</v>
      </c>
      <c r="O170" s="11">
        <f t="shared" ref="O170:O172" si="178">M170+N170</f>
        <v>11538.9</v>
      </c>
      <c r="P170" s="14">
        <v>0</v>
      </c>
      <c r="Q170" s="11">
        <f>O170+P170</f>
        <v>11538.9</v>
      </c>
      <c r="R170" s="21">
        <v>0</v>
      </c>
      <c r="S170" s="11">
        <f>Q170+R170</f>
        <v>11538.9</v>
      </c>
      <c r="T170" s="13">
        <v>0</v>
      </c>
      <c r="U170" s="13">
        <v>0</v>
      </c>
      <c r="V170" s="12">
        <f t="shared" ref="V170:V238" si="179">T170+U170</f>
        <v>0</v>
      </c>
      <c r="W170" s="13">
        <v>0</v>
      </c>
      <c r="X170" s="12">
        <f t="shared" ref="X170:X172" si="180">V170+W170</f>
        <v>0</v>
      </c>
      <c r="Y170" s="24">
        <v>0</v>
      </c>
      <c r="Z170" s="12">
        <f t="shared" ref="Z170:Z172" si="181">X170+Y170</f>
        <v>0</v>
      </c>
      <c r="AA170" s="7" t="s">
        <v>241</v>
      </c>
      <c r="AB170" s="10">
        <v>0</v>
      </c>
    </row>
    <row r="171" spans="1:28" x14ac:dyDescent="0.35">
      <c r="A171" s="78"/>
      <c r="B171" s="83" t="s">
        <v>20</v>
      </c>
      <c r="C171" s="89"/>
      <c r="D171" s="11">
        <v>0</v>
      </c>
      <c r="E171" s="41">
        <v>0</v>
      </c>
      <c r="F171" s="11">
        <f t="shared" si="174"/>
        <v>0</v>
      </c>
      <c r="G171" s="11">
        <v>0</v>
      </c>
      <c r="H171" s="11">
        <f t="shared" si="175"/>
        <v>0</v>
      </c>
      <c r="I171" s="20">
        <v>0</v>
      </c>
      <c r="J171" s="41">
        <f t="shared" si="176"/>
        <v>0</v>
      </c>
      <c r="K171" s="11">
        <v>34616.1</v>
      </c>
      <c r="L171" s="41">
        <v>0</v>
      </c>
      <c r="M171" s="11">
        <f t="shared" si="177"/>
        <v>34616.1</v>
      </c>
      <c r="N171" s="11">
        <v>0</v>
      </c>
      <c r="O171" s="11">
        <f t="shared" si="178"/>
        <v>34616.1</v>
      </c>
      <c r="P171" s="11">
        <v>0</v>
      </c>
      <c r="Q171" s="11">
        <f>O171+P171</f>
        <v>34616.1</v>
      </c>
      <c r="R171" s="20">
        <v>0</v>
      </c>
      <c r="S171" s="41">
        <f>Q171+R171</f>
        <v>34616.1</v>
      </c>
      <c r="T171" s="12">
        <v>0</v>
      </c>
      <c r="U171" s="12">
        <v>0</v>
      </c>
      <c r="V171" s="12">
        <f t="shared" si="179"/>
        <v>0</v>
      </c>
      <c r="W171" s="12">
        <v>0</v>
      </c>
      <c r="X171" s="12">
        <f t="shared" si="180"/>
        <v>0</v>
      </c>
      <c r="Y171" s="22">
        <v>0</v>
      </c>
      <c r="Z171" s="43">
        <f t="shared" si="181"/>
        <v>0</v>
      </c>
      <c r="AA171" s="8" t="s">
        <v>237</v>
      </c>
      <c r="AB171" s="10"/>
    </row>
    <row r="172" spans="1:28" ht="54" x14ac:dyDescent="0.35">
      <c r="A172" s="78" t="s">
        <v>196</v>
      </c>
      <c r="B172" s="83" t="s">
        <v>38</v>
      </c>
      <c r="C172" s="70" t="s">
        <v>359</v>
      </c>
      <c r="D172" s="11">
        <f>D174+D175</f>
        <v>955530.5</v>
      </c>
      <c r="E172" s="41">
        <f>E174+E175</f>
        <v>0</v>
      </c>
      <c r="F172" s="11">
        <f t="shared" si="174"/>
        <v>955530.5</v>
      </c>
      <c r="G172" s="11">
        <f>G174+G175</f>
        <v>48155.483999999997</v>
      </c>
      <c r="H172" s="11">
        <f t="shared" si="175"/>
        <v>1003685.9839999999</v>
      </c>
      <c r="I172" s="20">
        <f>I174+I175</f>
        <v>0</v>
      </c>
      <c r="J172" s="41">
        <f t="shared" si="176"/>
        <v>1003685.9839999999</v>
      </c>
      <c r="K172" s="11">
        <f t="shared" ref="K172:T172" si="182">K174+K175</f>
        <v>1475299.3</v>
      </c>
      <c r="L172" s="41">
        <f>L174+L175</f>
        <v>0</v>
      </c>
      <c r="M172" s="11">
        <f t="shared" si="177"/>
        <v>1475299.3</v>
      </c>
      <c r="N172" s="11">
        <f>N174+N175</f>
        <v>0</v>
      </c>
      <c r="O172" s="11">
        <f t="shared" si="178"/>
        <v>1475299.3</v>
      </c>
      <c r="P172" s="11">
        <f>P174+P175</f>
        <v>0</v>
      </c>
      <c r="Q172" s="11">
        <f>O172+P172</f>
        <v>1475299.3</v>
      </c>
      <c r="R172" s="20">
        <f>R174+R175</f>
        <v>0</v>
      </c>
      <c r="S172" s="41">
        <f>Q172+R172</f>
        <v>1475299.3</v>
      </c>
      <c r="T172" s="11">
        <f t="shared" si="182"/>
        <v>2402309.2000000002</v>
      </c>
      <c r="U172" s="12">
        <f>U174+U175</f>
        <v>0</v>
      </c>
      <c r="V172" s="12">
        <f t="shared" si="179"/>
        <v>2402309.2000000002</v>
      </c>
      <c r="W172" s="12">
        <f>W174+W175</f>
        <v>0</v>
      </c>
      <c r="X172" s="12">
        <f t="shared" si="180"/>
        <v>2402309.2000000002</v>
      </c>
      <c r="Y172" s="22">
        <f>Y174+Y175</f>
        <v>0</v>
      </c>
      <c r="Z172" s="43">
        <f t="shared" si="181"/>
        <v>2402309.2000000002</v>
      </c>
      <c r="AB172" s="10"/>
    </row>
    <row r="173" spans="1:28" x14ac:dyDescent="0.35">
      <c r="A173" s="78"/>
      <c r="B173" s="83" t="s">
        <v>5</v>
      </c>
      <c r="C173" s="89"/>
      <c r="D173" s="11"/>
      <c r="E173" s="41"/>
      <c r="F173" s="11"/>
      <c r="G173" s="11"/>
      <c r="H173" s="11"/>
      <c r="I173" s="20"/>
      <c r="J173" s="41"/>
      <c r="K173" s="11"/>
      <c r="L173" s="41"/>
      <c r="M173" s="11"/>
      <c r="N173" s="11"/>
      <c r="O173" s="11"/>
      <c r="P173" s="11"/>
      <c r="Q173" s="11"/>
      <c r="R173" s="20"/>
      <c r="S173" s="41"/>
      <c r="T173" s="12"/>
      <c r="U173" s="12"/>
      <c r="V173" s="12"/>
      <c r="W173" s="12"/>
      <c r="X173" s="12"/>
      <c r="Y173" s="22"/>
      <c r="Z173" s="43"/>
      <c r="AB173" s="10"/>
    </row>
    <row r="174" spans="1:28" s="3" customFormat="1" hidden="1" x14ac:dyDescent="0.35">
      <c r="A174" s="1"/>
      <c r="B174" s="17" t="s">
        <v>6</v>
      </c>
      <c r="C174" s="2"/>
      <c r="D174" s="14">
        <v>156098.9</v>
      </c>
      <c r="E174" s="42"/>
      <c r="F174" s="11">
        <f t="shared" si="174"/>
        <v>156098.9</v>
      </c>
      <c r="G174" s="14">
        <v>48155.483999999997</v>
      </c>
      <c r="H174" s="11">
        <f t="shared" ref="H174:H176" si="183">F174+G174</f>
        <v>204254.38399999999</v>
      </c>
      <c r="I174" s="21"/>
      <c r="J174" s="11">
        <f t="shared" ref="J174:J176" si="184">H174+I174</f>
        <v>204254.38399999999</v>
      </c>
      <c r="K174" s="14">
        <v>434567.5</v>
      </c>
      <c r="L174" s="42"/>
      <c r="M174" s="11">
        <f t="shared" si="177"/>
        <v>434567.5</v>
      </c>
      <c r="N174" s="14"/>
      <c r="O174" s="11">
        <f t="shared" ref="O174:O176" si="185">M174+N174</f>
        <v>434567.5</v>
      </c>
      <c r="P174" s="14"/>
      <c r="Q174" s="11">
        <f>O174+P174</f>
        <v>434567.5</v>
      </c>
      <c r="R174" s="21"/>
      <c r="S174" s="11">
        <f>Q174+R174</f>
        <v>434567.5</v>
      </c>
      <c r="T174" s="13">
        <v>970204.7</v>
      </c>
      <c r="U174" s="13"/>
      <c r="V174" s="12">
        <f t="shared" si="179"/>
        <v>970204.7</v>
      </c>
      <c r="W174" s="13"/>
      <c r="X174" s="12">
        <f t="shared" ref="X174:X176" si="186">V174+W174</f>
        <v>970204.7</v>
      </c>
      <c r="Y174" s="24"/>
      <c r="Z174" s="12">
        <f t="shared" ref="Z174:Z176" si="187">X174+Y174</f>
        <v>970204.7</v>
      </c>
      <c r="AA174" s="7" t="s">
        <v>232</v>
      </c>
      <c r="AB174" s="10">
        <v>0</v>
      </c>
    </row>
    <row r="175" spans="1:28" x14ac:dyDescent="0.35">
      <c r="A175" s="78"/>
      <c r="B175" s="83" t="s">
        <v>20</v>
      </c>
      <c r="C175" s="89"/>
      <c r="D175" s="11">
        <v>799431.6</v>
      </c>
      <c r="E175" s="41"/>
      <c r="F175" s="11">
        <f t="shared" si="174"/>
        <v>799431.6</v>
      </c>
      <c r="G175" s="11"/>
      <c r="H175" s="11">
        <f t="shared" si="183"/>
        <v>799431.6</v>
      </c>
      <c r="I175" s="20"/>
      <c r="J175" s="41">
        <f t="shared" si="184"/>
        <v>799431.6</v>
      </c>
      <c r="K175" s="11">
        <v>1040731.8</v>
      </c>
      <c r="L175" s="41"/>
      <c r="M175" s="11">
        <f t="shared" si="177"/>
        <v>1040731.8</v>
      </c>
      <c r="N175" s="11"/>
      <c r="O175" s="11">
        <f t="shared" si="185"/>
        <v>1040731.8</v>
      </c>
      <c r="P175" s="11"/>
      <c r="Q175" s="11">
        <f>O175+P175</f>
        <v>1040731.8</v>
      </c>
      <c r="R175" s="20"/>
      <c r="S175" s="41">
        <f>Q175+R175</f>
        <v>1040731.8</v>
      </c>
      <c r="T175" s="12">
        <v>1432104.5</v>
      </c>
      <c r="U175" s="12"/>
      <c r="V175" s="12">
        <f t="shared" si="179"/>
        <v>1432104.5</v>
      </c>
      <c r="W175" s="12"/>
      <c r="X175" s="12">
        <f t="shared" si="186"/>
        <v>1432104.5</v>
      </c>
      <c r="Y175" s="22"/>
      <c r="Z175" s="43">
        <f t="shared" si="187"/>
        <v>1432104.5</v>
      </c>
      <c r="AA175" s="8" t="s">
        <v>237</v>
      </c>
      <c r="AB175" s="10"/>
    </row>
    <row r="176" spans="1:28" ht="54" x14ac:dyDescent="0.35">
      <c r="A176" s="78" t="s">
        <v>197</v>
      </c>
      <c r="B176" s="83" t="s">
        <v>39</v>
      </c>
      <c r="C176" s="70" t="s">
        <v>359</v>
      </c>
      <c r="D176" s="11">
        <f>D178+D179</f>
        <v>393223.6</v>
      </c>
      <c r="E176" s="41">
        <f>E178+E179</f>
        <v>0</v>
      </c>
      <c r="F176" s="11">
        <f t="shared" si="174"/>
        <v>393223.6</v>
      </c>
      <c r="G176" s="11">
        <f>G178+G179</f>
        <v>0</v>
      </c>
      <c r="H176" s="11">
        <f t="shared" si="183"/>
        <v>393223.6</v>
      </c>
      <c r="I176" s="20">
        <f>I178+I179</f>
        <v>0</v>
      </c>
      <c r="J176" s="41">
        <f t="shared" si="184"/>
        <v>393223.6</v>
      </c>
      <c r="K176" s="11">
        <f t="shared" ref="K176:T176" si="188">K178+K179</f>
        <v>0</v>
      </c>
      <c r="L176" s="41">
        <f>L178+L179</f>
        <v>0</v>
      </c>
      <c r="M176" s="11">
        <f t="shared" si="177"/>
        <v>0</v>
      </c>
      <c r="N176" s="11">
        <f>N178+N179</f>
        <v>0</v>
      </c>
      <c r="O176" s="11">
        <f t="shared" si="185"/>
        <v>0</v>
      </c>
      <c r="P176" s="11">
        <f>P178+P179</f>
        <v>0</v>
      </c>
      <c r="Q176" s="11">
        <f>O176+P176</f>
        <v>0</v>
      </c>
      <c r="R176" s="20">
        <f>R178+R179</f>
        <v>0</v>
      </c>
      <c r="S176" s="41">
        <f>Q176+R176</f>
        <v>0</v>
      </c>
      <c r="T176" s="11">
        <f t="shared" si="188"/>
        <v>0</v>
      </c>
      <c r="U176" s="12">
        <f>U178+U179</f>
        <v>0</v>
      </c>
      <c r="V176" s="12">
        <f t="shared" si="179"/>
        <v>0</v>
      </c>
      <c r="W176" s="12">
        <f>W178+W179</f>
        <v>0</v>
      </c>
      <c r="X176" s="12">
        <f t="shared" si="186"/>
        <v>0</v>
      </c>
      <c r="Y176" s="22">
        <f>Y178+Y179</f>
        <v>0</v>
      </c>
      <c r="Z176" s="43">
        <f t="shared" si="187"/>
        <v>0</v>
      </c>
      <c r="AB176" s="10"/>
    </row>
    <row r="177" spans="1:28" x14ac:dyDescent="0.35">
      <c r="A177" s="78"/>
      <c r="B177" s="83" t="s">
        <v>5</v>
      </c>
      <c r="C177" s="70"/>
      <c r="D177" s="11"/>
      <c r="E177" s="41"/>
      <c r="F177" s="11"/>
      <c r="G177" s="11"/>
      <c r="H177" s="11"/>
      <c r="I177" s="20"/>
      <c r="J177" s="41"/>
      <c r="K177" s="11"/>
      <c r="L177" s="41"/>
      <c r="M177" s="11"/>
      <c r="N177" s="11"/>
      <c r="O177" s="11"/>
      <c r="P177" s="11"/>
      <c r="Q177" s="11"/>
      <c r="R177" s="20"/>
      <c r="S177" s="41"/>
      <c r="T177" s="11"/>
      <c r="U177" s="12"/>
      <c r="V177" s="12"/>
      <c r="W177" s="12"/>
      <c r="X177" s="12"/>
      <c r="Y177" s="22"/>
      <c r="Z177" s="43"/>
      <c r="AB177" s="10"/>
    </row>
    <row r="178" spans="1:28" s="3" customFormat="1" hidden="1" x14ac:dyDescent="0.35">
      <c r="A178" s="1"/>
      <c r="B178" s="17" t="s">
        <v>6</v>
      </c>
      <c r="C178" s="17"/>
      <c r="D178" s="11">
        <v>98306</v>
      </c>
      <c r="E178" s="41"/>
      <c r="F178" s="11">
        <f t="shared" si="174"/>
        <v>98306</v>
      </c>
      <c r="G178" s="11"/>
      <c r="H178" s="11">
        <f t="shared" ref="H178:H180" si="189">F178+G178</f>
        <v>98306</v>
      </c>
      <c r="I178" s="20"/>
      <c r="J178" s="11">
        <f t="shared" ref="J178:J180" si="190">H178+I178</f>
        <v>98306</v>
      </c>
      <c r="K178" s="11">
        <v>0</v>
      </c>
      <c r="L178" s="41"/>
      <c r="M178" s="11">
        <f t="shared" si="177"/>
        <v>0</v>
      </c>
      <c r="N178" s="11"/>
      <c r="O178" s="11">
        <f t="shared" ref="O178:O180" si="191">M178+N178</f>
        <v>0</v>
      </c>
      <c r="P178" s="11"/>
      <c r="Q178" s="11">
        <f>O178+P178</f>
        <v>0</v>
      </c>
      <c r="R178" s="20"/>
      <c r="S178" s="11">
        <f>Q178+R178</f>
        <v>0</v>
      </c>
      <c r="T178" s="12">
        <v>0</v>
      </c>
      <c r="U178" s="12"/>
      <c r="V178" s="12">
        <f t="shared" si="179"/>
        <v>0</v>
      </c>
      <c r="W178" s="12"/>
      <c r="X178" s="12">
        <f t="shared" ref="X178:X180" si="192">V178+W178</f>
        <v>0</v>
      </c>
      <c r="Y178" s="22"/>
      <c r="Z178" s="12">
        <f t="shared" ref="Z178:Z180" si="193">X178+Y178</f>
        <v>0</v>
      </c>
      <c r="AA178" s="8" t="s">
        <v>230</v>
      </c>
      <c r="AB178" s="10">
        <v>0</v>
      </c>
    </row>
    <row r="179" spans="1:28" x14ac:dyDescent="0.35">
      <c r="A179" s="78"/>
      <c r="B179" s="83" t="s">
        <v>20</v>
      </c>
      <c r="C179" s="83"/>
      <c r="D179" s="11">
        <v>294917.59999999998</v>
      </c>
      <c r="E179" s="41"/>
      <c r="F179" s="11">
        <f t="shared" si="174"/>
        <v>294917.59999999998</v>
      </c>
      <c r="G179" s="11"/>
      <c r="H179" s="11">
        <f t="shared" si="189"/>
        <v>294917.59999999998</v>
      </c>
      <c r="I179" s="20"/>
      <c r="J179" s="41">
        <f t="shared" si="190"/>
        <v>294917.59999999998</v>
      </c>
      <c r="K179" s="11">
        <v>0</v>
      </c>
      <c r="L179" s="41"/>
      <c r="M179" s="11">
        <f t="shared" si="177"/>
        <v>0</v>
      </c>
      <c r="N179" s="11"/>
      <c r="O179" s="11">
        <f t="shared" si="191"/>
        <v>0</v>
      </c>
      <c r="P179" s="11"/>
      <c r="Q179" s="11">
        <f>O179+P179</f>
        <v>0</v>
      </c>
      <c r="R179" s="20"/>
      <c r="S179" s="41">
        <f>Q179+R179</f>
        <v>0</v>
      </c>
      <c r="T179" s="12">
        <v>0</v>
      </c>
      <c r="U179" s="12"/>
      <c r="V179" s="12">
        <f t="shared" si="179"/>
        <v>0</v>
      </c>
      <c r="W179" s="12"/>
      <c r="X179" s="12">
        <f t="shared" si="192"/>
        <v>0</v>
      </c>
      <c r="Y179" s="22"/>
      <c r="Z179" s="43">
        <f t="shared" si="193"/>
        <v>0</v>
      </c>
      <c r="AA179" s="8" t="s">
        <v>237</v>
      </c>
      <c r="AB179" s="10"/>
    </row>
    <row r="180" spans="1:28" ht="54" x14ac:dyDescent="0.35">
      <c r="A180" s="78" t="s">
        <v>198</v>
      </c>
      <c r="B180" s="83" t="s">
        <v>40</v>
      </c>
      <c r="C180" s="70" t="s">
        <v>359</v>
      </c>
      <c r="D180" s="11">
        <f>D182+D183</f>
        <v>100000</v>
      </c>
      <c r="E180" s="41">
        <f>E182+E183</f>
        <v>0</v>
      </c>
      <c r="F180" s="11">
        <f t="shared" si="174"/>
        <v>100000</v>
      </c>
      <c r="G180" s="11">
        <f>G182+G183</f>
        <v>0</v>
      </c>
      <c r="H180" s="11">
        <f t="shared" si="189"/>
        <v>100000</v>
      </c>
      <c r="I180" s="20">
        <f>I182+I183</f>
        <v>0</v>
      </c>
      <c r="J180" s="41">
        <f t="shared" si="190"/>
        <v>100000</v>
      </c>
      <c r="K180" s="11">
        <f t="shared" ref="K180:T180" si="194">K182+K183</f>
        <v>999358.3</v>
      </c>
      <c r="L180" s="41">
        <f>L182+L183</f>
        <v>0</v>
      </c>
      <c r="M180" s="11">
        <f t="shared" si="177"/>
        <v>999358.3</v>
      </c>
      <c r="N180" s="11">
        <f>N182+N183</f>
        <v>0</v>
      </c>
      <c r="O180" s="11">
        <f t="shared" si="191"/>
        <v>999358.3</v>
      </c>
      <c r="P180" s="11">
        <f>P182+P183</f>
        <v>0</v>
      </c>
      <c r="Q180" s="11">
        <f>O180+P180</f>
        <v>999358.3</v>
      </c>
      <c r="R180" s="20">
        <f>R182+R183</f>
        <v>0</v>
      </c>
      <c r="S180" s="41">
        <f>Q180+R180</f>
        <v>999358.3</v>
      </c>
      <c r="T180" s="11">
        <f t="shared" si="194"/>
        <v>100000</v>
      </c>
      <c r="U180" s="12">
        <f>U182+U183</f>
        <v>0</v>
      </c>
      <c r="V180" s="12">
        <f t="shared" si="179"/>
        <v>100000</v>
      </c>
      <c r="W180" s="12">
        <f>W182+W183</f>
        <v>0</v>
      </c>
      <c r="X180" s="12">
        <f t="shared" si="192"/>
        <v>100000</v>
      </c>
      <c r="Y180" s="22">
        <f>Y182+Y183</f>
        <v>0</v>
      </c>
      <c r="Z180" s="43">
        <f t="shared" si="193"/>
        <v>100000</v>
      </c>
      <c r="AB180" s="10"/>
    </row>
    <row r="181" spans="1:28" x14ac:dyDescent="0.35">
      <c r="A181" s="78"/>
      <c r="B181" s="83" t="s">
        <v>5</v>
      </c>
      <c r="C181" s="70"/>
      <c r="D181" s="11"/>
      <c r="E181" s="41"/>
      <c r="F181" s="11"/>
      <c r="G181" s="11"/>
      <c r="H181" s="11"/>
      <c r="I181" s="20"/>
      <c r="J181" s="41"/>
      <c r="K181" s="11"/>
      <c r="L181" s="41"/>
      <c r="M181" s="11"/>
      <c r="N181" s="11"/>
      <c r="O181" s="11"/>
      <c r="P181" s="11"/>
      <c r="Q181" s="11"/>
      <c r="R181" s="20"/>
      <c r="S181" s="41"/>
      <c r="T181" s="11"/>
      <c r="U181" s="12"/>
      <c r="V181" s="12"/>
      <c r="W181" s="12"/>
      <c r="X181" s="12"/>
      <c r="Y181" s="22"/>
      <c r="Z181" s="43"/>
      <c r="AB181" s="10"/>
    </row>
    <row r="182" spans="1:28" s="3" customFormat="1" hidden="1" x14ac:dyDescent="0.35">
      <c r="A182" s="1"/>
      <c r="B182" s="17" t="s">
        <v>6</v>
      </c>
      <c r="C182" s="17"/>
      <c r="D182" s="11">
        <v>25000</v>
      </c>
      <c r="E182" s="41"/>
      <c r="F182" s="11">
        <f t="shared" si="174"/>
        <v>25000</v>
      </c>
      <c r="G182" s="11"/>
      <c r="H182" s="11">
        <f t="shared" ref="H182:H184" si="195">F182+G182</f>
        <v>25000</v>
      </c>
      <c r="I182" s="20"/>
      <c r="J182" s="11">
        <f t="shared" ref="J182:J184" si="196">H182+I182</f>
        <v>25000</v>
      </c>
      <c r="K182" s="11">
        <v>284496.90000000002</v>
      </c>
      <c r="L182" s="41"/>
      <c r="M182" s="11">
        <f t="shared" si="177"/>
        <v>284496.90000000002</v>
      </c>
      <c r="N182" s="11"/>
      <c r="O182" s="11">
        <f t="shared" ref="O182:O184" si="197">M182+N182</f>
        <v>284496.90000000002</v>
      </c>
      <c r="P182" s="11"/>
      <c r="Q182" s="11">
        <f>O182+P182</f>
        <v>284496.90000000002</v>
      </c>
      <c r="R182" s="20"/>
      <c r="S182" s="11">
        <f>Q182+R182</f>
        <v>284496.90000000002</v>
      </c>
      <c r="T182" s="12">
        <v>25000</v>
      </c>
      <c r="U182" s="12"/>
      <c r="V182" s="12">
        <f t="shared" si="179"/>
        <v>25000</v>
      </c>
      <c r="W182" s="12"/>
      <c r="X182" s="12">
        <f t="shared" ref="X182:X184" si="198">V182+W182</f>
        <v>25000</v>
      </c>
      <c r="Y182" s="22"/>
      <c r="Z182" s="12">
        <f t="shared" ref="Z182:Z184" si="199">X182+Y182</f>
        <v>25000</v>
      </c>
      <c r="AA182" s="8" t="s">
        <v>229</v>
      </c>
      <c r="AB182" s="10">
        <v>0</v>
      </c>
    </row>
    <row r="183" spans="1:28" x14ac:dyDescent="0.35">
      <c r="A183" s="78"/>
      <c r="B183" s="83" t="s">
        <v>20</v>
      </c>
      <c r="C183" s="83"/>
      <c r="D183" s="11">
        <v>75000</v>
      </c>
      <c r="E183" s="41"/>
      <c r="F183" s="11">
        <f t="shared" si="174"/>
        <v>75000</v>
      </c>
      <c r="G183" s="11"/>
      <c r="H183" s="11">
        <f t="shared" si="195"/>
        <v>75000</v>
      </c>
      <c r="I183" s="20"/>
      <c r="J183" s="41">
        <f t="shared" si="196"/>
        <v>75000</v>
      </c>
      <c r="K183" s="11">
        <v>714861.4</v>
      </c>
      <c r="L183" s="41"/>
      <c r="M183" s="11">
        <f t="shared" si="177"/>
        <v>714861.4</v>
      </c>
      <c r="N183" s="11"/>
      <c r="O183" s="11">
        <f t="shared" si="197"/>
        <v>714861.4</v>
      </c>
      <c r="P183" s="11"/>
      <c r="Q183" s="11">
        <f>O183+P183</f>
        <v>714861.4</v>
      </c>
      <c r="R183" s="20"/>
      <c r="S183" s="41">
        <f>Q183+R183</f>
        <v>714861.4</v>
      </c>
      <c r="T183" s="12">
        <v>75000</v>
      </c>
      <c r="U183" s="12"/>
      <c r="V183" s="12">
        <f t="shared" si="179"/>
        <v>75000</v>
      </c>
      <c r="W183" s="12"/>
      <c r="X183" s="12">
        <f t="shared" si="198"/>
        <v>75000</v>
      </c>
      <c r="Y183" s="22"/>
      <c r="Z183" s="43">
        <f t="shared" si="199"/>
        <v>75000</v>
      </c>
      <c r="AA183" s="8" t="s">
        <v>237</v>
      </c>
      <c r="AB183" s="10"/>
    </row>
    <row r="184" spans="1:28" ht="54" x14ac:dyDescent="0.35">
      <c r="A184" s="78" t="s">
        <v>199</v>
      </c>
      <c r="B184" s="83" t="s">
        <v>244</v>
      </c>
      <c r="C184" s="70" t="s">
        <v>359</v>
      </c>
      <c r="D184" s="11">
        <f>D186+D187</f>
        <v>344108.19999999995</v>
      </c>
      <c r="E184" s="41">
        <f>E186+E187</f>
        <v>0</v>
      </c>
      <c r="F184" s="11">
        <f t="shared" si="174"/>
        <v>344108.19999999995</v>
      </c>
      <c r="G184" s="11">
        <f>G186+G187</f>
        <v>13812.6</v>
      </c>
      <c r="H184" s="11">
        <f t="shared" si="195"/>
        <v>357920.79999999993</v>
      </c>
      <c r="I184" s="20">
        <f>I186+I187</f>
        <v>0</v>
      </c>
      <c r="J184" s="41">
        <f t="shared" si="196"/>
        <v>357920.79999999993</v>
      </c>
      <c r="K184" s="11">
        <f t="shared" ref="K184:T184" si="200">K186+K187</f>
        <v>50000</v>
      </c>
      <c r="L184" s="41">
        <f>L186+L187</f>
        <v>0</v>
      </c>
      <c r="M184" s="11">
        <f t="shared" si="177"/>
        <v>50000</v>
      </c>
      <c r="N184" s="11">
        <f>N186+N187</f>
        <v>0</v>
      </c>
      <c r="O184" s="11">
        <f t="shared" si="197"/>
        <v>50000</v>
      </c>
      <c r="P184" s="11">
        <f>P186+P187</f>
        <v>0</v>
      </c>
      <c r="Q184" s="11">
        <f>O184+P184</f>
        <v>50000</v>
      </c>
      <c r="R184" s="20">
        <f>R186+R187</f>
        <v>0</v>
      </c>
      <c r="S184" s="41">
        <f>Q184+R184</f>
        <v>50000</v>
      </c>
      <c r="T184" s="11">
        <f t="shared" si="200"/>
        <v>0</v>
      </c>
      <c r="U184" s="12">
        <f>U186+U187</f>
        <v>0</v>
      </c>
      <c r="V184" s="12">
        <f t="shared" si="179"/>
        <v>0</v>
      </c>
      <c r="W184" s="12">
        <f>W186+W187</f>
        <v>0</v>
      </c>
      <c r="X184" s="12">
        <f t="shared" si="198"/>
        <v>0</v>
      </c>
      <c r="Y184" s="22">
        <f>Y186+Y187</f>
        <v>0</v>
      </c>
      <c r="Z184" s="43">
        <f t="shared" si="199"/>
        <v>0</v>
      </c>
      <c r="AB184" s="10"/>
    </row>
    <row r="185" spans="1:28" x14ac:dyDescent="0.35">
      <c r="A185" s="78"/>
      <c r="B185" s="83" t="s">
        <v>5</v>
      </c>
      <c r="C185" s="70"/>
      <c r="D185" s="11"/>
      <c r="E185" s="41"/>
      <c r="F185" s="11"/>
      <c r="G185" s="11"/>
      <c r="H185" s="11"/>
      <c r="I185" s="20"/>
      <c r="J185" s="41"/>
      <c r="K185" s="11"/>
      <c r="L185" s="41"/>
      <c r="M185" s="11"/>
      <c r="N185" s="11"/>
      <c r="O185" s="11"/>
      <c r="P185" s="11"/>
      <c r="Q185" s="11"/>
      <c r="R185" s="20"/>
      <c r="S185" s="41"/>
      <c r="T185" s="11"/>
      <c r="U185" s="12"/>
      <c r="V185" s="12"/>
      <c r="W185" s="12"/>
      <c r="X185" s="12"/>
      <c r="Y185" s="22"/>
      <c r="Z185" s="43"/>
      <c r="AB185" s="10"/>
    </row>
    <row r="186" spans="1:28" s="3" customFormat="1" hidden="1" x14ac:dyDescent="0.35">
      <c r="A186" s="1"/>
      <c r="B186" s="17" t="s">
        <v>6</v>
      </c>
      <c r="C186" s="17"/>
      <c r="D186" s="11">
        <v>48527.100000000006</v>
      </c>
      <c r="E186" s="41"/>
      <c r="F186" s="11">
        <f t="shared" si="174"/>
        <v>48527.100000000006</v>
      </c>
      <c r="G186" s="11">
        <v>13812.6</v>
      </c>
      <c r="H186" s="11">
        <f t="shared" ref="H186:H190" si="201">F186+G186</f>
        <v>62339.700000000004</v>
      </c>
      <c r="I186" s="20"/>
      <c r="J186" s="11">
        <f t="shared" ref="J186:J190" si="202">H186+I186</f>
        <v>62339.700000000004</v>
      </c>
      <c r="K186" s="11">
        <v>50000</v>
      </c>
      <c r="L186" s="41"/>
      <c r="M186" s="11">
        <f t="shared" si="177"/>
        <v>50000</v>
      </c>
      <c r="N186" s="11"/>
      <c r="O186" s="11">
        <f t="shared" ref="O186:O190" si="203">M186+N186</f>
        <v>50000</v>
      </c>
      <c r="P186" s="11"/>
      <c r="Q186" s="11">
        <f>O186+P186</f>
        <v>50000</v>
      </c>
      <c r="R186" s="20"/>
      <c r="S186" s="11">
        <f>Q186+R186</f>
        <v>50000</v>
      </c>
      <c r="T186" s="12">
        <v>0</v>
      </c>
      <c r="U186" s="12"/>
      <c r="V186" s="12">
        <f t="shared" si="179"/>
        <v>0</v>
      </c>
      <c r="W186" s="12"/>
      <c r="X186" s="12">
        <f t="shared" ref="X186:X190" si="204">V186+W186</f>
        <v>0</v>
      </c>
      <c r="Y186" s="22"/>
      <c r="Z186" s="12">
        <f t="shared" ref="Z186:Z190" si="205">X186+Y186</f>
        <v>0</v>
      </c>
      <c r="AA186" s="8" t="s">
        <v>235</v>
      </c>
      <c r="AB186" s="10">
        <v>0</v>
      </c>
    </row>
    <row r="187" spans="1:28" x14ac:dyDescent="0.35">
      <c r="A187" s="78"/>
      <c r="B187" s="83" t="s">
        <v>20</v>
      </c>
      <c r="C187" s="83"/>
      <c r="D187" s="11">
        <v>295581.09999999998</v>
      </c>
      <c r="E187" s="41"/>
      <c r="F187" s="11">
        <f t="shared" si="174"/>
        <v>295581.09999999998</v>
      </c>
      <c r="G187" s="11"/>
      <c r="H187" s="11">
        <f t="shared" si="201"/>
        <v>295581.09999999998</v>
      </c>
      <c r="I187" s="20"/>
      <c r="J187" s="41">
        <f t="shared" si="202"/>
        <v>295581.09999999998</v>
      </c>
      <c r="K187" s="11">
        <v>0</v>
      </c>
      <c r="L187" s="41"/>
      <c r="M187" s="11">
        <f t="shared" si="177"/>
        <v>0</v>
      </c>
      <c r="N187" s="11"/>
      <c r="O187" s="11">
        <f t="shared" si="203"/>
        <v>0</v>
      </c>
      <c r="P187" s="11"/>
      <c r="Q187" s="11">
        <f>O187+P187</f>
        <v>0</v>
      </c>
      <c r="R187" s="20"/>
      <c r="S187" s="41">
        <f>Q187+R187</f>
        <v>0</v>
      </c>
      <c r="T187" s="12">
        <v>0</v>
      </c>
      <c r="U187" s="12"/>
      <c r="V187" s="12">
        <f t="shared" si="179"/>
        <v>0</v>
      </c>
      <c r="W187" s="12"/>
      <c r="X187" s="12">
        <f t="shared" si="204"/>
        <v>0</v>
      </c>
      <c r="Y187" s="22"/>
      <c r="Z187" s="43">
        <f t="shared" si="205"/>
        <v>0</v>
      </c>
      <c r="AA187" s="8" t="s">
        <v>237</v>
      </c>
      <c r="AB187" s="10"/>
    </row>
    <row r="188" spans="1:28" ht="54" x14ac:dyDescent="0.35">
      <c r="A188" s="78" t="s">
        <v>200</v>
      </c>
      <c r="B188" s="83" t="s">
        <v>41</v>
      </c>
      <c r="C188" s="70" t="s">
        <v>359</v>
      </c>
      <c r="D188" s="11">
        <v>21398.400000000001</v>
      </c>
      <c r="E188" s="41"/>
      <c r="F188" s="11">
        <f t="shared" si="174"/>
        <v>21398.400000000001</v>
      </c>
      <c r="G188" s="11"/>
      <c r="H188" s="11">
        <f t="shared" si="201"/>
        <v>21398.400000000001</v>
      </c>
      <c r="I188" s="20"/>
      <c r="J188" s="41">
        <f t="shared" si="202"/>
        <v>21398.400000000001</v>
      </c>
      <c r="K188" s="11">
        <v>0</v>
      </c>
      <c r="L188" s="41"/>
      <c r="M188" s="11">
        <f t="shared" si="177"/>
        <v>0</v>
      </c>
      <c r="N188" s="11"/>
      <c r="O188" s="11">
        <f t="shared" si="203"/>
        <v>0</v>
      </c>
      <c r="P188" s="11"/>
      <c r="Q188" s="11">
        <f>O188+P188</f>
        <v>0</v>
      </c>
      <c r="R188" s="20"/>
      <c r="S188" s="41">
        <f>Q188+R188</f>
        <v>0</v>
      </c>
      <c r="T188" s="12">
        <v>0</v>
      </c>
      <c r="U188" s="12"/>
      <c r="V188" s="12">
        <f t="shared" si="179"/>
        <v>0</v>
      </c>
      <c r="W188" s="12"/>
      <c r="X188" s="12">
        <f t="shared" si="204"/>
        <v>0</v>
      </c>
      <c r="Y188" s="22"/>
      <c r="Z188" s="43">
        <f t="shared" si="205"/>
        <v>0</v>
      </c>
      <c r="AA188" s="8" t="s">
        <v>120</v>
      </c>
      <c r="AB188" s="10"/>
    </row>
    <row r="189" spans="1:28" ht="54" x14ac:dyDescent="0.35">
      <c r="A189" s="78" t="s">
        <v>201</v>
      </c>
      <c r="B189" s="83" t="s">
        <v>42</v>
      </c>
      <c r="C189" s="70" t="s">
        <v>359</v>
      </c>
      <c r="D189" s="11">
        <v>9666.2000000000007</v>
      </c>
      <c r="E189" s="41"/>
      <c r="F189" s="11">
        <f t="shared" si="174"/>
        <v>9666.2000000000007</v>
      </c>
      <c r="G189" s="11"/>
      <c r="H189" s="11">
        <f t="shared" si="201"/>
        <v>9666.2000000000007</v>
      </c>
      <c r="I189" s="20"/>
      <c r="J189" s="41">
        <f t="shared" si="202"/>
        <v>9666.2000000000007</v>
      </c>
      <c r="K189" s="11">
        <v>0</v>
      </c>
      <c r="L189" s="41"/>
      <c r="M189" s="11">
        <f t="shared" si="177"/>
        <v>0</v>
      </c>
      <c r="N189" s="11"/>
      <c r="O189" s="11">
        <f t="shared" si="203"/>
        <v>0</v>
      </c>
      <c r="P189" s="11"/>
      <c r="Q189" s="11">
        <f>O189+P189</f>
        <v>0</v>
      </c>
      <c r="R189" s="20"/>
      <c r="S189" s="41">
        <f>Q189+R189</f>
        <v>0</v>
      </c>
      <c r="T189" s="11">
        <v>0</v>
      </c>
      <c r="U189" s="12"/>
      <c r="V189" s="12">
        <f t="shared" si="179"/>
        <v>0</v>
      </c>
      <c r="W189" s="12"/>
      <c r="X189" s="12">
        <f t="shared" si="204"/>
        <v>0</v>
      </c>
      <c r="Y189" s="22"/>
      <c r="Z189" s="43">
        <f t="shared" si="205"/>
        <v>0</v>
      </c>
      <c r="AA189" s="8" t="s">
        <v>121</v>
      </c>
      <c r="AB189" s="10"/>
    </row>
    <row r="190" spans="1:28" ht="54" x14ac:dyDescent="0.35">
      <c r="A190" s="78" t="s">
        <v>202</v>
      </c>
      <c r="B190" s="83" t="s">
        <v>83</v>
      </c>
      <c r="C190" s="70" t="s">
        <v>359</v>
      </c>
      <c r="D190" s="11">
        <f>D192+D193</f>
        <v>0</v>
      </c>
      <c r="E190" s="41">
        <f>E192+E193</f>
        <v>0</v>
      </c>
      <c r="F190" s="11">
        <f t="shared" si="174"/>
        <v>0</v>
      </c>
      <c r="G190" s="11">
        <f>G192+G193</f>
        <v>0</v>
      </c>
      <c r="H190" s="11">
        <f t="shared" si="201"/>
        <v>0</v>
      </c>
      <c r="I190" s="20">
        <f>I192+I193</f>
        <v>0</v>
      </c>
      <c r="J190" s="41">
        <f t="shared" si="202"/>
        <v>0</v>
      </c>
      <c r="K190" s="11">
        <f t="shared" ref="K190:T190" si="206">K192+K193</f>
        <v>33031.300000000003</v>
      </c>
      <c r="L190" s="41">
        <f>L192+L193</f>
        <v>0</v>
      </c>
      <c r="M190" s="11">
        <f t="shared" si="177"/>
        <v>33031.300000000003</v>
      </c>
      <c r="N190" s="11">
        <f>N192+N193</f>
        <v>0</v>
      </c>
      <c r="O190" s="11">
        <f t="shared" si="203"/>
        <v>33031.300000000003</v>
      </c>
      <c r="P190" s="11">
        <f>P192+P193</f>
        <v>0</v>
      </c>
      <c r="Q190" s="11">
        <f>O190+P190</f>
        <v>33031.300000000003</v>
      </c>
      <c r="R190" s="20">
        <f>R192+R193</f>
        <v>0</v>
      </c>
      <c r="S190" s="41">
        <f>Q190+R190</f>
        <v>33031.300000000003</v>
      </c>
      <c r="T190" s="11">
        <f t="shared" si="206"/>
        <v>0</v>
      </c>
      <c r="U190" s="12">
        <f>U192+U193</f>
        <v>0</v>
      </c>
      <c r="V190" s="12">
        <f t="shared" si="179"/>
        <v>0</v>
      </c>
      <c r="W190" s="12">
        <f>W192+W193</f>
        <v>0</v>
      </c>
      <c r="X190" s="12">
        <f t="shared" si="204"/>
        <v>0</v>
      </c>
      <c r="Y190" s="22">
        <f>Y192+Y193</f>
        <v>0</v>
      </c>
      <c r="Z190" s="43">
        <f t="shared" si="205"/>
        <v>0</v>
      </c>
      <c r="AB190" s="10"/>
    </row>
    <row r="191" spans="1:28" x14ac:dyDescent="0.35">
      <c r="A191" s="78"/>
      <c r="B191" s="83" t="s">
        <v>5</v>
      </c>
      <c r="C191" s="83"/>
      <c r="D191" s="11"/>
      <c r="E191" s="41"/>
      <c r="F191" s="11"/>
      <c r="G191" s="11"/>
      <c r="H191" s="11"/>
      <c r="I191" s="20"/>
      <c r="J191" s="41"/>
      <c r="K191" s="11"/>
      <c r="L191" s="41"/>
      <c r="M191" s="11"/>
      <c r="N191" s="11"/>
      <c r="O191" s="11"/>
      <c r="P191" s="11"/>
      <c r="Q191" s="11"/>
      <c r="R191" s="20"/>
      <c r="S191" s="41"/>
      <c r="T191" s="12"/>
      <c r="U191" s="12"/>
      <c r="V191" s="12"/>
      <c r="W191" s="12"/>
      <c r="X191" s="12"/>
      <c r="Y191" s="22"/>
      <c r="Z191" s="43"/>
      <c r="AB191" s="10"/>
    </row>
    <row r="192" spans="1:28" s="3" customFormat="1" hidden="1" x14ac:dyDescent="0.35">
      <c r="A192" s="1"/>
      <c r="B192" s="17" t="s">
        <v>6</v>
      </c>
      <c r="C192" s="17"/>
      <c r="D192" s="11">
        <v>0</v>
      </c>
      <c r="E192" s="41">
        <v>0</v>
      </c>
      <c r="F192" s="11">
        <f t="shared" si="174"/>
        <v>0</v>
      </c>
      <c r="G192" s="11">
        <v>0</v>
      </c>
      <c r="H192" s="11">
        <f t="shared" ref="H192:H194" si="207">F192+G192</f>
        <v>0</v>
      </c>
      <c r="I192" s="20">
        <v>0</v>
      </c>
      <c r="J192" s="11">
        <f t="shared" ref="J192:J194" si="208">H192+I192</f>
        <v>0</v>
      </c>
      <c r="K192" s="11">
        <v>8257.7999999999993</v>
      </c>
      <c r="L192" s="41">
        <v>0</v>
      </c>
      <c r="M192" s="11">
        <f t="shared" si="177"/>
        <v>8257.7999999999993</v>
      </c>
      <c r="N192" s="11">
        <v>0</v>
      </c>
      <c r="O192" s="11">
        <f t="shared" ref="O192:O194" si="209">M192+N192</f>
        <v>8257.7999999999993</v>
      </c>
      <c r="P192" s="11">
        <v>0</v>
      </c>
      <c r="Q192" s="11">
        <f>O192+P192</f>
        <v>8257.7999999999993</v>
      </c>
      <c r="R192" s="20">
        <v>0</v>
      </c>
      <c r="S192" s="11">
        <f>Q192+R192</f>
        <v>8257.7999999999993</v>
      </c>
      <c r="T192" s="12">
        <v>0</v>
      </c>
      <c r="U192" s="12">
        <v>0</v>
      </c>
      <c r="V192" s="12">
        <f t="shared" si="179"/>
        <v>0</v>
      </c>
      <c r="W192" s="12">
        <v>0</v>
      </c>
      <c r="X192" s="12">
        <f t="shared" ref="X192:X194" si="210">V192+W192</f>
        <v>0</v>
      </c>
      <c r="Y192" s="22">
        <v>0</v>
      </c>
      <c r="Z192" s="12">
        <f t="shared" ref="Z192:Z194" si="211">X192+Y192</f>
        <v>0</v>
      </c>
      <c r="AA192" s="8" t="s">
        <v>239</v>
      </c>
      <c r="AB192" s="10">
        <v>0</v>
      </c>
    </row>
    <row r="193" spans="1:28" x14ac:dyDescent="0.35">
      <c r="A193" s="78"/>
      <c r="B193" s="83" t="s">
        <v>20</v>
      </c>
      <c r="C193" s="70"/>
      <c r="D193" s="11">
        <v>0</v>
      </c>
      <c r="E193" s="41">
        <v>0</v>
      </c>
      <c r="F193" s="11">
        <f t="shared" si="174"/>
        <v>0</v>
      </c>
      <c r="G193" s="11">
        <v>0</v>
      </c>
      <c r="H193" s="11">
        <f t="shared" si="207"/>
        <v>0</v>
      </c>
      <c r="I193" s="20">
        <v>0</v>
      </c>
      <c r="J193" s="41">
        <f t="shared" si="208"/>
        <v>0</v>
      </c>
      <c r="K193" s="11">
        <v>24773.5</v>
      </c>
      <c r="L193" s="41">
        <v>0</v>
      </c>
      <c r="M193" s="11">
        <f t="shared" si="177"/>
        <v>24773.5</v>
      </c>
      <c r="N193" s="11">
        <v>0</v>
      </c>
      <c r="O193" s="11">
        <f t="shared" si="209"/>
        <v>24773.5</v>
      </c>
      <c r="P193" s="11">
        <v>0</v>
      </c>
      <c r="Q193" s="11">
        <f>O193+P193</f>
        <v>24773.5</v>
      </c>
      <c r="R193" s="20">
        <v>0</v>
      </c>
      <c r="S193" s="41">
        <f>Q193+R193</f>
        <v>24773.5</v>
      </c>
      <c r="T193" s="11">
        <v>0</v>
      </c>
      <c r="U193" s="12">
        <v>0</v>
      </c>
      <c r="V193" s="12">
        <f t="shared" si="179"/>
        <v>0</v>
      </c>
      <c r="W193" s="12">
        <v>0</v>
      </c>
      <c r="X193" s="12">
        <f t="shared" si="210"/>
        <v>0</v>
      </c>
      <c r="Y193" s="22">
        <v>0</v>
      </c>
      <c r="Z193" s="43">
        <f t="shared" si="211"/>
        <v>0</v>
      </c>
      <c r="AA193" s="8" t="s">
        <v>237</v>
      </c>
      <c r="AB193" s="10"/>
    </row>
    <row r="194" spans="1:28" ht="54" x14ac:dyDescent="0.35">
      <c r="A194" s="78" t="s">
        <v>203</v>
      </c>
      <c r="B194" s="83" t="s">
        <v>43</v>
      </c>
      <c r="C194" s="70" t="s">
        <v>359</v>
      </c>
      <c r="D194" s="11">
        <f>D196+D197</f>
        <v>0</v>
      </c>
      <c r="E194" s="41">
        <f>E196+E197</f>
        <v>0</v>
      </c>
      <c r="F194" s="11">
        <f t="shared" si="174"/>
        <v>0</v>
      </c>
      <c r="G194" s="11">
        <f>G196+G197</f>
        <v>0</v>
      </c>
      <c r="H194" s="11">
        <f t="shared" si="207"/>
        <v>0</v>
      </c>
      <c r="I194" s="20">
        <f>I196+I197</f>
        <v>0</v>
      </c>
      <c r="J194" s="41">
        <f t="shared" si="208"/>
        <v>0</v>
      </c>
      <c r="K194" s="11">
        <f t="shared" ref="K194:T194" si="212">K196+K197</f>
        <v>19415.900000000001</v>
      </c>
      <c r="L194" s="41">
        <f>L196+L197</f>
        <v>0</v>
      </c>
      <c r="M194" s="11">
        <f t="shared" si="177"/>
        <v>19415.900000000001</v>
      </c>
      <c r="N194" s="11">
        <f>N196+N197</f>
        <v>0</v>
      </c>
      <c r="O194" s="11">
        <f t="shared" si="209"/>
        <v>19415.900000000001</v>
      </c>
      <c r="P194" s="11">
        <f>P196+P197</f>
        <v>0</v>
      </c>
      <c r="Q194" s="11">
        <f>O194+P194</f>
        <v>19415.900000000001</v>
      </c>
      <c r="R194" s="20">
        <f>R196+R197</f>
        <v>0</v>
      </c>
      <c r="S194" s="41">
        <f>Q194+R194</f>
        <v>19415.900000000001</v>
      </c>
      <c r="T194" s="11">
        <f t="shared" si="212"/>
        <v>0</v>
      </c>
      <c r="U194" s="12">
        <f>U196+U197</f>
        <v>0</v>
      </c>
      <c r="V194" s="12">
        <f t="shared" si="179"/>
        <v>0</v>
      </c>
      <c r="W194" s="12">
        <f>W196+W197</f>
        <v>0</v>
      </c>
      <c r="X194" s="12">
        <f t="shared" si="210"/>
        <v>0</v>
      </c>
      <c r="Y194" s="22">
        <f>Y196+Y197</f>
        <v>0</v>
      </c>
      <c r="Z194" s="43">
        <f t="shared" si="211"/>
        <v>0</v>
      </c>
      <c r="AB194" s="10"/>
    </row>
    <row r="195" spans="1:28" x14ac:dyDescent="0.35">
      <c r="A195" s="78"/>
      <c r="B195" s="83" t="s">
        <v>5</v>
      </c>
      <c r="C195" s="83"/>
      <c r="D195" s="11"/>
      <c r="E195" s="41"/>
      <c r="F195" s="11"/>
      <c r="G195" s="11"/>
      <c r="H195" s="11"/>
      <c r="I195" s="20"/>
      <c r="J195" s="41"/>
      <c r="K195" s="11"/>
      <c r="L195" s="41"/>
      <c r="M195" s="11"/>
      <c r="N195" s="11"/>
      <c r="O195" s="11"/>
      <c r="P195" s="11"/>
      <c r="Q195" s="11"/>
      <c r="R195" s="20"/>
      <c r="S195" s="41"/>
      <c r="T195" s="12"/>
      <c r="U195" s="12"/>
      <c r="V195" s="12"/>
      <c r="W195" s="12"/>
      <c r="X195" s="12"/>
      <c r="Y195" s="22"/>
      <c r="Z195" s="43"/>
      <c r="AB195" s="10"/>
    </row>
    <row r="196" spans="1:28" s="3" customFormat="1" hidden="1" x14ac:dyDescent="0.35">
      <c r="A196" s="1"/>
      <c r="B196" s="17" t="s">
        <v>6</v>
      </c>
      <c r="C196" s="17"/>
      <c r="D196" s="11">
        <v>0</v>
      </c>
      <c r="E196" s="41">
        <v>0</v>
      </c>
      <c r="F196" s="11">
        <f t="shared" si="174"/>
        <v>0</v>
      </c>
      <c r="G196" s="11">
        <v>0</v>
      </c>
      <c r="H196" s="11">
        <f t="shared" ref="H196:H198" si="213">F196+G196</f>
        <v>0</v>
      </c>
      <c r="I196" s="20">
        <v>0</v>
      </c>
      <c r="J196" s="11">
        <f t="shared" ref="J196:J198" si="214">H196+I196</f>
        <v>0</v>
      </c>
      <c r="K196" s="11">
        <v>4854</v>
      </c>
      <c r="L196" s="41">
        <v>0</v>
      </c>
      <c r="M196" s="11">
        <f t="shared" si="177"/>
        <v>4854</v>
      </c>
      <c r="N196" s="11">
        <v>0</v>
      </c>
      <c r="O196" s="11">
        <f t="shared" ref="O196:O198" si="215">M196+N196</f>
        <v>4854</v>
      </c>
      <c r="P196" s="11">
        <v>0</v>
      </c>
      <c r="Q196" s="11">
        <f>O196+P196</f>
        <v>4854</v>
      </c>
      <c r="R196" s="20">
        <v>0</v>
      </c>
      <c r="S196" s="11">
        <f>Q196+R196</f>
        <v>4854</v>
      </c>
      <c r="T196" s="12">
        <v>0</v>
      </c>
      <c r="U196" s="12">
        <v>0</v>
      </c>
      <c r="V196" s="12">
        <f t="shared" si="179"/>
        <v>0</v>
      </c>
      <c r="W196" s="12">
        <v>0</v>
      </c>
      <c r="X196" s="12">
        <f t="shared" ref="X196:X198" si="216">V196+W196</f>
        <v>0</v>
      </c>
      <c r="Y196" s="22">
        <v>0</v>
      </c>
      <c r="Z196" s="12">
        <f t="shared" ref="Z196:Z198" si="217">X196+Y196</f>
        <v>0</v>
      </c>
      <c r="AA196" s="8" t="s">
        <v>238</v>
      </c>
      <c r="AB196" s="10">
        <v>0</v>
      </c>
    </row>
    <row r="197" spans="1:28" x14ac:dyDescent="0.35">
      <c r="A197" s="78"/>
      <c r="B197" s="83" t="s">
        <v>20</v>
      </c>
      <c r="C197" s="70"/>
      <c r="D197" s="11">
        <v>0</v>
      </c>
      <c r="E197" s="41">
        <v>0</v>
      </c>
      <c r="F197" s="11">
        <f t="shared" si="174"/>
        <v>0</v>
      </c>
      <c r="G197" s="11">
        <v>0</v>
      </c>
      <c r="H197" s="11">
        <f t="shared" si="213"/>
        <v>0</v>
      </c>
      <c r="I197" s="20">
        <v>0</v>
      </c>
      <c r="J197" s="41">
        <f t="shared" si="214"/>
        <v>0</v>
      </c>
      <c r="K197" s="11">
        <v>14561.9</v>
      </c>
      <c r="L197" s="41">
        <v>0</v>
      </c>
      <c r="M197" s="11">
        <f t="shared" si="177"/>
        <v>14561.9</v>
      </c>
      <c r="N197" s="11">
        <v>0</v>
      </c>
      <c r="O197" s="11">
        <f t="shared" si="215"/>
        <v>14561.9</v>
      </c>
      <c r="P197" s="11">
        <v>0</v>
      </c>
      <c r="Q197" s="11">
        <f>O197+P197</f>
        <v>14561.9</v>
      </c>
      <c r="R197" s="20">
        <v>0</v>
      </c>
      <c r="S197" s="41">
        <f>Q197+R197</f>
        <v>14561.9</v>
      </c>
      <c r="T197" s="11">
        <v>0</v>
      </c>
      <c r="U197" s="12">
        <v>0</v>
      </c>
      <c r="V197" s="12">
        <f t="shared" si="179"/>
        <v>0</v>
      </c>
      <c r="W197" s="12">
        <v>0</v>
      </c>
      <c r="X197" s="12">
        <f t="shared" si="216"/>
        <v>0</v>
      </c>
      <c r="Y197" s="22">
        <v>0</v>
      </c>
      <c r="Z197" s="43">
        <f t="shared" si="217"/>
        <v>0</v>
      </c>
      <c r="AA197" s="8" t="s">
        <v>237</v>
      </c>
      <c r="AB197" s="10"/>
    </row>
    <row r="198" spans="1:28" ht="54" x14ac:dyDescent="0.35">
      <c r="A198" s="78" t="s">
        <v>204</v>
      </c>
      <c r="B198" s="83" t="s">
        <v>44</v>
      </c>
      <c r="C198" s="70" t="s">
        <v>359</v>
      </c>
      <c r="D198" s="11">
        <f>D200+D201</f>
        <v>35000</v>
      </c>
      <c r="E198" s="41">
        <f>E200+E201</f>
        <v>0</v>
      </c>
      <c r="F198" s="11">
        <f t="shared" si="174"/>
        <v>35000</v>
      </c>
      <c r="G198" s="11">
        <f>G200+G201</f>
        <v>0</v>
      </c>
      <c r="H198" s="11">
        <f t="shared" si="213"/>
        <v>35000</v>
      </c>
      <c r="I198" s="20">
        <f>I200+I201</f>
        <v>0</v>
      </c>
      <c r="J198" s="41">
        <f t="shared" si="214"/>
        <v>35000</v>
      </c>
      <c r="K198" s="11">
        <f t="shared" ref="K198:T198" si="218">K200+K201</f>
        <v>0</v>
      </c>
      <c r="L198" s="41">
        <f>L200+L201</f>
        <v>0</v>
      </c>
      <c r="M198" s="11">
        <f t="shared" si="177"/>
        <v>0</v>
      </c>
      <c r="N198" s="11">
        <f>N200+N201</f>
        <v>0</v>
      </c>
      <c r="O198" s="11">
        <f t="shared" si="215"/>
        <v>0</v>
      </c>
      <c r="P198" s="11">
        <f>P200+P201</f>
        <v>0</v>
      </c>
      <c r="Q198" s="11">
        <f>O198+P198</f>
        <v>0</v>
      </c>
      <c r="R198" s="20">
        <f>R200+R201</f>
        <v>0</v>
      </c>
      <c r="S198" s="41">
        <f>Q198+R198</f>
        <v>0</v>
      </c>
      <c r="T198" s="11">
        <f t="shared" si="218"/>
        <v>0</v>
      </c>
      <c r="U198" s="12">
        <f>U200+U201</f>
        <v>0</v>
      </c>
      <c r="V198" s="12">
        <f t="shared" si="179"/>
        <v>0</v>
      </c>
      <c r="W198" s="12">
        <f>W200+W201</f>
        <v>0</v>
      </c>
      <c r="X198" s="12">
        <f t="shared" si="216"/>
        <v>0</v>
      </c>
      <c r="Y198" s="22">
        <f>Y200+Y201</f>
        <v>0</v>
      </c>
      <c r="Z198" s="43">
        <f t="shared" si="217"/>
        <v>0</v>
      </c>
      <c r="AB198" s="10"/>
    </row>
    <row r="199" spans="1:28" x14ac:dyDescent="0.35">
      <c r="A199" s="78"/>
      <c r="B199" s="83" t="s">
        <v>5</v>
      </c>
      <c r="C199" s="83"/>
      <c r="D199" s="11"/>
      <c r="E199" s="41"/>
      <c r="F199" s="11"/>
      <c r="G199" s="11"/>
      <c r="H199" s="11"/>
      <c r="I199" s="20"/>
      <c r="J199" s="41"/>
      <c r="K199" s="11"/>
      <c r="L199" s="41"/>
      <c r="M199" s="11"/>
      <c r="N199" s="11"/>
      <c r="O199" s="11"/>
      <c r="P199" s="11"/>
      <c r="Q199" s="11"/>
      <c r="R199" s="20"/>
      <c r="S199" s="41"/>
      <c r="T199" s="12"/>
      <c r="U199" s="12"/>
      <c r="V199" s="12"/>
      <c r="W199" s="12"/>
      <c r="X199" s="12"/>
      <c r="Y199" s="22"/>
      <c r="Z199" s="43"/>
      <c r="AB199" s="10"/>
    </row>
    <row r="200" spans="1:28" s="3" customFormat="1" hidden="1" x14ac:dyDescent="0.35">
      <c r="A200" s="1"/>
      <c r="B200" s="17" t="s">
        <v>6</v>
      </c>
      <c r="C200" s="17"/>
      <c r="D200" s="11">
        <v>26250</v>
      </c>
      <c r="E200" s="41"/>
      <c r="F200" s="11">
        <f t="shared" si="174"/>
        <v>26250</v>
      </c>
      <c r="G200" s="11"/>
      <c r="H200" s="11">
        <f t="shared" ref="H200:H207" si="219">F200+G200</f>
        <v>26250</v>
      </c>
      <c r="I200" s="20"/>
      <c r="J200" s="11">
        <f t="shared" ref="J200:J207" si="220">H200+I200</f>
        <v>26250</v>
      </c>
      <c r="K200" s="11">
        <v>0</v>
      </c>
      <c r="L200" s="41"/>
      <c r="M200" s="11">
        <f t="shared" si="177"/>
        <v>0</v>
      </c>
      <c r="N200" s="11"/>
      <c r="O200" s="11">
        <f t="shared" ref="O200:O207" si="221">M200+N200</f>
        <v>0</v>
      </c>
      <c r="P200" s="11"/>
      <c r="Q200" s="11">
        <f t="shared" ref="Q200:Q207" si="222">O200+P200</f>
        <v>0</v>
      </c>
      <c r="R200" s="20"/>
      <c r="S200" s="11">
        <f t="shared" ref="S200:S207" si="223">Q200+R200</f>
        <v>0</v>
      </c>
      <c r="T200" s="12">
        <v>0</v>
      </c>
      <c r="U200" s="12"/>
      <c r="V200" s="12">
        <f t="shared" si="179"/>
        <v>0</v>
      </c>
      <c r="W200" s="12"/>
      <c r="X200" s="12">
        <f t="shared" ref="X200:X207" si="224">V200+W200</f>
        <v>0</v>
      </c>
      <c r="Y200" s="22"/>
      <c r="Z200" s="12">
        <f t="shared" ref="Z200:Z207" si="225">X200+Y200</f>
        <v>0</v>
      </c>
      <c r="AA200" s="8" t="s">
        <v>231</v>
      </c>
      <c r="AB200" s="10">
        <v>0</v>
      </c>
    </row>
    <row r="201" spans="1:28" x14ac:dyDescent="0.35">
      <c r="A201" s="78"/>
      <c r="B201" s="83" t="s">
        <v>20</v>
      </c>
      <c r="C201" s="70"/>
      <c r="D201" s="11">
        <v>8750</v>
      </c>
      <c r="E201" s="41"/>
      <c r="F201" s="11">
        <f t="shared" si="174"/>
        <v>8750</v>
      </c>
      <c r="G201" s="11"/>
      <c r="H201" s="11">
        <f t="shared" si="219"/>
        <v>8750</v>
      </c>
      <c r="I201" s="20"/>
      <c r="J201" s="41">
        <f t="shared" si="220"/>
        <v>8750</v>
      </c>
      <c r="K201" s="11">
        <v>0</v>
      </c>
      <c r="L201" s="41"/>
      <c r="M201" s="11">
        <f t="shared" si="177"/>
        <v>0</v>
      </c>
      <c r="N201" s="11"/>
      <c r="O201" s="11">
        <f t="shared" si="221"/>
        <v>0</v>
      </c>
      <c r="P201" s="11"/>
      <c r="Q201" s="11">
        <f t="shared" si="222"/>
        <v>0</v>
      </c>
      <c r="R201" s="20"/>
      <c r="S201" s="41">
        <f t="shared" si="223"/>
        <v>0</v>
      </c>
      <c r="T201" s="11">
        <v>0</v>
      </c>
      <c r="U201" s="12"/>
      <c r="V201" s="12">
        <f t="shared" si="179"/>
        <v>0</v>
      </c>
      <c r="W201" s="12"/>
      <c r="X201" s="12">
        <f t="shared" si="224"/>
        <v>0</v>
      </c>
      <c r="Y201" s="22"/>
      <c r="Z201" s="43">
        <f t="shared" si="225"/>
        <v>0</v>
      </c>
      <c r="AA201" s="8" t="s">
        <v>237</v>
      </c>
      <c r="AB201" s="10"/>
    </row>
    <row r="202" spans="1:28" ht="54" x14ac:dyDescent="0.35">
      <c r="A202" s="78" t="s">
        <v>205</v>
      </c>
      <c r="B202" s="83" t="s">
        <v>253</v>
      </c>
      <c r="C202" s="70" t="s">
        <v>359</v>
      </c>
      <c r="D202" s="11"/>
      <c r="E202" s="41">
        <v>12363.3</v>
      </c>
      <c r="F202" s="11">
        <f t="shared" si="174"/>
        <v>12363.3</v>
      </c>
      <c r="G202" s="11"/>
      <c r="H202" s="11">
        <f t="shared" si="219"/>
        <v>12363.3</v>
      </c>
      <c r="I202" s="20"/>
      <c r="J202" s="41">
        <f t="shared" si="220"/>
        <v>12363.3</v>
      </c>
      <c r="K202" s="11"/>
      <c r="L202" s="41"/>
      <c r="M202" s="11">
        <f t="shared" si="177"/>
        <v>0</v>
      </c>
      <c r="N202" s="11"/>
      <c r="O202" s="11">
        <f t="shared" si="221"/>
        <v>0</v>
      </c>
      <c r="P202" s="11"/>
      <c r="Q202" s="11">
        <f t="shared" si="222"/>
        <v>0</v>
      </c>
      <c r="R202" s="20"/>
      <c r="S202" s="41">
        <f t="shared" si="223"/>
        <v>0</v>
      </c>
      <c r="T202" s="11"/>
      <c r="U202" s="12"/>
      <c r="V202" s="12">
        <f t="shared" si="179"/>
        <v>0</v>
      </c>
      <c r="W202" s="12"/>
      <c r="X202" s="12">
        <f t="shared" si="224"/>
        <v>0</v>
      </c>
      <c r="Y202" s="22"/>
      <c r="Z202" s="43">
        <f t="shared" si="225"/>
        <v>0</v>
      </c>
      <c r="AA202" s="8" t="s">
        <v>254</v>
      </c>
      <c r="AB202" s="10"/>
    </row>
    <row r="203" spans="1:28" ht="54" x14ac:dyDescent="0.35">
      <c r="A203" s="78" t="s">
        <v>206</v>
      </c>
      <c r="B203" s="83" t="s">
        <v>296</v>
      </c>
      <c r="C203" s="70" t="s">
        <v>359</v>
      </c>
      <c r="D203" s="11"/>
      <c r="E203" s="41"/>
      <c r="F203" s="11"/>
      <c r="G203" s="11">
        <f>0.063+4658.938</f>
        <v>4659.0010000000002</v>
      </c>
      <c r="H203" s="11">
        <f t="shared" si="219"/>
        <v>4659.0010000000002</v>
      </c>
      <c r="I203" s="20"/>
      <c r="J203" s="41">
        <f t="shared" si="220"/>
        <v>4659.0010000000002</v>
      </c>
      <c r="K203" s="11"/>
      <c r="L203" s="41"/>
      <c r="M203" s="11"/>
      <c r="N203" s="11"/>
      <c r="O203" s="11">
        <f t="shared" si="221"/>
        <v>0</v>
      </c>
      <c r="P203" s="11"/>
      <c r="Q203" s="11">
        <f t="shared" si="222"/>
        <v>0</v>
      </c>
      <c r="R203" s="20"/>
      <c r="S203" s="41">
        <f t="shared" si="223"/>
        <v>0</v>
      </c>
      <c r="T203" s="11"/>
      <c r="U203" s="12"/>
      <c r="V203" s="12"/>
      <c r="W203" s="12"/>
      <c r="X203" s="12">
        <f t="shared" si="224"/>
        <v>0</v>
      </c>
      <c r="Y203" s="22"/>
      <c r="Z203" s="43">
        <f t="shared" si="225"/>
        <v>0</v>
      </c>
      <c r="AA203" s="8" t="s">
        <v>297</v>
      </c>
      <c r="AB203" s="10"/>
    </row>
    <row r="204" spans="1:28" ht="54" x14ac:dyDescent="0.35">
      <c r="A204" s="78" t="s">
        <v>207</v>
      </c>
      <c r="B204" s="83" t="s">
        <v>298</v>
      </c>
      <c r="C204" s="70" t="s">
        <v>31</v>
      </c>
      <c r="D204" s="11"/>
      <c r="E204" s="41"/>
      <c r="F204" s="11"/>
      <c r="G204" s="11">
        <v>91723.186000000002</v>
      </c>
      <c r="H204" s="11">
        <f t="shared" si="219"/>
        <v>91723.186000000002</v>
      </c>
      <c r="I204" s="20"/>
      <c r="J204" s="41">
        <f t="shared" si="220"/>
        <v>91723.186000000002</v>
      </c>
      <c r="K204" s="11"/>
      <c r="L204" s="41"/>
      <c r="M204" s="11"/>
      <c r="N204" s="11"/>
      <c r="O204" s="11">
        <f t="shared" si="221"/>
        <v>0</v>
      </c>
      <c r="P204" s="11"/>
      <c r="Q204" s="11">
        <f t="shared" si="222"/>
        <v>0</v>
      </c>
      <c r="R204" s="20"/>
      <c r="S204" s="41">
        <f t="shared" si="223"/>
        <v>0</v>
      </c>
      <c r="T204" s="11"/>
      <c r="U204" s="12"/>
      <c r="V204" s="12"/>
      <c r="W204" s="12"/>
      <c r="X204" s="12">
        <f t="shared" si="224"/>
        <v>0</v>
      </c>
      <c r="Y204" s="22"/>
      <c r="Z204" s="43">
        <f t="shared" si="225"/>
        <v>0</v>
      </c>
      <c r="AA204" s="8" t="s">
        <v>299</v>
      </c>
      <c r="AB204" s="10"/>
    </row>
    <row r="205" spans="1:28" ht="54" x14ac:dyDescent="0.35">
      <c r="A205" s="78" t="s">
        <v>261</v>
      </c>
      <c r="B205" s="83" t="s">
        <v>324</v>
      </c>
      <c r="C205" s="70" t="s">
        <v>359</v>
      </c>
      <c r="D205" s="11"/>
      <c r="E205" s="41"/>
      <c r="F205" s="11"/>
      <c r="G205" s="11">
        <v>6716.1379999999999</v>
      </c>
      <c r="H205" s="11">
        <f t="shared" si="219"/>
        <v>6716.1379999999999</v>
      </c>
      <c r="I205" s="20"/>
      <c r="J205" s="41">
        <f t="shared" si="220"/>
        <v>6716.1379999999999</v>
      </c>
      <c r="K205" s="11"/>
      <c r="L205" s="41"/>
      <c r="M205" s="11"/>
      <c r="N205" s="11"/>
      <c r="O205" s="11">
        <f t="shared" si="221"/>
        <v>0</v>
      </c>
      <c r="P205" s="11"/>
      <c r="Q205" s="11">
        <f t="shared" si="222"/>
        <v>0</v>
      </c>
      <c r="R205" s="20"/>
      <c r="S205" s="41">
        <f t="shared" si="223"/>
        <v>0</v>
      </c>
      <c r="T205" s="11"/>
      <c r="U205" s="12"/>
      <c r="V205" s="12"/>
      <c r="W205" s="12"/>
      <c r="X205" s="12">
        <f t="shared" si="224"/>
        <v>0</v>
      </c>
      <c r="Y205" s="22"/>
      <c r="Z205" s="43">
        <f t="shared" si="225"/>
        <v>0</v>
      </c>
      <c r="AA205" s="8" t="s">
        <v>330</v>
      </c>
      <c r="AB205" s="10"/>
    </row>
    <row r="206" spans="1:28" ht="54" x14ac:dyDescent="0.35">
      <c r="A206" s="78" t="s">
        <v>262</v>
      </c>
      <c r="B206" s="83" t="s">
        <v>325</v>
      </c>
      <c r="C206" s="70" t="s">
        <v>359</v>
      </c>
      <c r="D206" s="11"/>
      <c r="E206" s="41"/>
      <c r="F206" s="11"/>
      <c r="G206" s="11">
        <v>23294.348999999998</v>
      </c>
      <c r="H206" s="11">
        <f t="shared" si="219"/>
        <v>23294.348999999998</v>
      </c>
      <c r="I206" s="20"/>
      <c r="J206" s="41">
        <f t="shared" si="220"/>
        <v>23294.348999999998</v>
      </c>
      <c r="K206" s="11"/>
      <c r="L206" s="41"/>
      <c r="M206" s="11"/>
      <c r="N206" s="11"/>
      <c r="O206" s="11">
        <f t="shared" si="221"/>
        <v>0</v>
      </c>
      <c r="P206" s="11"/>
      <c r="Q206" s="11">
        <f t="shared" si="222"/>
        <v>0</v>
      </c>
      <c r="R206" s="20"/>
      <c r="S206" s="41">
        <f t="shared" si="223"/>
        <v>0</v>
      </c>
      <c r="T206" s="11"/>
      <c r="U206" s="12"/>
      <c r="V206" s="12"/>
      <c r="W206" s="12"/>
      <c r="X206" s="12">
        <f t="shared" si="224"/>
        <v>0</v>
      </c>
      <c r="Y206" s="22"/>
      <c r="Z206" s="43">
        <f t="shared" si="225"/>
        <v>0</v>
      </c>
      <c r="AA206" s="8" t="s">
        <v>331</v>
      </c>
      <c r="AB206" s="10"/>
    </row>
    <row r="207" spans="1:28" x14ac:dyDescent="0.35">
      <c r="A207" s="78"/>
      <c r="B207" s="83" t="s">
        <v>27</v>
      </c>
      <c r="C207" s="83"/>
      <c r="D207" s="26">
        <f>D209</f>
        <v>2462496.4</v>
      </c>
      <c r="E207" s="26">
        <f>E209</f>
        <v>0</v>
      </c>
      <c r="F207" s="26">
        <f t="shared" si="174"/>
        <v>2462496.4</v>
      </c>
      <c r="G207" s="11">
        <f>G209</f>
        <v>0</v>
      </c>
      <c r="H207" s="11">
        <f t="shared" si="219"/>
        <v>2462496.4</v>
      </c>
      <c r="I207" s="26">
        <f>I209</f>
        <v>0</v>
      </c>
      <c r="J207" s="41">
        <f t="shared" si="220"/>
        <v>2462496.4</v>
      </c>
      <c r="K207" s="26">
        <f t="shared" ref="K207:T207" si="226">K209</f>
        <v>700000</v>
      </c>
      <c r="L207" s="26">
        <f>L209</f>
        <v>0</v>
      </c>
      <c r="M207" s="26">
        <f t="shared" si="177"/>
        <v>700000</v>
      </c>
      <c r="N207" s="11">
        <f>N209</f>
        <v>0</v>
      </c>
      <c r="O207" s="11">
        <f t="shared" si="221"/>
        <v>700000</v>
      </c>
      <c r="P207" s="11">
        <f>P209</f>
        <v>0</v>
      </c>
      <c r="Q207" s="11">
        <f t="shared" si="222"/>
        <v>700000</v>
      </c>
      <c r="R207" s="26">
        <f>R209</f>
        <v>0</v>
      </c>
      <c r="S207" s="41">
        <f t="shared" si="223"/>
        <v>700000</v>
      </c>
      <c r="T207" s="26">
        <f t="shared" si="226"/>
        <v>0</v>
      </c>
      <c r="U207" s="27">
        <f>U209</f>
        <v>0</v>
      </c>
      <c r="V207" s="27">
        <f t="shared" si="179"/>
        <v>0</v>
      </c>
      <c r="W207" s="12">
        <f>W209</f>
        <v>0</v>
      </c>
      <c r="X207" s="12">
        <f t="shared" si="224"/>
        <v>0</v>
      </c>
      <c r="Y207" s="27">
        <f>Y209</f>
        <v>0</v>
      </c>
      <c r="Z207" s="43">
        <f t="shared" si="225"/>
        <v>0</v>
      </c>
      <c r="AB207" s="10"/>
    </row>
    <row r="208" spans="1:28" x14ac:dyDescent="0.35">
      <c r="A208" s="78"/>
      <c r="B208" s="79" t="s">
        <v>5</v>
      </c>
      <c r="C208" s="83"/>
      <c r="D208" s="26"/>
      <c r="E208" s="26"/>
      <c r="F208" s="26"/>
      <c r="G208" s="11"/>
      <c r="H208" s="11"/>
      <c r="I208" s="26"/>
      <c r="J208" s="41"/>
      <c r="K208" s="26"/>
      <c r="L208" s="26"/>
      <c r="M208" s="26"/>
      <c r="N208" s="11"/>
      <c r="O208" s="11"/>
      <c r="P208" s="11"/>
      <c r="Q208" s="11"/>
      <c r="R208" s="26"/>
      <c r="S208" s="41"/>
      <c r="T208" s="27"/>
      <c r="U208" s="27"/>
      <c r="V208" s="27"/>
      <c r="W208" s="12"/>
      <c r="X208" s="12"/>
      <c r="Y208" s="27"/>
      <c r="Z208" s="43"/>
      <c r="AB208" s="10"/>
    </row>
    <row r="209" spans="1:28" x14ac:dyDescent="0.35">
      <c r="A209" s="78"/>
      <c r="B209" s="79" t="s">
        <v>12</v>
      </c>
      <c r="C209" s="83"/>
      <c r="D209" s="26">
        <f>D212</f>
        <v>2462496.4</v>
      </c>
      <c r="E209" s="26">
        <f>E212</f>
        <v>0</v>
      </c>
      <c r="F209" s="26">
        <f t="shared" si="174"/>
        <v>2462496.4</v>
      </c>
      <c r="G209" s="11">
        <f>G212</f>
        <v>0</v>
      </c>
      <c r="H209" s="26">
        <f t="shared" ref="H209:H210" si="227">F209+G209</f>
        <v>2462496.4</v>
      </c>
      <c r="I209" s="26">
        <f>I212</f>
        <v>0</v>
      </c>
      <c r="J209" s="41">
        <f t="shared" ref="J209:J210" si="228">H209+I209</f>
        <v>2462496.4</v>
      </c>
      <c r="K209" s="26">
        <f t="shared" ref="K209:T209" si="229">K212</f>
        <v>700000</v>
      </c>
      <c r="L209" s="26">
        <f>L212</f>
        <v>0</v>
      </c>
      <c r="M209" s="26">
        <f t="shared" si="177"/>
        <v>700000</v>
      </c>
      <c r="N209" s="11">
        <f>N212</f>
        <v>0</v>
      </c>
      <c r="O209" s="11">
        <f t="shared" ref="O209:O210" si="230">M209+N209</f>
        <v>700000</v>
      </c>
      <c r="P209" s="11">
        <f>P212</f>
        <v>0</v>
      </c>
      <c r="Q209" s="26">
        <f>O209+P209</f>
        <v>700000</v>
      </c>
      <c r="R209" s="26">
        <f>R212</f>
        <v>0</v>
      </c>
      <c r="S209" s="41">
        <f>Q209+R209</f>
        <v>700000</v>
      </c>
      <c r="T209" s="26">
        <f t="shared" si="229"/>
        <v>0</v>
      </c>
      <c r="U209" s="27">
        <f>U212</f>
        <v>0</v>
      </c>
      <c r="V209" s="27">
        <f t="shared" si="179"/>
        <v>0</v>
      </c>
      <c r="W209" s="12">
        <f>W212</f>
        <v>0</v>
      </c>
      <c r="X209" s="27">
        <f t="shared" ref="X209:X210" si="231">V209+W209</f>
        <v>0</v>
      </c>
      <c r="Y209" s="27">
        <f>Y212</f>
        <v>0</v>
      </c>
      <c r="Z209" s="43">
        <f t="shared" ref="Z209:Z210" si="232">X209+Y209</f>
        <v>0</v>
      </c>
      <c r="AB209" s="10"/>
    </row>
    <row r="210" spans="1:28" ht="120.75" customHeight="1" x14ac:dyDescent="0.35">
      <c r="A210" s="78" t="s">
        <v>265</v>
      </c>
      <c r="B210" s="83" t="s">
        <v>247</v>
      </c>
      <c r="C210" s="70" t="s">
        <v>359</v>
      </c>
      <c r="D210" s="11">
        <f>D212</f>
        <v>2462496.4</v>
      </c>
      <c r="E210" s="41">
        <f>E212</f>
        <v>0</v>
      </c>
      <c r="F210" s="11">
        <f t="shared" si="174"/>
        <v>2462496.4</v>
      </c>
      <c r="G210" s="11">
        <f>G212</f>
        <v>0</v>
      </c>
      <c r="H210" s="11">
        <f t="shared" si="227"/>
        <v>2462496.4</v>
      </c>
      <c r="I210" s="20">
        <f>I212</f>
        <v>0</v>
      </c>
      <c r="J210" s="41">
        <f t="shared" si="228"/>
        <v>2462496.4</v>
      </c>
      <c r="K210" s="11">
        <f t="shared" ref="K210:T210" si="233">K212</f>
        <v>700000</v>
      </c>
      <c r="L210" s="41">
        <f>L212</f>
        <v>0</v>
      </c>
      <c r="M210" s="11">
        <f t="shared" si="177"/>
        <v>700000</v>
      </c>
      <c r="N210" s="11">
        <f>N212</f>
        <v>0</v>
      </c>
      <c r="O210" s="11">
        <f t="shared" si="230"/>
        <v>700000</v>
      </c>
      <c r="P210" s="11">
        <f>P212</f>
        <v>0</v>
      </c>
      <c r="Q210" s="11">
        <f>O210+P210</f>
        <v>700000</v>
      </c>
      <c r="R210" s="20">
        <f>R212</f>
        <v>0</v>
      </c>
      <c r="S210" s="41">
        <f>Q210+R210</f>
        <v>700000</v>
      </c>
      <c r="T210" s="11">
        <f t="shared" si="233"/>
        <v>0</v>
      </c>
      <c r="U210" s="12">
        <f>U212</f>
        <v>0</v>
      </c>
      <c r="V210" s="12">
        <f t="shared" si="179"/>
        <v>0</v>
      </c>
      <c r="W210" s="12">
        <f>W212</f>
        <v>0</v>
      </c>
      <c r="X210" s="12">
        <f t="shared" si="231"/>
        <v>0</v>
      </c>
      <c r="Y210" s="22">
        <f>Y212</f>
        <v>0</v>
      </c>
      <c r="Z210" s="43">
        <f t="shared" si="232"/>
        <v>0</v>
      </c>
      <c r="AB210" s="10"/>
    </row>
    <row r="211" spans="1:28" x14ac:dyDescent="0.35">
      <c r="A211" s="78"/>
      <c r="B211" s="83" t="s">
        <v>5</v>
      </c>
      <c r="C211" s="83"/>
      <c r="D211" s="11"/>
      <c r="E211" s="41"/>
      <c r="F211" s="11"/>
      <c r="G211" s="11"/>
      <c r="H211" s="11"/>
      <c r="I211" s="20"/>
      <c r="J211" s="41"/>
      <c r="K211" s="11"/>
      <c r="L211" s="41"/>
      <c r="M211" s="11"/>
      <c r="N211" s="11"/>
      <c r="O211" s="11"/>
      <c r="P211" s="11"/>
      <c r="Q211" s="11"/>
      <c r="R211" s="20"/>
      <c r="S211" s="41"/>
      <c r="T211" s="12"/>
      <c r="U211" s="12"/>
      <c r="V211" s="12"/>
      <c r="W211" s="12"/>
      <c r="X211" s="12"/>
      <c r="Y211" s="22"/>
      <c r="Z211" s="43"/>
      <c r="AB211" s="10"/>
    </row>
    <row r="212" spans="1:28" x14ac:dyDescent="0.35">
      <c r="A212" s="78"/>
      <c r="B212" s="79" t="s">
        <v>12</v>
      </c>
      <c r="C212" s="83"/>
      <c r="D212" s="11">
        <v>2462496.4</v>
      </c>
      <c r="E212" s="41"/>
      <c r="F212" s="11">
        <f t="shared" si="174"/>
        <v>2462496.4</v>
      </c>
      <c r="G212" s="11"/>
      <c r="H212" s="11">
        <f t="shared" ref="H212:H213" si="234">F212+G212</f>
        <v>2462496.4</v>
      </c>
      <c r="I212" s="20"/>
      <c r="J212" s="41">
        <f t="shared" ref="J212:J213" si="235">H212+I212</f>
        <v>2462496.4</v>
      </c>
      <c r="K212" s="11">
        <v>700000</v>
      </c>
      <c r="L212" s="41"/>
      <c r="M212" s="11">
        <f t="shared" si="177"/>
        <v>700000</v>
      </c>
      <c r="N212" s="11"/>
      <c r="O212" s="11">
        <f t="shared" ref="O212:O213" si="236">M212+N212</f>
        <v>700000</v>
      </c>
      <c r="P212" s="11"/>
      <c r="Q212" s="11">
        <f>O212+P212</f>
        <v>700000</v>
      </c>
      <c r="R212" s="20"/>
      <c r="S212" s="41">
        <f>Q212+R212</f>
        <v>700000</v>
      </c>
      <c r="T212" s="12">
        <v>0</v>
      </c>
      <c r="U212" s="12"/>
      <c r="V212" s="12">
        <f t="shared" si="179"/>
        <v>0</v>
      </c>
      <c r="W212" s="12"/>
      <c r="X212" s="12">
        <f t="shared" ref="X212:X213" si="237">V212+W212</f>
        <v>0</v>
      </c>
      <c r="Y212" s="22"/>
      <c r="Z212" s="43">
        <f t="shared" ref="Z212:Z213" si="238">X212+Y212</f>
        <v>0</v>
      </c>
      <c r="AA212" s="8" t="s">
        <v>248</v>
      </c>
      <c r="AB212" s="10"/>
    </row>
    <row r="213" spans="1:28" x14ac:dyDescent="0.35">
      <c r="A213" s="78"/>
      <c r="B213" s="83" t="s">
        <v>21</v>
      </c>
      <c r="C213" s="89"/>
      <c r="D213" s="27">
        <f>D215+D216</f>
        <v>190084.2</v>
      </c>
      <c r="E213" s="27">
        <f>E215+E216</f>
        <v>20000</v>
      </c>
      <c r="F213" s="26">
        <f t="shared" si="174"/>
        <v>210084.2</v>
      </c>
      <c r="G213" s="27">
        <f>G215+G216</f>
        <v>1503.4829999999999</v>
      </c>
      <c r="H213" s="26">
        <f t="shared" si="234"/>
        <v>211587.68300000002</v>
      </c>
      <c r="I213" s="27">
        <f>I215+I216</f>
        <v>-9924.2000000000007</v>
      </c>
      <c r="J213" s="41">
        <f t="shared" si="235"/>
        <v>201663.48300000001</v>
      </c>
      <c r="K213" s="27">
        <f t="shared" ref="K213:T213" si="239">K215+K216</f>
        <v>260000</v>
      </c>
      <c r="L213" s="27">
        <f>L215+L216</f>
        <v>0</v>
      </c>
      <c r="M213" s="26">
        <f t="shared" si="177"/>
        <v>260000</v>
      </c>
      <c r="N213" s="27">
        <f>N215+N216</f>
        <v>0</v>
      </c>
      <c r="O213" s="26">
        <f t="shared" si="236"/>
        <v>260000</v>
      </c>
      <c r="P213" s="27">
        <f>P215+P216</f>
        <v>0</v>
      </c>
      <c r="Q213" s="26">
        <f>O213+P213</f>
        <v>260000</v>
      </c>
      <c r="R213" s="27">
        <f>R215+R216</f>
        <v>0</v>
      </c>
      <c r="S213" s="41">
        <f>Q213+R213</f>
        <v>260000</v>
      </c>
      <c r="T213" s="27">
        <f t="shared" si="239"/>
        <v>0</v>
      </c>
      <c r="U213" s="27">
        <f>U215+U216</f>
        <v>0</v>
      </c>
      <c r="V213" s="27">
        <f t="shared" si="179"/>
        <v>0</v>
      </c>
      <c r="W213" s="27">
        <f>W215+W216</f>
        <v>0</v>
      </c>
      <c r="X213" s="27">
        <f t="shared" si="237"/>
        <v>0</v>
      </c>
      <c r="Y213" s="27">
        <f>Y215+Y216</f>
        <v>0</v>
      </c>
      <c r="Z213" s="43">
        <f t="shared" si="238"/>
        <v>0</v>
      </c>
      <c r="AB213" s="10"/>
    </row>
    <row r="214" spans="1:28" x14ac:dyDescent="0.35">
      <c r="A214" s="91"/>
      <c r="B214" s="83" t="s">
        <v>5</v>
      </c>
      <c r="C214" s="89"/>
      <c r="D214" s="27"/>
      <c r="E214" s="27"/>
      <c r="F214" s="26"/>
      <c r="G214" s="27"/>
      <c r="H214" s="26"/>
      <c r="I214" s="27"/>
      <c r="J214" s="41"/>
      <c r="K214" s="27"/>
      <c r="L214" s="27"/>
      <c r="M214" s="26"/>
      <c r="N214" s="27"/>
      <c r="O214" s="26"/>
      <c r="P214" s="27"/>
      <c r="Q214" s="26"/>
      <c r="R214" s="27"/>
      <c r="S214" s="41"/>
      <c r="T214" s="27"/>
      <c r="U214" s="27"/>
      <c r="V214" s="27"/>
      <c r="W214" s="27"/>
      <c r="X214" s="27"/>
      <c r="Y214" s="27"/>
      <c r="Z214" s="43"/>
      <c r="AB214" s="10"/>
    </row>
    <row r="215" spans="1:28" s="29" customFormat="1" hidden="1" x14ac:dyDescent="0.35">
      <c r="A215" s="51"/>
      <c r="B215" s="46" t="s">
        <v>6</v>
      </c>
      <c r="C215" s="49"/>
      <c r="D215" s="27">
        <f>D217+D218+D221</f>
        <v>178584.2</v>
      </c>
      <c r="E215" s="27">
        <f>E217+E218+E221</f>
        <v>20000</v>
      </c>
      <c r="F215" s="26">
        <f t="shared" si="174"/>
        <v>198584.2</v>
      </c>
      <c r="G215" s="27">
        <f>G217+G218+G221</f>
        <v>1503.4829999999999</v>
      </c>
      <c r="H215" s="26">
        <f t="shared" ref="H215:H219" si="240">F215+G215</f>
        <v>200087.68300000002</v>
      </c>
      <c r="I215" s="27">
        <f>I217+I218+I221</f>
        <v>-9924.2000000000007</v>
      </c>
      <c r="J215" s="26">
        <f t="shared" ref="J215:J219" si="241">H215+I215</f>
        <v>190163.48300000001</v>
      </c>
      <c r="K215" s="27">
        <f t="shared" ref="K215:T215" si="242">K217+K218+K221</f>
        <v>260000</v>
      </c>
      <c r="L215" s="27">
        <f>L217+L218+L221</f>
        <v>0</v>
      </c>
      <c r="M215" s="26">
        <f t="shared" si="177"/>
        <v>260000</v>
      </c>
      <c r="N215" s="27">
        <f>N217+N218+N221</f>
        <v>0</v>
      </c>
      <c r="O215" s="26">
        <f t="shared" ref="O215:O219" si="243">M215+N215</f>
        <v>260000</v>
      </c>
      <c r="P215" s="27">
        <f>P217+P218+P221</f>
        <v>0</v>
      </c>
      <c r="Q215" s="26">
        <f>O215+P215</f>
        <v>260000</v>
      </c>
      <c r="R215" s="27">
        <f>R217+R218+R221</f>
        <v>0</v>
      </c>
      <c r="S215" s="26">
        <f>Q215+R215</f>
        <v>260000</v>
      </c>
      <c r="T215" s="27">
        <f t="shared" si="242"/>
        <v>0</v>
      </c>
      <c r="U215" s="27">
        <f>U217+U218+U221</f>
        <v>0</v>
      </c>
      <c r="V215" s="27">
        <f t="shared" si="179"/>
        <v>0</v>
      </c>
      <c r="W215" s="27">
        <f>W217+W218+W221</f>
        <v>0</v>
      </c>
      <c r="X215" s="27">
        <f t="shared" ref="X215:X219" si="244">V215+W215</f>
        <v>0</v>
      </c>
      <c r="Y215" s="27">
        <f>Y217+Y218+Y221</f>
        <v>0</v>
      </c>
      <c r="Z215" s="27">
        <f t="shared" ref="Z215:Z219" si="245">X215+Y215</f>
        <v>0</v>
      </c>
      <c r="AA215" s="28"/>
      <c r="AB215" s="30">
        <v>0</v>
      </c>
    </row>
    <row r="216" spans="1:28" x14ac:dyDescent="0.35">
      <c r="A216" s="91"/>
      <c r="B216" s="83" t="s">
        <v>60</v>
      </c>
      <c r="C216" s="89"/>
      <c r="D216" s="27">
        <f>D222</f>
        <v>11500</v>
      </c>
      <c r="E216" s="27">
        <f>E222</f>
        <v>0</v>
      </c>
      <c r="F216" s="26">
        <f t="shared" si="174"/>
        <v>11500</v>
      </c>
      <c r="G216" s="27">
        <f>G222</f>
        <v>0</v>
      </c>
      <c r="H216" s="26">
        <f t="shared" si="240"/>
        <v>11500</v>
      </c>
      <c r="I216" s="27">
        <f>I222</f>
        <v>0</v>
      </c>
      <c r="J216" s="41">
        <f t="shared" si="241"/>
        <v>11500</v>
      </c>
      <c r="K216" s="27">
        <f t="shared" ref="K216:T216" si="246">K222</f>
        <v>0</v>
      </c>
      <c r="L216" s="27">
        <f>L222</f>
        <v>0</v>
      </c>
      <c r="M216" s="26">
        <f t="shared" si="177"/>
        <v>0</v>
      </c>
      <c r="N216" s="27">
        <f>N222</f>
        <v>0</v>
      </c>
      <c r="O216" s="26">
        <f t="shared" si="243"/>
        <v>0</v>
      </c>
      <c r="P216" s="27">
        <f>P222</f>
        <v>0</v>
      </c>
      <c r="Q216" s="26">
        <f>O216+P216</f>
        <v>0</v>
      </c>
      <c r="R216" s="27">
        <f>R222</f>
        <v>0</v>
      </c>
      <c r="S216" s="41">
        <f>Q216+R216</f>
        <v>0</v>
      </c>
      <c r="T216" s="27">
        <f t="shared" si="246"/>
        <v>0</v>
      </c>
      <c r="U216" s="27">
        <f>U222</f>
        <v>0</v>
      </c>
      <c r="V216" s="27">
        <f t="shared" si="179"/>
        <v>0</v>
      </c>
      <c r="W216" s="27">
        <f>W222</f>
        <v>0</v>
      </c>
      <c r="X216" s="27">
        <f t="shared" si="244"/>
        <v>0</v>
      </c>
      <c r="Y216" s="27">
        <f>Y222</f>
        <v>0</v>
      </c>
      <c r="Z216" s="43">
        <f t="shared" si="245"/>
        <v>0</v>
      </c>
      <c r="AB216" s="10"/>
    </row>
    <row r="217" spans="1:28" ht="54" x14ac:dyDescent="0.35">
      <c r="A217" s="120" t="s">
        <v>268</v>
      </c>
      <c r="B217" s="98" t="s">
        <v>63</v>
      </c>
      <c r="C217" s="70" t="s">
        <v>132</v>
      </c>
      <c r="D217" s="12">
        <v>168660</v>
      </c>
      <c r="E217" s="43">
        <v>20000</v>
      </c>
      <c r="F217" s="11">
        <f t="shared" si="174"/>
        <v>188660</v>
      </c>
      <c r="G217" s="12">
        <f>379.269+1124.214</f>
        <v>1503.4829999999999</v>
      </c>
      <c r="H217" s="11">
        <f t="shared" si="240"/>
        <v>190163.48300000001</v>
      </c>
      <c r="I217" s="22"/>
      <c r="J217" s="41">
        <f t="shared" si="241"/>
        <v>190163.48300000001</v>
      </c>
      <c r="K217" s="12">
        <v>246018.2</v>
      </c>
      <c r="L217" s="43"/>
      <c r="M217" s="11">
        <f t="shared" si="177"/>
        <v>246018.2</v>
      </c>
      <c r="N217" s="12"/>
      <c r="O217" s="11">
        <f t="shared" si="243"/>
        <v>246018.2</v>
      </c>
      <c r="P217" s="12"/>
      <c r="Q217" s="11">
        <f>O217+P217</f>
        <v>246018.2</v>
      </c>
      <c r="R217" s="22"/>
      <c r="S217" s="41">
        <f>Q217+R217</f>
        <v>246018.2</v>
      </c>
      <c r="T217" s="12">
        <v>0</v>
      </c>
      <c r="U217" s="12"/>
      <c r="V217" s="12">
        <f t="shared" si="179"/>
        <v>0</v>
      </c>
      <c r="W217" s="12"/>
      <c r="X217" s="12">
        <f t="shared" si="244"/>
        <v>0</v>
      </c>
      <c r="Y217" s="22"/>
      <c r="Z217" s="43">
        <f t="shared" si="245"/>
        <v>0</v>
      </c>
      <c r="AA217" s="7" t="s">
        <v>123</v>
      </c>
      <c r="AB217" s="10"/>
    </row>
    <row r="218" spans="1:28" ht="72" x14ac:dyDescent="0.35">
      <c r="A218" s="121"/>
      <c r="B218" s="99"/>
      <c r="C218" s="70" t="s">
        <v>133</v>
      </c>
      <c r="D218" s="12">
        <v>0</v>
      </c>
      <c r="E218" s="43">
        <v>0</v>
      </c>
      <c r="F218" s="11">
        <f t="shared" si="174"/>
        <v>0</v>
      </c>
      <c r="G218" s="12">
        <v>0</v>
      </c>
      <c r="H218" s="11">
        <f t="shared" si="240"/>
        <v>0</v>
      </c>
      <c r="I218" s="22">
        <v>0</v>
      </c>
      <c r="J218" s="41">
        <f t="shared" si="241"/>
        <v>0</v>
      </c>
      <c r="K218" s="12">
        <v>13981.8</v>
      </c>
      <c r="L218" s="43">
        <v>0</v>
      </c>
      <c r="M218" s="11">
        <f t="shared" si="177"/>
        <v>13981.8</v>
      </c>
      <c r="N218" s="12">
        <v>0</v>
      </c>
      <c r="O218" s="11">
        <f t="shared" si="243"/>
        <v>13981.8</v>
      </c>
      <c r="P218" s="12">
        <v>0</v>
      </c>
      <c r="Q218" s="11">
        <f>O218+P218</f>
        <v>13981.8</v>
      </c>
      <c r="R218" s="22">
        <v>0</v>
      </c>
      <c r="S218" s="41">
        <f>Q218+R218</f>
        <v>13981.8</v>
      </c>
      <c r="T218" s="12">
        <v>0</v>
      </c>
      <c r="U218" s="12">
        <v>0</v>
      </c>
      <c r="V218" s="12">
        <f t="shared" si="179"/>
        <v>0</v>
      </c>
      <c r="W218" s="12">
        <v>0</v>
      </c>
      <c r="X218" s="12">
        <f t="shared" si="244"/>
        <v>0</v>
      </c>
      <c r="Y218" s="22">
        <v>0</v>
      </c>
      <c r="Z218" s="43">
        <f t="shared" si="245"/>
        <v>0</v>
      </c>
      <c r="AA218" s="7" t="s">
        <v>123</v>
      </c>
      <c r="AB218" s="10"/>
    </row>
    <row r="219" spans="1:28" ht="54" x14ac:dyDescent="0.35">
      <c r="A219" s="78" t="s">
        <v>271</v>
      </c>
      <c r="B219" s="83" t="s">
        <v>134</v>
      </c>
      <c r="C219" s="70" t="s">
        <v>132</v>
      </c>
      <c r="D219" s="12">
        <f>D221+D222</f>
        <v>21424.2</v>
      </c>
      <c r="E219" s="43">
        <f>E221+E222</f>
        <v>0</v>
      </c>
      <c r="F219" s="11">
        <f t="shared" si="174"/>
        <v>21424.2</v>
      </c>
      <c r="G219" s="12">
        <f>G221+G222</f>
        <v>0</v>
      </c>
      <c r="H219" s="11">
        <f t="shared" si="240"/>
        <v>21424.2</v>
      </c>
      <c r="I219" s="22">
        <f>I221+I222</f>
        <v>-9924.2000000000007</v>
      </c>
      <c r="J219" s="41">
        <f t="shared" si="241"/>
        <v>11500</v>
      </c>
      <c r="K219" s="12">
        <f t="shared" ref="K219:T219" si="247">K221+K222</f>
        <v>0</v>
      </c>
      <c r="L219" s="43">
        <f>L221+L222</f>
        <v>0</v>
      </c>
      <c r="M219" s="11">
        <f t="shared" si="177"/>
        <v>0</v>
      </c>
      <c r="N219" s="12">
        <f>N221+N222</f>
        <v>0</v>
      </c>
      <c r="O219" s="11">
        <f t="shared" si="243"/>
        <v>0</v>
      </c>
      <c r="P219" s="12">
        <f>P221+P222</f>
        <v>0</v>
      </c>
      <c r="Q219" s="11">
        <f>O219+P219</f>
        <v>0</v>
      </c>
      <c r="R219" s="22">
        <f>R221+R222</f>
        <v>0</v>
      </c>
      <c r="S219" s="41">
        <f>Q219+R219</f>
        <v>0</v>
      </c>
      <c r="T219" s="12">
        <f t="shared" si="247"/>
        <v>0</v>
      </c>
      <c r="U219" s="12">
        <f>U221+U222</f>
        <v>0</v>
      </c>
      <c r="V219" s="12">
        <f t="shared" si="179"/>
        <v>0</v>
      </c>
      <c r="W219" s="12">
        <f>W221+W222</f>
        <v>0</v>
      </c>
      <c r="X219" s="12">
        <f t="shared" si="244"/>
        <v>0</v>
      </c>
      <c r="Y219" s="22">
        <f>Y221+Y222</f>
        <v>0</v>
      </c>
      <c r="Z219" s="43">
        <f t="shared" si="245"/>
        <v>0</v>
      </c>
      <c r="AA219" s="7"/>
      <c r="AB219" s="10"/>
    </row>
    <row r="220" spans="1:28" x14ac:dyDescent="0.35">
      <c r="A220" s="78"/>
      <c r="B220" s="83" t="s">
        <v>5</v>
      </c>
      <c r="C220" s="70"/>
      <c r="D220" s="12"/>
      <c r="E220" s="43"/>
      <c r="F220" s="11"/>
      <c r="G220" s="12"/>
      <c r="H220" s="11"/>
      <c r="I220" s="22"/>
      <c r="J220" s="41"/>
      <c r="K220" s="12"/>
      <c r="L220" s="43"/>
      <c r="M220" s="11"/>
      <c r="N220" s="12"/>
      <c r="O220" s="11"/>
      <c r="P220" s="12"/>
      <c r="Q220" s="11"/>
      <c r="R220" s="22"/>
      <c r="S220" s="41"/>
      <c r="T220" s="12"/>
      <c r="U220" s="12"/>
      <c r="V220" s="12"/>
      <c r="W220" s="12"/>
      <c r="X220" s="12"/>
      <c r="Y220" s="22"/>
      <c r="Z220" s="43"/>
      <c r="AA220" s="7"/>
      <c r="AB220" s="10"/>
    </row>
    <row r="221" spans="1:28" s="3" customFormat="1" hidden="1" x14ac:dyDescent="0.35">
      <c r="A221" s="1"/>
      <c r="B221" s="17" t="s">
        <v>6</v>
      </c>
      <c r="C221" s="5"/>
      <c r="D221" s="12">
        <v>9924.2000000000007</v>
      </c>
      <c r="E221" s="43"/>
      <c r="F221" s="11">
        <f t="shared" si="174"/>
        <v>9924.2000000000007</v>
      </c>
      <c r="G221" s="12"/>
      <c r="H221" s="11">
        <f t="shared" ref="H221:H223" si="248">F221+G221</f>
        <v>9924.2000000000007</v>
      </c>
      <c r="I221" s="22">
        <v>-9924.2000000000007</v>
      </c>
      <c r="J221" s="11">
        <f t="shared" ref="J221:J223" si="249">H221+I221</f>
        <v>0</v>
      </c>
      <c r="K221" s="12">
        <v>0</v>
      </c>
      <c r="L221" s="43"/>
      <c r="M221" s="11">
        <f t="shared" si="177"/>
        <v>0</v>
      </c>
      <c r="N221" s="12"/>
      <c r="O221" s="11">
        <f t="shared" ref="O221:O223" si="250">M221+N221</f>
        <v>0</v>
      </c>
      <c r="P221" s="12"/>
      <c r="Q221" s="11">
        <f>O221+P221</f>
        <v>0</v>
      </c>
      <c r="R221" s="22"/>
      <c r="S221" s="11">
        <f>Q221+R221</f>
        <v>0</v>
      </c>
      <c r="T221" s="12">
        <v>0</v>
      </c>
      <c r="U221" s="12"/>
      <c r="V221" s="12">
        <f t="shared" si="179"/>
        <v>0</v>
      </c>
      <c r="W221" s="12"/>
      <c r="X221" s="12">
        <f t="shared" ref="X221:X223" si="251">V221+W221</f>
        <v>0</v>
      </c>
      <c r="Y221" s="22"/>
      <c r="Z221" s="12">
        <f t="shared" ref="Z221:Z223" si="252">X221+Y221</f>
        <v>0</v>
      </c>
      <c r="AA221" s="7" t="s">
        <v>135</v>
      </c>
      <c r="AB221" s="10">
        <v>0</v>
      </c>
    </row>
    <row r="222" spans="1:28" x14ac:dyDescent="0.35">
      <c r="A222" s="78"/>
      <c r="B222" s="83" t="s">
        <v>60</v>
      </c>
      <c r="C222" s="70"/>
      <c r="D222" s="12">
        <v>11500</v>
      </c>
      <c r="E222" s="43"/>
      <c r="F222" s="11">
        <f t="shared" si="174"/>
        <v>11500</v>
      </c>
      <c r="G222" s="12"/>
      <c r="H222" s="11">
        <f t="shared" si="248"/>
        <v>11500</v>
      </c>
      <c r="I222" s="22"/>
      <c r="J222" s="41">
        <f t="shared" si="249"/>
        <v>11500</v>
      </c>
      <c r="K222" s="12">
        <v>0</v>
      </c>
      <c r="L222" s="43"/>
      <c r="M222" s="11">
        <f t="shared" si="177"/>
        <v>0</v>
      </c>
      <c r="N222" s="12"/>
      <c r="O222" s="11">
        <f t="shared" si="250"/>
        <v>0</v>
      </c>
      <c r="P222" s="12"/>
      <c r="Q222" s="11">
        <f>O222+P222</f>
        <v>0</v>
      </c>
      <c r="R222" s="22"/>
      <c r="S222" s="41">
        <f>Q222+R222</f>
        <v>0</v>
      </c>
      <c r="T222" s="12">
        <v>0</v>
      </c>
      <c r="U222" s="12"/>
      <c r="V222" s="12">
        <f t="shared" si="179"/>
        <v>0</v>
      </c>
      <c r="W222" s="12"/>
      <c r="X222" s="12">
        <f t="shared" si="251"/>
        <v>0</v>
      </c>
      <c r="Y222" s="22"/>
      <c r="Z222" s="43">
        <f t="shared" si="252"/>
        <v>0</v>
      </c>
      <c r="AA222" s="7" t="s">
        <v>135</v>
      </c>
      <c r="AB222" s="10"/>
    </row>
    <row r="223" spans="1:28" x14ac:dyDescent="0.35">
      <c r="A223" s="78"/>
      <c r="B223" s="92" t="s">
        <v>7</v>
      </c>
      <c r="C223" s="93"/>
      <c r="D223" s="27">
        <f>D225+D226</f>
        <v>501148.29999999993</v>
      </c>
      <c r="E223" s="27">
        <f>E225+E226</f>
        <v>4028</v>
      </c>
      <c r="F223" s="26">
        <f t="shared" si="174"/>
        <v>505176.29999999993</v>
      </c>
      <c r="G223" s="27">
        <f>G225+G226</f>
        <v>64247.038</v>
      </c>
      <c r="H223" s="26">
        <f t="shared" si="248"/>
        <v>569423.33799999999</v>
      </c>
      <c r="I223" s="27">
        <f>I225+I226</f>
        <v>-609</v>
      </c>
      <c r="J223" s="41">
        <f t="shared" si="249"/>
        <v>568814.33799999999</v>
      </c>
      <c r="K223" s="27">
        <f t="shared" ref="K223:T223" si="253">K225+K226</f>
        <v>408577.2</v>
      </c>
      <c r="L223" s="27">
        <f>L225+L226</f>
        <v>-4109</v>
      </c>
      <c r="M223" s="26">
        <f t="shared" si="177"/>
        <v>404468.2</v>
      </c>
      <c r="N223" s="27">
        <f>N225+N226</f>
        <v>0</v>
      </c>
      <c r="O223" s="26">
        <f t="shared" si="250"/>
        <v>404468.2</v>
      </c>
      <c r="P223" s="27">
        <f>P225+P226</f>
        <v>0</v>
      </c>
      <c r="Q223" s="26">
        <f>O223+P223</f>
        <v>404468.2</v>
      </c>
      <c r="R223" s="27">
        <f>R225+R226</f>
        <v>0</v>
      </c>
      <c r="S223" s="41">
        <f>Q223+R223</f>
        <v>404468.2</v>
      </c>
      <c r="T223" s="27">
        <f t="shared" si="253"/>
        <v>276286.2</v>
      </c>
      <c r="U223" s="27">
        <f>U225+U226</f>
        <v>0</v>
      </c>
      <c r="V223" s="27">
        <f t="shared" si="179"/>
        <v>276286.2</v>
      </c>
      <c r="W223" s="27">
        <f>W225+W226</f>
        <v>0</v>
      </c>
      <c r="X223" s="27">
        <f t="shared" si="251"/>
        <v>276286.2</v>
      </c>
      <c r="Y223" s="27">
        <f>Y225+Y226</f>
        <v>0</v>
      </c>
      <c r="Z223" s="43">
        <f t="shared" si="252"/>
        <v>276286.2</v>
      </c>
      <c r="AB223" s="10"/>
    </row>
    <row r="224" spans="1:28" x14ac:dyDescent="0.35">
      <c r="A224" s="78"/>
      <c r="B224" s="83" t="s">
        <v>5</v>
      </c>
      <c r="C224" s="93"/>
      <c r="D224" s="27"/>
      <c r="E224" s="27"/>
      <c r="F224" s="26"/>
      <c r="G224" s="27"/>
      <c r="H224" s="26"/>
      <c r="I224" s="27"/>
      <c r="J224" s="41"/>
      <c r="K224" s="27"/>
      <c r="L224" s="27"/>
      <c r="M224" s="26"/>
      <c r="N224" s="27"/>
      <c r="O224" s="26"/>
      <c r="P224" s="27"/>
      <c r="Q224" s="26"/>
      <c r="R224" s="27"/>
      <c r="S224" s="41"/>
      <c r="T224" s="27"/>
      <c r="U224" s="27"/>
      <c r="V224" s="27"/>
      <c r="W224" s="27"/>
      <c r="X224" s="27"/>
      <c r="Y224" s="27"/>
      <c r="Z224" s="43"/>
      <c r="AB224" s="10"/>
    </row>
    <row r="225" spans="1:28" s="29" customFormat="1" hidden="1" x14ac:dyDescent="0.35">
      <c r="A225" s="25"/>
      <c r="B225" s="46" t="s">
        <v>6</v>
      </c>
      <c r="C225" s="52"/>
      <c r="D225" s="27">
        <f>D227+D229+D231+D234+D236+D228+D230</f>
        <v>393360.69999999995</v>
      </c>
      <c r="E225" s="27">
        <f>E227+E229+E231+E234+E236+E228+E230</f>
        <v>4028</v>
      </c>
      <c r="F225" s="26">
        <f t="shared" si="174"/>
        <v>397388.69999999995</v>
      </c>
      <c r="G225" s="12">
        <f>G227+G229+G231+G234+G236+G228+G230+G237</f>
        <v>64247.038</v>
      </c>
      <c r="H225" s="26">
        <f t="shared" ref="H225:H232" si="254">F225+G225</f>
        <v>461635.73799999995</v>
      </c>
      <c r="I225" s="27">
        <f>I227+I229+I231+I234+I236+I228+I230+I237</f>
        <v>-609</v>
      </c>
      <c r="J225" s="26">
        <f t="shared" ref="J225:J232" si="255">H225+I225</f>
        <v>461026.73799999995</v>
      </c>
      <c r="K225" s="27">
        <f t="shared" ref="K225:T225" si="256">K227+K229+K231+K234+K236+K228+K230</f>
        <v>408577.2</v>
      </c>
      <c r="L225" s="27">
        <f>L227+L229+L231+L234+L236+L228+L230</f>
        <v>-4109</v>
      </c>
      <c r="M225" s="26">
        <f t="shared" si="177"/>
        <v>404468.2</v>
      </c>
      <c r="N225" s="12">
        <f>N227+N229+N231+N234+N236+N228+N230+N237</f>
        <v>0</v>
      </c>
      <c r="O225" s="26">
        <f t="shared" ref="O225:O232" si="257">M225+N225</f>
        <v>404468.2</v>
      </c>
      <c r="P225" s="12">
        <f>P227+P229+P231+P234+P236+P228+P230+P237</f>
        <v>0</v>
      </c>
      <c r="Q225" s="26">
        <f t="shared" ref="Q225:Q232" si="258">O225+P225</f>
        <v>404468.2</v>
      </c>
      <c r="R225" s="27">
        <f>R227+R229+R231+R234+R236+R228+R230+R237</f>
        <v>0</v>
      </c>
      <c r="S225" s="26">
        <f t="shared" ref="S225:S232" si="259">Q225+R225</f>
        <v>404468.2</v>
      </c>
      <c r="T225" s="27">
        <f t="shared" si="256"/>
        <v>224073.8</v>
      </c>
      <c r="U225" s="27">
        <f>U227+U229+U231+U234+U236+U228+U230</f>
        <v>0</v>
      </c>
      <c r="V225" s="27">
        <f t="shared" si="179"/>
        <v>224073.8</v>
      </c>
      <c r="W225" s="12">
        <f>W227+W229+W231+W234+W236+W228+W230+W237</f>
        <v>0</v>
      </c>
      <c r="X225" s="27">
        <f t="shared" ref="X225:X232" si="260">V225+W225</f>
        <v>224073.8</v>
      </c>
      <c r="Y225" s="27">
        <f>Y227+Y229+Y231+Y234+Y236+Y228+Y230+Y237</f>
        <v>0</v>
      </c>
      <c r="Z225" s="27">
        <f t="shared" ref="Z225:Z232" si="261">X225+Y225</f>
        <v>224073.8</v>
      </c>
      <c r="AA225" s="28"/>
      <c r="AB225" s="30">
        <v>0</v>
      </c>
    </row>
    <row r="226" spans="1:28" x14ac:dyDescent="0.35">
      <c r="A226" s="78"/>
      <c r="B226" s="83" t="s">
        <v>60</v>
      </c>
      <c r="C226" s="93"/>
      <c r="D226" s="27">
        <f>D235</f>
        <v>107787.6</v>
      </c>
      <c r="E226" s="27">
        <f>E235</f>
        <v>0</v>
      </c>
      <c r="F226" s="26">
        <f t="shared" si="174"/>
        <v>107787.6</v>
      </c>
      <c r="G226" s="12">
        <f>G235</f>
        <v>0</v>
      </c>
      <c r="H226" s="11">
        <f t="shared" si="254"/>
        <v>107787.6</v>
      </c>
      <c r="I226" s="27">
        <f>I235</f>
        <v>0</v>
      </c>
      <c r="J226" s="41">
        <f t="shared" si="255"/>
        <v>107787.6</v>
      </c>
      <c r="K226" s="27">
        <f t="shared" ref="K226:T226" si="262">K235</f>
        <v>0</v>
      </c>
      <c r="L226" s="27">
        <f>L235</f>
        <v>0</v>
      </c>
      <c r="M226" s="26">
        <f t="shared" si="177"/>
        <v>0</v>
      </c>
      <c r="N226" s="12">
        <f>N235</f>
        <v>0</v>
      </c>
      <c r="O226" s="11">
        <f t="shared" si="257"/>
        <v>0</v>
      </c>
      <c r="P226" s="12">
        <f>P235</f>
        <v>0</v>
      </c>
      <c r="Q226" s="11">
        <f t="shared" si="258"/>
        <v>0</v>
      </c>
      <c r="R226" s="27">
        <f>R235</f>
        <v>0</v>
      </c>
      <c r="S226" s="41">
        <f t="shared" si="259"/>
        <v>0</v>
      </c>
      <c r="T226" s="27">
        <f t="shared" si="262"/>
        <v>52212.4</v>
      </c>
      <c r="U226" s="27">
        <f>U235</f>
        <v>0</v>
      </c>
      <c r="V226" s="27">
        <f t="shared" si="179"/>
        <v>52212.4</v>
      </c>
      <c r="W226" s="12">
        <f>W235</f>
        <v>0</v>
      </c>
      <c r="X226" s="12">
        <f t="shared" si="260"/>
        <v>52212.4</v>
      </c>
      <c r="Y226" s="27">
        <f>Y235</f>
        <v>0</v>
      </c>
      <c r="Z226" s="43">
        <f t="shared" si="261"/>
        <v>52212.4</v>
      </c>
      <c r="AB226" s="10"/>
    </row>
    <row r="227" spans="1:28" ht="54" x14ac:dyDescent="0.35">
      <c r="A227" s="120" t="s">
        <v>274</v>
      </c>
      <c r="B227" s="98" t="s">
        <v>85</v>
      </c>
      <c r="C227" s="70" t="s">
        <v>132</v>
      </c>
      <c r="D227" s="12">
        <v>187161.8</v>
      </c>
      <c r="E227" s="43">
        <v>-69.2</v>
      </c>
      <c r="F227" s="11">
        <f t="shared" si="174"/>
        <v>187092.59999999998</v>
      </c>
      <c r="G227" s="12">
        <v>30744.721000000001</v>
      </c>
      <c r="H227" s="11">
        <f t="shared" si="254"/>
        <v>217837.32099999997</v>
      </c>
      <c r="I227" s="22"/>
      <c r="J227" s="41">
        <f t="shared" si="255"/>
        <v>217837.32099999997</v>
      </c>
      <c r="K227" s="12">
        <v>0</v>
      </c>
      <c r="L227" s="43"/>
      <c r="M227" s="11">
        <f t="shared" si="177"/>
        <v>0</v>
      </c>
      <c r="N227" s="12"/>
      <c r="O227" s="11">
        <f t="shared" si="257"/>
        <v>0</v>
      </c>
      <c r="P227" s="12"/>
      <c r="Q227" s="11">
        <f t="shared" si="258"/>
        <v>0</v>
      </c>
      <c r="R227" s="22"/>
      <c r="S227" s="41">
        <f t="shared" si="259"/>
        <v>0</v>
      </c>
      <c r="T227" s="12">
        <v>0</v>
      </c>
      <c r="U227" s="12"/>
      <c r="V227" s="12">
        <f t="shared" si="179"/>
        <v>0</v>
      </c>
      <c r="W227" s="12"/>
      <c r="X227" s="12">
        <f t="shared" si="260"/>
        <v>0</v>
      </c>
      <c r="Y227" s="22"/>
      <c r="Z227" s="43">
        <f t="shared" si="261"/>
        <v>0</v>
      </c>
      <c r="AA227" s="7" t="s">
        <v>124</v>
      </c>
      <c r="AB227" s="10"/>
    </row>
    <row r="228" spans="1:28" ht="54" x14ac:dyDescent="0.35">
      <c r="A228" s="121"/>
      <c r="B228" s="99"/>
      <c r="C228" s="70" t="s">
        <v>136</v>
      </c>
      <c r="D228" s="12">
        <v>4480.7</v>
      </c>
      <c r="E228" s="43"/>
      <c r="F228" s="11">
        <f t="shared" si="174"/>
        <v>4480.7</v>
      </c>
      <c r="G228" s="12"/>
      <c r="H228" s="11">
        <f t="shared" si="254"/>
        <v>4480.7</v>
      </c>
      <c r="I228" s="22"/>
      <c r="J228" s="41">
        <f t="shared" si="255"/>
        <v>4480.7</v>
      </c>
      <c r="K228" s="12">
        <v>0</v>
      </c>
      <c r="L228" s="43"/>
      <c r="M228" s="11">
        <f t="shared" si="177"/>
        <v>0</v>
      </c>
      <c r="N228" s="12"/>
      <c r="O228" s="11">
        <f t="shared" si="257"/>
        <v>0</v>
      </c>
      <c r="P228" s="12"/>
      <c r="Q228" s="11">
        <f t="shared" si="258"/>
        <v>0</v>
      </c>
      <c r="R228" s="22"/>
      <c r="S228" s="41">
        <f t="shared" si="259"/>
        <v>0</v>
      </c>
      <c r="T228" s="12">
        <v>0</v>
      </c>
      <c r="U228" s="12"/>
      <c r="V228" s="12">
        <f t="shared" si="179"/>
        <v>0</v>
      </c>
      <c r="W228" s="12"/>
      <c r="X228" s="12">
        <f t="shared" si="260"/>
        <v>0</v>
      </c>
      <c r="Y228" s="22"/>
      <c r="Z228" s="43">
        <f t="shared" si="261"/>
        <v>0</v>
      </c>
      <c r="AA228" s="7" t="s">
        <v>124</v>
      </c>
      <c r="AB228" s="10"/>
    </row>
    <row r="229" spans="1:28" ht="54" x14ac:dyDescent="0.35">
      <c r="A229" s="120" t="s">
        <v>277</v>
      </c>
      <c r="B229" s="98" t="s">
        <v>86</v>
      </c>
      <c r="C229" s="70" t="s">
        <v>132</v>
      </c>
      <c r="D229" s="43">
        <v>24586.5</v>
      </c>
      <c r="E229" s="43">
        <v>-11.8</v>
      </c>
      <c r="F229" s="41">
        <f t="shared" si="174"/>
        <v>24574.7</v>
      </c>
      <c r="G229" s="43">
        <v>18695.236000000001</v>
      </c>
      <c r="H229" s="41">
        <f t="shared" si="254"/>
        <v>43269.936000000002</v>
      </c>
      <c r="I229" s="43"/>
      <c r="J229" s="41">
        <f t="shared" si="255"/>
        <v>43269.936000000002</v>
      </c>
      <c r="K229" s="43">
        <v>0</v>
      </c>
      <c r="L229" s="43"/>
      <c r="M229" s="41">
        <f t="shared" si="177"/>
        <v>0</v>
      </c>
      <c r="N229" s="43"/>
      <c r="O229" s="41">
        <f t="shared" si="257"/>
        <v>0</v>
      </c>
      <c r="P229" s="43"/>
      <c r="Q229" s="68">
        <f t="shared" si="258"/>
        <v>0</v>
      </c>
      <c r="R229" s="69"/>
      <c r="S229" s="41">
        <f t="shared" si="259"/>
        <v>0</v>
      </c>
      <c r="T229" s="22">
        <v>0</v>
      </c>
      <c r="U229" s="22"/>
      <c r="V229" s="22">
        <f t="shared" si="179"/>
        <v>0</v>
      </c>
      <c r="W229" s="22"/>
      <c r="X229" s="22">
        <f t="shared" si="260"/>
        <v>0</v>
      </c>
      <c r="Y229" s="69"/>
      <c r="Z229" s="43">
        <f t="shared" si="261"/>
        <v>0</v>
      </c>
      <c r="AA229" s="66" t="s">
        <v>125</v>
      </c>
      <c r="AB229" s="67"/>
    </row>
    <row r="230" spans="1:28" ht="54" x14ac:dyDescent="0.35">
      <c r="A230" s="121"/>
      <c r="B230" s="99"/>
      <c r="C230" s="70" t="s">
        <v>136</v>
      </c>
      <c r="D230" s="69">
        <v>4699.8</v>
      </c>
      <c r="E230" s="69"/>
      <c r="F230" s="68">
        <f t="shared" si="174"/>
        <v>4699.8</v>
      </c>
      <c r="G230" s="69"/>
      <c r="H230" s="68">
        <f t="shared" si="254"/>
        <v>4699.8</v>
      </c>
      <c r="I230" s="69">
        <f>-4699.8+4699.8</f>
        <v>0</v>
      </c>
      <c r="J230" s="41">
        <f t="shared" si="255"/>
        <v>4699.8</v>
      </c>
      <c r="K230" s="69">
        <v>0</v>
      </c>
      <c r="L230" s="69"/>
      <c r="M230" s="68">
        <f t="shared" si="177"/>
        <v>0</v>
      </c>
      <c r="N230" s="69"/>
      <c r="O230" s="68">
        <f t="shared" si="257"/>
        <v>0</v>
      </c>
      <c r="P230" s="69"/>
      <c r="Q230" s="68">
        <f t="shared" si="258"/>
        <v>0</v>
      </c>
      <c r="R230" s="69"/>
      <c r="S230" s="41">
        <f t="shared" si="259"/>
        <v>0</v>
      </c>
      <c r="T230" s="22">
        <v>0</v>
      </c>
      <c r="U230" s="22"/>
      <c r="V230" s="22">
        <f t="shared" si="179"/>
        <v>0</v>
      </c>
      <c r="W230" s="22"/>
      <c r="X230" s="22">
        <f t="shared" si="260"/>
        <v>0</v>
      </c>
      <c r="Y230" s="69"/>
      <c r="Z230" s="43">
        <f t="shared" si="261"/>
        <v>0</v>
      </c>
      <c r="AA230" s="66" t="s">
        <v>125</v>
      </c>
      <c r="AB230" s="67"/>
    </row>
    <row r="231" spans="1:28" ht="54" x14ac:dyDescent="0.35">
      <c r="A231" s="94" t="s">
        <v>280</v>
      </c>
      <c r="B231" s="83" t="s">
        <v>87</v>
      </c>
      <c r="C231" s="70" t="s">
        <v>132</v>
      </c>
      <c r="D231" s="69">
        <v>0</v>
      </c>
      <c r="E231" s="69">
        <v>4109</v>
      </c>
      <c r="F231" s="68">
        <f t="shared" si="174"/>
        <v>4109</v>
      </c>
      <c r="G231" s="69"/>
      <c r="H231" s="68">
        <f t="shared" si="254"/>
        <v>4109</v>
      </c>
      <c r="I231" s="69">
        <f>-555.402-53.598</f>
        <v>-609</v>
      </c>
      <c r="J231" s="41">
        <f t="shared" si="255"/>
        <v>3500</v>
      </c>
      <c r="K231" s="69">
        <v>4109</v>
      </c>
      <c r="L231" s="69">
        <v>-4109</v>
      </c>
      <c r="M231" s="68">
        <f t="shared" si="177"/>
        <v>0</v>
      </c>
      <c r="N231" s="69"/>
      <c r="O231" s="68">
        <f t="shared" si="257"/>
        <v>0</v>
      </c>
      <c r="P231" s="69"/>
      <c r="Q231" s="68">
        <f t="shared" si="258"/>
        <v>0</v>
      </c>
      <c r="R231" s="69"/>
      <c r="S231" s="41">
        <f t="shared" si="259"/>
        <v>0</v>
      </c>
      <c r="T231" s="12">
        <v>224073.8</v>
      </c>
      <c r="U231" s="12">
        <v>0</v>
      </c>
      <c r="V231" s="12">
        <f t="shared" si="179"/>
        <v>224073.8</v>
      </c>
      <c r="W231" s="12">
        <v>0</v>
      </c>
      <c r="X231" s="12">
        <f t="shared" si="260"/>
        <v>224073.8</v>
      </c>
      <c r="Y231" s="69">
        <v>0</v>
      </c>
      <c r="Z231" s="43">
        <f t="shared" si="261"/>
        <v>224073.8</v>
      </c>
      <c r="AA231" s="7" t="s">
        <v>126</v>
      </c>
      <c r="AB231" s="10"/>
    </row>
    <row r="232" spans="1:28" ht="54" x14ac:dyDescent="0.35">
      <c r="A232" s="94" t="s">
        <v>283</v>
      </c>
      <c r="B232" s="83" t="s">
        <v>61</v>
      </c>
      <c r="C232" s="70" t="s">
        <v>132</v>
      </c>
      <c r="D232" s="12">
        <f>D234+D235</f>
        <v>196462.90000000002</v>
      </c>
      <c r="E232" s="43">
        <f>E234+E235</f>
        <v>0</v>
      </c>
      <c r="F232" s="11">
        <f t="shared" si="174"/>
        <v>196462.90000000002</v>
      </c>
      <c r="G232" s="12">
        <f>G234+G235</f>
        <v>0</v>
      </c>
      <c r="H232" s="11">
        <f t="shared" si="254"/>
        <v>196462.90000000002</v>
      </c>
      <c r="I232" s="22">
        <f>I234+I235</f>
        <v>0</v>
      </c>
      <c r="J232" s="41">
        <f t="shared" si="255"/>
        <v>196462.90000000002</v>
      </c>
      <c r="K232" s="12">
        <f t="shared" ref="K232:T232" si="263">K234+K235</f>
        <v>294468.2</v>
      </c>
      <c r="L232" s="43">
        <f>L234+L235</f>
        <v>0</v>
      </c>
      <c r="M232" s="11">
        <f t="shared" si="177"/>
        <v>294468.2</v>
      </c>
      <c r="N232" s="12">
        <f>N234+N235</f>
        <v>0</v>
      </c>
      <c r="O232" s="11">
        <f t="shared" si="257"/>
        <v>294468.2</v>
      </c>
      <c r="P232" s="12">
        <f>P234+P235</f>
        <v>0</v>
      </c>
      <c r="Q232" s="11">
        <f t="shared" si="258"/>
        <v>294468.2</v>
      </c>
      <c r="R232" s="22">
        <f>R234+R235</f>
        <v>0</v>
      </c>
      <c r="S232" s="41">
        <f t="shared" si="259"/>
        <v>294468.2</v>
      </c>
      <c r="T232" s="12">
        <f t="shared" si="263"/>
        <v>52212.4</v>
      </c>
      <c r="U232" s="12">
        <f>U234+U235</f>
        <v>0</v>
      </c>
      <c r="V232" s="12">
        <f t="shared" si="179"/>
        <v>52212.4</v>
      </c>
      <c r="W232" s="12">
        <f>W234+W235</f>
        <v>0</v>
      </c>
      <c r="X232" s="12">
        <f t="shared" si="260"/>
        <v>52212.4</v>
      </c>
      <c r="Y232" s="22">
        <f>Y234+Y235</f>
        <v>0</v>
      </c>
      <c r="Z232" s="43">
        <f t="shared" si="261"/>
        <v>52212.4</v>
      </c>
      <c r="AB232" s="10"/>
    </row>
    <row r="233" spans="1:28" x14ac:dyDescent="0.35">
      <c r="A233" s="94"/>
      <c r="B233" s="83" t="s">
        <v>5</v>
      </c>
      <c r="C233" s="70"/>
      <c r="D233" s="12"/>
      <c r="E233" s="43"/>
      <c r="F233" s="11"/>
      <c r="G233" s="12"/>
      <c r="H233" s="11"/>
      <c r="I233" s="22"/>
      <c r="J233" s="41"/>
      <c r="K233" s="12"/>
      <c r="L233" s="43"/>
      <c r="M233" s="11"/>
      <c r="N233" s="12"/>
      <c r="O233" s="11"/>
      <c r="P233" s="12"/>
      <c r="Q233" s="11"/>
      <c r="R233" s="22"/>
      <c r="S233" s="41"/>
      <c r="T233" s="12"/>
      <c r="U233" s="12"/>
      <c r="V233" s="12"/>
      <c r="W233" s="12"/>
      <c r="X233" s="12"/>
      <c r="Y233" s="22"/>
      <c r="Z233" s="43"/>
      <c r="AB233" s="10"/>
    </row>
    <row r="234" spans="1:28" s="3" customFormat="1" hidden="1" x14ac:dyDescent="0.35">
      <c r="A234" s="59"/>
      <c r="B234" s="17" t="s">
        <v>6</v>
      </c>
      <c r="C234" s="5"/>
      <c r="D234" s="12">
        <v>88675.3</v>
      </c>
      <c r="E234" s="43"/>
      <c r="F234" s="11">
        <f t="shared" si="174"/>
        <v>88675.3</v>
      </c>
      <c r="G234" s="12"/>
      <c r="H234" s="11">
        <f t="shared" ref="H234:H258" si="264">F234+G234</f>
        <v>88675.3</v>
      </c>
      <c r="I234" s="22"/>
      <c r="J234" s="11">
        <f t="shared" ref="J234:J258" si="265">H234+I234</f>
        <v>88675.3</v>
      </c>
      <c r="K234" s="12">
        <v>294468.2</v>
      </c>
      <c r="L234" s="43"/>
      <c r="M234" s="11">
        <f t="shared" si="177"/>
        <v>294468.2</v>
      </c>
      <c r="N234" s="12"/>
      <c r="O234" s="11">
        <f t="shared" ref="O234:O258" si="266">M234+N234</f>
        <v>294468.2</v>
      </c>
      <c r="P234" s="12"/>
      <c r="Q234" s="11">
        <f t="shared" ref="Q234:Q258" si="267">O234+P234</f>
        <v>294468.2</v>
      </c>
      <c r="R234" s="22"/>
      <c r="S234" s="11">
        <f t="shared" ref="S234:S258" si="268">Q234+R234</f>
        <v>294468.2</v>
      </c>
      <c r="T234" s="12">
        <v>0</v>
      </c>
      <c r="U234" s="12"/>
      <c r="V234" s="12">
        <f t="shared" si="179"/>
        <v>0</v>
      </c>
      <c r="W234" s="12"/>
      <c r="X234" s="12">
        <f t="shared" ref="X234:X258" si="269">V234+W234</f>
        <v>0</v>
      </c>
      <c r="Y234" s="22"/>
      <c r="Z234" s="12">
        <f t="shared" ref="Z234:Z258" si="270">X234+Y234</f>
        <v>0</v>
      </c>
      <c r="AA234" s="8" t="s">
        <v>225</v>
      </c>
      <c r="AB234" s="10">
        <v>0</v>
      </c>
    </row>
    <row r="235" spans="1:28" x14ac:dyDescent="0.35">
      <c r="A235" s="94"/>
      <c r="B235" s="83" t="s">
        <v>60</v>
      </c>
      <c r="C235" s="70"/>
      <c r="D235" s="12">
        <v>107787.6</v>
      </c>
      <c r="E235" s="43"/>
      <c r="F235" s="11">
        <f t="shared" si="174"/>
        <v>107787.6</v>
      </c>
      <c r="G235" s="12"/>
      <c r="H235" s="11">
        <f t="shared" si="264"/>
        <v>107787.6</v>
      </c>
      <c r="I235" s="22"/>
      <c r="J235" s="41">
        <f t="shared" si="265"/>
        <v>107787.6</v>
      </c>
      <c r="K235" s="12">
        <v>0</v>
      </c>
      <c r="L235" s="43"/>
      <c r="M235" s="11">
        <f t="shared" si="177"/>
        <v>0</v>
      </c>
      <c r="N235" s="12"/>
      <c r="O235" s="11">
        <f t="shared" si="266"/>
        <v>0</v>
      </c>
      <c r="P235" s="12"/>
      <c r="Q235" s="11">
        <f t="shared" si="267"/>
        <v>0</v>
      </c>
      <c r="R235" s="22"/>
      <c r="S235" s="41">
        <f t="shared" si="268"/>
        <v>0</v>
      </c>
      <c r="T235" s="12">
        <v>52212.4</v>
      </c>
      <c r="U235" s="12"/>
      <c r="V235" s="12">
        <f t="shared" si="179"/>
        <v>52212.4</v>
      </c>
      <c r="W235" s="12"/>
      <c r="X235" s="12">
        <f t="shared" si="269"/>
        <v>52212.4</v>
      </c>
      <c r="Y235" s="22"/>
      <c r="Z235" s="43">
        <f t="shared" si="270"/>
        <v>52212.4</v>
      </c>
      <c r="AA235" s="8" t="s">
        <v>225</v>
      </c>
      <c r="AB235" s="10"/>
    </row>
    <row r="236" spans="1:28" ht="54" x14ac:dyDescent="0.35">
      <c r="A236" s="94" t="s">
        <v>286</v>
      </c>
      <c r="B236" s="83" t="s">
        <v>62</v>
      </c>
      <c r="C236" s="70" t="s">
        <v>132</v>
      </c>
      <c r="D236" s="12">
        <v>83756.600000000006</v>
      </c>
      <c r="E236" s="43"/>
      <c r="F236" s="11">
        <f t="shared" si="174"/>
        <v>83756.600000000006</v>
      </c>
      <c r="G236" s="12"/>
      <c r="H236" s="11">
        <f t="shared" si="264"/>
        <v>83756.600000000006</v>
      </c>
      <c r="I236" s="22"/>
      <c r="J236" s="41">
        <f t="shared" si="265"/>
        <v>83756.600000000006</v>
      </c>
      <c r="K236" s="12">
        <v>110000</v>
      </c>
      <c r="L236" s="43"/>
      <c r="M236" s="11">
        <f t="shared" si="177"/>
        <v>110000</v>
      </c>
      <c r="N236" s="12"/>
      <c r="O236" s="11">
        <f t="shared" si="266"/>
        <v>110000</v>
      </c>
      <c r="P236" s="12"/>
      <c r="Q236" s="11">
        <f t="shared" si="267"/>
        <v>110000</v>
      </c>
      <c r="R236" s="22"/>
      <c r="S236" s="41">
        <f t="shared" si="268"/>
        <v>110000</v>
      </c>
      <c r="T236" s="12">
        <v>0</v>
      </c>
      <c r="U236" s="12"/>
      <c r="V236" s="12">
        <f t="shared" si="179"/>
        <v>0</v>
      </c>
      <c r="W236" s="12"/>
      <c r="X236" s="12">
        <f t="shared" si="269"/>
        <v>0</v>
      </c>
      <c r="Y236" s="22"/>
      <c r="Z236" s="43">
        <f t="shared" si="270"/>
        <v>0</v>
      </c>
      <c r="AA236" s="8" t="s">
        <v>127</v>
      </c>
      <c r="AB236" s="10"/>
    </row>
    <row r="237" spans="1:28" ht="54" x14ac:dyDescent="0.35">
      <c r="A237" s="94" t="s">
        <v>289</v>
      </c>
      <c r="B237" s="83" t="s">
        <v>316</v>
      </c>
      <c r="C237" s="70" t="s">
        <v>132</v>
      </c>
      <c r="D237" s="12"/>
      <c r="E237" s="43"/>
      <c r="F237" s="11"/>
      <c r="G237" s="12">
        <v>14807.081</v>
      </c>
      <c r="H237" s="11">
        <f t="shared" si="264"/>
        <v>14807.081</v>
      </c>
      <c r="I237" s="22"/>
      <c r="J237" s="41">
        <f t="shared" si="265"/>
        <v>14807.081</v>
      </c>
      <c r="K237" s="12"/>
      <c r="L237" s="43"/>
      <c r="M237" s="11"/>
      <c r="N237" s="12"/>
      <c r="O237" s="11">
        <f t="shared" si="266"/>
        <v>0</v>
      </c>
      <c r="P237" s="12"/>
      <c r="Q237" s="11">
        <f t="shared" si="267"/>
        <v>0</v>
      </c>
      <c r="R237" s="22"/>
      <c r="S237" s="41">
        <f t="shared" si="268"/>
        <v>0</v>
      </c>
      <c r="T237" s="12"/>
      <c r="U237" s="12"/>
      <c r="V237" s="12"/>
      <c r="W237" s="12"/>
      <c r="X237" s="12">
        <f t="shared" si="269"/>
        <v>0</v>
      </c>
      <c r="Y237" s="22"/>
      <c r="Z237" s="43">
        <f t="shared" si="270"/>
        <v>0</v>
      </c>
      <c r="AA237" s="8" t="s">
        <v>317</v>
      </c>
      <c r="AB237" s="10"/>
    </row>
    <row r="238" spans="1:28" x14ac:dyDescent="0.35">
      <c r="A238" s="94"/>
      <c r="B238" s="92" t="s">
        <v>15</v>
      </c>
      <c r="C238" s="89"/>
      <c r="D238" s="27">
        <f>D239+D240+D242</f>
        <v>133425.60000000001</v>
      </c>
      <c r="E238" s="27">
        <f>E239+E240+E242+E241+E243+E244+E245+E246+E247+E248+E249+E250+E251+E252+E253+E254</f>
        <v>50000</v>
      </c>
      <c r="F238" s="26">
        <f t="shared" si="174"/>
        <v>183425.6</v>
      </c>
      <c r="G238" s="27">
        <f>G239+G240+G242+G241+G243+G244+G245+G246+G247+G248+G249+G250+G251+G252+G253+G254+G255+G256+G257</f>
        <v>20654.072999999997</v>
      </c>
      <c r="H238" s="26">
        <f t="shared" si="264"/>
        <v>204079.67300000001</v>
      </c>
      <c r="I238" s="27">
        <f>I239+I240+I242+I241+I243+I244+I245+I246+I247+I248+I249+I250+I251+I252+I253+I254+I255+I256+I257</f>
        <v>0</v>
      </c>
      <c r="J238" s="41">
        <f t="shared" si="265"/>
        <v>204079.67300000001</v>
      </c>
      <c r="K238" s="27">
        <f t="shared" ref="K238:T238" si="271">K239+K240+K242</f>
        <v>12285.5</v>
      </c>
      <c r="L238" s="27">
        <f>L239+L240+L242+L241+L243+L244+L245+L246+L247+L248+L249+L250+L251+L252+L253+L254</f>
        <v>-7.9580786405131221E-13</v>
      </c>
      <c r="M238" s="26">
        <f t="shared" si="177"/>
        <v>12285.5</v>
      </c>
      <c r="N238" s="27">
        <f>N239+N240+N242+N241+N243+N244+N245+N246+N247+N248+N249+N250+N251+N252+N253+N254+N255+N256+N257</f>
        <v>0</v>
      </c>
      <c r="O238" s="26">
        <f t="shared" si="266"/>
        <v>12285.5</v>
      </c>
      <c r="P238" s="27">
        <f>P239+P240+P242+P241+P243+P244+P245+P246+P247+P248+P249+P250+P251+P252+P253+P254+P255+P256+P257</f>
        <v>0</v>
      </c>
      <c r="Q238" s="26">
        <f t="shared" si="267"/>
        <v>12285.5</v>
      </c>
      <c r="R238" s="27">
        <f>R239+R240+R242+R241+R243+R244+R245+R246+R247+R248+R249+R250+R251+R252+R253+R254+R255+R256+R257</f>
        <v>0</v>
      </c>
      <c r="S238" s="41">
        <f t="shared" si="268"/>
        <v>12285.5</v>
      </c>
      <c r="T238" s="27">
        <f t="shared" si="271"/>
        <v>10000</v>
      </c>
      <c r="U238" s="27">
        <f>U239+U240+U242+U241+U243+U244+U245+U246+U247+U248+U249+U250+U251+U252+U253+U254</f>
        <v>0</v>
      </c>
      <c r="V238" s="27">
        <f t="shared" si="179"/>
        <v>10000</v>
      </c>
      <c r="W238" s="27">
        <f>W239+W240+W242+W241+W243+W244+W245+W246+W247+W248+W249+W250+W251+W252+W253+W254+W255+W256+W257</f>
        <v>0</v>
      </c>
      <c r="X238" s="27">
        <f t="shared" si="269"/>
        <v>10000</v>
      </c>
      <c r="Y238" s="27">
        <f>Y239+Y240+Y242+Y241+Y243+Y244+Y245+Y246+Y247+Y248+Y249+Y250+Y251+Y252+Y253+Y254+Y255+Y256+Y257</f>
        <v>0</v>
      </c>
      <c r="Z238" s="43">
        <f t="shared" si="270"/>
        <v>10000</v>
      </c>
      <c r="AB238" s="10"/>
    </row>
    <row r="239" spans="1:28" ht="54" x14ac:dyDescent="0.35">
      <c r="A239" s="78" t="s">
        <v>293</v>
      </c>
      <c r="B239" s="83" t="s">
        <v>64</v>
      </c>
      <c r="C239" s="70" t="s">
        <v>132</v>
      </c>
      <c r="D239" s="12">
        <v>24933.9</v>
      </c>
      <c r="E239" s="43"/>
      <c r="F239" s="11">
        <f t="shared" ref="F239:F282" si="272">D239+E239</f>
        <v>24933.9</v>
      </c>
      <c r="G239" s="12">
        <v>11061.502</v>
      </c>
      <c r="H239" s="11">
        <f t="shared" si="264"/>
        <v>35995.402000000002</v>
      </c>
      <c r="I239" s="22"/>
      <c r="J239" s="41">
        <f t="shared" si="265"/>
        <v>35995.402000000002</v>
      </c>
      <c r="K239" s="12">
        <v>0</v>
      </c>
      <c r="L239" s="43"/>
      <c r="M239" s="11">
        <f t="shared" ref="M239:M282" si="273">K239+L239</f>
        <v>0</v>
      </c>
      <c r="N239" s="12"/>
      <c r="O239" s="11">
        <f t="shared" si="266"/>
        <v>0</v>
      </c>
      <c r="P239" s="12"/>
      <c r="Q239" s="11">
        <f t="shared" si="267"/>
        <v>0</v>
      </c>
      <c r="R239" s="22"/>
      <c r="S239" s="41">
        <f t="shared" si="268"/>
        <v>0</v>
      </c>
      <c r="T239" s="12">
        <v>0</v>
      </c>
      <c r="U239" s="12"/>
      <c r="V239" s="12">
        <f t="shared" ref="V239:V282" si="274">T239+U239</f>
        <v>0</v>
      </c>
      <c r="W239" s="12"/>
      <c r="X239" s="12">
        <f t="shared" si="269"/>
        <v>0</v>
      </c>
      <c r="Y239" s="22"/>
      <c r="Z239" s="43">
        <f t="shared" si="270"/>
        <v>0</v>
      </c>
      <c r="AA239" s="8" t="s">
        <v>128</v>
      </c>
      <c r="AB239" s="10"/>
    </row>
    <row r="240" spans="1:28" ht="54" x14ac:dyDescent="0.35">
      <c r="A240" s="120" t="s">
        <v>332</v>
      </c>
      <c r="B240" s="98" t="s">
        <v>65</v>
      </c>
      <c r="C240" s="70" t="s">
        <v>132</v>
      </c>
      <c r="D240" s="12">
        <v>92483</v>
      </c>
      <c r="E240" s="43">
        <f>50000-11709.7</f>
        <v>38290.300000000003</v>
      </c>
      <c r="F240" s="11">
        <f t="shared" si="272"/>
        <v>130773.3</v>
      </c>
      <c r="G240" s="12"/>
      <c r="H240" s="11">
        <f t="shared" si="264"/>
        <v>130773.3</v>
      </c>
      <c r="I240" s="22"/>
      <c r="J240" s="41">
        <f t="shared" si="265"/>
        <v>130773.3</v>
      </c>
      <c r="K240" s="12">
        <v>0</v>
      </c>
      <c r="L240" s="43"/>
      <c r="M240" s="11">
        <f t="shared" si="273"/>
        <v>0</v>
      </c>
      <c r="N240" s="12"/>
      <c r="O240" s="11">
        <f t="shared" si="266"/>
        <v>0</v>
      </c>
      <c r="P240" s="12"/>
      <c r="Q240" s="11">
        <f t="shared" si="267"/>
        <v>0</v>
      </c>
      <c r="R240" s="22"/>
      <c r="S240" s="41">
        <f t="shared" si="268"/>
        <v>0</v>
      </c>
      <c r="T240" s="12">
        <v>0</v>
      </c>
      <c r="U240" s="12"/>
      <c r="V240" s="12">
        <f t="shared" si="274"/>
        <v>0</v>
      </c>
      <c r="W240" s="12"/>
      <c r="X240" s="12">
        <f t="shared" si="269"/>
        <v>0</v>
      </c>
      <c r="Y240" s="22"/>
      <c r="Z240" s="43">
        <f t="shared" si="270"/>
        <v>0</v>
      </c>
      <c r="AA240" s="8" t="s">
        <v>129</v>
      </c>
      <c r="AB240" s="10"/>
    </row>
    <row r="241" spans="1:28" ht="54" x14ac:dyDescent="0.35">
      <c r="A241" s="121"/>
      <c r="B241" s="99"/>
      <c r="C241" s="70" t="s">
        <v>256</v>
      </c>
      <c r="D241" s="12"/>
      <c r="E241" s="43">
        <v>11709.7</v>
      </c>
      <c r="F241" s="11">
        <f t="shared" si="272"/>
        <v>11709.7</v>
      </c>
      <c r="G241" s="12"/>
      <c r="H241" s="11">
        <f t="shared" si="264"/>
        <v>11709.7</v>
      </c>
      <c r="I241" s="22"/>
      <c r="J241" s="41">
        <f t="shared" si="265"/>
        <v>11709.7</v>
      </c>
      <c r="K241" s="12"/>
      <c r="L241" s="43"/>
      <c r="M241" s="11">
        <f t="shared" si="273"/>
        <v>0</v>
      </c>
      <c r="N241" s="12"/>
      <c r="O241" s="11">
        <f t="shared" si="266"/>
        <v>0</v>
      </c>
      <c r="P241" s="12"/>
      <c r="Q241" s="11">
        <f t="shared" si="267"/>
        <v>0</v>
      </c>
      <c r="R241" s="22"/>
      <c r="S241" s="41">
        <f t="shared" si="268"/>
        <v>0</v>
      </c>
      <c r="T241" s="12"/>
      <c r="U241" s="12"/>
      <c r="V241" s="12">
        <f t="shared" si="274"/>
        <v>0</v>
      </c>
      <c r="W241" s="12"/>
      <c r="X241" s="12">
        <f t="shared" si="269"/>
        <v>0</v>
      </c>
      <c r="Y241" s="22"/>
      <c r="Z241" s="43">
        <f t="shared" si="270"/>
        <v>0</v>
      </c>
      <c r="AA241" s="8" t="s">
        <v>129</v>
      </c>
      <c r="AB241" s="10"/>
    </row>
    <row r="242" spans="1:28" s="3" customFormat="1" ht="54" hidden="1" x14ac:dyDescent="0.35">
      <c r="A242" s="59" t="s">
        <v>335</v>
      </c>
      <c r="B242" s="17" t="s">
        <v>66</v>
      </c>
      <c r="C242" s="5" t="s">
        <v>132</v>
      </c>
      <c r="D242" s="12">
        <v>16008.7</v>
      </c>
      <c r="E242" s="43">
        <v>-16008.7</v>
      </c>
      <c r="F242" s="11">
        <f t="shared" si="272"/>
        <v>0</v>
      </c>
      <c r="G242" s="12"/>
      <c r="H242" s="11">
        <f t="shared" si="264"/>
        <v>0</v>
      </c>
      <c r="I242" s="22"/>
      <c r="J242" s="11">
        <f t="shared" si="265"/>
        <v>0</v>
      </c>
      <c r="K242" s="12">
        <v>12285.5</v>
      </c>
      <c r="L242" s="43">
        <v>-12285.5</v>
      </c>
      <c r="M242" s="11">
        <f t="shared" si="273"/>
        <v>0</v>
      </c>
      <c r="N242" s="12"/>
      <c r="O242" s="11">
        <f t="shared" si="266"/>
        <v>0</v>
      </c>
      <c r="P242" s="12"/>
      <c r="Q242" s="11">
        <f t="shared" si="267"/>
        <v>0</v>
      </c>
      <c r="R242" s="22"/>
      <c r="S242" s="11">
        <f t="shared" si="268"/>
        <v>0</v>
      </c>
      <c r="T242" s="12">
        <v>10000</v>
      </c>
      <c r="U242" s="12">
        <v>-10000</v>
      </c>
      <c r="V242" s="12">
        <f t="shared" si="274"/>
        <v>0</v>
      </c>
      <c r="W242" s="12"/>
      <c r="X242" s="12">
        <f t="shared" si="269"/>
        <v>0</v>
      </c>
      <c r="Y242" s="22"/>
      <c r="Z242" s="12">
        <f t="shared" si="270"/>
        <v>0</v>
      </c>
      <c r="AA242" s="8" t="s">
        <v>130</v>
      </c>
      <c r="AB242" s="10">
        <v>0</v>
      </c>
    </row>
    <row r="243" spans="1:28" ht="54" x14ac:dyDescent="0.35">
      <c r="A243" s="94" t="s">
        <v>333</v>
      </c>
      <c r="B243" s="83" t="s">
        <v>257</v>
      </c>
      <c r="C243" s="70" t="s">
        <v>132</v>
      </c>
      <c r="D243" s="12"/>
      <c r="E243" s="43">
        <v>3660.7</v>
      </c>
      <c r="F243" s="11">
        <f t="shared" si="272"/>
        <v>3660.7</v>
      </c>
      <c r="G243" s="12">
        <v>305.8</v>
      </c>
      <c r="H243" s="11">
        <f t="shared" si="264"/>
        <v>3966.5</v>
      </c>
      <c r="I243" s="22"/>
      <c r="J243" s="41">
        <f t="shared" si="265"/>
        <v>3966.5</v>
      </c>
      <c r="K243" s="12"/>
      <c r="L243" s="43"/>
      <c r="M243" s="11">
        <f t="shared" si="273"/>
        <v>0</v>
      </c>
      <c r="N243" s="12"/>
      <c r="O243" s="11">
        <f t="shared" si="266"/>
        <v>0</v>
      </c>
      <c r="P243" s="12"/>
      <c r="Q243" s="11">
        <f t="shared" si="267"/>
        <v>0</v>
      </c>
      <c r="R243" s="22"/>
      <c r="S243" s="41">
        <f t="shared" si="268"/>
        <v>0</v>
      </c>
      <c r="T243" s="12"/>
      <c r="U243" s="12"/>
      <c r="V243" s="12">
        <f t="shared" si="274"/>
        <v>0</v>
      </c>
      <c r="W243" s="12"/>
      <c r="X243" s="12">
        <f t="shared" si="269"/>
        <v>0</v>
      </c>
      <c r="Y243" s="22"/>
      <c r="Z243" s="43">
        <f t="shared" si="270"/>
        <v>0</v>
      </c>
      <c r="AA243" s="8" t="s">
        <v>258</v>
      </c>
      <c r="AB243" s="10"/>
    </row>
    <row r="244" spans="1:28" ht="54" x14ac:dyDescent="0.35">
      <c r="A244" s="94" t="s">
        <v>334</v>
      </c>
      <c r="B244" s="83" t="s">
        <v>259</v>
      </c>
      <c r="C244" s="70" t="s">
        <v>132</v>
      </c>
      <c r="D244" s="12"/>
      <c r="E244" s="43">
        <v>3660.7</v>
      </c>
      <c r="F244" s="11">
        <f t="shared" si="272"/>
        <v>3660.7</v>
      </c>
      <c r="G244" s="12">
        <v>305.8</v>
      </c>
      <c r="H244" s="11">
        <f t="shared" si="264"/>
        <v>3966.5</v>
      </c>
      <c r="I244" s="22"/>
      <c r="J244" s="41">
        <f t="shared" si="265"/>
        <v>3966.5</v>
      </c>
      <c r="K244" s="12"/>
      <c r="L244" s="43"/>
      <c r="M244" s="11">
        <f t="shared" si="273"/>
        <v>0</v>
      </c>
      <c r="N244" s="12"/>
      <c r="O244" s="11">
        <f t="shared" si="266"/>
        <v>0</v>
      </c>
      <c r="P244" s="12"/>
      <c r="Q244" s="11">
        <f t="shared" si="267"/>
        <v>0</v>
      </c>
      <c r="R244" s="22"/>
      <c r="S244" s="41">
        <f t="shared" si="268"/>
        <v>0</v>
      </c>
      <c r="T244" s="12"/>
      <c r="U244" s="12"/>
      <c r="V244" s="12">
        <f t="shared" si="274"/>
        <v>0</v>
      </c>
      <c r="W244" s="12"/>
      <c r="X244" s="12">
        <f t="shared" si="269"/>
        <v>0</v>
      </c>
      <c r="Y244" s="22"/>
      <c r="Z244" s="43">
        <f t="shared" si="270"/>
        <v>0</v>
      </c>
      <c r="AA244" s="8" t="s">
        <v>260</v>
      </c>
      <c r="AB244" s="10"/>
    </row>
    <row r="245" spans="1:28" ht="54" x14ac:dyDescent="0.35">
      <c r="A245" s="94" t="s">
        <v>335</v>
      </c>
      <c r="B245" s="83" t="s">
        <v>263</v>
      </c>
      <c r="C245" s="70" t="s">
        <v>132</v>
      </c>
      <c r="D245" s="12"/>
      <c r="E245" s="43">
        <v>455.3</v>
      </c>
      <c r="F245" s="11">
        <f t="shared" si="272"/>
        <v>455.3</v>
      </c>
      <c r="G245" s="12"/>
      <c r="H245" s="11">
        <f t="shared" si="264"/>
        <v>455.3</v>
      </c>
      <c r="I245" s="22"/>
      <c r="J245" s="41">
        <f t="shared" si="265"/>
        <v>455.3</v>
      </c>
      <c r="K245" s="12"/>
      <c r="L245" s="43">
        <v>3780.4</v>
      </c>
      <c r="M245" s="11">
        <f t="shared" si="273"/>
        <v>3780.4</v>
      </c>
      <c r="N245" s="12"/>
      <c r="O245" s="11">
        <f t="shared" si="266"/>
        <v>3780.4</v>
      </c>
      <c r="P245" s="12"/>
      <c r="Q245" s="11">
        <f t="shared" si="267"/>
        <v>3780.4</v>
      </c>
      <c r="R245" s="22"/>
      <c r="S245" s="41">
        <f t="shared" si="268"/>
        <v>3780.4</v>
      </c>
      <c r="T245" s="12"/>
      <c r="U245" s="12"/>
      <c r="V245" s="12">
        <f t="shared" si="274"/>
        <v>0</v>
      </c>
      <c r="W245" s="12"/>
      <c r="X245" s="12">
        <f t="shared" si="269"/>
        <v>0</v>
      </c>
      <c r="Y245" s="22"/>
      <c r="Z245" s="43">
        <f t="shared" si="270"/>
        <v>0</v>
      </c>
      <c r="AA245" s="8" t="s">
        <v>264</v>
      </c>
      <c r="AB245" s="10"/>
    </row>
    <row r="246" spans="1:28" ht="54" x14ac:dyDescent="0.35">
      <c r="A246" s="94" t="s">
        <v>336</v>
      </c>
      <c r="B246" s="83" t="s">
        <v>266</v>
      </c>
      <c r="C246" s="70" t="s">
        <v>132</v>
      </c>
      <c r="D246" s="12"/>
      <c r="E246" s="43">
        <v>3660.7</v>
      </c>
      <c r="F246" s="11">
        <f t="shared" si="272"/>
        <v>3660.7</v>
      </c>
      <c r="G246" s="12">
        <v>305.8</v>
      </c>
      <c r="H246" s="11">
        <f t="shared" si="264"/>
        <v>3966.5</v>
      </c>
      <c r="I246" s="22"/>
      <c r="J246" s="41">
        <f t="shared" si="265"/>
        <v>3966.5</v>
      </c>
      <c r="K246" s="12"/>
      <c r="L246" s="43"/>
      <c r="M246" s="11">
        <f t="shared" si="273"/>
        <v>0</v>
      </c>
      <c r="N246" s="12"/>
      <c r="O246" s="11">
        <f t="shared" si="266"/>
        <v>0</v>
      </c>
      <c r="P246" s="12"/>
      <c r="Q246" s="11">
        <f t="shared" si="267"/>
        <v>0</v>
      </c>
      <c r="R246" s="22"/>
      <c r="S246" s="41">
        <f t="shared" si="268"/>
        <v>0</v>
      </c>
      <c r="T246" s="12"/>
      <c r="U246" s="12"/>
      <c r="V246" s="12">
        <f t="shared" si="274"/>
        <v>0</v>
      </c>
      <c r="W246" s="12"/>
      <c r="X246" s="12">
        <f t="shared" si="269"/>
        <v>0</v>
      </c>
      <c r="Y246" s="22"/>
      <c r="Z246" s="43">
        <f t="shared" si="270"/>
        <v>0</v>
      </c>
      <c r="AA246" s="8" t="s">
        <v>267</v>
      </c>
      <c r="AB246" s="10"/>
    </row>
    <row r="247" spans="1:28" ht="54" x14ac:dyDescent="0.35">
      <c r="A247" s="94" t="s">
        <v>337</v>
      </c>
      <c r="B247" s="83" t="s">
        <v>269</v>
      </c>
      <c r="C247" s="70" t="s">
        <v>132</v>
      </c>
      <c r="D247" s="12"/>
      <c r="E247" s="43">
        <v>455.3</v>
      </c>
      <c r="F247" s="11">
        <f t="shared" si="272"/>
        <v>455.3</v>
      </c>
      <c r="G247" s="12"/>
      <c r="H247" s="11">
        <f t="shared" si="264"/>
        <v>455.3</v>
      </c>
      <c r="I247" s="22"/>
      <c r="J247" s="41">
        <f t="shared" si="265"/>
        <v>455.3</v>
      </c>
      <c r="K247" s="12"/>
      <c r="L247" s="43">
        <v>3780.4</v>
      </c>
      <c r="M247" s="11">
        <f t="shared" si="273"/>
        <v>3780.4</v>
      </c>
      <c r="N247" s="12"/>
      <c r="O247" s="11">
        <f t="shared" si="266"/>
        <v>3780.4</v>
      </c>
      <c r="P247" s="12"/>
      <c r="Q247" s="11">
        <f t="shared" si="267"/>
        <v>3780.4</v>
      </c>
      <c r="R247" s="22"/>
      <c r="S247" s="41">
        <f t="shared" si="268"/>
        <v>3780.4</v>
      </c>
      <c r="T247" s="12"/>
      <c r="U247" s="12"/>
      <c r="V247" s="12">
        <f t="shared" si="274"/>
        <v>0</v>
      </c>
      <c r="W247" s="12"/>
      <c r="X247" s="12">
        <f t="shared" si="269"/>
        <v>0</v>
      </c>
      <c r="Y247" s="22"/>
      <c r="Z247" s="43">
        <f t="shared" si="270"/>
        <v>0</v>
      </c>
      <c r="AA247" s="8" t="s">
        <v>270</v>
      </c>
      <c r="AB247" s="10"/>
    </row>
    <row r="248" spans="1:28" ht="54" x14ac:dyDescent="0.35">
      <c r="A248" s="94" t="s">
        <v>338</v>
      </c>
      <c r="B248" s="83" t="s">
        <v>272</v>
      </c>
      <c r="C248" s="70" t="s">
        <v>132</v>
      </c>
      <c r="D248" s="12"/>
      <c r="E248" s="43"/>
      <c r="F248" s="11">
        <f t="shared" si="272"/>
        <v>0</v>
      </c>
      <c r="G248" s="12"/>
      <c r="H248" s="11">
        <f t="shared" si="264"/>
        <v>0</v>
      </c>
      <c r="I248" s="22"/>
      <c r="J248" s="41">
        <f t="shared" si="265"/>
        <v>0</v>
      </c>
      <c r="K248" s="12"/>
      <c r="L248" s="43">
        <v>472.2</v>
      </c>
      <c r="M248" s="11">
        <f t="shared" si="273"/>
        <v>472.2</v>
      </c>
      <c r="N248" s="12"/>
      <c r="O248" s="11">
        <f t="shared" si="266"/>
        <v>472.2</v>
      </c>
      <c r="P248" s="12"/>
      <c r="Q248" s="11">
        <f t="shared" si="267"/>
        <v>472.2</v>
      </c>
      <c r="R248" s="22"/>
      <c r="S248" s="41">
        <f t="shared" si="268"/>
        <v>472.2</v>
      </c>
      <c r="T248" s="12"/>
      <c r="U248" s="12">
        <v>4264.7</v>
      </c>
      <c r="V248" s="12">
        <f t="shared" si="274"/>
        <v>4264.7</v>
      </c>
      <c r="W248" s="12"/>
      <c r="X248" s="12">
        <f t="shared" si="269"/>
        <v>4264.7</v>
      </c>
      <c r="Y248" s="22"/>
      <c r="Z248" s="43">
        <f t="shared" si="270"/>
        <v>4264.7</v>
      </c>
      <c r="AA248" s="8" t="s">
        <v>273</v>
      </c>
      <c r="AB248" s="10"/>
    </row>
    <row r="249" spans="1:28" ht="54" x14ac:dyDescent="0.35">
      <c r="A249" s="94" t="s">
        <v>339</v>
      </c>
      <c r="B249" s="83" t="s">
        <v>275</v>
      </c>
      <c r="C249" s="70" t="s">
        <v>132</v>
      </c>
      <c r="D249" s="12"/>
      <c r="E249" s="43">
        <v>3660.7</v>
      </c>
      <c r="F249" s="11">
        <f t="shared" si="272"/>
        <v>3660.7</v>
      </c>
      <c r="G249" s="12">
        <v>305.8</v>
      </c>
      <c r="H249" s="11">
        <f t="shared" si="264"/>
        <v>3966.5</v>
      </c>
      <c r="I249" s="22"/>
      <c r="J249" s="41">
        <f t="shared" si="265"/>
        <v>3966.5</v>
      </c>
      <c r="K249" s="12"/>
      <c r="L249" s="43"/>
      <c r="M249" s="11">
        <f t="shared" si="273"/>
        <v>0</v>
      </c>
      <c r="N249" s="12"/>
      <c r="O249" s="11">
        <f t="shared" si="266"/>
        <v>0</v>
      </c>
      <c r="P249" s="12"/>
      <c r="Q249" s="11">
        <f t="shared" si="267"/>
        <v>0</v>
      </c>
      <c r="R249" s="22"/>
      <c r="S249" s="41">
        <f t="shared" si="268"/>
        <v>0</v>
      </c>
      <c r="T249" s="12"/>
      <c r="U249" s="12"/>
      <c r="V249" s="12">
        <f t="shared" si="274"/>
        <v>0</v>
      </c>
      <c r="W249" s="12"/>
      <c r="X249" s="12">
        <f t="shared" si="269"/>
        <v>0</v>
      </c>
      <c r="Y249" s="22"/>
      <c r="Z249" s="43">
        <f t="shared" si="270"/>
        <v>0</v>
      </c>
      <c r="AA249" s="8" t="s">
        <v>276</v>
      </c>
      <c r="AB249" s="10"/>
    </row>
    <row r="250" spans="1:28" ht="54" x14ac:dyDescent="0.35">
      <c r="A250" s="94" t="s">
        <v>340</v>
      </c>
      <c r="B250" s="83" t="s">
        <v>278</v>
      </c>
      <c r="C250" s="70" t="s">
        <v>132</v>
      </c>
      <c r="D250" s="12"/>
      <c r="E250" s="43">
        <v>455.3</v>
      </c>
      <c r="F250" s="11">
        <f t="shared" si="272"/>
        <v>455.3</v>
      </c>
      <c r="G250" s="12"/>
      <c r="H250" s="11">
        <f t="shared" si="264"/>
        <v>455.3</v>
      </c>
      <c r="I250" s="22"/>
      <c r="J250" s="41">
        <f t="shared" si="265"/>
        <v>455.3</v>
      </c>
      <c r="K250" s="12"/>
      <c r="L250" s="43">
        <v>3780.4</v>
      </c>
      <c r="M250" s="11">
        <f t="shared" si="273"/>
        <v>3780.4</v>
      </c>
      <c r="N250" s="12"/>
      <c r="O250" s="11">
        <f t="shared" si="266"/>
        <v>3780.4</v>
      </c>
      <c r="P250" s="12"/>
      <c r="Q250" s="11">
        <f t="shared" si="267"/>
        <v>3780.4</v>
      </c>
      <c r="R250" s="22"/>
      <c r="S250" s="41">
        <f t="shared" si="268"/>
        <v>3780.4</v>
      </c>
      <c r="T250" s="12"/>
      <c r="U250" s="12"/>
      <c r="V250" s="12">
        <f t="shared" si="274"/>
        <v>0</v>
      </c>
      <c r="W250" s="12"/>
      <c r="X250" s="12">
        <f t="shared" si="269"/>
        <v>0</v>
      </c>
      <c r="Y250" s="22"/>
      <c r="Z250" s="43">
        <f t="shared" si="270"/>
        <v>0</v>
      </c>
      <c r="AA250" s="8" t="s">
        <v>279</v>
      </c>
      <c r="AB250" s="10"/>
    </row>
    <row r="251" spans="1:28" ht="54" x14ac:dyDescent="0.35">
      <c r="A251" s="94" t="s">
        <v>341</v>
      </c>
      <c r="B251" s="83" t="s">
        <v>281</v>
      </c>
      <c r="C251" s="70" t="s">
        <v>132</v>
      </c>
      <c r="D251" s="12"/>
      <c r="E251" s="43"/>
      <c r="F251" s="11">
        <f t="shared" si="272"/>
        <v>0</v>
      </c>
      <c r="G251" s="12"/>
      <c r="H251" s="11">
        <f t="shared" si="264"/>
        <v>0</v>
      </c>
      <c r="I251" s="22"/>
      <c r="J251" s="41">
        <f t="shared" si="265"/>
        <v>0</v>
      </c>
      <c r="K251" s="12"/>
      <c r="L251" s="43">
        <v>472.1</v>
      </c>
      <c r="M251" s="11">
        <f t="shared" si="273"/>
        <v>472.1</v>
      </c>
      <c r="N251" s="12"/>
      <c r="O251" s="11">
        <f t="shared" si="266"/>
        <v>472.1</v>
      </c>
      <c r="P251" s="12"/>
      <c r="Q251" s="11">
        <f t="shared" si="267"/>
        <v>472.1</v>
      </c>
      <c r="R251" s="22"/>
      <c r="S251" s="41">
        <f t="shared" si="268"/>
        <v>472.1</v>
      </c>
      <c r="T251" s="12"/>
      <c r="U251" s="12">
        <v>4264.7</v>
      </c>
      <c r="V251" s="12">
        <f t="shared" si="274"/>
        <v>4264.7</v>
      </c>
      <c r="W251" s="12"/>
      <c r="X251" s="12">
        <f t="shared" si="269"/>
        <v>4264.7</v>
      </c>
      <c r="Y251" s="22"/>
      <c r="Z251" s="43">
        <f t="shared" si="270"/>
        <v>4264.7</v>
      </c>
      <c r="AA251" s="8" t="s">
        <v>282</v>
      </c>
      <c r="AB251" s="10"/>
    </row>
    <row r="252" spans="1:28" ht="54" x14ac:dyDescent="0.35">
      <c r="A252" s="94" t="s">
        <v>342</v>
      </c>
      <c r="B252" s="83" t="s">
        <v>284</v>
      </c>
      <c r="C252" s="70" t="s">
        <v>132</v>
      </c>
      <c r="D252" s="12"/>
      <c r="E252" s="43"/>
      <c r="F252" s="11">
        <f t="shared" si="272"/>
        <v>0</v>
      </c>
      <c r="G252" s="12"/>
      <c r="H252" s="11">
        <f t="shared" si="264"/>
        <v>0</v>
      </c>
      <c r="I252" s="22"/>
      <c r="J252" s="41">
        <f t="shared" si="265"/>
        <v>0</v>
      </c>
      <c r="K252" s="12"/>
      <c r="L252" s="43"/>
      <c r="M252" s="11">
        <f t="shared" si="273"/>
        <v>0</v>
      </c>
      <c r="N252" s="12"/>
      <c r="O252" s="11">
        <f t="shared" si="266"/>
        <v>0</v>
      </c>
      <c r="P252" s="12"/>
      <c r="Q252" s="11">
        <f t="shared" si="267"/>
        <v>0</v>
      </c>
      <c r="R252" s="22"/>
      <c r="S252" s="41">
        <f t="shared" si="268"/>
        <v>0</v>
      </c>
      <c r="T252" s="12"/>
      <c r="U252" s="12">
        <v>490.2</v>
      </c>
      <c r="V252" s="12">
        <f t="shared" si="274"/>
        <v>490.2</v>
      </c>
      <c r="W252" s="12"/>
      <c r="X252" s="12">
        <f t="shared" si="269"/>
        <v>490.2</v>
      </c>
      <c r="Y252" s="22"/>
      <c r="Z252" s="43">
        <f t="shared" si="270"/>
        <v>490.2</v>
      </c>
      <c r="AA252" s="8" t="s">
        <v>285</v>
      </c>
      <c r="AB252" s="10"/>
    </row>
    <row r="253" spans="1:28" ht="54" x14ac:dyDescent="0.35">
      <c r="A253" s="94" t="s">
        <v>343</v>
      </c>
      <c r="B253" s="83" t="s">
        <v>287</v>
      </c>
      <c r="C253" s="70" t="s">
        <v>132</v>
      </c>
      <c r="D253" s="12"/>
      <c r="E253" s="43"/>
      <c r="F253" s="11">
        <f t="shared" si="272"/>
        <v>0</v>
      </c>
      <c r="G253" s="12"/>
      <c r="H253" s="11">
        <f t="shared" si="264"/>
        <v>0</v>
      </c>
      <c r="I253" s="22"/>
      <c r="J253" s="41">
        <f t="shared" si="265"/>
        <v>0</v>
      </c>
      <c r="K253" s="12"/>
      <c r="L253" s="43"/>
      <c r="M253" s="11">
        <f t="shared" si="273"/>
        <v>0</v>
      </c>
      <c r="N253" s="12"/>
      <c r="O253" s="11">
        <f t="shared" si="266"/>
        <v>0</v>
      </c>
      <c r="P253" s="12"/>
      <c r="Q253" s="11">
        <f t="shared" si="267"/>
        <v>0</v>
      </c>
      <c r="R253" s="22"/>
      <c r="S253" s="41">
        <f t="shared" si="268"/>
        <v>0</v>
      </c>
      <c r="T253" s="12"/>
      <c r="U253" s="12">
        <v>490.2</v>
      </c>
      <c r="V253" s="12">
        <f t="shared" si="274"/>
        <v>490.2</v>
      </c>
      <c r="W253" s="12"/>
      <c r="X253" s="12">
        <f t="shared" si="269"/>
        <v>490.2</v>
      </c>
      <c r="Y253" s="22"/>
      <c r="Z253" s="43">
        <f t="shared" si="270"/>
        <v>490.2</v>
      </c>
      <c r="AA253" s="8" t="s">
        <v>288</v>
      </c>
      <c r="AB253" s="10"/>
    </row>
    <row r="254" spans="1:28" ht="54" x14ac:dyDescent="0.35">
      <c r="A254" s="94" t="s">
        <v>344</v>
      </c>
      <c r="B254" s="83" t="s">
        <v>290</v>
      </c>
      <c r="C254" s="70" t="s">
        <v>132</v>
      </c>
      <c r="D254" s="12"/>
      <c r="E254" s="43"/>
      <c r="F254" s="11">
        <f t="shared" si="272"/>
        <v>0</v>
      </c>
      <c r="G254" s="12"/>
      <c r="H254" s="11">
        <f t="shared" si="264"/>
        <v>0</v>
      </c>
      <c r="I254" s="22"/>
      <c r="J254" s="41">
        <f t="shared" si="265"/>
        <v>0</v>
      </c>
      <c r="K254" s="12"/>
      <c r="L254" s="43"/>
      <c r="M254" s="11">
        <f t="shared" si="273"/>
        <v>0</v>
      </c>
      <c r="N254" s="12"/>
      <c r="O254" s="11">
        <f t="shared" si="266"/>
        <v>0</v>
      </c>
      <c r="P254" s="12"/>
      <c r="Q254" s="11">
        <f t="shared" si="267"/>
        <v>0</v>
      </c>
      <c r="R254" s="22"/>
      <c r="S254" s="41">
        <f t="shared" si="268"/>
        <v>0</v>
      </c>
      <c r="T254" s="12"/>
      <c r="U254" s="12">
        <v>490.2</v>
      </c>
      <c r="V254" s="12">
        <f t="shared" si="274"/>
        <v>490.2</v>
      </c>
      <c r="W254" s="12"/>
      <c r="X254" s="12">
        <f t="shared" si="269"/>
        <v>490.2</v>
      </c>
      <c r="Y254" s="22"/>
      <c r="Z254" s="43">
        <f t="shared" si="270"/>
        <v>490.2</v>
      </c>
      <c r="AA254" s="8" t="s">
        <v>291</v>
      </c>
      <c r="AB254" s="10"/>
    </row>
    <row r="255" spans="1:28" ht="54" x14ac:dyDescent="0.35">
      <c r="A255" s="94" t="s">
        <v>345</v>
      </c>
      <c r="B255" s="83" t="s">
        <v>301</v>
      </c>
      <c r="C255" s="70" t="s">
        <v>132</v>
      </c>
      <c r="D255" s="12"/>
      <c r="E255" s="43"/>
      <c r="F255" s="11"/>
      <c r="G255" s="12">
        <v>4711.7730000000001</v>
      </c>
      <c r="H255" s="11">
        <f t="shared" si="264"/>
        <v>4711.7730000000001</v>
      </c>
      <c r="I255" s="22"/>
      <c r="J255" s="41">
        <f t="shared" si="265"/>
        <v>4711.7730000000001</v>
      </c>
      <c r="K255" s="12"/>
      <c r="L255" s="43"/>
      <c r="M255" s="11"/>
      <c r="N255" s="12"/>
      <c r="O255" s="11">
        <f t="shared" si="266"/>
        <v>0</v>
      </c>
      <c r="P255" s="12"/>
      <c r="Q255" s="11">
        <f t="shared" si="267"/>
        <v>0</v>
      </c>
      <c r="R255" s="22"/>
      <c r="S255" s="41">
        <f t="shared" si="268"/>
        <v>0</v>
      </c>
      <c r="T255" s="12"/>
      <c r="U255" s="12"/>
      <c r="V255" s="12"/>
      <c r="W255" s="12"/>
      <c r="X255" s="12">
        <f t="shared" si="269"/>
        <v>0</v>
      </c>
      <c r="Y255" s="22"/>
      <c r="Z255" s="43">
        <f t="shared" si="270"/>
        <v>0</v>
      </c>
      <c r="AA255" s="8" t="s">
        <v>302</v>
      </c>
      <c r="AB255" s="10"/>
    </row>
    <row r="256" spans="1:28" ht="54" x14ac:dyDescent="0.35">
      <c r="A256" s="94" t="s">
        <v>346</v>
      </c>
      <c r="B256" s="83" t="s">
        <v>303</v>
      </c>
      <c r="C256" s="70" t="s">
        <v>132</v>
      </c>
      <c r="D256" s="12"/>
      <c r="E256" s="43"/>
      <c r="F256" s="11"/>
      <c r="G256" s="12">
        <v>244.03</v>
      </c>
      <c r="H256" s="11">
        <f t="shared" si="264"/>
        <v>244.03</v>
      </c>
      <c r="I256" s="22"/>
      <c r="J256" s="41">
        <f t="shared" si="265"/>
        <v>244.03</v>
      </c>
      <c r="K256" s="12"/>
      <c r="L256" s="43"/>
      <c r="M256" s="11"/>
      <c r="N256" s="12"/>
      <c r="O256" s="11">
        <f t="shared" si="266"/>
        <v>0</v>
      </c>
      <c r="P256" s="12"/>
      <c r="Q256" s="11">
        <f t="shared" si="267"/>
        <v>0</v>
      </c>
      <c r="R256" s="22"/>
      <c r="S256" s="41">
        <f t="shared" si="268"/>
        <v>0</v>
      </c>
      <c r="T256" s="12"/>
      <c r="U256" s="12"/>
      <c r="V256" s="12"/>
      <c r="W256" s="12"/>
      <c r="X256" s="12">
        <f t="shared" si="269"/>
        <v>0</v>
      </c>
      <c r="Y256" s="22"/>
      <c r="Z256" s="43">
        <f t="shared" si="270"/>
        <v>0</v>
      </c>
      <c r="AA256" s="8" t="s">
        <v>304</v>
      </c>
      <c r="AB256" s="10"/>
    </row>
    <row r="257" spans="1:28" ht="54" x14ac:dyDescent="0.35">
      <c r="A257" s="94" t="s">
        <v>347</v>
      </c>
      <c r="B257" s="83" t="s">
        <v>300</v>
      </c>
      <c r="C257" s="70" t="s">
        <v>132</v>
      </c>
      <c r="D257" s="12"/>
      <c r="E257" s="43"/>
      <c r="F257" s="11"/>
      <c r="G257" s="12">
        <v>3413.5680000000002</v>
      </c>
      <c r="H257" s="11">
        <f t="shared" si="264"/>
        <v>3413.5680000000002</v>
      </c>
      <c r="I257" s="22"/>
      <c r="J257" s="41">
        <f t="shared" si="265"/>
        <v>3413.5680000000002</v>
      </c>
      <c r="K257" s="12"/>
      <c r="L257" s="43"/>
      <c r="M257" s="11"/>
      <c r="N257" s="12"/>
      <c r="O257" s="11">
        <f t="shared" si="266"/>
        <v>0</v>
      </c>
      <c r="P257" s="12"/>
      <c r="Q257" s="11">
        <f t="shared" si="267"/>
        <v>0</v>
      </c>
      <c r="R257" s="22"/>
      <c r="S257" s="41">
        <f t="shared" si="268"/>
        <v>0</v>
      </c>
      <c r="T257" s="12"/>
      <c r="U257" s="12"/>
      <c r="V257" s="12"/>
      <c r="W257" s="12"/>
      <c r="X257" s="12">
        <f t="shared" si="269"/>
        <v>0</v>
      </c>
      <c r="Y257" s="22"/>
      <c r="Z257" s="43">
        <f t="shared" si="270"/>
        <v>0</v>
      </c>
      <c r="AA257" s="8" t="s">
        <v>353</v>
      </c>
      <c r="AB257" s="10"/>
    </row>
    <row r="258" spans="1:28" x14ac:dyDescent="0.35">
      <c r="A258" s="78"/>
      <c r="B258" s="83" t="s">
        <v>131</v>
      </c>
      <c r="C258" s="70"/>
      <c r="D258" s="27">
        <f>D260+D261</f>
        <v>300000</v>
      </c>
      <c r="E258" s="27">
        <f>E260+E261</f>
        <v>0</v>
      </c>
      <c r="F258" s="26">
        <f t="shared" si="272"/>
        <v>300000</v>
      </c>
      <c r="G258" s="27">
        <f>G260+G261</f>
        <v>14.087</v>
      </c>
      <c r="H258" s="26">
        <f t="shared" si="264"/>
        <v>300014.087</v>
      </c>
      <c r="I258" s="27">
        <f>I260+I261</f>
        <v>0</v>
      </c>
      <c r="J258" s="41">
        <f t="shared" si="265"/>
        <v>300014.087</v>
      </c>
      <c r="K258" s="27">
        <f t="shared" ref="K258:T258" si="275">K260+K261</f>
        <v>0</v>
      </c>
      <c r="L258" s="27">
        <f>L260+L261</f>
        <v>0</v>
      </c>
      <c r="M258" s="26">
        <f t="shared" si="273"/>
        <v>0</v>
      </c>
      <c r="N258" s="27">
        <f>N260+N261</f>
        <v>0</v>
      </c>
      <c r="O258" s="26">
        <f t="shared" si="266"/>
        <v>0</v>
      </c>
      <c r="P258" s="27">
        <f>P260+P261</f>
        <v>0</v>
      </c>
      <c r="Q258" s="26">
        <f t="shared" si="267"/>
        <v>0</v>
      </c>
      <c r="R258" s="27">
        <f>R260+R261</f>
        <v>0</v>
      </c>
      <c r="S258" s="41">
        <f t="shared" si="268"/>
        <v>0</v>
      </c>
      <c r="T258" s="27">
        <f t="shared" si="275"/>
        <v>0</v>
      </c>
      <c r="U258" s="27">
        <f>U260+U261</f>
        <v>0</v>
      </c>
      <c r="V258" s="27">
        <f t="shared" si="274"/>
        <v>0</v>
      </c>
      <c r="W258" s="27">
        <f>W260+W261</f>
        <v>0</v>
      </c>
      <c r="X258" s="27">
        <f t="shared" si="269"/>
        <v>0</v>
      </c>
      <c r="Y258" s="27">
        <f>Y260+Y261</f>
        <v>0</v>
      </c>
      <c r="Z258" s="43">
        <f t="shared" si="270"/>
        <v>0</v>
      </c>
      <c r="AA258" s="8" t="s">
        <v>292</v>
      </c>
      <c r="AB258" s="10"/>
    </row>
    <row r="259" spans="1:28" x14ac:dyDescent="0.35">
      <c r="A259" s="78"/>
      <c r="B259" s="83" t="s">
        <v>5</v>
      </c>
      <c r="C259" s="70"/>
      <c r="D259" s="27"/>
      <c r="E259" s="27"/>
      <c r="F259" s="26"/>
      <c r="G259" s="27"/>
      <c r="H259" s="26"/>
      <c r="I259" s="27"/>
      <c r="J259" s="41"/>
      <c r="K259" s="27"/>
      <c r="L259" s="27"/>
      <c r="M259" s="26"/>
      <c r="N259" s="27"/>
      <c r="O259" s="26"/>
      <c r="P259" s="27"/>
      <c r="Q259" s="26"/>
      <c r="R259" s="27"/>
      <c r="S259" s="41"/>
      <c r="T259" s="27"/>
      <c r="U259" s="27"/>
      <c r="V259" s="27"/>
      <c r="W259" s="27"/>
      <c r="X259" s="27"/>
      <c r="Y259" s="27"/>
      <c r="Z259" s="43"/>
      <c r="AB259" s="10"/>
    </row>
    <row r="260" spans="1:28" s="29" customFormat="1" hidden="1" x14ac:dyDescent="0.35">
      <c r="A260" s="25"/>
      <c r="B260" s="46" t="s">
        <v>6</v>
      </c>
      <c r="C260" s="48"/>
      <c r="D260" s="27">
        <f>D264</f>
        <v>15000</v>
      </c>
      <c r="E260" s="27">
        <f>E264</f>
        <v>0</v>
      </c>
      <c r="F260" s="26">
        <f t="shared" si="272"/>
        <v>15000</v>
      </c>
      <c r="G260" s="27">
        <f>G264+G266</f>
        <v>14.087</v>
      </c>
      <c r="H260" s="26">
        <f t="shared" ref="H260:H262" si="276">F260+G260</f>
        <v>15014.087</v>
      </c>
      <c r="I260" s="27">
        <f>I264+I266</f>
        <v>0</v>
      </c>
      <c r="J260" s="26">
        <f t="shared" ref="J260:J262" si="277">H260+I260</f>
        <v>15014.087</v>
      </c>
      <c r="K260" s="27">
        <f t="shared" ref="K260:T260" si="278">K264</f>
        <v>0</v>
      </c>
      <c r="L260" s="27">
        <f>L264</f>
        <v>0</v>
      </c>
      <c r="M260" s="26">
        <f t="shared" si="273"/>
        <v>0</v>
      </c>
      <c r="N260" s="27">
        <f>N264+N266</f>
        <v>0</v>
      </c>
      <c r="O260" s="26">
        <f t="shared" ref="O260:O262" si="279">M260+N260</f>
        <v>0</v>
      </c>
      <c r="P260" s="27">
        <f>P264+P266</f>
        <v>0</v>
      </c>
      <c r="Q260" s="26">
        <f>O260+P260</f>
        <v>0</v>
      </c>
      <c r="R260" s="27">
        <f>R264+R266</f>
        <v>0</v>
      </c>
      <c r="S260" s="26">
        <f>Q260+R260</f>
        <v>0</v>
      </c>
      <c r="T260" s="27">
        <f t="shared" si="278"/>
        <v>0</v>
      </c>
      <c r="U260" s="27">
        <f>U264</f>
        <v>0</v>
      </c>
      <c r="V260" s="27">
        <f t="shared" si="274"/>
        <v>0</v>
      </c>
      <c r="W260" s="27">
        <f>W264+W266</f>
        <v>0</v>
      </c>
      <c r="X260" s="27">
        <f t="shared" ref="X260:X262" si="280">V260+W260</f>
        <v>0</v>
      </c>
      <c r="Y260" s="27">
        <f>Y264+Y266</f>
        <v>0</v>
      </c>
      <c r="Z260" s="27">
        <f t="shared" ref="Z260:Z262" si="281">X260+Y260</f>
        <v>0</v>
      </c>
      <c r="AA260" s="28"/>
      <c r="AB260" s="30">
        <v>0</v>
      </c>
    </row>
    <row r="261" spans="1:28" x14ac:dyDescent="0.35">
      <c r="A261" s="78"/>
      <c r="B261" s="83" t="s">
        <v>60</v>
      </c>
      <c r="C261" s="70"/>
      <c r="D261" s="27">
        <f>D265</f>
        <v>285000</v>
      </c>
      <c r="E261" s="27">
        <f>E265</f>
        <v>0</v>
      </c>
      <c r="F261" s="26">
        <f t="shared" si="272"/>
        <v>285000</v>
      </c>
      <c r="G261" s="27">
        <f>G265</f>
        <v>0</v>
      </c>
      <c r="H261" s="26">
        <f t="shared" si="276"/>
        <v>285000</v>
      </c>
      <c r="I261" s="27">
        <f>I265</f>
        <v>0</v>
      </c>
      <c r="J261" s="41">
        <f t="shared" si="277"/>
        <v>285000</v>
      </c>
      <c r="K261" s="27">
        <f t="shared" ref="K261:T261" si="282">K265</f>
        <v>0</v>
      </c>
      <c r="L261" s="27">
        <f>L265</f>
        <v>0</v>
      </c>
      <c r="M261" s="26">
        <f t="shared" si="273"/>
        <v>0</v>
      </c>
      <c r="N261" s="27">
        <f>N265</f>
        <v>0</v>
      </c>
      <c r="O261" s="26">
        <f t="shared" si="279"/>
        <v>0</v>
      </c>
      <c r="P261" s="27">
        <f>P265</f>
        <v>0</v>
      </c>
      <c r="Q261" s="26">
        <f>O261+P261</f>
        <v>0</v>
      </c>
      <c r="R261" s="27">
        <f>R265</f>
        <v>0</v>
      </c>
      <c r="S261" s="41">
        <f>Q261+R261</f>
        <v>0</v>
      </c>
      <c r="T261" s="27">
        <f t="shared" si="282"/>
        <v>0</v>
      </c>
      <c r="U261" s="27">
        <f>U265</f>
        <v>0</v>
      </c>
      <c r="V261" s="27">
        <f t="shared" si="274"/>
        <v>0</v>
      </c>
      <c r="W261" s="27">
        <f>W265</f>
        <v>0</v>
      </c>
      <c r="X261" s="27">
        <f t="shared" si="280"/>
        <v>0</v>
      </c>
      <c r="Y261" s="27">
        <f>Y265</f>
        <v>0</v>
      </c>
      <c r="Z261" s="43">
        <f t="shared" si="281"/>
        <v>0</v>
      </c>
      <c r="AB261" s="10"/>
    </row>
    <row r="262" spans="1:28" ht="54" x14ac:dyDescent="0.35">
      <c r="A262" s="78" t="s">
        <v>365</v>
      </c>
      <c r="B262" s="83" t="s">
        <v>84</v>
      </c>
      <c r="C262" s="70" t="s">
        <v>31</v>
      </c>
      <c r="D262" s="12">
        <f>D264+D265</f>
        <v>300000</v>
      </c>
      <c r="E262" s="43">
        <f>E264+E265</f>
        <v>0</v>
      </c>
      <c r="F262" s="11">
        <f t="shared" si="272"/>
        <v>300000</v>
      </c>
      <c r="G262" s="12">
        <f>G264+G265</f>
        <v>0</v>
      </c>
      <c r="H262" s="11">
        <f t="shared" si="276"/>
        <v>300000</v>
      </c>
      <c r="I262" s="22">
        <f>I264+I265</f>
        <v>0</v>
      </c>
      <c r="J262" s="41">
        <f t="shared" si="277"/>
        <v>300000</v>
      </c>
      <c r="K262" s="12">
        <f t="shared" ref="K262:T262" si="283">K264+K265</f>
        <v>0</v>
      </c>
      <c r="L262" s="43">
        <f>L264+L265</f>
        <v>0</v>
      </c>
      <c r="M262" s="11">
        <f t="shared" si="273"/>
        <v>0</v>
      </c>
      <c r="N262" s="12">
        <f>N264+N265</f>
        <v>0</v>
      </c>
      <c r="O262" s="11">
        <f t="shared" si="279"/>
        <v>0</v>
      </c>
      <c r="P262" s="12">
        <f>P264+P265</f>
        <v>0</v>
      </c>
      <c r="Q262" s="11">
        <f>O262+P262</f>
        <v>0</v>
      </c>
      <c r="R262" s="22">
        <f>R264+R265</f>
        <v>0</v>
      </c>
      <c r="S262" s="41">
        <f>Q262+R262</f>
        <v>0</v>
      </c>
      <c r="T262" s="12">
        <f t="shared" si="283"/>
        <v>0</v>
      </c>
      <c r="U262" s="12">
        <f>U264+U265</f>
        <v>0</v>
      </c>
      <c r="V262" s="12">
        <f t="shared" si="274"/>
        <v>0</v>
      </c>
      <c r="W262" s="12">
        <f>W264+W265</f>
        <v>0</v>
      </c>
      <c r="X262" s="12">
        <f t="shared" si="280"/>
        <v>0</v>
      </c>
      <c r="Y262" s="22">
        <f>Y264+Y265</f>
        <v>0</v>
      </c>
      <c r="Z262" s="43">
        <f t="shared" si="281"/>
        <v>0</v>
      </c>
      <c r="AB262" s="10"/>
    </row>
    <row r="263" spans="1:28" x14ac:dyDescent="0.35">
      <c r="A263" s="78"/>
      <c r="B263" s="83" t="s">
        <v>5</v>
      </c>
      <c r="C263" s="70"/>
      <c r="D263" s="12"/>
      <c r="E263" s="43"/>
      <c r="F263" s="11"/>
      <c r="G263" s="12"/>
      <c r="H263" s="11"/>
      <c r="I263" s="22"/>
      <c r="J263" s="41"/>
      <c r="K263" s="12"/>
      <c r="L263" s="43"/>
      <c r="M263" s="11"/>
      <c r="N263" s="12"/>
      <c r="O263" s="11"/>
      <c r="P263" s="12"/>
      <c r="Q263" s="11"/>
      <c r="R263" s="22"/>
      <c r="S263" s="41"/>
      <c r="T263" s="12"/>
      <c r="U263" s="12"/>
      <c r="V263" s="12"/>
      <c r="W263" s="12"/>
      <c r="X263" s="12"/>
      <c r="Y263" s="22"/>
      <c r="Z263" s="43"/>
      <c r="AB263" s="10"/>
    </row>
    <row r="264" spans="1:28" s="3" customFormat="1" hidden="1" x14ac:dyDescent="0.35">
      <c r="A264" s="1"/>
      <c r="B264" s="17" t="s">
        <v>6</v>
      </c>
      <c r="C264" s="5"/>
      <c r="D264" s="12">
        <v>15000</v>
      </c>
      <c r="E264" s="43"/>
      <c r="F264" s="11">
        <f t="shared" si="272"/>
        <v>15000</v>
      </c>
      <c r="G264" s="12"/>
      <c r="H264" s="11">
        <f t="shared" ref="H264:H267" si="284">F264+G264</f>
        <v>15000</v>
      </c>
      <c r="I264" s="22"/>
      <c r="J264" s="11">
        <f t="shared" ref="J264:J267" si="285">H264+I264</f>
        <v>15000</v>
      </c>
      <c r="K264" s="12">
        <v>0</v>
      </c>
      <c r="L264" s="43"/>
      <c r="M264" s="11">
        <f t="shared" si="273"/>
        <v>0</v>
      </c>
      <c r="N264" s="12"/>
      <c r="O264" s="11">
        <f t="shared" ref="O264:O267" si="286">M264+N264</f>
        <v>0</v>
      </c>
      <c r="P264" s="12"/>
      <c r="Q264" s="11">
        <f>O264+P264</f>
        <v>0</v>
      </c>
      <c r="R264" s="22"/>
      <c r="S264" s="11">
        <f>Q264+R264</f>
        <v>0</v>
      </c>
      <c r="T264" s="12">
        <v>0</v>
      </c>
      <c r="U264" s="12"/>
      <c r="V264" s="12">
        <f t="shared" si="274"/>
        <v>0</v>
      </c>
      <c r="W264" s="12"/>
      <c r="X264" s="12">
        <f t="shared" ref="X264:X267" si="287">V264+W264</f>
        <v>0</v>
      </c>
      <c r="Y264" s="22"/>
      <c r="Z264" s="12">
        <f t="shared" ref="Z264:Z267" si="288">X264+Y264</f>
        <v>0</v>
      </c>
      <c r="AA264" s="8" t="s">
        <v>122</v>
      </c>
      <c r="AB264" s="10">
        <v>0</v>
      </c>
    </row>
    <row r="265" spans="1:28" x14ac:dyDescent="0.35">
      <c r="A265" s="78"/>
      <c r="B265" s="83" t="s">
        <v>60</v>
      </c>
      <c r="C265" s="70"/>
      <c r="D265" s="12">
        <v>285000</v>
      </c>
      <c r="E265" s="43"/>
      <c r="F265" s="11">
        <f t="shared" si="272"/>
        <v>285000</v>
      </c>
      <c r="G265" s="12"/>
      <c r="H265" s="11">
        <f t="shared" si="284"/>
        <v>285000</v>
      </c>
      <c r="I265" s="22"/>
      <c r="J265" s="41">
        <f t="shared" si="285"/>
        <v>285000</v>
      </c>
      <c r="K265" s="12">
        <v>0</v>
      </c>
      <c r="L265" s="43"/>
      <c r="M265" s="11">
        <f t="shared" si="273"/>
        <v>0</v>
      </c>
      <c r="N265" s="12"/>
      <c r="O265" s="11">
        <f t="shared" si="286"/>
        <v>0</v>
      </c>
      <c r="P265" s="12"/>
      <c r="Q265" s="11">
        <f>O265+P265</f>
        <v>0</v>
      </c>
      <c r="R265" s="22"/>
      <c r="S265" s="41">
        <f>Q265+R265</f>
        <v>0</v>
      </c>
      <c r="T265" s="12">
        <v>0</v>
      </c>
      <c r="U265" s="12"/>
      <c r="V265" s="12">
        <f t="shared" si="274"/>
        <v>0</v>
      </c>
      <c r="W265" s="12"/>
      <c r="X265" s="12">
        <f t="shared" si="287"/>
        <v>0</v>
      </c>
      <c r="Y265" s="22"/>
      <c r="Z265" s="43">
        <f t="shared" si="288"/>
        <v>0</v>
      </c>
      <c r="AA265" s="8" t="s">
        <v>122</v>
      </c>
      <c r="AB265" s="10"/>
    </row>
    <row r="266" spans="1:28" ht="54" x14ac:dyDescent="0.35">
      <c r="A266" s="78" t="s">
        <v>366</v>
      </c>
      <c r="B266" s="83" t="s">
        <v>320</v>
      </c>
      <c r="C266" s="70" t="s">
        <v>132</v>
      </c>
      <c r="D266" s="12"/>
      <c r="E266" s="43"/>
      <c r="F266" s="11"/>
      <c r="G266" s="12">
        <v>14.087</v>
      </c>
      <c r="H266" s="11">
        <f t="shared" si="284"/>
        <v>14.087</v>
      </c>
      <c r="I266" s="22"/>
      <c r="J266" s="41">
        <f t="shared" si="285"/>
        <v>14.087</v>
      </c>
      <c r="K266" s="12"/>
      <c r="L266" s="43"/>
      <c r="M266" s="11"/>
      <c r="N266" s="12"/>
      <c r="O266" s="11">
        <f t="shared" si="286"/>
        <v>0</v>
      </c>
      <c r="P266" s="12"/>
      <c r="Q266" s="11">
        <f>O266+P266</f>
        <v>0</v>
      </c>
      <c r="R266" s="22"/>
      <c r="S266" s="41">
        <f>Q266+R266</f>
        <v>0</v>
      </c>
      <c r="T266" s="12"/>
      <c r="U266" s="12"/>
      <c r="V266" s="12"/>
      <c r="W266" s="12"/>
      <c r="X266" s="12">
        <f t="shared" si="287"/>
        <v>0</v>
      </c>
      <c r="Y266" s="22"/>
      <c r="Z266" s="43">
        <f t="shared" si="288"/>
        <v>0</v>
      </c>
      <c r="AA266" s="8" t="s">
        <v>321</v>
      </c>
      <c r="AB266" s="10"/>
    </row>
    <row r="267" spans="1:28" x14ac:dyDescent="0.35">
      <c r="A267" s="95"/>
      <c r="B267" s="122" t="s">
        <v>8</v>
      </c>
      <c r="C267" s="122"/>
      <c r="D267" s="31">
        <f>D18+D89+D123+D148+D207+D213+D223+D238+D258</f>
        <v>10331188.6</v>
      </c>
      <c r="E267" s="31">
        <f>E18+E89+E123+E148+E207+E213+E223+E238+E258</f>
        <v>-56767.06200000002</v>
      </c>
      <c r="F267" s="47">
        <f t="shared" si="272"/>
        <v>10274421.537999999</v>
      </c>
      <c r="G267" s="31">
        <f>G18+G89+G123+G148+G207+G213+G223+G238+G258</f>
        <v>672350.08200000005</v>
      </c>
      <c r="H267" s="47">
        <f t="shared" si="284"/>
        <v>10946771.619999999</v>
      </c>
      <c r="I267" s="31">
        <f>I18+I89+I123+I148+I207+I213+I223+I238+I258</f>
        <v>57852.952999999994</v>
      </c>
      <c r="J267" s="41">
        <f t="shared" si="285"/>
        <v>11004624.572999999</v>
      </c>
      <c r="K267" s="31">
        <f>K18+K89+K123+K148+K207+K213+K223+K238+K258</f>
        <v>9041517</v>
      </c>
      <c r="L267" s="31">
        <f>L18+L89+L123+L148+L207+L213+L223+L238+L258</f>
        <v>140881.90000000002</v>
      </c>
      <c r="M267" s="47">
        <f t="shared" si="273"/>
        <v>9182398.9000000004</v>
      </c>
      <c r="N267" s="31">
        <f>N18+N89+N123+N148+N207+N213+N223+N238+N258</f>
        <v>-29648.628000000001</v>
      </c>
      <c r="O267" s="47">
        <f t="shared" si="286"/>
        <v>9152750.2719999999</v>
      </c>
      <c r="P267" s="31">
        <f>P18+P89+P123+P148+P207+P213+P223+P238+P258</f>
        <v>-2850</v>
      </c>
      <c r="Q267" s="47">
        <f>O267+P267</f>
        <v>9149900.2719999999</v>
      </c>
      <c r="R267" s="31">
        <f>R18+R89+R123+R148+R207+R213+R223+R238+R258</f>
        <v>-85661.876999999993</v>
      </c>
      <c r="S267" s="41">
        <f>Q267+R267</f>
        <v>9064238.3949999996</v>
      </c>
      <c r="T267" s="31">
        <f>T18+T89+T123+T148+T207+T213+T223+T238+T258</f>
        <v>8097458.1000000006</v>
      </c>
      <c r="U267" s="31">
        <f>U18+U89+U123+U148+U207+U213+U223+U238+U258</f>
        <v>-106010.1</v>
      </c>
      <c r="V267" s="31">
        <f t="shared" si="274"/>
        <v>7991448.0000000009</v>
      </c>
      <c r="W267" s="31">
        <f>W18+W89+W123+W148+W207+W213+W223+W238+W258</f>
        <v>-148147.29999999999</v>
      </c>
      <c r="X267" s="31">
        <f t="shared" si="287"/>
        <v>7843300.7000000011</v>
      </c>
      <c r="Y267" s="31">
        <f>Y18+Y89+Y123+Y148+Y207+Y213+Y223+Y238+Y258</f>
        <v>0</v>
      </c>
      <c r="Z267" s="43">
        <f t="shared" si="288"/>
        <v>7843300.7000000011</v>
      </c>
      <c r="AB267" s="10"/>
    </row>
    <row r="268" spans="1:28" x14ac:dyDescent="0.35">
      <c r="A268" s="95"/>
      <c r="B268" s="122" t="s">
        <v>9</v>
      </c>
      <c r="C268" s="124"/>
      <c r="D268" s="12"/>
      <c r="E268" s="43"/>
      <c r="F268" s="11"/>
      <c r="G268" s="12"/>
      <c r="H268" s="11"/>
      <c r="I268" s="22"/>
      <c r="J268" s="41"/>
      <c r="K268" s="12"/>
      <c r="L268" s="43"/>
      <c r="M268" s="11"/>
      <c r="N268" s="12"/>
      <c r="O268" s="11"/>
      <c r="P268" s="12"/>
      <c r="Q268" s="11"/>
      <c r="R268" s="22"/>
      <c r="S268" s="41"/>
      <c r="T268" s="12"/>
      <c r="U268" s="12"/>
      <c r="V268" s="12"/>
      <c r="W268" s="12"/>
      <c r="X268" s="12"/>
      <c r="Y268" s="22"/>
      <c r="Z268" s="43"/>
      <c r="AB268" s="10"/>
    </row>
    <row r="269" spans="1:28" x14ac:dyDescent="0.35">
      <c r="A269" s="95"/>
      <c r="B269" s="122" t="s">
        <v>20</v>
      </c>
      <c r="C269" s="122"/>
      <c r="D269" s="12">
        <f>D151</f>
        <v>2102955</v>
      </c>
      <c r="E269" s="43">
        <f>E151</f>
        <v>0</v>
      </c>
      <c r="F269" s="11">
        <f t="shared" si="272"/>
        <v>2102955</v>
      </c>
      <c r="G269" s="12">
        <f>G151</f>
        <v>0</v>
      </c>
      <c r="H269" s="11">
        <f t="shared" ref="H269:H272" si="289">F269+G269</f>
        <v>2102955</v>
      </c>
      <c r="I269" s="22">
        <f>I151</f>
        <v>0</v>
      </c>
      <c r="J269" s="41">
        <f t="shared" ref="J269:J272" si="290">H269+I269</f>
        <v>2102955</v>
      </c>
      <c r="K269" s="12">
        <f>K151</f>
        <v>1860675</v>
      </c>
      <c r="L269" s="43">
        <f>L151</f>
        <v>0</v>
      </c>
      <c r="M269" s="11">
        <f t="shared" si="273"/>
        <v>1860675</v>
      </c>
      <c r="N269" s="12">
        <f>N151</f>
        <v>0</v>
      </c>
      <c r="O269" s="11">
        <f t="shared" ref="O269:O272" si="291">M269+N269</f>
        <v>1860675</v>
      </c>
      <c r="P269" s="12">
        <f>P151</f>
        <v>0</v>
      </c>
      <c r="Q269" s="11">
        <f>O269+P269</f>
        <v>1860675</v>
      </c>
      <c r="R269" s="22">
        <f>R151</f>
        <v>0</v>
      </c>
      <c r="S269" s="41">
        <f>Q269+R269</f>
        <v>1860675</v>
      </c>
      <c r="T269" s="12">
        <f>T151</f>
        <v>2257104.5</v>
      </c>
      <c r="U269" s="12">
        <f>U151</f>
        <v>0</v>
      </c>
      <c r="V269" s="12">
        <f t="shared" si="274"/>
        <v>2257104.5</v>
      </c>
      <c r="W269" s="12">
        <f>W151</f>
        <v>0</v>
      </c>
      <c r="X269" s="12">
        <f t="shared" ref="X269:X272" si="292">V269+W269</f>
        <v>2257104.5</v>
      </c>
      <c r="Y269" s="22">
        <f>Y151</f>
        <v>0</v>
      </c>
      <c r="Z269" s="43">
        <f t="shared" ref="Z269:Z272" si="293">X269+Y269</f>
        <v>2257104.5</v>
      </c>
      <c r="AB269" s="10"/>
    </row>
    <row r="270" spans="1:28" x14ac:dyDescent="0.35">
      <c r="A270" s="95"/>
      <c r="B270" s="122" t="s">
        <v>12</v>
      </c>
      <c r="C270" s="122"/>
      <c r="D270" s="12">
        <f>D21+D92+D126+D209+D216+D226+D261</f>
        <v>4265452.9000000004</v>
      </c>
      <c r="E270" s="43">
        <f>E21+E92+E126+E209+E216+E226+E261</f>
        <v>0</v>
      </c>
      <c r="F270" s="11">
        <f t="shared" si="272"/>
        <v>4265452.9000000004</v>
      </c>
      <c r="G270" s="12">
        <f>G21+G92+G126+G209+G216+G226+G261</f>
        <v>3455.7999999999997</v>
      </c>
      <c r="H270" s="11">
        <f t="shared" si="289"/>
        <v>4268908.7</v>
      </c>
      <c r="I270" s="22">
        <f>I21+I92+I126+I209+I216+I226+I261</f>
        <v>4208.9750000000004</v>
      </c>
      <c r="J270" s="41">
        <f t="shared" si="290"/>
        <v>4273117.6749999998</v>
      </c>
      <c r="K270" s="12">
        <f>K21+K92+K126+K209+K216+K226+K261</f>
        <v>1661272.1</v>
      </c>
      <c r="L270" s="43">
        <f>L21+L92+L126+L209+L216+L226+L261</f>
        <v>0</v>
      </c>
      <c r="M270" s="11">
        <f t="shared" si="273"/>
        <v>1661272.1</v>
      </c>
      <c r="N270" s="12">
        <f>N21+N92+N126+N209+N216+N226+N261</f>
        <v>-23652.799999999999</v>
      </c>
      <c r="O270" s="11">
        <f t="shared" si="291"/>
        <v>1637619.3</v>
      </c>
      <c r="P270" s="12">
        <f>P21+P92+P126+P209+P216+P226+P261</f>
        <v>-2850</v>
      </c>
      <c r="Q270" s="11">
        <f>O270+P270</f>
        <v>1634769.3</v>
      </c>
      <c r="R270" s="22">
        <f>R21+R92+R126+R209+R216+R226+R261</f>
        <v>0</v>
      </c>
      <c r="S270" s="41">
        <f>Q270+R270</f>
        <v>1634769.3</v>
      </c>
      <c r="T270" s="12">
        <f>T21+T92+T126+T209+T216+T226+T261</f>
        <v>815195.2</v>
      </c>
      <c r="U270" s="12">
        <f>U21+U92+U126+U209+U216+U226+U261</f>
        <v>0</v>
      </c>
      <c r="V270" s="12">
        <f t="shared" si="274"/>
        <v>815195.2</v>
      </c>
      <c r="W270" s="12">
        <f>W21+W92+W126+W209+W216+W226+W261</f>
        <v>-144564.5</v>
      </c>
      <c r="X270" s="12">
        <f t="shared" si="292"/>
        <v>670630.69999999995</v>
      </c>
      <c r="Y270" s="22">
        <f>Y21+Y92+Y126+Y209+Y216+Y226+Y261</f>
        <v>0</v>
      </c>
      <c r="Z270" s="43">
        <f t="shared" si="293"/>
        <v>670630.69999999995</v>
      </c>
      <c r="AB270" s="10"/>
    </row>
    <row r="271" spans="1:28" x14ac:dyDescent="0.35">
      <c r="A271" s="95"/>
      <c r="B271" s="122" t="s">
        <v>19</v>
      </c>
      <c r="C271" s="122"/>
      <c r="D271" s="12">
        <f>D22+D93</f>
        <v>362282.2</v>
      </c>
      <c r="E271" s="43">
        <f>E22+E93</f>
        <v>0</v>
      </c>
      <c r="F271" s="11">
        <f t="shared" si="272"/>
        <v>362282.2</v>
      </c>
      <c r="G271" s="12">
        <f>G22+G93</f>
        <v>9877</v>
      </c>
      <c r="H271" s="11">
        <f t="shared" si="289"/>
        <v>372159.2</v>
      </c>
      <c r="I271" s="22">
        <f>I22+I93</f>
        <v>0</v>
      </c>
      <c r="J271" s="41">
        <f t="shared" si="290"/>
        <v>372159.2</v>
      </c>
      <c r="K271" s="12">
        <f>K22+K93</f>
        <v>367700.4</v>
      </c>
      <c r="L271" s="43">
        <f>L22+L93</f>
        <v>0</v>
      </c>
      <c r="M271" s="11">
        <f t="shared" si="273"/>
        <v>367700.4</v>
      </c>
      <c r="N271" s="12">
        <f>N22+N93</f>
        <v>7158.2</v>
      </c>
      <c r="O271" s="11">
        <f t="shared" si="291"/>
        <v>374858.60000000003</v>
      </c>
      <c r="P271" s="12">
        <f>P22+P93</f>
        <v>0</v>
      </c>
      <c r="Q271" s="11">
        <f>O271+P271</f>
        <v>374858.60000000003</v>
      </c>
      <c r="R271" s="22">
        <f>R22+R93</f>
        <v>0</v>
      </c>
      <c r="S271" s="41">
        <f>Q271+R271</f>
        <v>374858.60000000003</v>
      </c>
      <c r="T271" s="12">
        <f>T22+T93</f>
        <v>137475.1</v>
      </c>
      <c r="U271" s="12">
        <f>U22+U93</f>
        <v>0</v>
      </c>
      <c r="V271" s="12">
        <f t="shared" si="274"/>
        <v>137475.1</v>
      </c>
      <c r="W271" s="12">
        <f>W22+W93</f>
        <v>-3582.8</v>
      </c>
      <c r="X271" s="12">
        <f t="shared" si="292"/>
        <v>133892.30000000002</v>
      </c>
      <c r="Y271" s="22">
        <f>Y22+Y93</f>
        <v>0</v>
      </c>
      <c r="Z271" s="43">
        <f t="shared" si="293"/>
        <v>133892.30000000002</v>
      </c>
      <c r="AB271" s="10"/>
    </row>
    <row r="272" spans="1:28" x14ac:dyDescent="0.35">
      <c r="A272" s="95"/>
      <c r="B272" s="122" t="s">
        <v>28</v>
      </c>
      <c r="C272" s="123"/>
      <c r="D272" s="12">
        <f>D94</f>
        <v>674156.3</v>
      </c>
      <c r="E272" s="43">
        <f>E94</f>
        <v>0</v>
      </c>
      <c r="F272" s="11">
        <f t="shared" si="272"/>
        <v>674156.3</v>
      </c>
      <c r="G272" s="12">
        <f>G94</f>
        <v>0</v>
      </c>
      <c r="H272" s="11">
        <f t="shared" si="289"/>
        <v>674156.3</v>
      </c>
      <c r="I272" s="22">
        <f>I94</f>
        <v>0</v>
      </c>
      <c r="J272" s="41">
        <f t="shared" si="290"/>
        <v>674156.3</v>
      </c>
      <c r="K272" s="12">
        <f>K94</f>
        <v>2005011.7</v>
      </c>
      <c r="L272" s="43">
        <f>L94</f>
        <v>0</v>
      </c>
      <c r="M272" s="11">
        <f t="shared" si="273"/>
        <v>2005011.7</v>
      </c>
      <c r="N272" s="12">
        <f>N94</f>
        <v>0</v>
      </c>
      <c r="O272" s="11">
        <f t="shared" si="291"/>
        <v>2005011.7</v>
      </c>
      <c r="P272" s="12">
        <f>P94</f>
        <v>0</v>
      </c>
      <c r="Q272" s="11">
        <f>O272+P272</f>
        <v>2005011.7</v>
      </c>
      <c r="R272" s="22">
        <f>R94</f>
        <v>0</v>
      </c>
      <c r="S272" s="41">
        <f>Q272+R272</f>
        <v>2005011.7</v>
      </c>
      <c r="T272" s="12">
        <f>T94</f>
        <v>2103257.2000000002</v>
      </c>
      <c r="U272" s="12">
        <f>U94</f>
        <v>0</v>
      </c>
      <c r="V272" s="12">
        <f t="shared" si="274"/>
        <v>2103257.2000000002</v>
      </c>
      <c r="W272" s="12">
        <f>W94</f>
        <v>0</v>
      </c>
      <c r="X272" s="12">
        <f t="shared" si="292"/>
        <v>2103257.2000000002</v>
      </c>
      <c r="Y272" s="22">
        <f>Y94</f>
        <v>0</v>
      </c>
      <c r="Z272" s="43">
        <f t="shared" si="293"/>
        <v>2103257.2000000002</v>
      </c>
      <c r="AB272" s="10"/>
    </row>
    <row r="273" spans="1:28" x14ac:dyDescent="0.35">
      <c r="A273" s="95"/>
      <c r="B273" s="122" t="s">
        <v>10</v>
      </c>
      <c r="C273" s="122"/>
      <c r="D273" s="12"/>
      <c r="E273" s="43"/>
      <c r="F273" s="11"/>
      <c r="G273" s="12"/>
      <c r="H273" s="11"/>
      <c r="I273" s="22"/>
      <c r="J273" s="41"/>
      <c r="K273" s="12"/>
      <c r="L273" s="43"/>
      <c r="M273" s="11"/>
      <c r="N273" s="12"/>
      <c r="O273" s="11"/>
      <c r="P273" s="12"/>
      <c r="Q273" s="11"/>
      <c r="R273" s="22"/>
      <c r="S273" s="41"/>
      <c r="T273" s="12"/>
      <c r="U273" s="12"/>
      <c r="V273" s="12"/>
      <c r="W273" s="12"/>
      <c r="X273" s="12"/>
      <c r="Y273" s="22"/>
      <c r="Z273" s="43"/>
      <c r="AB273" s="10"/>
    </row>
    <row r="274" spans="1:28" x14ac:dyDescent="0.35">
      <c r="A274" s="95"/>
      <c r="B274" s="122" t="s">
        <v>14</v>
      </c>
      <c r="C274" s="123"/>
      <c r="D274" s="12">
        <f>D217+D219+D239+D240+D242+D227+D229+D231+D232+D236+D95+D96+D97+D98+D99+D101+D102+D103+D23+D24+D25+D26+D27+D28+D47+D51+D52+D57+D62+D66+D80+D144+D38</f>
        <v>2310154.4</v>
      </c>
      <c r="E274" s="12">
        <f>E217+E219+E239+E240+E242+E227+E229+E231+E232+E236+E95+E96+E97+E98+E99+E101+E102+E103+E23+E24+E25+E26+E27+E28+E47+E51+E52+E57+E62+E66+E80+E144+E38+E243+E244+E245+E246+E247+E248+E249+E250+E251+E252+E253+E254+E255+E256+E257</f>
        <v>-150799.29999999993</v>
      </c>
      <c r="F274" s="11">
        <f t="shared" si="272"/>
        <v>2159355.1</v>
      </c>
      <c r="G274" s="12">
        <f>G217+G219+G239+G240+G242+G227+G229+G231+G232+G236+G95+G96+G97+G98+G99+G101+G102+G103+G23+G24+G25+G26+G27+G28+G47+G51+G52+G57+G62+G66+G80+G144+G38+G243+G244+G245+G246+G247+G248+G249+G250+G251+G252+G253+G254+G255+G256+G257+G85+G88+G117+G118+G119+G237+G266+G83+G87</f>
        <v>260819.215</v>
      </c>
      <c r="H274" s="11">
        <f t="shared" ref="H274:H282" si="294">F274+G274</f>
        <v>2420174.3149999999</v>
      </c>
      <c r="I274" s="22">
        <f>I217+I219+I239+I240+I242+I227+I229+I231+I232+I236+I95+I96+I97+I98+I99+I101+I102+I103+I23+I24+I25+I26+I27+I28+I47+I51+I52+I57+I62+I66+I80+I38+I243+I244+I245+I246+I247+I248+I249+I250+I251+I252+I253+I254+I255+I256+I257+I85+I88+I117+I118+I119+I237+I266+I83+I87-21381.1</f>
        <v>-33395.847000000002</v>
      </c>
      <c r="J274" s="41">
        <f t="shared" ref="J274:J282" si="295">H274+I274</f>
        <v>2386778.4679999999</v>
      </c>
      <c r="K274" s="12">
        <f t="shared" ref="K274:T274" si="296">K217+K219+K239+K240+K242+K227+K229+K231+K232+K236+K95+K96+K97+K98+K99+K101+K102+K103+K23+K24+K25+K26+K27+K28+K47+K51+K52+K57+K62+K66+K80+K144+K38</f>
        <v>2422651.4999999995</v>
      </c>
      <c r="L274" s="43">
        <f>L217+L219+L239+L240+L242+L227+L229+L231+L232+L236+L95+L96+L97+L98+L99+L101+L102+L103+L23+L24+L25+L26+L27+L28+L47+L51+L52+L57+L62+L66+L80+L144+L38+L243+L244+L245+L246+L247+L248+L249+L250+L251+L252+L253+L254+L255</f>
        <v>224850.2</v>
      </c>
      <c r="M274" s="11">
        <f t="shared" si="273"/>
        <v>2647501.6999999997</v>
      </c>
      <c r="N274" s="12">
        <f>N217+N219+N239+N240+N242+N227+N229+N231+N232+N236+N95+N96+N97+N98+N99+N101+N102+N103+N23+N24+N25+N26+N27+N28+N47+N51+N52+N57+N62+N66+N80+N144+N38+N243+N244+N245+N246+N247+N248+N249+N250+N251+N252+N253+N254+N255+N256+N257+N85+N88+N117+N118+N119+N237+N266+N83+N87</f>
        <v>-13154.028</v>
      </c>
      <c r="O274" s="11">
        <f t="shared" ref="O274:O282" si="297">M274+N274</f>
        <v>2634347.6719999998</v>
      </c>
      <c r="P274" s="12">
        <f>P217+P219+P239+P240+P242+P227+P229+P231+P232+P236+P95+P96+P97+P98+P99+P101+P102+P103+P23+P24+P25+P26+P27+P28+P47+P51+P52+P57+P62+P66+P80+P144+P38+P243+P244+P245+P246+P247+P248+P249+P250+P251+P252+P253+P254+P255+P256+P257+P85+P88+P117+P118+P119+P237+P266+P83+P87</f>
        <v>0</v>
      </c>
      <c r="Q274" s="11">
        <f t="shared" ref="Q274:Q282" si="298">O274+P274</f>
        <v>2634347.6719999998</v>
      </c>
      <c r="R274" s="22">
        <f>R217+R219+R239+R240+R242+R227+R229+R231+R232+R236+R95+R96+R97+R98+R99+R101+R102+R103+R23+R24+R25+R26+R27+R28+R47+R51+R52+R57+R62+R66+R80+R144+R38+R243+R244+R245+R246+R247+R248+R249+R250+R251+R252+R253+R254+R255+R256+R257+R85+R88+R117+R118+R119+R237+R266+R83+R87</f>
        <v>-1537.3770000000004</v>
      </c>
      <c r="S274" s="41">
        <f t="shared" ref="S274:S282" si="299">Q274+R274</f>
        <v>2632810.2949999999</v>
      </c>
      <c r="T274" s="12">
        <f t="shared" si="296"/>
        <v>1217434.3</v>
      </c>
      <c r="U274" s="12">
        <f>U217+U219+U239+U240+U242+U227+U229+U231+U232+U236+U95+U96+U97+U98+U99+U101+U102+U103+U23+U24+U25+U26+U27+U28+U47+U51+U52+U57+U62+U66+U80+U144+U38+U243+U244+U245+U246+U247+U248+U249+U250+U251+U252+U253+U254+U255</f>
        <v>-46776.10000000002</v>
      </c>
      <c r="V274" s="12">
        <f t="shared" si="274"/>
        <v>1170658.2</v>
      </c>
      <c r="W274" s="12">
        <f>W217+W219+W239+W240+W242+W227+W229+W231+W232+W236+W95+W96+W97+W98+W99+W101+W102+W103+W23+W24+W25+W26+W27+W28+W47+W51+W52+W57+W62+W66+W80+W144+W38+W243+W244+W245+W246+W247+W248+W249+W250+W251+W252+W253+W254+W255+W256+W257+W85+W88+W117+W118+W119+W237+W266+W83+W87</f>
        <v>0</v>
      </c>
      <c r="X274" s="12">
        <f t="shared" ref="X274:X282" si="300">V274+W274</f>
        <v>1170658.2</v>
      </c>
      <c r="Y274" s="22">
        <f>Y217+Y219+Y239+Y240+Y242+Y227+Y229+Y231+Y232+Y236+Y95+Y96+Y97+Y98+Y99+Y101+Y102+Y103+Y23+Y24+Y25+Y26+Y27+Y28+Y47+Y51+Y52+Y57+Y62+Y66+Y80+Y144+Y38+Y243+Y244+Y245+Y246+Y247+Y248+Y249+Y250+Y251+Y252+Y253+Y254+Y255+Y256+Y257+Y85+Y88+Y117+Y118+Y119+Y237+Y266+Y83+Y87</f>
        <v>0</v>
      </c>
      <c r="Z274" s="43">
        <f t="shared" ref="Z274:Z282" si="301">X274+Y274</f>
        <v>1170658.2</v>
      </c>
      <c r="AB274" s="10"/>
    </row>
    <row r="275" spans="1:28" x14ac:dyDescent="0.35">
      <c r="A275" s="95"/>
      <c r="B275" s="122" t="s">
        <v>3</v>
      </c>
      <c r="C275" s="123"/>
      <c r="D275" s="12">
        <f>D105+D110+D113</f>
        <v>2285747.6</v>
      </c>
      <c r="E275" s="43">
        <f>E105+E110+E113</f>
        <v>0</v>
      </c>
      <c r="F275" s="11">
        <f t="shared" si="272"/>
        <v>2285747.6</v>
      </c>
      <c r="G275" s="12">
        <f>G105+G110+G113</f>
        <v>13339.26</v>
      </c>
      <c r="H275" s="11">
        <f t="shared" si="294"/>
        <v>2299086.86</v>
      </c>
      <c r="I275" s="22">
        <f>I105+I110+I113</f>
        <v>0</v>
      </c>
      <c r="J275" s="41">
        <f t="shared" si="295"/>
        <v>2299086.86</v>
      </c>
      <c r="K275" s="12">
        <f>K105+K110+K113</f>
        <v>2423996.1999999997</v>
      </c>
      <c r="L275" s="43">
        <f>L105+L110+L113</f>
        <v>0</v>
      </c>
      <c r="M275" s="11">
        <f t="shared" si="273"/>
        <v>2423996.1999999997</v>
      </c>
      <c r="N275" s="12">
        <f>N105+N110+N113</f>
        <v>13333</v>
      </c>
      <c r="O275" s="11">
        <f t="shared" si="297"/>
        <v>2437329.1999999997</v>
      </c>
      <c r="P275" s="12">
        <f>P105+P110+P113</f>
        <v>0</v>
      </c>
      <c r="Q275" s="11">
        <f t="shared" si="298"/>
        <v>2437329.1999999997</v>
      </c>
      <c r="R275" s="22">
        <f>R105+R110+R113</f>
        <v>0</v>
      </c>
      <c r="S275" s="41">
        <f t="shared" si="299"/>
        <v>2437329.1999999997</v>
      </c>
      <c r="T275" s="12">
        <f>T105+T110+T113</f>
        <v>2885107.2000000007</v>
      </c>
      <c r="U275" s="12">
        <f>U105+U110+U113</f>
        <v>0</v>
      </c>
      <c r="V275" s="12">
        <f t="shared" si="274"/>
        <v>2885107.2000000007</v>
      </c>
      <c r="W275" s="12">
        <f>W105+W110+W113</f>
        <v>7618.6999999999989</v>
      </c>
      <c r="X275" s="12">
        <f t="shared" si="300"/>
        <v>2892725.9000000008</v>
      </c>
      <c r="Y275" s="22">
        <f>Y105+Y110+Y113</f>
        <v>0</v>
      </c>
      <c r="Z275" s="43">
        <f t="shared" si="301"/>
        <v>2892725.9000000008</v>
      </c>
      <c r="AB275" s="10"/>
    </row>
    <row r="276" spans="1:28" x14ac:dyDescent="0.35">
      <c r="A276" s="95"/>
      <c r="B276" s="122" t="s">
        <v>32</v>
      </c>
      <c r="C276" s="123"/>
      <c r="D276" s="12">
        <f>D104+D127++D131+D132+D136+D137+D138+D139+D143+D152+D156+D160+D164+D168+D172+D176+D180+D184+D188+D189+D190+D194+D198+D210</f>
        <v>5364437.0999999996</v>
      </c>
      <c r="E276" s="43">
        <f>E104+E127++E131+E132+E136+E137+E138+E139+E143+E152+E156+E160+E164+E168+E172+E176+E180+E184+E188+E189+E190+E194+E198+E210+E145+E202</f>
        <v>79625.538</v>
      </c>
      <c r="F276" s="11">
        <f t="shared" si="272"/>
        <v>5444062.6379999993</v>
      </c>
      <c r="G276" s="12">
        <f>G104+G127++G131+G132+G136+G137+G138+G139+G143+G152+G156+G160+G164+G168+G172+G176+G180+G184+G188+G189+G190+G194+G198+G210+G145+G202+G203+G146+G147+G205+G206</f>
        <v>270857.48100000003</v>
      </c>
      <c r="H276" s="11">
        <f t="shared" si="294"/>
        <v>5714920.118999999</v>
      </c>
      <c r="I276" s="22">
        <f>I104+I127++I131+I132+I136+I137+I138+I139+I143+I152+I156+I160+I164+I168+I172+I176+I180+I184+I188+I189+I190+I194+I198+I210+I145+I202+I203+I146+I147+I205+I206+I144+21381.1</f>
        <v>91248.799999999988</v>
      </c>
      <c r="J276" s="41">
        <f t="shared" si="295"/>
        <v>5806168.9189999988</v>
      </c>
      <c r="K276" s="12">
        <f t="shared" ref="K276:T276" si="302">K104+K127++K131+K132+K136+K137+K138+K139+K143+K152+K156+K160+K164+K168+K172+K176+K180+K184+K188+K189+K190+K194+K198+K210</f>
        <v>3977151.9999999995</v>
      </c>
      <c r="L276" s="43">
        <f>L104+L127++L131+L132+L136+L137+L138+L139+L143+L152+L156+L160+L164+L168+L172+L176+L180+L184+L188+L189+L190+L194+L198+L210+L145+L202</f>
        <v>0</v>
      </c>
      <c r="M276" s="11">
        <f t="shared" si="273"/>
        <v>3977151.9999999995</v>
      </c>
      <c r="N276" s="12">
        <f>N104+N127++N131+N132+N136+N137+N138+N139+N143+N152+N156+N160+N164+N168+N172+N176+N180+N184+N188+N189+N190+N194+N198+N210+N145+N202+N203+N146+N147+N205+N206</f>
        <v>-32677.599999999999</v>
      </c>
      <c r="O276" s="11">
        <f t="shared" si="297"/>
        <v>3944474.3999999994</v>
      </c>
      <c r="P276" s="12">
        <f>P104+P127++P131+P132+P136+P137+P138+P139+P143+P152+P156+P160+P164+P168+P172+P176+P180+P184+P188+P189+P190+P194+P198+P210+P145+P202+P203+P146+P147+P205+P206</f>
        <v>0</v>
      </c>
      <c r="Q276" s="11">
        <f t="shared" si="298"/>
        <v>3944474.3999999994</v>
      </c>
      <c r="R276" s="22">
        <f>R104+R127++R131+R132+R136+R137+R138+R139+R143+R152+R156+R160+R164+R168+R172+R176+R180+R184+R188+R189+R190+R194+R198+R210+R145+R202+R203+R146+R147+R205+R206</f>
        <v>-84124.5</v>
      </c>
      <c r="S276" s="41">
        <f t="shared" si="299"/>
        <v>3860349.8999999994</v>
      </c>
      <c r="T276" s="12">
        <f t="shared" si="302"/>
        <v>3887059.7</v>
      </c>
      <c r="U276" s="12">
        <f>U104+U127++U131+U132+U136+U137+U138+U139+U143+U152+U156+U160+U164+U168+U172+U176+U180+U184+U188+U189+U190+U194+U198+U210+U145+U202</f>
        <v>0</v>
      </c>
      <c r="V276" s="12">
        <f t="shared" si="274"/>
        <v>3887059.7</v>
      </c>
      <c r="W276" s="12">
        <f>W104+W127++W131+W132+W136+W137+W138+W139+W143+W152+W156+W160+W164+W168+W172+W176+W180+W184+W188+W189+W190+W194+W198+W210+W145+W202+W203+W146+W147+W205+W206</f>
        <v>-155766</v>
      </c>
      <c r="X276" s="12">
        <f t="shared" si="300"/>
        <v>3731293.7</v>
      </c>
      <c r="Y276" s="22">
        <f>Y104+Y127++Y131+Y132+Y136+Y137+Y138+Y139+Y143+Y152+Y156+Y160+Y164+Y168+Y172+Y176+Y180+Y184+Y188+Y189+Y190+Y194+Y198+Y210+Y145+Y202+Y203+Y146+Y147+Y205+Y206</f>
        <v>0</v>
      </c>
      <c r="Z276" s="43">
        <f t="shared" si="301"/>
        <v>3731293.7</v>
      </c>
      <c r="AB276" s="10"/>
    </row>
    <row r="277" spans="1:28" x14ac:dyDescent="0.35">
      <c r="A277" s="96"/>
      <c r="B277" s="122" t="s">
        <v>11</v>
      </c>
      <c r="C277" s="123"/>
      <c r="D277" s="12">
        <f>D33+D46+D56+D61+D67+D71+D75+D76+D77+D78+D79+D81+D82+D42</f>
        <v>61669.000000000007</v>
      </c>
      <c r="E277" s="43">
        <f>E33+E46+E56+E61+E67+E71+E75+E76+E77+E78+E79+E81+E82+E42</f>
        <v>0</v>
      </c>
      <c r="F277" s="11">
        <f t="shared" si="272"/>
        <v>61669.000000000007</v>
      </c>
      <c r="G277" s="12">
        <f>G33+G46+G56+G61+G67+G71+G75+G76+G77+G78+G79+G81+G82+G42+G84+G86</f>
        <v>35610.94</v>
      </c>
      <c r="H277" s="11">
        <f t="shared" si="294"/>
        <v>97279.94</v>
      </c>
      <c r="I277" s="22">
        <f>I33+I46+I56+I61+I67+I71+I75+I76+I77+I78+I79+I81+I82+I42+I84+I86</f>
        <v>0</v>
      </c>
      <c r="J277" s="41">
        <f t="shared" si="295"/>
        <v>97279.94</v>
      </c>
      <c r="K277" s="12">
        <f>K33+K46+K56+K61+K67+K71+K75+K76+K77+K78+K79+K81+K82+K42</f>
        <v>203735.49999999997</v>
      </c>
      <c r="L277" s="43">
        <f>L33+L46+L56+L61+L67+L71+L75+L76+L77+L78+L79+L81+L82+L42</f>
        <v>-90261.3</v>
      </c>
      <c r="M277" s="11">
        <f t="shared" si="273"/>
        <v>113474.19999999997</v>
      </c>
      <c r="N277" s="12">
        <f>N33+N46+N56+N61+N67+N71+N75+N76+N77+N78+N79+N81+N82+N42+N84+N86</f>
        <v>0</v>
      </c>
      <c r="O277" s="11">
        <f t="shared" si="297"/>
        <v>113474.19999999997</v>
      </c>
      <c r="P277" s="12">
        <f>P33+P46+P56+P61+P67+P71+P75+P76+P77+P78+P79+P81+P82+P42+P84+P86</f>
        <v>0</v>
      </c>
      <c r="Q277" s="11">
        <f t="shared" si="298"/>
        <v>113474.19999999997</v>
      </c>
      <c r="R277" s="22">
        <f>R33+R46+R56+R61+R67+R71+R75+R76+R77+R78+R79+R81+R82+R42+R84+R86</f>
        <v>0</v>
      </c>
      <c r="S277" s="41">
        <f t="shared" si="299"/>
        <v>113474.19999999997</v>
      </c>
      <c r="T277" s="12">
        <f>T33+T46+T56+T61+T67+T71+T75+T76+T77+T78+T79+T81+T82+T42</f>
        <v>107856.9</v>
      </c>
      <c r="U277" s="12">
        <f>U33+U46+U56+U61+U67+U71+U75+U76+U77+U78+U79+U81+U82+U42</f>
        <v>-59234</v>
      </c>
      <c r="V277" s="12">
        <f t="shared" si="274"/>
        <v>48622.899999999994</v>
      </c>
      <c r="W277" s="12">
        <f>W33+W46+W56+W61+W67+W71+W75+W76+W77+W78+W79+W81+W82+W42+W84+W86</f>
        <v>0</v>
      </c>
      <c r="X277" s="12">
        <f t="shared" si="300"/>
        <v>48622.899999999994</v>
      </c>
      <c r="Y277" s="22">
        <f>Y33+Y46+Y56+Y61+Y67+Y71+Y75+Y76+Y77+Y78+Y79+Y81+Y82+Y42+Y84+Y86</f>
        <v>0</v>
      </c>
      <c r="Z277" s="43">
        <f t="shared" si="301"/>
        <v>48622.899999999994</v>
      </c>
    </row>
    <row r="278" spans="1:28" x14ac:dyDescent="0.35">
      <c r="A278" s="96"/>
      <c r="B278" s="122" t="s">
        <v>31</v>
      </c>
      <c r="C278" s="123"/>
      <c r="D278" s="12">
        <f>D262</f>
        <v>300000</v>
      </c>
      <c r="E278" s="43">
        <f>E262</f>
        <v>0</v>
      </c>
      <c r="F278" s="11">
        <f t="shared" si="272"/>
        <v>300000</v>
      </c>
      <c r="G278" s="12">
        <f>G262+G204</f>
        <v>91723.186000000002</v>
      </c>
      <c r="H278" s="11">
        <f t="shared" si="294"/>
        <v>391723.18599999999</v>
      </c>
      <c r="I278" s="22">
        <f>I262+I204</f>
        <v>0</v>
      </c>
      <c r="J278" s="41">
        <f t="shared" si="295"/>
        <v>391723.18599999999</v>
      </c>
      <c r="K278" s="12">
        <f t="shared" ref="K278:T278" si="303">K262</f>
        <v>0</v>
      </c>
      <c r="L278" s="43">
        <f>L262</f>
        <v>0</v>
      </c>
      <c r="M278" s="11">
        <f t="shared" si="273"/>
        <v>0</v>
      </c>
      <c r="N278" s="12">
        <f>N262+N204</f>
        <v>0</v>
      </c>
      <c r="O278" s="11">
        <f t="shared" si="297"/>
        <v>0</v>
      </c>
      <c r="P278" s="12">
        <f>P262+P204</f>
        <v>0</v>
      </c>
      <c r="Q278" s="11">
        <f t="shared" si="298"/>
        <v>0</v>
      </c>
      <c r="R278" s="22">
        <f>R262+R204</f>
        <v>0</v>
      </c>
      <c r="S278" s="41">
        <f t="shared" si="299"/>
        <v>0</v>
      </c>
      <c r="T278" s="12">
        <f t="shared" si="303"/>
        <v>0</v>
      </c>
      <c r="U278" s="12">
        <f>U262</f>
        <v>0</v>
      </c>
      <c r="V278" s="12">
        <f t="shared" si="274"/>
        <v>0</v>
      </c>
      <c r="W278" s="12">
        <f>W262+W204</f>
        <v>0</v>
      </c>
      <c r="X278" s="12">
        <f t="shared" si="300"/>
        <v>0</v>
      </c>
      <c r="Y278" s="22">
        <f>Y262+Y204</f>
        <v>0</v>
      </c>
      <c r="Z278" s="43">
        <f t="shared" si="301"/>
        <v>0</v>
      </c>
    </row>
    <row r="279" spans="1:28" x14ac:dyDescent="0.35">
      <c r="A279" s="96"/>
      <c r="B279" s="122" t="s">
        <v>133</v>
      </c>
      <c r="C279" s="123"/>
      <c r="D279" s="15">
        <f>D218</f>
        <v>0</v>
      </c>
      <c r="E279" s="44">
        <f>E218</f>
        <v>0</v>
      </c>
      <c r="F279" s="11">
        <f t="shared" si="272"/>
        <v>0</v>
      </c>
      <c r="G279" s="15">
        <f>G218</f>
        <v>0</v>
      </c>
      <c r="H279" s="11">
        <f t="shared" si="294"/>
        <v>0</v>
      </c>
      <c r="I279" s="22">
        <f>I218</f>
        <v>0</v>
      </c>
      <c r="J279" s="41">
        <f t="shared" si="295"/>
        <v>0</v>
      </c>
      <c r="K279" s="15">
        <f>K218</f>
        <v>13981.8</v>
      </c>
      <c r="L279" s="44">
        <f>L218</f>
        <v>0</v>
      </c>
      <c r="M279" s="11">
        <f t="shared" si="273"/>
        <v>13981.8</v>
      </c>
      <c r="N279" s="15">
        <f>N218</f>
        <v>0</v>
      </c>
      <c r="O279" s="11">
        <f t="shared" si="297"/>
        <v>13981.8</v>
      </c>
      <c r="P279" s="15">
        <f>P218</f>
        <v>0</v>
      </c>
      <c r="Q279" s="11">
        <f t="shared" si="298"/>
        <v>13981.8</v>
      </c>
      <c r="R279" s="23">
        <f>R218</f>
        <v>0</v>
      </c>
      <c r="S279" s="41">
        <f t="shared" si="299"/>
        <v>13981.8</v>
      </c>
      <c r="T279" s="15">
        <f>T218</f>
        <v>0</v>
      </c>
      <c r="U279" s="15">
        <f>U218</f>
        <v>0</v>
      </c>
      <c r="V279" s="12">
        <f t="shared" si="274"/>
        <v>0</v>
      </c>
      <c r="W279" s="15">
        <f>W218</f>
        <v>0</v>
      </c>
      <c r="X279" s="12">
        <f t="shared" si="300"/>
        <v>0</v>
      </c>
      <c r="Y279" s="23">
        <f>Y218</f>
        <v>0</v>
      </c>
      <c r="Z279" s="43">
        <f t="shared" si="301"/>
        <v>0</v>
      </c>
    </row>
    <row r="280" spans="1:28" x14ac:dyDescent="0.35">
      <c r="A280" s="96"/>
      <c r="B280" s="122" t="s">
        <v>136</v>
      </c>
      <c r="C280" s="123"/>
      <c r="D280" s="15">
        <f>D230+D228</f>
        <v>9180.5</v>
      </c>
      <c r="E280" s="44">
        <f>E230+E228</f>
        <v>0</v>
      </c>
      <c r="F280" s="11">
        <f t="shared" si="272"/>
        <v>9180.5</v>
      </c>
      <c r="G280" s="15">
        <f>G230+G228</f>
        <v>0</v>
      </c>
      <c r="H280" s="11">
        <f t="shared" si="294"/>
        <v>9180.5</v>
      </c>
      <c r="I280" s="22">
        <f>I230+I228</f>
        <v>0</v>
      </c>
      <c r="J280" s="41">
        <f t="shared" si="295"/>
        <v>9180.5</v>
      </c>
      <c r="K280" s="15">
        <f t="shared" ref="K280:T280" si="304">K230+K228</f>
        <v>0</v>
      </c>
      <c r="L280" s="44">
        <f>L230+L228</f>
        <v>0</v>
      </c>
      <c r="M280" s="11">
        <f t="shared" si="273"/>
        <v>0</v>
      </c>
      <c r="N280" s="15">
        <f>N230+N228</f>
        <v>0</v>
      </c>
      <c r="O280" s="11">
        <f t="shared" si="297"/>
        <v>0</v>
      </c>
      <c r="P280" s="15">
        <f>P230+P228</f>
        <v>0</v>
      </c>
      <c r="Q280" s="11">
        <f t="shared" si="298"/>
        <v>0</v>
      </c>
      <c r="R280" s="23">
        <f>R230+R228</f>
        <v>0</v>
      </c>
      <c r="S280" s="41">
        <f t="shared" si="299"/>
        <v>0</v>
      </c>
      <c r="T280" s="15">
        <f t="shared" si="304"/>
        <v>0</v>
      </c>
      <c r="U280" s="15">
        <f>U230+U228</f>
        <v>0</v>
      </c>
      <c r="V280" s="12">
        <f t="shared" si="274"/>
        <v>0</v>
      </c>
      <c r="W280" s="15">
        <f>W230+W228</f>
        <v>0</v>
      </c>
      <c r="X280" s="12">
        <f t="shared" si="300"/>
        <v>0</v>
      </c>
      <c r="Y280" s="23">
        <f>Y230+Y228</f>
        <v>0</v>
      </c>
      <c r="Z280" s="43">
        <f t="shared" si="301"/>
        <v>0</v>
      </c>
    </row>
    <row r="281" spans="1:28" x14ac:dyDescent="0.35">
      <c r="A281" s="96"/>
      <c r="B281" s="122" t="s">
        <v>255</v>
      </c>
      <c r="C281" s="123"/>
      <c r="D281" s="33"/>
      <c r="E281" s="43">
        <f>E100</f>
        <v>2697</v>
      </c>
      <c r="F281" s="11">
        <f t="shared" si="272"/>
        <v>2697</v>
      </c>
      <c r="G281" s="12">
        <f>G100+G120</f>
        <v>0</v>
      </c>
      <c r="H281" s="11">
        <f t="shared" si="294"/>
        <v>2697</v>
      </c>
      <c r="I281" s="22">
        <f>I100+I120</f>
        <v>0</v>
      </c>
      <c r="J281" s="41">
        <f t="shared" si="295"/>
        <v>2697</v>
      </c>
      <c r="K281" s="33"/>
      <c r="L281" s="43">
        <f>L100</f>
        <v>6293</v>
      </c>
      <c r="M281" s="11">
        <f t="shared" si="273"/>
        <v>6293</v>
      </c>
      <c r="N281" s="12">
        <f>N100+N120</f>
        <v>2850</v>
      </c>
      <c r="O281" s="11">
        <f t="shared" si="297"/>
        <v>9143</v>
      </c>
      <c r="P281" s="12">
        <f>P100+P120</f>
        <v>-2850</v>
      </c>
      <c r="Q281" s="11">
        <f t="shared" si="298"/>
        <v>6293</v>
      </c>
      <c r="R281" s="22">
        <f>R100+R120</f>
        <v>0</v>
      </c>
      <c r="S281" s="41">
        <f t="shared" si="299"/>
        <v>6293</v>
      </c>
      <c r="T281" s="33"/>
      <c r="U281" s="33">
        <f>U100</f>
        <v>0</v>
      </c>
      <c r="V281" s="12">
        <f t="shared" si="274"/>
        <v>0</v>
      </c>
      <c r="W281" s="33">
        <f>W100+W120</f>
        <v>0</v>
      </c>
      <c r="X281" s="12">
        <f t="shared" si="300"/>
        <v>0</v>
      </c>
      <c r="Y281" s="34">
        <f>Y100+Y120</f>
        <v>0</v>
      </c>
      <c r="Z281" s="43">
        <f t="shared" si="301"/>
        <v>0</v>
      </c>
    </row>
    <row r="282" spans="1:28" x14ac:dyDescent="0.35">
      <c r="A282" s="96"/>
      <c r="B282" s="122" t="s">
        <v>256</v>
      </c>
      <c r="C282" s="123"/>
      <c r="D282" s="33"/>
      <c r="E282" s="43">
        <f>E241</f>
        <v>11709.7</v>
      </c>
      <c r="F282" s="11">
        <f t="shared" si="272"/>
        <v>11709.7</v>
      </c>
      <c r="G282" s="12">
        <f>G241</f>
        <v>0</v>
      </c>
      <c r="H282" s="11">
        <f t="shared" si="294"/>
        <v>11709.7</v>
      </c>
      <c r="I282" s="22">
        <f>I241</f>
        <v>0</v>
      </c>
      <c r="J282" s="41">
        <f t="shared" si="295"/>
        <v>11709.7</v>
      </c>
      <c r="K282" s="33"/>
      <c r="L282" s="43">
        <f>L241</f>
        <v>0</v>
      </c>
      <c r="M282" s="11">
        <f t="shared" si="273"/>
        <v>0</v>
      </c>
      <c r="N282" s="12">
        <f>N241</f>
        <v>0</v>
      </c>
      <c r="O282" s="11">
        <f t="shared" si="297"/>
        <v>0</v>
      </c>
      <c r="P282" s="12">
        <f>P241</f>
        <v>0</v>
      </c>
      <c r="Q282" s="11">
        <f t="shared" si="298"/>
        <v>0</v>
      </c>
      <c r="R282" s="22">
        <f>R241</f>
        <v>0</v>
      </c>
      <c r="S282" s="41">
        <f t="shared" si="299"/>
        <v>0</v>
      </c>
      <c r="T282" s="33"/>
      <c r="U282" s="12">
        <f>U241</f>
        <v>0</v>
      </c>
      <c r="V282" s="12">
        <f t="shared" si="274"/>
        <v>0</v>
      </c>
      <c r="W282" s="12">
        <f>W241</f>
        <v>0</v>
      </c>
      <c r="X282" s="12">
        <f t="shared" si="300"/>
        <v>0</v>
      </c>
      <c r="Y282" s="22">
        <f>Y241</f>
        <v>0</v>
      </c>
      <c r="Z282" s="43">
        <f t="shared" si="301"/>
        <v>0</v>
      </c>
    </row>
    <row r="283" spans="1:28" x14ac:dyDescent="0.35">
      <c r="D283" s="32">
        <f>D267-D274-D275-D276-D277-D278-D279-D280</f>
        <v>0</v>
      </c>
      <c r="E283" s="45">
        <f>E267-E274-E275-E276-E277-E278-E279-E280-E281-E282</f>
        <v>-9.0949470177292824E-11</v>
      </c>
      <c r="F283" s="32"/>
      <c r="G283" s="32">
        <f>G267-G274-G275-G276-G277-G278-G279-G280-G281-G282</f>
        <v>4.3655745685100555E-11</v>
      </c>
      <c r="H283" s="32"/>
      <c r="I283" s="32">
        <f>I267-I274-I275-I276-I277-I278-I279-I280-I281-I282</f>
        <v>0</v>
      </c>
      <c r="J283" s="97"/>
      <c r="K283" s="32">
        <f t="shared" ref="K283:Y283" si="305">K267-K274-K275-K276-K277-K278-K279-K280-K281-K282</f>
        <v>1.2405507732182741E-9</v>
      </c>
      <c r="L283" s="32">
        <f t="shared" si="305"/>
        <v>1.4551915228366852E-11</v>
      </c>
      <c r="M283" s="32">
        <f t="shared" si="305"/>
        <v>1.8953869584947824E-9</v>
      </c>
      <c r="N283" s="32">
        <f t="shared" si="305"/>
        <v>0</v>
      </c>
      <c r="O283" s="32">
        <f t="shared" si="305"/>
        <v>4.9840309657156467E-10</v>
      </c>
      <c r="P283" s="32">
        <f t="shared" si="305"/>
        <v>0</v>
      </c>
      <c r="Q283" s="32">
        <f t="shared" si="305"/>
        <v>4.9840309657156467E-10</v>
      </c>
      <c r="R283" s="32">
        <f t="shared" si="305"/>
        <v>0</v>
      </c>
      <c r="S283" s="97"/>
      <c r="T283" s="32">
        <f t="shared" si="305"/>
        <v>-8.7311491370201111E-11</v>
      </c>
      <c r="U283" s="32">
        <f t="shared" si="305"/>
        <v>1.4551915228366852E-11</v>
      </c>
      <c r="V283" s="32">
        <f t="shared" si="305"/>
        <v>-8.7311491370201111E-11</v>
      </c>
      <c r="W283" s="32">
        <f t="shared" si="305"/>
        <v>0</v>
      </c>
      <c r="X283" s="32">
        <f t="shared" si="305"/>
        <v>-8.7311491370201111E-11</v>
      </c>
      <c r="Y283" s="32">
        <f t="shared" si="305"/>
        <v>0</v>
      </c>
      <c r="Z283" s="97"/>
    </row>
    <row r="284" spans="1:28" x14ac:dyDescent="0.35">
      <c r="F284" s="32"/>
      <c r="H284" s="32"/>
      <c r="J284" s="45"/>
      <c r="K284" s="32">
        <f>K23+K24+K25+K26+K27+K30+K35+K40+K44+K49+K51+K54+K59+K64+K66+K69+K73+K75+K76+K77+K78+K79+K80+K81+K82+K84+K85+K86+K88+K95+K96+K97+K98+K99+K100+K101+K102+K103+K104+K107+K117+K118+K119+K129+K131+K134+K136+K137+K138+K139+K143+K144+K145+K146+K147+K154+K158+K162+K166+K170+K174+K178+K182+K186+K188+K189+K192+K196+K200+K202+K203+K204+K205+K206+K217+K218+K221+K227+K228+K229+K230+K231+K234+K236+K237+K239+K240+K241+K242+K243+K244+K245+K246+K247+K248+K249+K250+K251+K252+K253+K254+K255+K256+K257+K264+K266+K83+K87+K46+K56</f>
        <v>3146857.8</v>
      </c>
      <c r="L284" s="32">
        <f t="shared" ref="L284:W284" si="306">L23+L24+L25+L26+L27+L30+L35+L40+L44+L49+L51+L54+L59+L64+L66+L69+L73+L75+L76+L77+L78+L79+L80+L81+L82+L84+L85+L86+L88+L95+L96+L97+L98+L99+L100+L101+L102+L103+L104+L107+L117+L118+L119+L129+L131+L134+L136+L137+L138+L139+L143+L144+L145+L146+L147+L154+L158+L162+L166+L170+L174+L178+L182+L186+L188+L189+L192+L196+L200+L202+L203+L204+L205+L206+L217+L218+L221+L227+L228+L229+L230+L231+L234+L236+L237+L239+L240+L241+L242+L243+L244+L245+L246+L247+L248+L249+L250+L251+L252+L253+L254+L255+L256+L257+L264+L266+L83+L87</f>
        <v>231143.2</v>
      </c>
      <c r="M284" s="32">
        <f t="shared" si="306"/>
        <v>3287739.6999999997</v>
      </c>
      <c r="N284" s="32">
        <f t="shared" si="306"/>
        <v>-13154.028</v>
      </c>
      <c r="O284" s="32"/>
      <c r="P284" s="32">
        <f t="shared" ref="P284:R284" si="307">P23+P24+P25+P26+P27+P30+P35+P40+P44+P49+P51+P54+P59+P64+P66+P69+P73+P75+P76+P77+P78+P79+P80+P81+P82+P84+P85+P86+P88+P95+P96+P97+P98+P99+P100+P101+P102+P103+P104+P107+P117+P118+P119+P129+P131+P134+P136+P137+P138+P139+P143+P144+P145+P146+P147+P154+P158+P162+P166+P170+P174+P178+P182+P186+P188+P189+P192+P196+P200+P202+P203+P204+P205+P206+P217+P218+P221+P227+P228+P229+P230+P231+P234+P236+P237+P239+P240+P241+P242+P243+P244+P245+P246+P247+P248+P249+P250+P251+P252+P253+P254+P255+P256+P257+P264+P266+P83+P87</f>
        <v>0</v>
      </c>
      <c r="Q284" s="32"/>
      <c r="R284" s="32">
        <f t="shared" si="307"/>
        <v>-85661.877000000008</v>
      </c>
      <c r="S284" s="45"/>
      <c r="T284" s="32">
        <f t="shared" si="306"/>
        <v>2743256.5999999996</v>
      </c>
      <c r="U284" s="32">
        <f t="shared" si="306"/>
        <v>-46776.10000000002</v>
      </c>
      <c r="V284" s="32">
        <f t="shared" si="306"/>
        <v>2696480.5000000009</v>
      </c>
      <c r="W284" s="32">
        <f t="shared" si="306"/>
        <v>-18064.5</v>
      </c>
      <c r="X284" s="32"/>
      <c r="Y284" s="32">
        <f t="shared" ref="Y284" si="308">Y23+Y24+Y25+Y26+Y27+Y30+Y35+Y40+Y44+Y49+Y51+Y54+Y59+Y64+Y66+Y69+Y73+Y75+Y76+Y77+Y78+Y79+Y80+Y81+Y82+Y84+Y85+Y86+Y88+Y95+Y96+Y97+Y98+Y99+Y100+Y101+Y102+Y103+Y104+Y107+Y117+Y118+Y119+Y129+Y131+Y134+Y136+Y137+Y138+Y139+Y143+Y144+Y145+Y146+Y147+Y154+Y158+Y162+Y166+Y170+Y174+Y178+Y182+Y186+Y188+Y189+Y192+Y196+Y200+Y202+Y203+Y204+Y205+Y206+Y217+Y218+Y221+Y227+Y228+Y229+Y230+Y231+Y234+Y236+Y237+Y239+Y240+Y241+Y242+Y243+Y244+Y245+Y246+Y247+Y248+Y249+Y250+Y251+Y252+Y253+Y254+Y255+Y256+Y257+Y264+Y266+Y83+Y87</f>
        <v>0</v>
      </c>
      <c r="Z284" s="45"/>
    </row>
    <row r="285" spans="1:28" x14ac:dyDescent="0.35">
      <c r="F285" s="32"/>
      <c r="H285" s="32"/>
      <c r="J285" s="45"/>
      <c r="K285" s="32">
        <f t="shared" ref="K285:W285" si="309">K267-K269-K270-K271-K272</f>
        <v>3146857.8</v>
      </c>
      <c r="L285" s="32">
        <f t="shared" si="309"/>
        <v>140881.90000000002</v>
      </c>
      <c r="M285" s="32">
        <f t="shared" si="309"/>
        <v>3287739.7</v>
      </c>
      <c r="N285" s="32">
        <f t="shared" si="309"/>
        <v>-13154.028000000002</v>
      </c>
      <c r="O285" s="32"/>
      <c r="P285" s="32">
        <f t="shared" ref="P285:R285" si="310">P267-P269-P270-P271-P272</f>
        <v>0</v>
      </c>
      <c r="Q285" s="32"/>
      <c r="R285" s="32">
        <f t="shared" si="310"/>
        <v>-85661.876999999993</v>
      </c>
      <c r="S285" s="45"/>
      <c r="T285" s="32">
        <f t="shared" si="309"/>
        <v>2784426.1000000006</v>
      </c>
      <c r="U285" s="32">
        <f t="shared" si="309"/>
        <v>-106010.1</v>
      </c>
      <c r="V285" s="32">
        <f t="shared" si="309"/>
        <v>2678416.0000000009</v>
      </c>
      <c r="W285" s="32">
        <f t="shared" si="309"/>
        <v>1.1823431123048067E-11</v>
      </c>
      <c r="X285" s="32"/>
      <c r="Y285" s="32">
        <f t="shared" ref="Y285" si="311">Y267-Y269-Y270-Y271-Y272</f>
        <v>0</v>
      </c>
      <c r="Z285" s="45"/>
    </row>
    <row r="286" spans="1:28" x14ac:dyDescent="0.35">
      <c r="H286" s="32"/>
      <c r="J286" s="45"/>
      <c r="K286" s="32">
        <f t="shared" ref="K286:W286" si="312">K284-K285</f>
        <v>0</v>
      </c>
      <c r="L286" s="32">
        <f t="shared" si="312"/>
        <v>90261.299999999988</v>
      </c>
      <c r="M286" s="32">
        <f t="shared" si="312"/>
        <v>0</v>
      </c>
      <c r="N286" s="32">
        <f t="shared" si="312"/>
        <v>0</v>
      </c>
      <c r="O286" s="32"/>
      <c r="P286" s="32">
        <f t="shared" ref="P286:R286" si="313">P284-P285</f>
        <v>0</v>
      </c>
      <c r="Q286" s="32"/>
      <c r="R286" s="32">
        <f t="shared" si="313"/>
        <v>0</v>
      </c>
      <c r="S286" s="45"/>
      <c r="T286" s="32">
        <f t="shared" si="312"/>
        <v>-41169.500000000931</v>
      </c>
      <c r="U286" s="32">
        <f t="shared" si="312"/>
        <v>59233.999999999985</v>
      </c>
      <c r="V286" s="32">
        <f t="shared" si="312"/>
        <v>18064.5</v>
      </c>
      <c r="W286" s="32">
        <f t="shared" si="312"/>
        <v>-18064.500000000011</v>
      </c>
      <c r="X286" s="32"/>
      <c r="Y286" s="32">
        <f t="shared" ref="Y286" si="314">Y284-Y285</f>
        <v>0</v>
      </c>
      <c r="Z286" s="45"/>
    </row>
  </sheetData>
  <sheetProtection password="CF5C" sheet="1" objects="1" scenarios="1"/>
  <autoFilter ref="A17:AB286">
    <filterColumn colId="27">
      <filters blank="1"/>
    </filterColumn>
  </autoFilter>
  <mergeCells count="60">
    <mergeCell ref="S4:Z4"/>
    <mergeCell ref="A11:Z11"/>
    <mergeCell ref="A12:Z13"/>
    <mergeCell ref="S16:S17"/>
    <mergeCell ref="B83:B84"/>
    <mergeCell ref="A83:A84"/>
    <mergeCell ref="R16:R17"/>
    <mergeCell ref="Y16:Y17"/>
    <mergeCell ref="Z16:Z17"/>
    <mergeCell ref="A38:A42"/>
    <mergeCell ref="X16:X17"/>
    <mergeCell ref="G16:G17"/>
    <mergeCell ref="H16:H17"/>
    <mergeCell ref="N16:N17"/>
    <mergeCell ref="O16:O17"/>
    <mergeCell ref="W16:W17"/>
    <mergeCell ref="V16:V17"/>
    <mergeCell ref="K16:K17"/>
    <mergeCell ref="B282:C282"/>
    <mergeCell ref="A28:A33"/>
    <mergeCell ref="B227:B228"/>
    <mergeCell ref="A227:A228"/>
    <mergeCell ref="B229:B230"/>
    <mergeCell ref="A229:A230"/>
    <mergeCell ref="B272:C272"/>
    <mergeCell ref="B280:C280"/>
    <mergeCell ref="B279:C279"/>
    <mergeCell ref="B277:C277"/>
    <mergeCell ref="B278:C278"/>
    <mergeCell ref="B274:C274"/>
    <mergeCell ref="B276:C276"/>
    <mergeCell ref="B275:C275"/>
    <mergeCell ref="A217:A218"/>
    <mergeCell ref="B273:C273"/>
    <mergeCell ref="B281:C281"/>
    <mergeCell ref="A240:A241"/>
    <mergeCell ref="B240:B241"/>
    <mergeCell ref="B270:C270"/>
    <mergeCell ref="B271:C271"/>
    <mergeCell ref="B267:C267"/>
    <mergeCell ref="B268:C268"/>
    <mergeCell ref="B269:C269"/>
    <mergeCell ref="B217:B218"/>
    <mergeCell ref="U16:U17"/>
    <mergeCell ref="T16:T17"/>
    <mergeCell ref="A16:A17"/>
    <mergeCell ref="B38:B42"/>
    <mergeCell ref="E16:E17"/>
    <mergeCell ref="C16:C17"/>
    <mergeCell ref="B16:B17"/>
    <mergeCell ref="B86:B87"/>
    <mergeCell ref="A86:A87"/>
    <mergeCell ref="P16:P17"/>
    <mergeCell ref="Q16:Q17"/>
    <mergeCell ref="I16:I17"/>
    <mergeCell ref="J16:J17"/>
    <mergeCell ref="L16:L17"/>
    <mergeCell ref="F16:F17"/>
    <mergeCell ref="M16:M17"/>
    <mergeCell ref="D16:D17"/>
  </mergeCells>
  <pageMargins left="0.53" right="0.28999999999999998" top="0.35" bottom="0.78" header="0.22" footer="0.63"/>
  <pageSetup paperSize="9" scale="58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2021-03-23T10:34:54Z</cp:lastPrinted>
  <dcterms:created xsi:type="dcterms:W3CDTF">2014-02-04T08:37:28Z</dcterms:created>
  <dcterms:modified xsi:type="dcterms:W3CDTF">2021-03-23T10:35:09Z</dcterms:modified>
</cp:coreProperties>
</file>