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1 год\май\"/>
    </mc:Choice>
  </mc:AlternateContent>
  <bookViews>
    <workbookView xWindow="0" yWindow="0" windowWidth="28800" windowHeight="11835"/>
  </bookViews>
  <sheets>
    <sheet name="2021-2023" sheetId="1" r:id="rId1"/>
  </sheets>
  <definedNames>
    <definedName name="_xlnm._FilterDatabase" localSheetId="0" hidden="1">'2021-2023'!$A$14:$AN$300</definedName>
    <definedName name="_xlnm.Print_Titles" localSheetId="0">'2021-2023'!$13:$14</definedName>
    <definedName name="_xlnm.Print_Area" localSheetId="0">'2021-2023'!$A$1:$AL$297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8" i="1" l="1"/>
  <c r="P298" i="1"/>
  <c r="Q298" i="1"/>
  <c r="R298" i="1"/>
  <c r="S298" i="1"/>
  <c r="T298" i="1"/>
  <c r="U298" i="1"/>
  <c r="V298" i="1"/>
  <c r="W298" i="1"/>
  <c r="X298" i="1"/>
  <c r="Y298" i="1"/>
  <c r="Z298" i="1"/>
  <c r="AB298" i="1"/>
  <c r="AC298" i="1"/>
  <c r="AD298" i="1"/>
  <c r="AE298" i="1"/>
  <c r="AF298" i="1"/>
  <c r="AG298" i="1"/>
  <c r="AH298" i="1"/>
  <c r="AI298" i="1"/>
  <c r="AJ298" i="1"/>
  <c r="AK298" i="1"/>
  <c r="AK17" i="1" l="1"/>
  <c r="Z17" i="1"/>
  <c r="M17" i="1"/>
  <c r="AL94" i="1"/>
  <c r="AA94" i="1"/>
  <c r="N94" i="1"/>
  <c r="AL92" i="1"/>
  <c r="N92" i="1"/>
  <c r="AA92" i="1"/>
  <c r="M103" i="1" l="1"/>
  <c r="Z105" i="1"/>
  <c r="Z103" i="1"/>
  <c r="M81" i="1" l="1"/>
  <c r="AK19" i="1"/>
  <c r="AK18" i="1"/>
  <c r="Z19" i="1"/>
  <c r="Z18" i="1"/>
  <c r="M19" i="1"/>
  <c r="M18" i="1"/>
  <c r="AL83" i="1"/>
  <c r="AL84" i="1"/>
  <c r="AL85" i="1"/>
  <c r="AA83" i="1"/>
  <c r="AA84" i="1"/>
  <c r="AA85" i="1"/>
  <c r="N85" i="1"/>
  <c r="H83" i="1"/>
  <c r="J83" i="1" s="1"/>
  <c r="L83" i="1" s="1"/>
  <c r="N83" i="1" s="1"/>
  <c r="H84" i="1"/>
  <c r="J84" i="1" s="1"/>
  <c r="L84" i="1" s="1"/>
  <c r="N84" i="1" s="1"/>
  <c r="AK97" i="1"/>
  <c r="Z97" i="1"/>
  <c r="M97" i="1"/>
  <c r="N133" i="1"/>
  <c r="AL133" i="1"/>
  <c r="AA133" i="1"/>
  <c r="N91" i="1"/>
  <c r="N93" i="1"/>
  <c r="AL91" i="1"/>
  <c r="AL93" i="1"/>
  <c r="AA91" i="1"/>
  <c r="AA93" i="1"/>
  <c r="M199" i="1"/>
  <c r="M280" i="1" l="1"/>
  <c r="AL90" i="1" l="1"/>
  <c r="AA90" i="1"/>
  <c r="N90" i="1"/>
  <c r="AK162" i="1" l="1"/>
  <c r="Z162" i="1"/>
  <c r="M162" i="1"/>
  <c r="AL219" i="1"/>
  <c r="AA219" i="1"/>
  <c r="N219" i="1"/>
  <c r="AK273" i="1"/>
  <c r="Z273" i="1"/>
  <c r="M273" i="1"/>
  <c r="AK297" i="1"/>
  <c r="AL297" i="1" s="1"/>
  <c r="Z297" i="1"/>
  <c r="AA297" i="1" s="1"/>
  <c r="M297" i="1"/>
  <c r="N297" i="1" s="1"/>
  <c r="AL280" i="1"/>
  <c r="AA280" i="1"/>
  <c r="N280" i="1"/>
  <c r="AK99" i="1" l="1"/>
  <c r="AK98" i="1"/>
  <c r="Z99" i="1"/>
  <c r="Z98" i="1"/>
  <c r="M99" i="1"/>
  <c r="M98" i="1"/>
  <c r="G97" i="1"/>
  <c r="G17" i="1"/>
  <c r="AL105" i="1"/>
  <c r="AL106" i="1"/>
  <c r="AL107" i="1"/>
  <c r="Q103" i="1"/>
  <c r="Q104" i="1"/>
  <c r="Q105" i="1"/>
  <c r="S105" i="1" s="1"/>
  <c r="U105" i="1" s="1"/>
  <c r="W105" i="1" s="1"/>
  <c r="Y105" i="1" s="1"/>
  <c r="AA105" i="1" s="1"/>
  <c r="Q106" i="1"/>
  <c r="S106" i="1" s="1"/>
  <c r="U106" i="1" s="1"/>
  <c r="W106" i="1" s="1"/>
  <c r="Y106" i="1" s="1"/>
  <c r="AA106" i="1" s="1"/>
  <c r="Q107" i="1"/>
  <c r="S107" i="1" s="1"/>
  <c r="U107" i="1" s="1"/>
  <c r="W107" i="1" s="1"/>
  <c r="Y107" i="1" s="1"/>
  <c r="AA107" i="1" s="1"/>
  <c r="H105" i="1"/>
  <c r="J105" i="1" s="1"/>
  <c r="L105" i="1" s="1"/>
  <c r="N105" i="1" s="1"/>
  <c r="H106" i="1"/>
  <c r="J106" i="1" s="1"/>
  <c r="L106" i="1" s="1"/>
  <c r="N106" i="1" s="1"/>
  <c r="H107" i="1"/>
  <c r="J107" i="1" s="1"/>
  <c r="L107" i="1" s="1"/>
  <c r="N107" i="1" s="1"/>
  <c r="AK296" i="1" l="1"/>
  <c r="AK295" i="1"/>
  <c r="AK294" i="1"/>
  <c r="AK293" i="1"/>
  <c r="AK275" i="1"/>
  <c r="AK292" i="1" s="1"/>
  <c r="AK274" i="1"/>
  <c r="AK271" i="1" s="1"/>
  <c r="AK251" i="1"/>
  <c r="AK245" i="1"/>
  <c r="AK239" i="1"/>
  <c r="AK238" i="1"/>
  <c r="AK236" i="1" s="1"/>
  <c r="AK232" i="1"/>
  <c r="AK229" i="1"/>
  <c r="AK228" i="1"/>
  <c r="AK223" i="1"/>
  <c r="AK222" i="1"/>
  <c r="AK220" i="1" s="1"/>
  <c r="AK210" i="1"/>
  <c r="AK206" i="1"/>
  <c r="AK202" i="1"/>
  <c r="AK196" i="1"/>
  <c r="AK192" i="1"/>
  <c r="AK188" i="1"/>
  <c r="AK184" i="1"/>
  <c r="AK180" i="1"/>
  <c r="AK176" i="1"/>
  <c r="AK172" i="1"/>
  <c r="AK168" i="1"/>
  <c r="AK164" i="1"/>
  <c r="AK163" i="1"/>
  <c r="AK283" i="1" s="1"/>
  <c r="AK150" i="1"/>
  <c r="AK143" i="1"/>
  <c r="AK138" i="1"/>
  <c r="AK137" i="1"/>
  <c r="AK136" i="1"/>
  <c r="AK123" i="1"/>
  <c r="AK120" i="1"/>
  <c r="AK115" i="1"/>
  <c r="AK100" i="1"/>
  <c r="AK95" i="1" s="1"/>
  <c r="AK68" i="1"/>
  <c r="AK64" i="1"/>
  <c r="AK59" i="1"/>
  <c r="AK54" i="1"/>
  <c r="AK49" i="1"/>
  <c r="AK44" i="1"/>
  <c r="AK39" i="1"/>
  <c r="AK30" i="1"/>
  <c r="AK25" i="1"/>
  <c r="AK285" i="1"/>
  <c r="AK284" i="1"/>
  <c r="Z296" i="1"/>
  <c r="Z294" i="1"/>
  <c r="Z293" i="1"/>
  <c r="Z275" i="1"/>
  <c r="Z292" i="1" s="1"/>
  <c r="Z274" i="1"/>
  <c r="Z271" i="1" s="1"/>
  <c r="Z251" i="1"/>
  <c r="Z245" i="1"/>
  <c r="Z239" i="1"/>
  <c r="Z238" i="1"/>
  <c r="Z232" i="1"/>
  <c r="Z229" i="1"/>
  <c r="Z228" i="1"/>
  <c r="Z223" i="1"/>
  <c r="Z222" i="1"/>
  <c r="Z220" i="1" s="1"/>
  <c r="Z210" i="1"/>
  <c r="Z206" i="1"/>
  <c r="Z202" i="1"/>
  <c r="Z196" i="1"/>
  <c r="Z192" i="1"/>
  <c r="Z188" i="1"/>
  <c r="Z184" i="1"/>
  <c r="Z180" i="1"/>
  <c r="Z176" i="1"/>
  <c r="Z172" i="1"/>
  <c r="Z168" i="1"/>
  <c r="Z164" i="1"/>
  <c r="Z163" i="1"/>
  <c r="Z283" i="1" s="1"/>
  <c r="Z150" i="1"/>
  <c r="Z143" i="1"/>
  <c r="Z138" i="1"/>
  <c r="Z137" i="1"/>
  <c r="Z136" i="1"/>
  <c r="Z130" i="1"/>
  <c r="Z295" i="1" s="1"/>
  <c r="Z123" i="1"/>
  <c r="Z120" i="1"/>
  <c r="Z115" i="1"/>
  <c r="Z100" i="1"/>
  <c r="Z286" i="1" s="1"/>
  <c r="Z68" i="1"/>
  <c r="Z64" i="1"/>
  <c r="Z59" i="1"/>
  <c r="Z54" i="1"/>
  <c r="Z49" i="1"/>
  <c r="Z44" i="1"/>
  <c r="Z39" i="1"/>
  <c r="Z30" i="1"/>
  <c r="Z28" i="1"/>
  <c r="Z25" i="1"/>
  <c r="Z285" i="1"/>
  <c r="M296" i="1"/>
  <c r="M295" i="1"/>
  <c r="M294" i="1"/>
  <c r="M293" i="1"/>
  <c r="M275" i="1"/>
  <c r="M292" i="1" s="1"/>
  <c r="M274" i="1"/>
  <c r="M271" i="1" s="1"/>
  <c r="M251" i="1"/>
  <c r="M245" i="1"/>
  <c r="M239" i="1"/>
  <c r="M238" i="1"/>
  <c r="M232" i="1"/>
  <c r="M229" i="1"/>
  <c r="M228" i="1"/>
  <c r="M223" i="1"/>
  <c r="M222" i="1"/>
  <c r="M220" i="1" s="1"/>
  <c r="M210" i="1"/>
  <c r="M206" i="1"/>
  <c r="M202" i="1"/>
  <c r="M196" i="1"/>
  <c r="M192" i="1"/>
  <c r="M188" i="1"/>
  <c r="M184" i="1"/>
  <c r="M180" i="1"/>
  <c r="M176" i="1"/>
  <c r="M172" i="1"/>
  <c r="M168" i="1"/>
  <c r="M164" i="1"/>
  <c r="M163" i="1"/>
  <c r="M283" i="1" s="1"/>
  <c r="M150" i="1"/>
  <c r="M298" i="1" s="1"/>
  <c r="M143" i="1"/>
  <c r="M138" i="1"/>
  <c r="M137" i="1"/>
  <c r="M136" i="1"/>
  <c r="M123" i="1"/>
  <c r="M120" i="1"/>
  <c r="M115" i="1"/>
  <c r="M100" i="1"/>
  <c r="M95" i="1" s="1"/>
  <c r="M68" i="1"/>
  <c r="M64" i="1"/>
  <c r="M59" i="1"/>
  <c r="M54" i="1"/>
  <c r="M49" i="1"/>
  <c r="M44" i="1"/>
  <c r="M39" i="1"/>
  <c r="M35" i="1"/>
  <c r="M30" i="1"/>
  <c r="M28" i="1"/>
  <c r="M25" i="1"/>
  <c r="M285" i="1"/>
  <c r="M291" i="1" l="1"/>
  <c r="Z291" i="1"/>
  <c r="AK291" i="1"/>
  <c r="AK226" i="1"/>
  <c r="M134" i="1"/>
  <c r="M226" i="1"/>
  <c r="Z284" i="1"/>
  <c r="M284" i="1"/>
  <c r="Z95" i="1"/>
  <c r="AK134" i="1"/>
  <c r="M288" i="1"/>
  <c r="M289" i="1"/>
  <c r="M236" i="1"/>
  <c r="Z226" i="1"/>
  <c r="Z288" i="1"/>
  <c r="AK289" i="1"/>
  <c r="AK160" i="1"/>
  <c r="AK288" i="1"/>
  <c r="Z289" i="1"/>
  <c r="AK286" i="1"/>
  <c r="AK290" i="1"/>
  <c r="M286" i="1"/>
  <c r="Z134" i="1"/>
  <c r="Z236" i="1"/>
  <c r="Z160" i="1"/>
  <c r="M160" i="1"/>
  <c r="M290" i="1"/>
  <c r="Z290" i="1"/>
  <c r="AK15" i="1"/>
  <c r="Z15" i="1"/>
  <c r="M15" i="1"/>
  <c r="AI136" i="1"/>
  <c r="X136" i="1"/>
  <c r="K136" i="1"/>
  <c r="AJ156" i="1"/>
  <c r="AL156" i="1" s="1"/>
  <c r="Y156" i="1"/>
  <c r="AA156" i="1" s="1"/>
  <c r="L156" i="1"/>
  <c r="N156" i="1" s="1"/>
  <c r="M281" i="1" l="1"/>
  <c r="M299" i="1" s="1"/>
  <c r="M300" i="1" s="1"/>
  <c r="AK281" i="1"/>
  <c r="AK299" i="1" s="1"/>
  <c r="AK300" i="1" s="1"/>
  <c r="Z281" i="1"/>
  <c r="Z299" i="1" s="1"/>
  <c r="Z300" i="1" s="1"/>
  <c r="X28" i="1"/>
  <c r="K28" i="1"/>
  <c r="AI296" i="1"/>
  <c r="AI295" i="1"/>
  <c r="AI294" i="1"/>
  <c r="AI293" i="1"/>
  <c r="AI275" i="1"/>
  <c r="AI292" i="1" s="1"/>
  <c r="AI274" i="1"/>
  <c r="AI273" i="1"/>
  <c r="AI251" i="1"/>
  <c r="AI245" i="1"/>
  <c r="AI239" i="1"/>
  <c r="AI238" i="1"/>
  <c r="AI232" i="1"/>
  <c r="AI229" i="1"/>
  <c r="AI228" i="1"/>
  <c r="AI223" i="1"/>
  <c r="AI222" i="1"/>
  <c r="AI220" i="1" s="1"/>
  <c r="AI210" i="1"/>
  <c r="AI206" i="1"/>
  <c r="AI202" i="1"/>
  <c r="AI196" i="1"/>
  <c r="AI192" i="1"/>
  <c r="AI188" i="1"/>
  <c r="AI184" i="1"/>
  <c r="AI180" i="1"/>
  <c r="AI176" i="1"/>
  <c r="AI172" i="1"/>
  <c r="AI168" i="1"/>
  <c r="AI164" i="1"/>
  <c r="AI163" i="1"/>
  <c r="AI283" i="1" s="1"/>
  <c r="AI162" i="1"/>
  <c r="AI150" i="1"/>
  <c r="AI143" i="1"/>
  <c r="AI138" i="1"/>
  <c r="AI137" i="1"/>
  <c r="AI123" i="1"/>
  <c r="AI120" i="1"/>
  <c r="AI115" i="1"/>
  <c r="AI100" i="1"/>
  <c r="AI286" i="1" s="1"/>
  <c r="AI99" i="1"/>
  <c r="AI98" i="1"/>
  <c r="AI97" i="1"/>
  <c r="AI68" i="1"/>
  <c r="AI64" i="1"/>
  <c r="AI59" i="1"/>
  <c r="AI54" i="1"/>
  <c r="AI49" i="1"/>
  <c r="AI44" i="1"/>
  <c r="AI39" i="1"/>
  <c r="AI30" i="1"/>
  <c r="AI25" i="1"/>
  <c r="AI19" i="1"/>
  <c r="AI285" i="1" s="1"/>
  <c r="AI18" i="1"/>
  <c r="AI17" i="1"/>
  <c r="X296" i="1"/>
  <c r="X294" i="1"/>
  <c r="X293" i="1"/>
  <c r="X275" i="1"/>
  <c r="X292" i="1" s="1"/>
  <c r="X274" i="1"/>
  <c r="X273" i="1"/>
  <c r="X251" i="1"/>
  <c r="X245" i="1"/>
  <c r="X239" i="1"/>
  <c r="X238" i="1"/>
  <c r="X232" i="1"/>
  <c r="X229" i="1"/>
  <c r="X228" i="1"/>
  <c r="X223" i="1"/>
  <c r="X222" i="1"/>
  <c r="X220" i="1" s="1"/>
  <c r="X210" i="1"/>
  <c r="X206" i="1"/>
  <c r="X202" i="1"/>
  <c r="X196" i="1"/>
  <c r="X192" i="1"/>
  <c r="X188" i="1"/>
  <c r="X184" i="1"/>
  <c r="X180" i="1"/>
  <c r="X176" i="1"/>
  <c r="X172" i="1"/>
  <c r="X168" i="1"/>
  <c r="X164" i="1"/>
  <c r="X163" i="1"/>
  <c r="X283" i="1" s="1"/>
  <c r="X162" i="1"/>
  <c r="X150" i="1"/>
  <c r="X143" i="1"/>
  <c r="X138" i="1"/>
  <c r="X137" i="1"/>
  <c r="X134" i="1"/>
  <c r="X130" i="1"/>
  <c r="X123" i="1"/>
  <c r="X120" i="1"/>
  <c r="X115" i="1"/>
  <c r="X100" i="1"/>
  <c r="X99" i="1"/>
  <c r="X98" i="1"/>
  <c r="X97" i="1"/>
  <c r="X68" i="1"/>
  <c r="X64" i="1"/>
  <c r="X59" i="1"/>
  <c r="X54" i="1"/>
  <c r="X49" i="1"/>
  <c r="X44" i="1"/>
  <c r="X39" i="1"/>
  <c r="X30" i="1"/>
  <c r="X25" i="1"/>
  <c r="X19" i="1"/>
  <c r="X18" i="1"/>
  <c r="X17" i="1"/>
  <c r="K296" i="1"/>
  <c r="K295" i="1"/>
  <c r="K294" i="1"/>
  <c r="K293" i="1"/>
  <c r="K275" i="1"/>
  <c r="K292" i="1" s="1"/>
  <c r="K274" i="1"/>
  <c r="K273" i="1"/>
  <c r="K251" i="1"/>
  <c r="K245" i="1"/>
  <c r="K239" i="1"/>
  <c r="K238" i="1"/>
  <c r="K232" i="1"/>
  <c r="K229" i="1"/>
  <c r="K228" i="1"/>
  <c r="K223" i="1"/>
  <c r="K222" i="1"/>
  <c r="K220" i="1" s="1"/>
  <c r="K210" i="1"/>
  <c r="K206" i="1"/>
  <c r="K202" i="1"/>
  <c r="K196" i="1"/>
  <c r="K192" i="1"/>
  <c r="K188" i="1"/>
  <c r="K184" i="1"/>
  <c r="K180" i="1"/>
  <c r="K176" i="1"/>
  <c r="K172" i="1"/>
  <c r="K168" i="1"/>
  <c r="K164" i="1"/>
  <c r="K163" i="1"/>
  <c r="K162" i="1"/>
  <c r="K150" i="1"/>
  <c r="K298" i="1" s="1"/>
  <c r="K143" i="1"/>
  <c r="K138" i="1"/>
  <c r="K137" i="1"/>
  <c r="K123" i="1"/>
  <c r="K120" i="1"/>
  <c r="K115" i="1"/>
  <c r="K100" i="1"/>
  <c r="K286" i="1" s="1"/>
  <c r="K99" i="1"/>
  <c r="K98" i="1"/>
  <c r="K97" i="1"/>
  <c r="K68" i="1"/>
  <c r="K64" i="1"/>
  <c r="K59" i="1"/>
  <c r="K54" i="1"/>
  <c r="K49" i="1"/>
  <c r="K44" i="1"/>
  <c r="K39" i="1"/>
  <c r="K35" i="1"/>
  <c r="K30" i="1"/>
  <c r="K25" i="1"/>
  <c r="K19" i="1"/>
  <c r="K18" i="1"/>
  <c r="K17" i="1"/>
  <c r="X271" i="1" l="1"/>
  <c r="AI271" i="1"/>
  <c r="AI15" i="1"/>
  <c r="AI289" i="1"/>
  <c r="K271" i="1"/>
  <c r="AI160" i="1"/>
  <c r="X290" i="1"/>
  <c r="K290" i="1"/>
  <c r="AI290" i="1"/>
  <c r="AI226" i="1"/>
  <c r="AI95" i="1"/>
  <c r="AI288" i="1"/>
  <c r="AI236" i="1"/>
  <c r="X289" i="1"/>
  <c r="AI291" i="1"/>
  <c r="K291" i="1"/>
  <c r="X160" i="1"/>
  <c r="X226" i="1"/>
  <c r="AI134" i="1"/>
  <c r="AI284" i="1"/>
  <c r="X284" i="1"/>
  <c r="K285" i="1"/>
  <c r="K134" i="1"/>
  <c r="X286" i="1"/>
  <c r="K289" i="1"/>
  <c r="K284" i="1"/>
  <c r="K283" i="1"/>
  <c r="X95" i="1"/>
  <c r="X295" i="1"/>
  <c r="X288" i="1"/>
  <c r="X236" i="1"/>
  <c r="X15" i="1"/>
  <c r="X291" i="1"/>
  <c r="X285" i="1"/>
  <c r="K288" i="1"/>
  <c r="K95" i="1"/>
  <c r="K160" i="1"/>
  <c r="K226" i="1"/>
  <c r="K236" i="1"/>
  <c r="K15" i="1"/>
  <c r="AG296" i="1"/>
  <c r="AG295" i="1"/>
  <c r="AG294" i="1"/>
  <c r="AG293" i="1"/>
  <c r="AG275" i="1"/>
  <c r="AG292" i="1" s="1"/>
  <c r="AG274" i="1"/>
  <c r="AG273" i="1"/>
  <c r="AG251" i="1"/>
  <c r="AG245" i="1"/>
  <c r="AG239" i="1"/>
  <c r="AG238" i="1"/>
  <c r="AG232" i="1"/>
  <c r="AG229" i="1"/>
  <c r="AG228" i="1"/>
  <c r="AG223" i="1"/>
  <c r="AG222" i="1"/>
  <c r="AG220" i="1" s="1"/>
  <c r="AG210" i="1"/>
  <c r="AG206" i="1"/>
  <c r="AG202" i="1"/>
  <c r="AG196" i="1"/>
  <c r="AG192" i="1"/>
  <c r="AG188" i="1"/>
  <c r="AG184" i="1"/>
  <c r="AG180" i="1"/>
  <c r="AG176" i="1"/>
  <c r="AG172" i="1"/>
  <c r="AG168" i="1"/>
  <c r="AG164" i="1"/>
  <c r="AG163" i="1"/>
  <c r="AG283" i="1" s="1"/>
  <c r="AG162" i="1"/>
  <c r="AG150" i="1"/>
  <c r="AG143" i="1"/>
  <c r="AG138" i="1"/>
  <c r="AG137" i="1"/>
  <c r="AG136" i="1"/>
  <c r="AG123" i="1"/>
  <c r="AG120" i="1"/>
  <c r="AG115" i="1"/>
  <c r="AG100" i="1"/>
  <c r="AG286" i="1" s="1"/>
  <c r="AG99" i="1"/>
  <c r="AG98" i="1"/>
  <c r="AG97" i="1"/>
  <c r="AG68" i="1"/>
  <c r="AG64" i="1"/>
  <c r="AG59" i="1"/>
  <c r="AG54" i="1"/>
  <c r="AG49" i="1"/>
  <c r="AG44" i="1"/>
  <c r="AG39" i="1"/>
  <c r="AG30" i="1"/>
  <c r="AG25" i="1"/>
  <c r="AG19" i="1"/>
  <c r="AG285" i="1" s="1"/>
  <c r="AG18" i="1"/>
  <c r="AG17" i="1"/>
  <c r="V296" i="1"/>
  <c r="V294" i="1"/>
  <c r="V293" i="1"/>
  <c r="V275" i="1"/>
  <c r="V292" i="1" s="1"/>
  <c r="V274" i="1"/>
  <c r="V273" i="1"/>
  <c r="V251" i="1"/>
  <c r="V245" i="1"/>
  <c r="V239" i="1"/>
  <c r="V238" i="1"/>
  <c r="V232" i="1"/>
  <c r="V229" i="1"/>
  <c r="V228" i="1"/>
  <c r="V223" i="1"/>
  <c r="V222" i="1"/>
  <c r="V210" i="1"/>
  <c r="V206" i="1"/>
  <c r="V202" i="1"/>
  <c r="V196" i="1"/>
  <c r="V192" i="1"/>
  <c r="V188" i="1"/>
  <c r="V184" i="1"/>
  <c r="V180" i="1"/>
  <c r="V176" i="1"/>
  <c r="V172" i="1"/>
  <c r="V168" i="1"/>
  <c r="V164" i="1"/>
  <c r="V163" i="1"/>
  <c r="V283" i="1" s="1"/>
  <c r="V162" i="1"/>
  <c r="V150" i="1"/>
  <c r="V143" i="1"/>
  <c r="V138" i="1"/>
  <c r="V137" i="1"/>
  <c r="V136" i="1"/>
  <c r="V130" i="1"/>
  <c r="V123" i="1"/>
  <c r="V120" i="1"/>
  <c r="V115" i="1"/>
  <c r="V100" i="1"/>
  <c r="V99" i="1"/>
  <c r="V98" i="1"/>
  <c r="V97" i="1"/>
  <c r="V68" i="1"/>
  <c r="V64" i="1"/>
  <c r="V59" i="1"/>
  <c r="V54" i="1"/>
  <c r="V49" i="1"/>
  <c r="V44" i="1"/>
  <c r="V39" i="1"/>
  <c r="V30" i="1"/>
  <c r="V25" i="1"/>
  <c r="V19" i="1"/>
  <c r="V18" i="1"/>
  <c r="V17" i="1"/>
  <c r="I39" i="1"/>
  <c r="I296" i="1"/>
  <c r="I295" i="1"/>
  <c r="I294" i="1"/>
  <c r="I293" i="1"/>
  <c r="I275" i="1"/>
  <c r="I274" i="1"/>
  <c r="I273" i="1"/>
  <c r="I251" i="1"/>
  <c r="I245" i="1"/>
  <c r="I239" i="1"/>
  <c r="I238" i="1"/>
  <c r="I232" i="1"/>
  <c r="I229" i="1"/>
  <c r="I228" i="1"/>
  <c r="I223" i="1"/>
  <c r="I222" i="1"/>
  <c r="I210" i="1"/>
  <c r="I206" i="1"/>
  <c r="I202" i="1"/>
  <c r="I196" i="1"/>
  <c r="I192" i="1"/>
  <c r="I188" i="1"/>
  <c r="I184" i="1"/>
  <c r="I180" i="1"/>
  <c r="I176" i="1"/>
  <c r="I172" i="1"/>
  <c r="I168" i="1"/>
  <c r="I164" i="1"/>
  <c r="I163" i="1"/>
  <c r="I283" i="1" s="1"/>
  <c r="I162" i="1"/>
  <c r="I150" i="1"/>
  <c r="I143" i="1"/>
  <c r="I138" i="1"/>
  <c r="I137" i="1"/>
  <c r="I136" i="1"/>
  <c r="I123" i="1"/>
  <c r="I120" i="1"/>
  <c r="I97" i="1"/>
  <c r="I100" i="1"/>
  <c r="I286" i="1" s="1"/>
  <c r="I99" i="1"/>
  <c r="I98" i="1"/>
  <c r="I68" i="1"/>
  <c r="I64" i="1"/>
  <c r="I59" i="1"/>
  <c r="I54" i="1"/>
  <c r="I49" i="1"/>
  <c r="I44" i="1"/>
  <c r="I35" i="1"/>
  <c r="I30" i="1"/>
  <c r="I25" i="1"/>
  <c r="I19" i="1"/>
  <c r="I18" i="1"/>
  <c r="AI281" i="1" l="1"/>
  <c r="AI299" i="1" s="1"/>
  <c r="AI300" i="1" s="1"/>
  <c r="X281" i="1"/>
  <c r="X299" i="1" s="1"/>
  <c r="X300" i="1" s="1"/>
  <c r="K281" i="1"/>
  <c r="K299" i="1" s="1"/>
  <c r="K300" i="1" s="1"/>
  <c r="V289" i="1"/>
  <c r="V236" i="1"/>
  <c r="AG271" i="1"/>
  <c r="AG160" i="1"/>
  <c r="AG226" i="1"/>
  <c r="AG15" i="1"/>
  <c r="V286" i="1"/>
  <c r="V271" i="1"/>
  <c r="V160" i="1"/>
  <c r="V220" i="1"/>
  <c r="V226" i="1"/>
  <c r="V288" i="1"/>
  <c r="AG289" i="1"/>
  <c r="AG288" i="1"/>
  <c r="AG236" i="1"/>
  <c r="V134" i="1"/>
  <c r="AG95" i="1"/>
  <c r="AG284" i="1"/>
  <c r="AG291" i="1"/>
  <c r="AG290" i="1"/>
  <c r="AG134" i="1"/>
  <c r="V295" i="1"/>
  <c r="V95" i="1"/>
  <c r="V15" i="1"/>
  <c r="V284" i="1"/>
  <c r="V291" i="1"/>
  <c r="V285" i="1"/>
  <c r="V290" i="1"/>
  <c r="I236" i="1"/>
  <c r="I292" i="1"/>
  <c r="I291" i="1"/>
  <c r="I285" i="1"/>
  <c r="I226" i="1"/>
  <c r="I271" i="1"/>
  <c r="I160" i="1"/>
  <c r="I134" i="1"/>
  <c r="I284" i="1"/>
  <c r="I95" i="1"/>
  <c r="I288" i="1"/>
  <c r="I290" i="1"/>
  <c r="I115" i="1"/>
  <c r="I220" i="1"/>
  <c r="I17" i="1"/>
  <c r="T296" i="1"/>
  <c r="T294" i="1"/>
  <c r="T293" i="1"/>
  <c r="T275" i="1"/>
  <c r="T292" i="1" s="1"/>
  <c r="T274" i="1"/>
  <c r="T273" i="1"/>
  <c r="T251" i="1"/>
  <c r="T245" i="1"/>
  <c r="T239" i="1"/>
  <c r="T238" i="1"/>
  <c r="T232" i="1"/>
  <c r="T229" i="1"/>
  <c r="T228" i="1"/>
  <c r="T223" i="1"/>
  <c r="T222" i="1"/>
  <c r="T210" i="1"/>
  <c r="T206" i="1"/>
  <c r="T202" i="1"/>
  <c r="T196" i="1"/>
  <c r="T192" i="1"/>
  <c r="T188" i="1"/>
  <c r="T184" i="1"/>
  <c r="T180" i="1"/>
  <c r="T176" i="1"/>
  <c r="T172" i="1"/>
  <c r="T168" i="1"/>
  <c r="T164" i="1"/>
  <c r="T163" i="1"/>
  <c r="T283" i="1" s="1"/>
  <c r="T162" i="1"/>
  <c r="T150" i="1"/>
  <c r="T143" i="1"/>
  <c r="T138" i="1"/>
  <c r="T137" i="1"/>
  <c r="T136" i="1"/>
  <c r="T130" i="1"/>
  <c r="T295" i="1" s="1"/>
  <c r="T123" i="1"/>
  <c r="T120" i="1"/>
  <c r="T115" i="1"/>
  <c r="T100" i="1"/>
  <c r="T99" i="1"/>
  <c r="T98" i="1"/>
  <c r="T97" i="1"/>
  <c r="T68" i="1"/>
  <c r="T64" i="1"/>
  <c r="T59" i="1"/>
  <c r="T54" i="1"/>
  <c r="T49" i="1"/>
  <c r="T44" i="1"/>
  <c r="T39" i="1"/>
  <c r="T30" i="1"/>
  <c r="T25" i="1"/>
  <c r="T19" i="1"/>
  <c r="T18" i="1"/>
  <c r="T17" i="1"/>
  <c r="K297" i="1" l="1"/>
  <c r="T236" i="1"/>
  <c r="T271" i="1"/>
  <c r="T160" i="1"/>
  <c r="AG281" i="1"/>
  <c r="AG299" i="1" s="1"/>
  <c r="AG300" i="1" s="1"/>
  <c r="V281" i="1"/>
  <c r="V299" i="1" s="1"/>
  <c r="V300" i="1" s="1"/>
  <c r="T226" i="1"/>
  <c r="I289" i="1"/>
  <c r="I15" i="1"/>
  <c r="T284" i="1"/>
  <c r="T15" i="1"/>
  <c r="T134" i="1"/>
  <c r="T220" i="1"/>
  <c r="T286" i="1"/>
  <c r="T289" i="1"/>
  <c r="T291" i="1"/>
  <c r="T95" i="1"/>
  <c r="T285" i="1"/>
  <c r="T288" i="1"/>
  <c r="T290" i="1"/>
  <c r="I281" i="1" l="1"/>
  <c r="T281" i="1"/>
  <c r="T299" i="1" s="1"/>
  <c r="T300" i="1" s="1"/>
  <c r="AE17" i="1"/>
  <c r="R17" i="1"/>
  <c r="AF81" i="1"/>
  <c r="AH81" i="1" s="1"/>
  <c r="AJ81" i="1" s="1"/>
  <c r="AL81" i="1" s="1"/>
  <c r="S81" i="1"/>
  <c r="U81" i="1" s="1"/>
  <c r="W81" i="1" s="1"/>
  <c r="Y81" i="1" s="1"/>
  <c r="AA81" i="1" s="1"/>
  <c r="AF88" i="1"/>
  <c r="AH88" i="1" s="1"/>
  <c r="AJ88" i="1" s="1"/>
  <c r="AL88" i="1" s="1"/>
  <c r="S88" i="1"/>
  <c r="U88" i="1" s="1"/>
  <c r="W88" i="1" s="1"/>
  <c r="Y88" i="1" s="1"/>
  <c r="AA88" i="1" s="1"/>
  <c r="H88" i="1"/>
  <c r="J88" i="1" s="1"/>
  <c r="L88" i="1" s="1"/>
  <c r="N88" i="1" s="1"/>
  <c r="G87" i="1"/>
  <c r="G80" i="1"/>
  <c r="H81" i="1"/>
  <c r="J81" i="1" s="1"/>
  <c r="L81" i="1" s="1"/>
  <c r="N81" i="1" s="1"/>
  <c r="I297" i="1" l="1"/>
  <c r="G251" i="1"/>
  <c r="G238" i="1"/>
  <c r="AE162" i="1"/>
  <c r="R162" i="1"/>
  <c r="AE136" i="1"/>
  <c r="R136" i="1"/>
  <c r="G136" i="1"/>
  <c r="AE18" i="1"/>
  <c r="R18" i="1"/>
  <c r="G18" i="1"/>
  <c r="G295" i="1" l="1"/>
  <c r="AC18" i="1"/>
  <c r="AC17" i="1"/>
  <c r="AB17" i="1"/>
  <c r="P18" i="1"/>
  <c r="O17" i="1"/>
  <c r="E18" i="1"/>
  <c r="D17" i="1"/>
  <c r="AF35" i="1"/>
  <c r="AH35" i="1" s="1"/>
  <c r="AJ35" i="1" s="1"/>
  <c r="AL35" i="1" s="1"/>
  <c r="AF36" i="1"/>
  <c r="AH36" i="1" s="1"/>
  <c r="AJ36" i="1" s="1"/>
  <c r="AL36" i="1" s="1"/>
  <c r="AF37" i="1"/>
  <c r="AH37" i="1" s="1"/>
  <c r="AJ37" i="1" s="1"/>
  <c r="AL37" i="1" s="1"/>
  <c r="AF38" i="1"/>
  <c r="AH38" i="1" s="1"/>
  <c r="AJ38" i="1" s="1"/>
  <c r="AL38" i="1" s="1"/>
  <c r="S35" i="1"/>
  <c r="U35" i="1" s="1"/>
  <c r="W35" i="1" s="1"/>
  <c r="Y35" i="1" s="1"/>
  <c r="AA35" i="1" s="1"/>
  <c r="S36" i="1"/>
  <c r="U36" i="1" s="1"/>
  <c r="W36" i="1" s="1"/>
  <c r="Y36" i="1" s="1"/>
  <c r="AA36" i="1" s="1"/>
  <c r="S37" i="1"/>
  <c r="U37" i="1" s="1"/>
  <c r="W37" i="1" s="1"/>
  <c r="Y37" i="1" s="1"/>
  <c r="AA37" i="1" s="1"/>
  <c r="S38" i="1"/>
  <c r="U38" i="1" s="1"/>
  <c r="W38" i="1" s="1"/>
  <c r="Y38" i="1" s="1"/>
  <c r="AA38" i="1" s="1"/>
  <c r="F38" i="1"/>
  <c r="H38" i="1" s="1"/>
  <c r="J38" i="1" s="1"/>
  <c r="L38" i="1" s="1"/>
  <c r="N38" i="1" s="1"/>
  <c r="G37" i="1"/>
  <c r="F37" i="1"/>
  <c r="E35" i="1"/>
  <c r="D35" i="1"/>
  <c r="AE39" i="1"/>
  <c r="R39" i="1"/>
  <c r="AF41" i="1"/>
  <c r="AH41" i="1" s="1"/>
  <c r="AJ41" i="1" s="1"/>
  <c r="AL41" i="1" s="1"/>
  <c r="AF42" i="1"/>
  <c r="AH42" i="1" s="1"/>
  <c r="AJ42" i="1" s="1"/>
  <c r="AL42" i="1" s="1"/>
  <c r="S41" i="1"/>
  <c r="U41" i="1" s="1"/>
  <c r="W41" i="1" s="1"/>
  <c r="Y41" i="1" s="1"/>
  <c r="AA41" i="1" s="1"/>
  <c r="S42" i="1"/>
  <c r="U42" i="1" s="1"/>
  <c r="W42" i="1" s="1"/>
  <c r="Y42" i="1" s="1"/>
  <c r="AA42" i="1" s="1"/>
  <c r="H42" i="1"/>
  <c r="J42" i="1" s="1"/>
  <c r="L42" i="1" s="1"/>
  <c r="N42" i="1" s="1"/>
  <c r="G39" i="1"/>
  <c r="F41" i="1"/>
  <c r="H41" i="1" s="1"/>
  <c r="J41" i="1" s="1"/>
  <c r="L41" i="1" s="1"/>
  <c r="N41" i="1" s="1"/>
  <c r="G117" i="1"/>
  <c r="G35" i="1" l="1"/>
  <c r="H37" i="1"/>
  <c r="J37" i="1" s="1"/>
  <c r="L37" i="1" s="1"/>
  <c r="N37" i="1" s="1"/>
  <c r="F35" i="1"/>
  <c r="AE273" i="1"/>
  <c r="R273" i="1"/>
  <c r="G273" i="1"/>
  <c r="AF158" i="1"/>
  <c r="AH158" i="1" s="1"/>
  <c r="AJ158" i="1" s="1"/>
  <c r="AL158" i="1" s="1"/>
  <c r="AF159" i="1"/>
  <c r="AH159" i="1" s="1"/>
  <c r="AJ159" i="1" s="1"/>
  <c r="AL159" i="1" s="1"/>
  <c r="S158" i="1"/>
  <c r="U158" i="1" s="1"/>
  <c r="W158" i="1" s="1"/>
  <c r="Y158" i="1" s="1"/>
  <c r="AA158" i="1" s="1"/>
  <c r="S159" i="1"/>
  <c r="U159" i="1" s="1"/>
  <c r="W159" i="1" s="1"/>
  <c r="Y159" i="1" s="1"/>
  <c r="AA159" i="1" s="1"/>
  <c r="H158" i="1"/>
  <c r="J158" i="1" s="1"/>
  <c r="L158" i="1" s="1"/>
  <c r="N158" i="1" s="1"/>
  <c r="H159" i="1"/>
  <c r="J159" i="1" s="1"/>
  <c r="L159" i="1" s="1"/>
  <c r="N159" i="1" s="1"/>
  <c r="G215" i="1"/>
  <c r="AF218" i="1"/>
  <c r="AH218" i="1" s="1"/>
  <c r="AJ218" i="1" s="1"/>
  <c r="AL218" i="1" s="1"/>
  <c r="S218" i="1"/>
  <c r="U218" i="1" s="1"/>
  <c r="W218" i="1" s="1"/>
  <c r="Y218" i="1" s="1"/>
  <c r="AA218" i="1" s="1"/>
  <c r="H218" i="1"/>
  <c r="J218" i="1" s="1"/>
  <c r="L218" i="1" s="1"/>
  <c r="N218" i="1" s="1"/>
  <c r="AF217" i="1"/>
  <c r="AH217" i="1" s="1"/>
  <c r="AJ217" i="1" s="1"/>
  <c r="AL217" i="1" s="1"/>
  <c r="S217" i="1"/>
  <c r="U217" i="1" s="1"/>
  <c r="W217" i="1" s="1"/>
  <c r="Y217" i="1" s="1"/>
  <c r="AA217" i="1" s="1"/>
  <c r="H217" i="1"/>
  <c r="J217" i="1" s="1"/>
  <c r="L217" i="1" s="1"/>
  <c r="N217" i="1" s="1"/>
  <c r="G166" i="1"/>
  <c r="G103" i="1"/>
  <c r="AE295" i="1"/>
  <c r="R98" i="1"/>
  <c r="AE98" i="1"/>
  <c r="G98" i="1"/>
  <c r="AF132" i="1"/>
  <c r="AH132" i="1" s="1"/>
  <c r="AJ132" i="1" s="1"/>
  <c r="AL132" i="1" s="1"/>
  <c r="R130" i="1"/>
  <c r="S130" i="1" s="1"/>
  <c r="U130" i="1" s="1"/>
  <c r="W130" i="1" s="1"/>
  <c r="Y130" i="1" s="1"/>
  <c r="AA130" i="1" s="1"/>
  <c r="S132" i="1"/>
  <c r="U132" i="1" s="1"/>
  <c r="W132" i="1" s="1"/>
  <c r="Y132" i="1" s="1"/>
  <c r="AA132" i="1" s="1"/>
  <c r="H132" i="1"/>
  <c r="J132" i="1" s="1"/>
  <c r="L132" i="1" s="1"/>
  <c r="N132" i="1" s="1"/>
  <c r="AF130" i="1"/>
  <c r="AH130" i="1" s="1"/>
  <c r="AJ130" i="1" s="1"/>
  <c r="AL130" i="1" s="1"/>
  <c r="H130" i="1"/>
  <c r="J130" i="1" s="1"/>
  <c r="L130" i="1" s="1"/>
  <c r="N130" i="1" s="1"/>
  <c r="AE251" i="1"/>
  <c r="R251" i="1"/>
  <c r="AE238" i="1"/>
  <c r="R238" i="1"/>
  <c r="AE97" i="1"/>
  <c r="R97" i="1"/>
  <c r="AF279" i="1"/>
  <c r="AH279" i="1" s="1"/>
  <c r="AJ279" i="1" s="1"/>
  <c r="AL279" i="1" s="1"/>
  <c r="S279" i="1"/>
  <c r="U279" i="1" s="1"/>
  <c r="W279" i="1" s="1"/>
  <c r="Y279" i="1" s="1"/>
  <c r="AA279" i="1" s="1"/>
  <c r="H279" i="1"/>
  <c r="J279" i="1" s="1"/>
  <c r="L279" i="1" s="1"/>
  <c r="N279" i="1" s="1"/>
  <c r="G230" i="1"/>
  <c r="AF250" i="1"/>
  <c r="AH250" i="1" s="1"/>
  <c r="AJ250" i="1" s="1"/>
  <c r="AL250" i="1" s="1"/>
  <c r="S250" i="1"/>
  <c r="U250" i="1" s="1"/>
  <c r="W250" i="1" s="1"/>
  <c r="Y250" i="1" s="1"/>
  <c r="AA250" i="1" s="1"/>
  <c r="H250" i="1"/>
  <c r="J250" i="1" s="1"/>
  <c r="L250" i="1" s="1"/>
  <c r="N250" i="1" s="1"/>
  <c r="AF89" i="1"/>
  <c r="AH89" i="1" s="1"/>
  <c r="AJ89" i="1" s="1"/>
  <c r="AL89" i="1" s="1"/>
  <c r="S89" i="1"/>
  <c r="U89" i="1" s="1"/>
  <c r="W89" i="1" s="1"/>
  <c r="Y89" i="1" s="1"/>
  <c r="AA89" i="1" s="1"/>
  <c r="H89" i="1"/>
  <c r="J89" i="1" s="1"/>
  <c r="L89" i="1" s="1"/>
  <c r="N89" i="1" s="1"/>
  <c r="H35" i="1" l="1"/>
  <c r="J35" i="1" s="1"/>
  <c r="L35" i="1" s="1"/>
  <c r="N35" i="1" s="1"/>
  <c r="G162" i="1"/>
  <c r="R295" i="1"/>
  <c r="AF87" i="1"/>
  <c r="AH87" i="1" s="1"/>
  <c r="AJ87" i="1" s="1"/>
  <c r="AL87" i="1" s="1"/>
  <c r="S87" i="1"/>
  <c r="U87" i="1" s="1"/>
  <c r="W87" i="1" s="1"/>
  <c r="Y87" i="1" s="1"/>
  <c r="AA87" i="1" s="1"/>
  <c r="H87" i="1"/>
  <c r="J87" i="1" s="1"/>
  <c r="L87" i="1" s="1"/>
  <c r="N87" i="1" s="1"/>
  <c r="AF86" i="1" l="1"/>
  <c r="AH86" i="1" s="1"/>
  <c r="AJ86" i="1" s="1"/>
  <c r="AL86" i="1" s="1"/>
  <c r="S86" i="1"/>
  <c r="U86" i="1" s="1"/>
  <c r="W86" i="1" s="1"/>
  <c r="Y86" i="1" s="1"/>
  <c r="AA86" i="1" s="1"/>
  <c r="H86" i="1"/>
  <c r="J86" i="1" s="1"/>
  <c r="L86" i="1" s="1"/>
  <c r="N86" i="1" s="1"/>
  <c r="H80" i="1"/>
  <c r="J80" i="1" s="1"/>
  <c r="L80" i="1" s="1"/>
  <c r="N80" i="1" s="1"/>
  <c r="AF129" i="1"/>
  <c r="AH129" i="1" s="1"/>
  <c r="AJ129" i="1" s="1"/>
  <c r="AL129" i="1" s="1"/>
  <c r="S129" i="1"/>
  <c r="U129" i="1" s="1"/>
  <c r="W129" i="1" s="1"/>
  <c r="Y129" i="1" s="1"/>
  <c r="AA129" i="1" s="1"/>
  <c r="H129" i="1"/>
  <c r="J129" i="1" s="1"/>
  <c r="L129" i="1" s="1"/>
  <c r="N129" i="1" s="1"/>
  <c r="AF128" i="1"/>
  <c r="AH128" i="1" s="1"/>
  <c r="AJ128" i="1" s="1"/>
  <c r="AL128" i="1" s="1"/>
  <c r="S128" i="1"/>
  <c r="U128" i="1" s="1"/>
  <c r="W128" i="1" s="1"/>
  <c r="Y128" i="1" s="1"/>
  <c r="AA128" i="1" s="1"/>
  <c r="H128" i="1"/>
  <c r="J128" i="1" s="1"/>
  <c r="L128" i="1" s="1"/>
  <c r="N128" i="1" s="1"/>
  <c r="AF127" i="1"/>
  <c r="AH127" i="1" s="1"/>
  <c r="AJ127" i="1" s="1"/>
  <c r="AL127" i="1" s="1"/>
  <c r="S127" i="1"/>
  <c r="U127" i="1" s="1"/>
  <c r="W127" i="1" s="1"/>
  <c r="Y127" i="1" s="1"/>
  <c r="AA127" i="1" s="1"/>
  <c r="H127" i="1"/>
  <c r="J127" i="1" s="1"/>
  <c r="L127" i="1" s="1"/>
  <c r="N127" i="1" s="1"/>
  <c r="AF269" i="1"/>
  <c r="AH269" i="1" s="1"/>
  <c r="AJ269" i="1" s="1"/>
  <c r="AL269" i="1" s="1"/>
  <c r="S269" i="1"/>
  <c r="U269" i="1" s="1"/>
  <c r="W269" i="1" s="1"/>
  <c r="Y269" i="1" s="1"/>
  <c r="AA269" i="1" s="1"/>
  <c r="H269" i="1"/>
  <c r="J269" i="1" s="1"/>
  <c r="L269" i="1" s="1"/>
  <c r="N269" i="1" s="1"/>
  <c r="AF268" i="1"/>
  <c r="AH268" i="1" s="1"/>
  <c r="AJ268" i="1" s="1"/>
  <c r="AL268" i="1" s="1"/>
  <c r="S268" i="1"/>
  <c r="U268" i="1" s="1"/>
  <c r="W268" i="1" s="1"/>
  <c r="Y268" i="1" s="1"/>
  <c r="AA268" i="1" s="1"/>
  <c r="H268" i="1"/>
  <c r="J268" i="1" s="1"/>
  <c r="L268" i="1" s="1"/>
  <c r="N268" i="1" s="1"/>
  <c r="AF270" i="1"/>
  <c r="AH270" i="1" s="1"/>
  <c r="AJ270" i="1" s="1"/>
  <c r="AL270" i="1" s="1"/>
  <c r="S270" i="1"/>
  <c r="U270" i="1" s="1"/>
  <c r="W270" i="1" s="1"/>
  <c r="Y270" i="1" s="1"/>
  <c r="AA270" i="1" s="1"/>
  <c r="H270" i="1"/>
  <c r="J270" i="1" s="1"/>
  <c r="L270" i="1" s="1"/>
  <c r="N270" i="1" s="1"/>
  <c r="AF216" i="1" l="1"/>
  <c r="AH216" i="1" s="1"/>
  <c r="AJ216" i="1" s="1"/>
  <c r="AL216" i="1" s="1"/>
  <c r="S216" i="1"/>
  <c r="U216" i="1" s="1"/>
  <c r="W216" i="1" s="1"/>
  <c r="Y216" i="1" s="1"/>
  <c r="AA216" i="1" s="1"/>
  <c r="H216" i="1"/>
  <c r="J216" i="1" s="1"/>
  <c r="L216" i="1" s="1"/>
  <c r="N216" i="1" s="1"/>
  <c r="AF215" i="1"/>
  <c r="AH215" i="1" s="1"/>
  <c r="AJ215" i="1" s="1"/>
  <c r="AL215" i="1" s="1"/>
  <c r="S215" i="1"/>
  <c r="U215" i="1" s="1"/>
  <c r="W215" i="1" s="1"/>
  <c r="Y215" i="1" s="1"/>
  <c r="AA215" i="1" s="1"/>
  <c r="H215" i="1"/>
  <c r="J215" i="1" s="1"/>
  <c r="L215" i="1" s="1"/>
  <c r="N215" i="1" s="1"/>
  <c r="AE296" i="1" l="1"/>
  <c r="AE294" i="1"/>
  <c r="AE293" i="1"/>
  <c r="AE275" i="1"/>
  <c r="AE292" i="1" s="1"/>
  <c r="AE274" i="1"/>
  <c r="AE245" i="1"/>
  <c r="AE239" i="1"/>
  <c r="AE232" i="1"/>
  <c r="AE229" i="1"/>
  <c r="AE228" i="1"/>
  <c r="AE223" i="1"/>
  <c r="AE222" i="1"/>
  <c r="AE220" i="1" s="1"/>
  <c r="AE210" i="1"/>
  <c r="AE206" i="1"/>
  <c r="AE202" i="1"/>
  <c r="AE196" i="1"/>
  <c r="AE192" i="1"/>
  <c r="AE188" i="1"/>
  <c r="AE184" i="1"/>
  <c r="AE180" i="1"/>
  <c r="AE176" i="1"/>
  <c r="AE172" i="1"/>
  <c r="AE168" i="1"/>
  <c r="AE164" i="1"/>
  <c r="AE163" i="1"/>
  <c r="AE283" i="1" s="1"/>
  <c r="AE150" i="1"/>
  <c r="AE143" i="1"/>
  <c r="AE138" i="1"/>
  <c r="AE137" i="1"/>
  <c r="AE123" i="1"/>
  <c r="AE120" i="1"/>
  <c r="AE115" i="1"/>
  <c r="AE100" i="1"/>
  <c r="AE286" i="1" s="1"/>
  <c r="AE99" i="1"/>
  <c r="AE68" i="1"/>
  <c r="AE64" i="1"/>
  <c r="AE59" i="1"/>
  <c r="AE54" i="1"/>
  <c r="AE49" i="1"/>
  <c r="AE44" i="1"/>
  <c r="AE30" i="1"/>
  <c r="AE25" i="1"/>
  <c r="AE19" i="1"/>
  <c r="R296" i="1"/>
  <c r="R294" i="1"/>
  <c r="R293" i="1"/>
  <c r="R275" i="1"/>
  <c r="R292" i="1" s="1"/>
  <c r="R274" i="1"/>
  <c r="R245" i="1"/>
  <c r="R239" i="1"/>
  <c r="R232" i="1"/>
  <c r="R229" i="1"/>
  <c r="R228" i="1"/>
  <c r="R223" i="1"/>
  <c r="R222" i="1"/>
  <c r="R220" i="1" s="1"/>
  <c r="R210" i="1"/>
  <c r="R206" i="1"/>
  <c r="R202" i="1"/>
  <c r="R196" i="1"/>
  <c r="R192" i="1"/>
  <c r="R188" i="1"/>
  <c r="R184" i="1"/>
  <c r="R180" i="1"/>
  <c r="R176" i="1"/>
  <c r="R172" i="1"/>
  <c r="R168" i="1"/>
  <c r="R164" i="1"/>
  <c r="R163" i="1"/>
  <c r="R283" i="1" s="1"/>
  <c r="R150" i="1"/>
  <c r="R143" i="1"/>
  <c r="R138" i="1"/>
  <c r="R137" i="1"/>
  <c r="R123" i="1"/>
  <c r="R120" i="1"/>
  <c r="R115" i="1"/>
  <c r="R100" i="1"/>
  <c r="R286" i="1" s="1"/>
  <c r="R99" i="1"/>
  <c r="R68" i="1"/>
  <c r="R64" i="1"/>
  <c r="R59" i="1"/>
  <c r="R54" i="1"/>
  <c r="R49" i="1"/>
  <c r="R44" i="1"/>
  <c r="R30" i="1"/>
  <c r="R25" i="1"/>
  <c r="R19" i="1"/>
  <c r="G25" i="1"/>
  <c r="G296" i="1"/>
  <c r="G294" i="1"/>
  <c r="G293" i="1"/>
  <c r="G275" i="1"/>
  <c r="G292" i="1" s="1"/>
  <c r="G274" i="1"/>
  <c r="G245" i="1"/>
  <c r="G239" i="1"/>
  <c r="G232" i="1"/>
  <c r="G229" i="1"/>
  <c r="G228" i="1"/>
  <c r="G223" i="1"/>
  <c r="G222" i="1"/>
  <c r="G220" i="1" s="1"/>
  <c r="G210" i="1"/>
  <c r="G206" i="1"/>
  <c r="G202" i="1"/>
  <c r="G196" i="1"/>
  <c r="G192" i="1"/>
  <c r="G188" i="1"/>
  <c r="G184" i="1"/>
  <c r="G180" i="1"/>
  <c r="G176" i="1"/>
  <c r="G172" i="1"/>
  <c r="G168" i="1"/>
  <c r="G164" i="1"/>
  <c r="G163" i="1"/>
  <c r="G150" i="1"/>
  <c r="G143" i="1"/>
  <c r="G138" i="1"/>
  <c r="G137" i="1"/>
  <c r="G123" i="1"/>
  <c r="G120" i="1"/>
  <c r="G115" i="1"/>
  <c r="G100" i="1"/>
  <c r="G286" i="1" s="1"/>
  <c r="G99" i="1"/>
  <c r="G68" i="1"/>
  <c r="G64" i="1"/>
  <c r="G59" i="1"/>
  <c r="G54" i="1"/>
  <c r="G49" i="1"/>
  <c r="G44" i="1"/>
  <c r="G30" i="1"/>
  <c r="G19" i="1"/>
  <c r="G15" i="1" s="1"/>
  <c r="G288" i="1" l="1"/>
  <c r="AE288" i="1"/>
  <c r="R288" i="1"/>
  <c r="G291" i="1"/>
  <c r="R291" i="1"/>
  <c r="AE291" i="1"/>
  <c r="AE290" i="1"/>
  <c r="R290" i="1"/>
  <c r="G290" i="1"/>
  <c r="R226" i="1"/>
  <c r="G271" i="1"/>
  <c r="AE285" i="1"/>
  <c r="AE15" i="1"/>
  <c r="R289" i="1"/>
  <c r="R160" i="1"/>
  <c r="R271" i="1"/>
  <c r="AE271" i="1"/>
  <c r="R15" i="1"/>
  <c r="G134" i="1"/>
  <c r="AE289" i="1"/>
  <c r="AE284" i="1"/>
  <c r="AE134" i="1"/>
  <c r="AE95" i="1"/>
  <c r="R285" i="1"/>
  <c r="R284" i="1"/>
  <c r="G285" i="1"/>
  <c r="G289" i="1"/>
  <c r="G284" i="1"/>
  <c r="G95" i="1"/>
  <c r="AE160" i="1"/>
  <c r="AE226" i="1"/>
  <c r="AE236" i="1"/>
  <c r="R236" i="1"/>
  <c r="R95" i="1"/>
  <c r="R134" i="1"/>
  <c r="G236" i="1"/>
  <c r="G226" i="1"/>
  <c r="G160" i="1"/>
  <c r="G283" i="1"/>
  <c r="D19" i="1"/>
  <c r="G281" i="1" l="1"/>
  <c r="G297" i="1" s="1"/>
  <c r="AE281" i="1"/>
  <c r="AE299" i="1" s="1"/>
  <c r="AE300" i="1" s="1"/>
  <c r="R281" i="1"/>
  <c r="R299" i="1" s="1"/>
  <c r="R300" i="1" s="1"/>
  <c r="AC251" i="1" l="1"/>
  <c r="P251" i="1"/>
  <c r="AD256" i="1"/>
  <c r="AF256" i="1" s="1"/>
  <c r="AH256" i="1" s="1"/>
  <c r="AJ256" i="1" s="1"/>
  <c r="AL256" i="1" s="1"/>
  <c r="AD257" i="1"/>
  <c r="AF257" i="1" s="1"/>
  <c r="AH257" i="1" s="1"/>
  <c r="AJ257" i="1" s="1"/>
  <c r="AL257" i="1" s="1"/>
  <c r="AD258" i="1"/>
  <c r="AF258" i="1" s="1"/>
  <c r="AH258" i="1" s="1"/>
  <c r="AJ258" i="1" s="1"/>
  <c r="AL258" i="1" s="1"/>
  <c r="AD259" i="1"/>
  <c r="AF259" i="1" s="1"/>
  <c r="AH259" i="1" s="1"/>
  <c r="AJ259" i="1" s="1"/>
  <c r="AL259" i="1" s="1"/>
  <c r="AD260" i="1"/>
  <c r="AF260" i="1" s="1"/>
  <c r="AH260" i="1" s="1"/>
  <c r="AJ260" i="1" s="1"/>
  <c r="AL260" i="1" s="1"/>
  <c r="AD261" i="1"/>
  <c r="AF261" i="1" s="1"/>
  <c r="AH261" i="1" s="1"/>
  <c r="AJ261" i="1" s="1"/>
  <c r="AL261" i="1" s="1"/>
  <c r="AD262" i="1"/>
  <c r="AF262" i="1" s="1"/>
  <c r="AH262" i="1" s="1"/>
  <c r="AJ262" i="1" s="1"/>
  <c r="AL262" i="1" s="1"/>
  <c r="AD263" i="1"/>
  <c r="AF263" i="1" s="1"/>
  <c r="AH263" i="1" s="1"/>
  <c r="AJ263" i="1" s="1"/>
  <c r="AL263" i="1" s="1"/>
  <c r="AD264" i="1"/>
  <c r="AF264" i="1" s="1"/>
  <c r="AH264" i="1" s="1"/>
  <c r="AJ264" i="1" s="1"/>
  <c r="AL264" i="1" s="1"/>
  <c r="AD265" i="1"/>
  <c r="AF265" i="1" s="1"/>
  <c r="AH265" i="1" s="1"/>
  <c r="AJ265" i="1" s="1"/>
  <c r="AL265" i="1" s="1"/>
  <c r="AD266" i="1"/>
  <c r="AF266" i="1" s="1"/>
  <c r="AH266" i="1" s="1"/>
  <c r="AJ266" i="1" s="1"/>
  <c r="AL266" i="1" s="1"/>
  <c r="AD267" i="1"/>
  <c r="AF267" i="1" s="1"/>
  <c r="AH267" i="1" s="1"/>
  <c r="AJ267" i="1" s="1"/>
  <c r="AL267" i="1" s="1"/>
  <c r="Q256" i="1"/>
  <c r="S256" i="1" s="1"/>
  <c r="U256" i="1" s="1"/>
  <c r="W256" i="1" s="1"/>
  <c r="Y256" i="1" s="1"/>
  <c r="AA256" i="1" s="1"/>
  <c r="Q257" i="1"/>
  <c r="S257" i="1" s="1"/>
  <c r="U257" i="1" s="1"/>
  <c r="W257" i="1" s="1"/>
  <c r="Y257" i="1" s="1"/>
  <c r="AA257" i="1" s="1"/>
  <c r="Q258" i="1"/>
  <c r="S258" i="1" s="1"/>
  <c r="U258" i="1" s="1"/>
  <c r="W258" i="1" s="1"/>
  <c r="Y258" i="1" s="1"/>
  <c r="AA258" i="1" s="1"/>
  <c r="Q259" i="1"/>
  <c r="S259" i="1" s="1"/>
  <c r="U259" i="1" s="1"/>
  <c r="W259" i="1" s="1"/>
  <c r="Y259" i="1" s="1"/>
  <c r="AA259" i="1" s="1"/>
  <c r="Q260" i="1"/>
  <c r="S260" i="1" s="1"/>
  <c r="U260" i="1" s="1"/>
  <c r="W260" i="1" s="1"/>
  <c r="Y260" i="1" s="1"/>
  <c r="AA260" i="1" s="1"/>
  <c r="Q261" i="1"/>
  <c r="S261" i="1" s="1"/>
  <c r="U261" i="1" s="1"/>
  <c r="W261" i="1" s="1"/>
  <c r="Y261" i="1" s="1"/>
  <c r="AA261" i="1" s="1"/>
  <c r="Q262" i="1"/>
  <c r="S262" i="1" s="1"/>
  <c r="U262" i="1" s="1"/>
  <c r="W262" i="1" s="1"/>
  <c r="Y262" i="1" s="1"/>
  <c r="AA262" i="1" s="1"/>
  <c r="Q263" i="1"/>
  <c r="S263" i="1" s="1"/>
  <c r="U263" i="1" s="1"/>
  <c r="W263" i="1" s="1"/>
  <c r="Y263" i="1" s="1"/>
  <c r="AA263" i="1" s="1"/>
  <c r="Q264" i="1"/>
  <c r="S264" i="1" s="1"/>
  <c r="U264" i="1" s="1"/>
  <c r="W264" i="1" s="1"/>
  <c r="Y264" i="1" s="1"/>
  <c r="AA264" i="1" s="1"/>
  <c r="Q265" i="1"/>
  <c r="S265" i="1" s="1"/>
  <c r="U265" i="1" s="1"/>
  <c r="W265" i="1" s="1"/>
  <c r="Y265" i="1" s="1"/>
  <c r="AA265" i="1" s="1"/>
  <c r="Q266" i="1"/>
  <c r="S266" i="1" s="1"/>
  <c r="U266" i="1" s="1"/>
  <c r="W266" i="1" s="1"/>
  <c r="Y266" i="1" s="1"/>
  <c r="AA266" i="1" s="1"/>
  <c r="Q267" i="1"/>
  <c r="S267" i="1" s="1"/>
  <c r="U267" i="1" s="1"/>
  <c r="W267" i="1" s="1"/>
  <c r="Y267" i="1" s="1"/>
  <c r="AA267" i="1" s="1"/>
  <c r="F256" i="1"/>
  <c r="H256" i="1" s="1"/>
  <c r="J256" i="1" s="1"/>
  <c r="L256" i="1" s="1"/>
  <c r="N256" i="1" s="1"/>
  <c r="F257" i="1"/>
  <c r="H257" i="1" s="1"/>
  <c r="J257" i="1" s="1"/>
  <c r="L257" i="1" s="1"/>
  <c r="N257" i="1" s="1"/>
  <c r="F258" i="1"/>
  <c r="H258" i="1" s="1"/>
  <c r="J258" i="1" s="1"/>
  <c r="L258" i="1" s="1"/>
  <c r="N258" i="1" s="1"/>
  <c r="F259" i="1"/>
  <c r="H259" i="1" s="1"/>
  <c r="J259" i="1" s="1"/>
  <c r="L259" i="1" s="1"/>
  <c r="N259" i="1" s="1"/>
  <c r="F260" i="1"/>
  <c r="H260" i="1" s="1"/>
  <c r="J260" i="1" s="1"/>
  <c r="L260" i="1" s="1"/>
  <c r="N260" i="1" s="1"/>
  <c r="F261" i="1"/>
  <c r="H261" i="1" s="1"/>
  <c r="J261" i="1" s="1"/>
  <c r="L261" i="1" s="1"/>
  <c r="N261" i="1" s="1"/>
  <c r="F262" i="1"/>
  <c r="H262" i="1" s="1"/>
  <c r="J262" i="1" s="1"/>
  <c r="L262" i="1" s="1"/>
  <c r="N262" i="1" s="1"/>
  <c r="F263" i="1"/>
  <c r="H263" i="1" s="1"/>
  <c r="J263" i="1" s="1"/>
  <c r="L263" i="1" s="1"/>
  <c r="N263" i="1" s="1"/>
  <c r="F264" i="1"/>
  <c r="H264" i="1" s="1"/>
  <c r="J264" i="1" s="1"/>
  <c r="L264" i="1" s="1"/>
  <c r="N264" i="1" s="1"/>
  <c r="F265" i="1"/>
  <c r="H265" i="1" s="1"/>
  <c r="J265" i="1" s="1"/>
  <c r="L265" i="1" s="1"/>
  <c r="N265" i="1" s="1"/>
  <c r="F266" i="1"/>
  <c r="H266" i="1" s="1"/>
  <c r="J266" i="1" s="1"/>
  <c r="L266" i="1" s="1"/>
  <c r="N266" i="1" s="1"/>
  <c r="F267" i="1"/>
  <c r="H267" i="1" s="1"/>
  <c r="J267" i="1" s="1"/>
  <c r="L267" i="1" s="1"/>
  <c r="N267" i="1" s="1"/>
  <c r="AC296" i="1"/>
  <c r="AD296" i="1" s="1"/>
  <c r="AF296" i="1" s="1"/>
  <c r="AH296" i="1" s="1"/>
  <c r="AJ296" i="1" s="1"/>
  <c r="AL296" i="1" s="1"/>
  <c r="P296" i="1"/>
  <c r="Q296" i="1" s="1"/>
  <c r="S296" i="1" s="1"/>
  <c r="U296" i="1" s="1"/>
  <c r="W296" i="1" s="1"/>
  <c r="Y296" i="1" s="1"/>
  <c r="AA296" i="1" s="1"/>
  <c r="P97" i="1"/>
  <c r="E97" i="1"/>
  <c r="E296" i="1"/>
  <c r="F296" i="1" s="1"/>
  <c r="H296" i="1" s="1"/>
  <c r="J296" i="1" s="1"/>
  <c r="L296" i="1" s="1"/>
  <c r="N296" i="1" s="1"/>
  <c r="AD254" i="1"/>
  <c r="AF254" i="1" s="1"/>
  <c r="AH254" i="1" s="1"/>
  <c r="AJ254" i="1" s="1"/>
  <c r="AL254" i="1" s="1"/>
  <c r="Q254" i="1"/>
  <c r="S254" i="1" s="1"/>
  <c r="U254" i="1" s="1"/>
  <c r="W254" i="1" s="1"/>
  <c r="Y254" i="1" s="1"/>
  <c r="AA254" i="1" s="1"/>
  <c r="F254" i="1"/>
  <c r="H254" i="1" s="1"/>
  <c r="J254" i="1" s="1"/>
  <c r="L254" i="1" s="1"/>
  <c r="N254" i="1" s="1"/>
  <c r="E253" i="1"/>
  <c r="E251" i="1" s="1"/>
  <c r="AC295" i="1"/>
  <c r="AD295" i="1" s="1"/>
  <c r="AF295" i="1" s="1"/>
  <c r="AH295" i="1" s="1"/>
  <c r="AJ295" i="1" s="1"/>
  <c r="AL295" i="1" s="1"/>
  <c r="P295" i="1"/>
  <c r="Q295" i="1" s="1"/>
  <c r="S295" i="1" s="1"/>
  <c r="U295" i="1" s="1"/>
  <c r="W295" i="1" s="1"/>
  <c r="Y295" i="1" s="1"/>
  <c r="AA295" i="1" s="1"/>
  <c r="E295" i="1"/>
  <c r="F295" i="1" s="1"/>
  <c r="H295" i="1" s="1"/>
  <c r="J295" i="1" s="1"/>
  <c r="L295" i="1" s="1"/>
  <c r="N295" i="1" s="1"/>
  <c r="AC97" i="1"/>
  <c r="AD110" i="1"/>
  <c r="AF110" i="1" s="1"/>
  <c r="AH110" i="1" s="1"/>
  <c r="AJ110" i="1" s="1"/>
  <c r="AL110" i="1" s="1"/>
  <c r="Q110" i="1"/>
  <c r="S110" i="1" s="1"/>
  <c r="U110" i="1" s="1"/>
  <c r="W110" i="1" s="1"/>
  <c r="Y110" i="1" s="1"/>
  <c r="AA110" i="1" s="1"/>
  <c r="F110" i="1"/>
  <c r="H110" i="1" s="1"/>
  <c r="J110" i="1" s="1"/>
  <c r="L110" i="1" s="1"/>
  <c r="N110" i="1" s="1"/>
  <c r="AC162" i="1"/>
  <c r="P162" i="1"/>
  <c r="E162" i="1"/>
  <c r="AD214" i="1"/>
  <c r="AF214" i="1" s="1"/>
  <c r="AH214" i="1" s="1"/>
  <c r="AJ214" i="1" s="1"/>
  <c r="AL214" i="1" s="1"/>
  <c r="Q214" i="1"/>
  <c r="S214" i="1" s="1"/>
  <c r="U214" i="1" s="1"/>
  <c r="W214" i="1" s="1"/>
  <c r="Y214" i="1" s="1"/>
  <c r="AA214" i="1" s="1"/>
  <c r="F214" i="1"/>
  <c r="H214" i="1" s="1"/>
  <c r="J214" i="1" s="1"/>
  <c r="L214" i="1" s="1"/>
  <c r="N214" i="1" s="1"/>
  <c r="AC136" i="1"/>
  <c r="P136" i="1"/>
  <c r="E136" i="1"/>
  <c r="AD157" i="1"/>
  <c r="AF157" i="1" s="1"/>
  <c r="AH157" i="1" s="1"/>
  <c r="AJ157" i="1" s="1"/>
  <c r="AL157" i="1" s="1"/>
  <c r="Q157" i="1"/>
  <c r="S157" i="1" s="1"/>
  <c r="U157" i="1" s="1"/>
  <c r="W157" i="1" s="1"/>
  <c r="Y157" i="1" s="1"/>
  <c r="AA157" i="1" s="1"/>
  <c r="F157" i="1"/>
  <c r="H157" i="1" s="1"/>
  <c r="J157" i="1" s="1"/>
  <c r="L157" i="1" s="1"/>
  <c r="N157" i="1" s="1"/>
  <c r="P46" i="1"/>
  <c r="P17" i="1" s="1"/>
  <c r="E24" i="1"/>
  <c r="E17" i="1" s="1"/>
  <c r="F63" i="1"/>
  <c r="H63" i="1" s="1"/>
  <c r="J63" i="1" s="1"/>
  <c r="L63" i="1" s="1"/>
  <c r="N63" i="1" s="1"/>
  <c r="AD20" i="1" l="1"/>
  <c r="AD21" i="1"/>
  <c r="AF21" i="1" s="1"/>
  <c r="AH21" i="1" s="1"/>
  <c r="AJ21" i="1" s="1"/>
  <c r="AL21" i="1" s="1"/>
  <c r="AD22" i="1"/>
  <c r="AF22" i="1" s="1"/>
  <c r="AH22" i="1" s="1"/>
  <c r="AJ22" i="1" s="1"/>
  <c r="AL22" i="1" s="1"/>
  <c r="AD23" i="1"/>
  <c r="AF23" i="1" s="1"/>
  <c r="AH23" i="1" s="1"/>
  <c r="AJ23" i="1" s="1"/>
  <c r="AL23" i="1" s="1"/>
  <c r="AD24" i="1"/>
  <c r="AF24" i="1" s="1"/>
  <c r="AH24" i="1" s="1"/>
  <c r="AJ24" i="1" s="1"/>
  <c r="AL24" i="1" s="1"/>
  <c r="AD27" i="1"/>
  <c r="AF27" i="1" s="1"/>
  <c r="AH27" i="1" s="1"/>
  <c r="AJ27" i="1" s="1"/>
  <c r="AL27" i="1" s="1"/>
  <c r="AD28" i="1"/>
  <c r="AF28" i="1" s="1"/>
  <c r="AH28" i="1" s="1"/>
  <c r="AJ28" i="1" s="1"/>
  <c r="AL28" i="1" s="1"/>
  <c r="AD29" i="1"/>
  <c r="AF29" i="1" s="1"/>
  <c r="AH29" i="1" s="1"/>
  <c r="AJ29" i="1" s="1"/>
  <c r="AL29" i="1" s="1"/>
  <c r="AD32" i="1"/>
  <c r="AF32" i="1" s="1"/>
  <c r="AH32" i="1" s="1"/>
  <c r="AJ32" i="1" s="1"/>
  <c r="AL32" i="1" s="1"/>
  <c r="AD33" i="1"/>
  <c r="AF33" i="1" s="1"/>
  <c r="AH33" i="1" s="1"/>
  <c r="AJ33" i="1" s="1"/>
  <c r="AL33" i="1" s="1"/>
  <c r="AD34" i="1"/>
  <c r="AF34" i="1" s="1"/>
  <c r="AH34" i="1" s="1"/>
  <c r="AJ34" i="1" s="1"/>
  <c r="AL34" i="1" s="1"/>
  <c r="AD39" i="1"/>
  <c r="AF39" i="1" s="1"/>
  <c r="AH39" i="1" s="1"/>
  <c r="AJ39" i="1" s="1"/>
  <c r="AL39" i="1" s="1"/>
  <c r="AD43" i="1"/>
  <c r="AF43" i="1" s="1"/>
  <c r="AH43" i="1" s="1"/>
  <c r="AJ43" i="1" s="1"/>
  <c r="AL43" i="1" s="1"/>
  <c r="AD46" i="1"/>
  <c r="AF46" i="1" s="1"/>
  <c r="AH46" i="1" s="1"/>
  <c r="AJ46" i="1" s="1"/>
  <c r="AL46" i="1" s="1"/>
  <c r="AD47" i="1"/>
  <c r="AF47" i="1" s="1"/>
  <c r="AH47" i="1" s="1"/>
  <c r="AJ47" i="1" s="1"/>
  <c r="AL47" i="1" s="1"/>
  <c r="AD48" i="1"/>
  <c r="AF48" i="1" s="1"/>
  <c r="AH48" i="1" s="1"/>
  <c r="AJ48" i="1" s="1"/>
  <c r="AL48" i="1" s="1"/>
  <c r="AD51" i="1"/>
  <c r="AF51" i="1" s="1"/>
  <c r="AH51" i="1" s="1"/>
  <c r="AJ51" i="1" s="1"/>
  <c r="AL51" i="1" s="1"/>
  <c r="AD52" i="1"/>
  <c r="AF52" i="1" s="1"/>
  <c r="AH52" i="1" s="1"/>
  <c r="AJ52" i="1" s="1"/>
  <c r="AL52" i="1" s="1"/>
  <c r="AD53" i="1"/>
  <c r="AF53" i="1" s="1"/>
  <c r="AH53" i="1" s="1"/>
  <c r="AJ53" i="1" s="1"/>
  <c r="AL53" i="1" s="1"/>
  <c r="AD56" i="1"/>
  <c r="AF56" i="1" s="1"/>
  <c r="AH56" i="1" s="1"/>
  <c r="AJ56" i="1" s="1"/>
  <c r="AL56" i="1" s="1"/>
  <c r="AD57" i="1"/>
  <c r="AF57" i="1" s="1"/>
  <c r="AH57" i="1" s="1"/>
  <c r="AJ57" i="1" s="1"/>
  <c r="AL57" i="1" s="1"/>
  <c r="AD58" i="1"/>
  <c r="AF58" i="1" s="1"/>
  <c r="AH58" i="1" s="1"/>
  <c r="AJ58" i="1" s="1"/>
  <c r="AL58" i="1" s="1"/>
  <c r="AD61" i="1"/>
  <c r="AF61" i="1" s="1"/>
  <c r="AH61" i="1" s="1"/>
  <c r="AJ61" i="1" s="1"/>
  <c r="AL61" i="1" s="1"/>
  <c r="AD63" i="1"/>
  <c r="AF63" i="1" s="1"/>
  <c r="AH63" i="1" s="1"/>
  <c r="AJ63" i="1" s="1"/>
  <c r="AL63" i="1" s="1"/>
  <c r="AD66" i="1"/>
  <c r="AF66" i="1" s="1"/>
  <c r="AH66" i="1" s="1"/>
  <c r="AJ66" i="1" s="1"/>
  <c r="AL66" i="1" s="1"/>
  <c r="AD67" i="1"/>
  <c r="AF67" i="1" s="1"/>
  <c r="AH67" i="1" s="1"/>
  <c r="AJ67" i="1" s="1"/>
  <c r="AL67" i="1" s="1"/>
  <c r="AD70" i="1"/>
  <c r="AF70" i="1" s="1"/>
  <c r="AH70" i="1" s="1"/>
  <c r="AJ70" i="1" s="1"/>
  <c r="AL70" i="1" s="1"/>
  <c r="AD71" i="1"/>
  <c r="AF71" i="1" s="1"/>
  <c r="AH71" i="1" s="1"/>
  <c r="AJ71" i="1" s="1"/>
  <c r="AL71" i="1" s="1"/>
  <c r="AD72" i="1"/>
  <c r="AF72" i="1" s="1"/>
  <c r="AH72" i="1" s="1"/>
  <c r="AJ72" i="1" s="1"/>
  <c r="AL72" i="1" s="1"/>
  <c r="AD73" i="1"/>
  <c r="AF73" i="1" s="1"/>
  <c r="AH73" i="1" s="1"/>
  <c r="AJ73" i="1" s="1"/>
  <c r="AL73" i="1" s="1"/>
  <c r="AD74" i="1"/>
  <c r="AF74" i="1" s="1"/>
  <c r="AH74" i="1" s="1"/>
  <c r="AJ74" i="1" s="1"/>
  <c r="AL74" i="1" s="1"/>
  <c r="AD75" i="1"/>
  <c r="AF75" i="1" s="1"/>
  <c r="AH75" i="1" s="1"/>
  <c r="AJ75" i="1" s="1"/>
  <c r="AL75" i="1" s="1"/>
  <c r="AD76" i="1"/>
  <c r="AF76" i="1" s="1"/>
  <c r="AH76" i="1" s="1"/>
  <c r="AJ76" i="1" s="1"/>
  <c r="AL76" i="1" s="1"/>
  <c r="AD77" i="1"/>
  <c r="AF77" i="1" s="1"/>
  <c r="AH77" i="1" s="1"/>
  <c r="AJ77" i="1" s="1"/>
  <c r="AL77" i="1" s="1"/>
  <c r="AD78" i="1"/>
  <c r="AF78" i="1" s="1"/>
  <c r="AH78" i="1" s="1"/>
  <c r="AJ78" i="1" s="1"/>
  <c r="AL78" i="1" s="1"/>
  <c r="AD79" i="1"/>
  <c r="AF79" i="1" s="1"/>
  <c r="AH79" i="1" s="1"/>
  <c r="AJ79" i="1" s="1"/>
  <c r="AL79" i="1" s="1"/>
  <c r="AD101" i="1"/>
  <c r="AF101" i="1" s="1"/>
  <c r="AH101" i="1" s="1"/>
  <c r="AJ101" i="1" s="1"/>
  <c r="AL101" i="1" s="1"/>
  <c r="AD102" i="1"/>
  <c r="AF102" i="1" s="1"/>
  <c r="AH102" i="1" s="1"/>
  <c r="AJ102" i="1" s="1"/>
  <c r="AL102" i="1" s="1"/>
  <c r="AD103" i="1"/>
  <c r="AF103" i="1" s="1"/>
  <c r="AH103" i="1" s="1"/>
  <c r="AJ103" i="1" s="1"/>
  <c r="AL103" i="1" s="1"/>
  <c r="AD108" i="1"/>
  <c r="AF108" i="1" s="1"/>
  <c r="AH108" i="1" s="1"/>
  <c r="AJ108" i="1" s="1"/>
  <c r="AL108" i="1" s="1"/>
  <c r="AD109" i="1"/>
  <c r="AF109" i="1" s="1"/>
  <c r="AH109" i="1" s="1"/>
  <c r="AJ109" i="1" s="1"/>
  <c r="AL109" i="1" s="1"/>
  <c r="AD111" i="1"/>
  <c r="AF111" i="1" s="1"/>
  <c r="AH111" i="1" s="1"/>
  <c r="AJ111" i="1" s="1"/>
  <c r="AL111" i="1" s="1"/>
  <c r="AD112" i="1"/>
  <c r="AF112" i="1" s="1"/>
  <c r="AH112" i="1" s="1"/>
  <c r="AJ112" i="1" s="1"/>
  <c r="AL112" i="1" s="1"/>
  <c r="AD113" i="1"/>
  <c r="AF113" i="1" s="1"/>
  <c r="AH113" i="1" s="1"/>
  <c r="AJ113" i="1" s="1"/>
  <c r="AL113" i="1" s="1"/>
  <c r="AD114" i="1"/>
  <c r="AF114" i="1" s="1"/>
  <c r="AH114" i="1" s="1"/>
  <c r="AJ114" i="1" s="1"/>
  <c r="AL114" i="1" s="1"/>
  <c r="AD117" i="1"/>
  <c r="AF117" i="1" s="1"/>
  <c r="AH117" i="1" s="1"/>
  <c r="AJ117" i="1" s="1"/>
  <c r="AL117" i="1" s="1"/>
  <c r="AD118" i="1"/>
  <c r="AF118" i="1" s="1"/>
  <c r="AH118" i="1" s="1"/>
  <c r="AJ118" i="1" s="1"/>
  <c r="AL118" i="1" s="1"/>
  <c r="AD119" i="1"/>
  <c r="AF119" i="1" s="1"/>
  <c r="AH119" i="1" s="1"/>
  <c r="AJ119" i="1" s="1"/>
  <c r="AL119" i="1" s="1"/>
  <c r="AD122" i="1"/>
  <c r="AF122" i="1" s="1"/>
  <c r="AH122" i="1" s="1"/>
  <c r="AJ122" i="1" s="1"/>
  <c r="AL122" i="1" s="1"/>
  <c r="AD125" i="1"/>
  <c r="AF125" i="1" s="1"/>
  <c r="AH125" i="1" s="1"/>
  <c r="AJ125" i="1" s="1"/>
  <c r="AL125" i="1" s="1"/>
  <c r="AD126" i="1"/>
  <c r="AF126" i="1" s="1"/>
  <c r="AH126" i="1" s="1"/>
  <c r="AJ126" i="1" s="1"/>
  <c r="AL126" i="1" s="1"/>
  <c r="AD140" i="1"/>
  <c r="AF140" i="1" s="1"/>
  <c r="AH140" i="1" s="1"/>
  <c r="AJ140" i="1" s="1"/>
  <c r="AL140" i="1" s="1"/>
  <c r="AD141" i="1"/>
  <c r="AF141" i="1" s="1"/>
  <c r="AH141" i="1" s="1"/>
  <c r="AJ141" i="1" s="1"/>
  <c r="AL141" i="1" s="1"/>
  <c r="AD142" i="1"/>
  <c r="AF142" i="1" s="1"/>
  <c r="AH142" i="1" s="1"/>
  <c r="AJ142" i="1" s="1"/>
  <c r="AL142" i="1" s="1"/>
  <c r="AD145" i="1"/>
  <c r="AF145" i="1" s="1"/>
  <c r="AH145" i="1" s="1"/>
  <c r="AJ145" i="1" s="1"/>
  <c r="AL145" i="1" s="1"/>
  <c r="AD146" i="1"/>
  <c r="AF146" i="1" s="1"/>
  <c r="AH146" i="1" s="1"/>
  <c r="AJ146" i="1" s="1"/>
  <c r="AL146" i="1" s="1"/>
  <c r="AD147" i="1"/>
  <c r="AF147" i="1" s="1"/>
  <c r="AH147" i="1" s="1"/>
  <c r="AJ147" i="1" s="1"/>
  <c r="AL147" i="1" s="1"/>
  <c r="AD148" i="1"/>
  <c r="AF148" i="1" s="1"/>
  <c r="AH148" i="1" s="1"/>
  <c r="AJ148" i="1" s="1"/>
  <c r="AL148" i="1" s="1"/>
  <c r="AD149" i="1"/>
  <c r="AF149" i="1" s="1"/>
  <c r="AH149" i="1" s="1"/>
  <c r="AJ149" i="1" s="1"/>
  <c r="AL149" i="1" s="1"/>
  <c r="AD152" i="1"/>
  <c r="AF152" i="1" s="1"/>
  <c r="AH152" i="1" s="1"/>
  <c r="AJ152" i="1" s="1"/>
  <c r="AL152" i="1" s="1"/>
  <c r="AD153" i="1"/>
  <c r="AF153" i="1" s="1"/>
  <c r="AH153" i="1" s="1"/>
  <c r="AJ153" i="1" s="1"/>
  <c r="AL153" i="1" s="1"/>
  <c r="AD154" i="1"/>
  <c r="AF154" i="1" s="1"/>
  <c r="AH154" i="1" s="1"/>
  <c r="AJ154" i="1" s="1"/>
  <c r="AL154" i="1" s="1"/>
  <c r="AD155" i="1"/>
  <c r="AF155" i="1" s="1"/>
  <c r="AH155" i="1" s="1"/>
  <c r="AJ155" i="1" s="1"/>
  <c r="AL155" i="1" s="1"/>
  <c r="AD166" i="1"/>
  <c r="AF166" i="1" s="1"/>
  <c r="AH166" i="1" s="1"/>
  <c r="AJ166" i="1" s="1"/>
  <c r="AL166" i="1" s="1"/>
  <c r="AD167" i="1"/>
  <c r="AF167" i="1" s="1"/>
  <c r="AH167" i="1" s="1"/>
  <c r="AJ167" i="1" s="1"/>
  <c r="AL167" i="1" s="1"/>
  <c r="AD170" i="1"/>
  <c r="AF170" i="1" s="1"/>
  <c r="AH170" i="1" s="1"/>
  <c r="AJ170" i="1" s="1"/>
  <c r="AL170" i="1" s="1"/>
  <c r="AD171" i="1"/>
  <c r="AF171" i="1" s="1"/>
  <c r="AH171" i="1" s="1"/>
  <c r="AJ171" i="1" s="1"/>
  <c r="AL171" i="1" s="1"/>
  <c r="AD174" i="1"/>
  <c r="AF174" i="1" s="1"/>
  <c r="AH174" i="1" s="1"/>
  <c r="AJ174" i="1" s="1"/>
  <c r="AL174" i="1" s="1"/>
  <c r="AD175" i="1"/>
  <c r="AF175" i="1" s="1"/>
  <c r="AH175" i="1" s="1"/>
  <c r="AJ175" i="1" s="1"/>
  <c r="AL175" i="1" s="1"/>
  <c r="AD178" i="1"/>
  <c r="AF178" i="1" s="1"/>
  <c r="AH178" i="1" s="1"/>
  <c r="AJ178" i="1" s="1"/>
  <c r="AL178" i="1" s="1"/>
  <c r="AD179" i="1"/>
  <c r="AF179" i="1" s="1"/>
  <c r="AH179" i="1" s="1"/>
  <c r="AJ179" i="1" s="1"/>
  <c r="AL179" i="1" s="1"/>
  <c r="AD182" i="1"/>
  <c r="AF182" i="1" s="1"/>
  <c r="AH182" i="1" s="1"/>
  <c r="AJ182" i="1" s="1"/>
  <c r="AL182" i="1" s="1"/>
  <c r="AD183" i="1"/>
  <c r="AF183" i="1" s="1"/>
  <c r="AH183" i="1" s="1"/>
  <c r="AJ183" i="1" s="1"/>
  <c r="AL183" i="1" s="1"/>
  <c r="AD186" i="1"/>
  <c r="AF186" i="1" s="1"/>
  <c r="AH186" i="1" s="1"/>
  <c r="AJ186" i="1" s="1"/>
  <c r="AL186" i="1" s="1"/>
  <c r="AD187" i="1"/>
  <c r="AF187" i="1" s="1"/>
  <c r="AH187" i="1" s="1"/>
  <c r="AJ187" i="1" s="1"/>
  <c r="AL187" i="1" s="1"/>
  <c r="AD190" i="1"/>
  <c r="AF190" i="1" s="1"/>
  <c r="AH190" i="1" s="1"/>
  <c r="AJ190" i="1" s="1"/>
  <c r="AL190" i="1" s="1"/>
  <c r="AD191" i="1"/>
  <c r="AF191" i="1" s="1"/>
  <c r="AH191" i="1" s="1"/>
  <c r="AJ191" i="1" s="1"/>
  <c r="AL191" i="1" s="1"/>
  <c r="AD194" i="1"/>
  <c r="AF194" i="1" s="1"/>
  <c r="AH194" i="1" s="1"/>
  <c r="AJ194" i="1" s="1"/>
  <c r="AL194" i="1" s="1"/>
  <c r="AD195" i="1"/>
  <c r="AF195" i="1" s="1"/>
  <c r="AH195" i="1" s="1"/>
  <c r="AJ195" i="1" s="1"/>
  <c r="AL195" i="1" s="1"/>
  <c r="AD198" i="1"/>
  <c r="AF198" i="1" s="1"/>
  <c r="AH198" i="1" s="1"/>
  <c r="AJ198" i="1" s="1"/>
  <c r="AL198" i="1" s="1"/>
  <c r="AD199" i="1"/>
  <c r="AF199" i="1" s="1"/>
  <c r="AH199" i="1" s="1"/>
  <c r="AJ199" i="1" s="1"/>
  <c r="AL199" i="1" s="1"/>
  <c r="AD200" i="1"/>
  <c r="AF200" i="1" s="1"/>
  <c r="AH200" i="1" s="1"/>
  <c r="AJ200" i="1" s="1"/>
  <c r="AL200" i="1" s="1"/>
  <c r="AD201" i="1"/>
  <c r="AF201" i="1" s="1"/>
  <c r="AH201" i="1" s="1"/>
  <c r="AJ201" i="1" s="1"/>
  <c r="AL201" i="1" s="1"/>
  <c r="AD204" i="1"/>
  <c r="AF204" i="1" s="1"/>
  <c r="AH204" i="1" s="1"/>
  <c r="AJ204" i="1" s="1"/>
  <c r="AL204" i="1" s="1"/>
  <c r="AD205" i="1"/>
  <c r="AF205" i="1" s="1"/>
  <c r="AH205" i="1" s="1"/>
  <c r="AJ205" i="1" s="1"/>
  <c r="AL205" i="1" s="1"/>
  <c r="AD208" i="1"/>
  <c r="AF208" i="1" s="1"/>
  <c r="AH208" i="1" s="1"/>
  <c r="AJ208" i="1" s="1"/>
  <c r="AL208" i="1" s="1"/>
  <c r="AD209" i="1"/>
  <c r="AF209" i="1" s="1"/>
  <c r="AH209" i="1" s="1"/>
  <c r="AJ209" i="1" s="1"/>
  <c r="AL209" i="1" s="1"/>
  <c r="AD212" i="1"/>
  <c r="AF212" i="1" s="1"/>
  <c r="AH212" i="1" s="1"/>
  <c r="AJ212" i="1" s="1"/>
  <c r="AL212" i="1" s="1"/>
  <c r="AD213" i="1"/>
  <c r="AF213" i="1" s="1"/>
  <c r="AH213" i="1" s="1"/>
  <c r="AJ213" i="1" s="1"/>
  <c r="AL213" i="1" s="1"/>
  <c r="AD225" i="1"/>
  <c r="AF225" i="1" s="1"/>
  <c r="AH225" i="1" s="1"/>
  <c r="AJ225" i="1" s="1"/>
  <c r="AL225" i="1" s="1"/>
  <c r="AD230" i="1"/>
  <c r="AF230" i="1" s="1"/>
  <c r="AH230" i="1" s="1"/>
  <c r="AJ230" i="1" s="1"/>
  <c r="AL230" i="1" s="1"/>
  <c r="AD231" i="1"/>
  <c r="AF231" i="1" s="1"/>
  <c r="AH231" i="1" s="1"/>
  <c r="AJ231" i="1" s="1"/>
  <c r="AL231" i="1" s="1"/>
  <c r="AD234" i="1"/>
  <c r="AF234" i="1" s="1"/>
  <c r="AH234" i="1" s="1"/>
  <c r="AJ234" i="1" s="1"/>
  <c r="AL234" i="1" s="1"/>
  <c r="AD235" i="1"/>
  <c r="AF235" i="1" s="1"/>
  <c r="AH235" i="1" s="1"/>
  <c r="AJ235" i="1" s="1"/>
  <c r="AL235" i="1" s="1"/>
  <c r="AD240" i="1"/>
  <c r="AF240" i="1" s="1"/>
  <c r="AH240" i="1" s="1"/>
  <c r="AJ240" i="1" s="1"/>
  <c r="AL240" i="1" s="1"/>
  <c r="AD241" i="1"/>
  <c r="AF241" i="1" s="1"/>
  <c r="AH241" i="1" s="1"/>
  <c r="AJ241" i="1" s="1"/>
  <c r="AL241" i="1" s="1"/>
  <c r="AD242" i="1"/>
  <c r="AF242" i="1" s="1"/>
  <c r="AH242" i="1" s="1"/>
  <c r="AJ242" i="1" s="1"/>
  <c r="AL242" i="1" s="1"/>
  <c r="AD243" i="1"/>
  <c r="AF243" i="1" s="1"/>
  <c r="AH243" i="1" s="1"/>
  <c r="AJ243" i="1" s="1"/>
  <c r="AL243" i="1" s="1"/>
  <c r="AD244" i="1"/>
  <c r="AF244" i="1" s="1"/>
  <c r="AH244" i="1" s="1"/>
  <c r="AJ244" i="1" s="1"/>
  <c r="AL244" i="1" s="1"/>
  <c r="AD247" i="1"/>
  <c r="AF247" i="1" s="1"/>
  <c r="AH247" i="1" s="1"/>
  <c r="AJ247" i="1" s="1"/>
  <c r="AL247" i="1" s="1"/>
  <c r="AD248" i="1"/>
  <c r="AF248" i="1" s="1"/>
  <c r="AH248" i="1" s="1"/>
  <c r="AJ248" i="1" s="1"/>
  <c r="AL248" i="1" s="1"/>
  <c r="AD249" i="1"/>
  <c r="AF249" i="1" s="1"/>
  <c r="AH249" i="1" s="1"/>
  <c r="AJ249" i="1" s="1"/>
  <c r="AL249" i="1" s="1"/>
  <c r="AD252" i="1"/>
  <c r="AF252" i="1" s="1"/>
  <c r="AH252" i="1" s="1"/>
  <c r="AJ252" i="1" s="1"/>
  <c r="AL252" i="1" s="1"/>
  <c r="AD253" i="1"/>
  <c r="AF253" i="1" s="1"/>
  <c r="AH253" i="1" s="1"/>
  <c r="AJ253" i="1" s="1"/>
  <c r="AL253" i="1" s="1"/>
  <c r="AD255" i="1"/>
  <c r="AF255" i="1" s="1"/>
  <c r="AH255" i="1" s="1"/>
  <c r="AJ255" i="1" s="1"/>
  <c r="AL255" i="1" s="1"/>
  <c r="AD277" i="1"/>
  <c r="AF277" i="1" s="1"/>
  <c r="AH277" i="1" s="1"/>
  <c r="AJ277" i="1" s="1"/>
  <c r="AL277" i="1" s="1"/>
  <c r="AD278" i="1"/>
  <c r="AF278" i="1" s="1"/>
  <c r="AH278" i="1" s="1"/>
  <c r="AJ278" i="1" s="1"/>
  <c r="AL278" i="1" s="1"/>
  <c r="Q20" i="1"/>
  <c r="Q21" i="1"/>
  <c r="S21" i="1" s="1"/>
  <c r="U21" i="1" s="1"/>
  <c r="W21" i="1" s="1"/>
  <c r="Y21" i="1" s="1"/>
  <c r="AA21" i="1" s="1"/>
  <c r="Q22" i="1"/>
  <c r="S22" i="1" s="1"/>
  <c r="U22" i="1" s="1"/>
  <c r="W22" i="1" s="1"/>
  <c r="Y22" i="1" s="1"/>
  <c r="AA22" i="1" s="1"/>
  <c r="Q23" i="1"/>
  <c r="S23" i="1" s="1"/>
  <c r="U23" i="1" s="1"/>
  <c r="W23" i="1" s="1"/>
  <c r="Y23" i="1" s="1"/>
  <c r="AA23" i="1" s="1"/>
  <c r="Q24" i="1"/>
  <c r="S24" i="1" s="1"/>
  <c r="U24" i="1" s="1"/>
  <c r="W24" i="1" s="1"/>
  <c r="Y24" i="1" s="1"/>
  <c r="AA24" i="1" s="1"/>
  <c r="Q27" i="1"/>
  <c r="S27" i="1" s="1"/>
  <c r="U27" i="1" s="1"/>
  <c r="W27" i="1" s="1"/>
  <c r="Y27" i="1" s="1"/>
  <c r="AA27" i="1" s="1"/>
  <c r="Q28" i="1"/>
  <c r="S28" i="1" s="1"/>
  <c r="U28" i="1" s="1"/>
  <c r="W28" i="1" s="1"/>
  <c r="Y28" i="1" s="1"/>
  <c r="AA28" i="1" s="1"/>
  <c r="Q29" i="1"/>
  <c r="S29" i="1" s="1"/>
  <c r="U29" i="1" s="1"/>
  <c r="W29" i="1" s="1"/>
  <c r="Y29" i="1" s="1"/>
  <c r="AA29" i="1" s="1"/>
  <c r="Q32" i="1"/>
  <c r="S32" i="1" s="1"/>
  <c r="U32" i="1" s="1"/>
  <c r="W32" i="1" s="1"/>
  <c r="Y32" i="1" s="1"/>
  <c r="AA32" i="1" s="1"/>
  <c r="Q33" i="1"/>
  <c r="S33" i="1" s="1"/>
  <c r="U33" i="1" s="1"/>
  <c r="W33" i="1" s="1"/>
  <c r="Y33" i="1" s="1"/>
  <c r="AA33" i="1" s="1"/>
  <c r="Q34" i="1"/>
  <c r="S34" i="1" s="1"/>
  <c r="U34" i="1" s="1"/>
  <c r="W34" i="1" s="1"/>
  <c r="Y34" i="1" s="1"/>
  <c r="AA34" i="1" s="1"/>
  <c r="Q39" i="1"/>
  <c r="S39" i="1" s="1"/>
  <c r="U39" i="1" s="1"/>
  <c r="W39" i="1" s="1"/>
  <c r="Y39" i="1" s="1"/>
  <c r="AA39" i="1" s="1"/>
  <c r="Q43" i="1"/>
  <c r="S43" i="1" s="1"/>
  <c r="U43" i="1" s="1"/>
  <c r="W43" i="1" s="1"/>
  <c r="Y43" i="1" s="1"/>
  <c r="AA43" i="1" s="1"/>
  <c r="Q46" i="1"/>
  <c r="S46" i="1" s="1"/>
  <c r="U46" i="1" s="1"/>
  <c r="W46" i="1" s="1"/>
  <c r="Y46" i="1" s="1"/>
  <c r="AA46" i="1" s="1"/>
  <c r="Q47" i="1"/>
  <c r="S47" i="1" s="1"/>
  <c r="U47" i="1" s="1"/>
  <c r="W47" i="1" s="1"/>
  <c r="Y47" i="1" s="1"/>
  <c r="AA47" i="1" s="1"/>
  <c r="Q48" i="1"/>
  <c r="S48" i="1" s="1"/>
  <c r="U48" i="1" s="1"/>
  <c r="W48" i="1" s="1"/>
  <c r="Y48" i="1" s="1"/>
  <c r="AA48" i="1" s="1"/>
  <c r="Q51" i="1"/>
  <c r="S51" i="1" s="1"/>
  <c r="U51" i="1" s="1"/>
  <c r="W51" i="1" s="1"/>
  <c r="Y51" i="1" s="1"/>
  <c r="AA51" i="1" s="1"/>
  <c r="Q52" i="1"/>
  <c r="S52" i="1" s="1"/>
  <c r="U52" i="1" s="1"/>
  <c r="W52" i="1" s="1"/>
  <c r="Y52" i="1" s="1"/>
  <c r="AA52" i="1" s="1"/>
  <c r="Q53" i="1"/>
  <c r="S53" i="1" s="1"/>
  <c r="U53" i="1" s="1"/>
  <c r="W53" i="1" s="1"/>
  <c r="Y53" i="1" s="1"/>
  <c r="AA53" i="1" s="1"/>
  <c r="Q56" i="1"/>
  <c r="S56" i="1" s="1"/>
  <c r="U56" i="1" s="1"/>
  <c r="W56" i="1" s="1"/>
  <c r="Y56" i="1" s="1"/>
  <c r="AA56" i="1" s="1"/>
  <c r="Q58" i="1"/>
  <c r="S58" i="1" s="1"/>
  <c r="U58" i="1" s="1"/>
  <c r="W58" i="1" s="1"/>
  <c r="Y58" i="1" s="1"/>
  <c r="AA58" i="1" s="1"/>
  <c r="Q61" i="1"/>
  <c r="S61" i="1" s="1"/>
  <c r="U61" i="1" s="1"/>
  <c r="W61" i="1" s="1"/>
  <c r="Y61" i="1" s="1"/>
  <c r="AA61" i="1" s="1"/>
  <c r="Q62" i="1"/>
  <c r="S62" i="1" s="1"/>
  <c r="U62" i="1" s="1"/>
  <c r="W62" i="1" s="1"/>
  <c r="Y62" i="1" s="1"/>
  <c r="AA62" i="1" s="1"/>
  <c r="Q63" i="1"/>
  <c r="S63" i="1" s="1"/>
  <c r="U63" i="1" s="1"/>
  <c r="W63" i="1" s="1"/>
  <c r="Y63" i="1" s="1"/>
  <c r="AA63" i="1" s="1"/>
  <c r="Q66" i="1"/>
  <c r="S66" i="1" s="1"/>
  <c r="U66" i="1" s="1"/>
  <c r="W66" i="1" s="1"/>
  <c r="Y66" i="1" s="1"/>
  <c r="AA66" i="1" s="1"/>
  <c r="Q67" i="1"/>
  <c r="S67" i="1" s="1"/>
  <c r="U67" i="1" s="1"/>
  <c r="W67" i="1" s="1"/>
  <c r="Y67" i="1" s="1"/>
  <c r="AA67" i="1" s="1"/>
  <c r="Q70" i="1"/>
  <c r="S70" i="1" s="1"/>
  <c r="U70" i="1" s="1"/>
  <c r="W70" i="1" s="1"/>
  <c r="Y70" i="1" s="1"/>
  <c r="AA70" i="1" s="1"/>
  <c r="Q71" i="1"/>
  <c r="S71" i="1" s="1"/>
  <c r="U71" i="1" s="1"/>
  <c r="W71" i="1" s="1"/>
  <c r="Y71" i="1" s="1"/>
  <c r="AA71" i="1" s="1"/>
  <c r="Q72" i="1"/>
  <c r="S72" i="1" s="1"/>
  <c r="U72" i="1" s="1"/>
  <c r="W72" i="1" s="1"/>
  <c r="Y72" i="1" s="1"/>
  <c r="AA72" i="1" s="1"/>
  <c r="Q73" i="1"/>
  <c r="S73" i="1" s="1"/>
  <c r="U73" i="1" s="1"/>
  <c r="W73" i="1" s="1"/>
  <c r="Y73" i="1" s="1"/>
  <c r="AA73" i="1" s="1"/>
  <c r="Q74" i="1"/>
  <c r="S74" i="1" s="1"/>
  <c r="U74" i="1" s="1"/>
  <c r="W74" i="1" s="1"/>
  <c r="Y74" i="1" s="1"/>
  <c r="AA74" i="1" s="1"/>
  <c r="Q75" i="1"/>
  <c r="S75" i="1" s="1"/>
  <c r="U75" i="1" s="1"/>
  <c r="W75" i="1" s="1"/>
  <c r="Y75" i="1" s="1"/>
  <c r="AA75" i="1" s="1"/>
  <c r="Q76" i="1"/>
  <c r="S76" i="1" s="1"/>
  <c r="U76" i="1" s="1"/>
  <c r="W76" i="1" s="1"/>
  <c r="Y76" i="1" s="1"/>
  <c r="AA76" i="1" s="1"/>
  <c r="Q77" i="1"/>
  <c r="S77" i="1" s="1"/>
  <c r="U77" i="1" s="1"/>
  <c r="W77" i="1" s="1"/>
  <c r="Y77" i="1" s="1"/>
  <c r="AA77" i="1" s="1"/>
  <c r="Q78" i="1"/>
  <c r="S78" i="1" s="1"/>
  <c r="U78" i="1" s="1"/>
  <c r="W78" i="1" s="1"/>
  <c r="Y78" i="1" s="1"/>
  <c r="AA78" i="1" s="1"/>
  <c r="Q79" i="1"/>
  <c r="S79" i="1" s="1"/>
  <c r="U79" i="1" s="1"/>
  <c r="W79" i="1" s="1"/>
  <c r="Y79" i="1" s="1"/>
  <c r="AA79" i="1" s="1"/>
  <c r="Q101" i="1"/>
  <c r="S101" i="1" s="1"/>
  <c r="U101" i="1" s="1"/>
  <c r="W101" i="1" s="1"/>
  <c r="Y101" i="1" s="1"/>
  <c r="AA101" i="1" s="1"/>
  <c r="Q102" i="1"/>
  <c r="S102" i="1" s="1"/>
  <c r="U102" i="1" s="1"/>
  <c r="W102" i="1" s="1"/>
  <c r="Y102" i="1" s="1"/>
  <c r="AA102" i="1" s="1"/>
  <c r="S103" i="1"/>
  <c r="U103" i="1" s="1"/>
  <c r="W103" i="1" s="1"/>
  <c r="Y103" i="1" s="1"/>
  <c r="AA103" i="1" s="1"/>
  <c r="Q108" i="1"/>
  <c r="S108" i="1" s="1"/>
  <c r="U108" i="1" s="1"/>
  <c r="W108" i="1" s="1"/>
  <c r="Y108" i="1" s="1"/>
  <c r="AA108" i="1" s="1"/>
  <c r="Q109" i="1"/>
  <c r="S109" i="1" s="1"/>
  <c r="U109" i="1" s="1"/>
  <c r="W109" i="1" s="1"/>
  <c r="Y109" i="1" s="1"/>
  <c r="AA109" i="1" s="1"/>
  <c r="Q111" i="1"/>
  <c r="S111" i="1" s="1"/>
  <c r="U111" i="1" s="1"/>
  <c r="W111" i="1" s="1"/>
  <c r="Y111" i="1" s="1"/>
  <c r="AA111" i="1" s="1"/>
  <c r="Q112" i="1"/>
  <c r="S112" i="1" s="1"/>
  <c r="U112" i="1" s="1"/>
  <c r="W112" i="1" s="1"/>
  <c r="Y112" i="1" s="1"/>
  <c r="AA112" i="1" s="1"/>
  <c r="Q113" i="1"/>
  <c r="S113" i="1" s="1"/>
  <c r="U113" i="1" s="1"/>
  <c r="W113" i="1" s="1"/>
  <c r="Y113" i="1" s="1"/>
  <c r="AA113" i="1" s="1"/>
  <c r="Q114" i="1"/>
  <c r="S114" i="1" s="1"/>
  <c r="U114" i="1" s="1"/>
  <c r="W114" i="1" s="1"/>
  <c r="Y114" i="1" s="1"/>
  <c r="AA114" i="1" s="1"/>
  <c r="Q117" i="1"/>
  <c r="S117" i="1" s="1"/>
  <c r="U117" i="1" s="1"/>
  <c r="W117" i="1" s="1"/>
  <c r="Y117" i="1" s="1"/>
  <c r="AA117" i="1" s="1"/>
  <c r="Q118" i="1"/>
  <c r="S118" i="1" s="1"/>
  <c r="U118" i="1" s="1"/>
  <c r="W118" i="1" s="1"/>
  <c r="Y118" i="1" s="1"/>
  <c r="AA118" i="1" s="1"/>
  <c r="Q119" i="1"/>
  <c r="S119" i="1" s="1"/>
  <c r="U119" i="1" s="1"/>
  <c r="W119" i="1" s="1"/>
  <c r="Y119" i="1" s="1"/>
  <c r="AA119" i="1" s="1"/>
  <c r="Q122" i="1"/>
  <c r="S122" i="1" s="1"/>
  <c r="U122" i="1" s="1"/>
  <c r="W122" i="1" s="1"/>
  <c r="Y122" i="1" s="1"/>
  <c r="AA122" i="1" s="1"/>
  <c r="Q125" i="1"/>
  <c r="S125" i="1" s="1"/>
  <c r="U125" i="1" s="1"/>
  <c r="W125" i="1" s="1"/>
  <c r="Y125" i="1" s="1"/>
  <c r="AA125" i="1" s="1"/>
  <c r="Q126" i="1"/>
  <c r="S126" i="1" s="1"/>
  <c r="U126" i="1" s="1"/>
  <c r="W126" i="1" s="1"/>
  <c r="Y126" i="1" s="1"/>
  <c r="AA126" i="1" s="1"/>
  <c r="Q140" i="1"/>
  <c r="S140" i="1" s="1"/>
  <c r="U140" i="1" s="1"/>
  <c r="W140" i="1" s="1"/>
  <c r="Y140" i="1" s="1"/>
  <c r="AA140" i="1" s="1"/>
  <c r="Q141" i="1"/>
  <c r="S141" i="1" s="1"/>
  <c r="U141" i="1" s="1"/>
  <c r="W141" i="1" s="1"/>
  <c r="Y141" i="1" s="1"/>
  <c r="AA141" i="1" s="1"/>
  <c r="Q142" i="1"/>
  <c r="S142" i="1" s="1"/>
  <c r="U142" i="1" s="1"/>
  <c r="W142" i="1" s="1"/>
  <c r="Y142" i="1" s="1"/>
  <c r="AA142" i="1" s="1"/>
  <c r="Q145" i="1"/>
  <c r="S145" i="1" s="1"/>
  <c r="U145" i="1" s="1"/>
  <c r="W145" i="1" s="1"/>
  <c r="Y145" i="1" s="1"/>
  <c r="AA145" i="1" s="1"/>
  <c r="Q146" i="1"/>
  <c r="S146" i="1" s="1"/>
  <c r="U146" i="1" s="1"/>
  <c r="W146" i="1" s="1"/>
  <c r="Y146" i="1" s="1"/>
  <c r="AA146" i="1" s="1"/>
  <c r="Q147" i="1"/>
  <c r="S147" i="1" s="1"/>
  <c r="U147" i="1" s="1"/>
  <c r="W147" i="1" s="1"/>
  <c r="Y147" i="1" s="1"/>
  <c r="AA147" i="1" s="1"/>
  <c r="Q148" i="1"/>
  <c r="S148" i="1" s="1"/>
  <c r="U148" i="1" s="1"/>
  <c r="W148" i="1" s="1"/>
  <c r="Y148" i="1" s="1"/>
  <c r="AA148" i="1" s="1"/>
  <c r="Q149" i="1"/>
  <c r="S149" i="1" s="1"/>
  <c r="U149" i="1" s="1"/>
  <c r="W149" i="1" s="1"/>
  <c r="Y149" i="1" s="1"/>
  <c r="AA149" i="1" s="1"/>
  <c r="Q152" i="1"/>
  <c r="S152" i="1" s="1"/>
  <c r="U152" i="1" s="1"/>
  <c r="W152" i="1" s="1"/>
  <c r="Y152" i="1" s="1"/>
  <c r="AA152" i="1" s="1"/>
  <c r="Q153" i="1"/>
  <c r="S153" i="1" s="1"/>
  <c r="U153" i="1" s="1"/>
  <c r="W153" i="1" s="1"/>
  <c r="Y153" i="1" s="1"/>
  <c r="AA153" i="1" s="1"/>
  <c r="Q154" i="1"/>
  <c r="S154" i="1" s="1"/>
  <c r="U154" i="1" s="1"/>
  <c r="W154" i="1" s="1"/>
  <c r="Y154" i="1" s="1"/>
  <c r="AA154" i="1" s="1"/>
  <c r="Q155" i="1"/>
  <c r="S155" i="1" s="1"/>
  <c r="U155" i="1" s="1"/>
  <c r="W155" i="1" s="1"/>
  <c r="Y155" i="1" s="1"/>
  <c r="AA155" i="1" s="1"/>
  <c r="Q166" i="1"/>
  <c r="S166" i="1" s="1"/>
  <c r="U166" i="1" s="1"/>
  <c r="W166" i="1" s="1"/>
  <c r="Y166" i="1" s="1"/>
  <c r="AA166" i="1" s="1"/>
  <c r="Q167" i="1"/>
  <c r="S167" i="1" s="1"/>
  <c r="U167" i="1" s="1"/>
  <c r="W167" i="1" s="1"/>
  <c r="Y167" i="1" s="1"/>
  <c r="AA167" i="1" s="1"/>
  <c r="Q170" i="1"/>
  <c r="S170" i="1" s="1"/>
  <c r="U170" i="1" s="1"/>
  <c r="W170" i="1" s="1"/>
  <c r="Y170" i="1" s="1"/>
  <c r="AA170" i="1" s="1"/>
  <c r="Q171" i="1"/>
  <c r="S171" i="1" s="1"/>
  <c r="U171" i="1" s="1"/>
  <c r="W171" i="1" s="1"/>
  <c r="Y171" i="1" s="1"/>
  <c r="AA171" i="1" s="1"/>
  <c r="Q174" i="1"/>
  <c r="S174" i="1" s="1"/>
  <c r="U174" i="1" s="1"/>
  <c r="W174" i="1" s="1"/>
  <c r="Y174" i="1" s="1"/>
  <c r="AA174" i="1" s="1"/>
  <c r="Q175" i="1"/>
  <c r="S175" i="1" s="1"/>
  <c r="U175" i="1" s="1"/>
  <c r="W175" i="1" s="1"/>
  <c r="Y175" i="1" s="1"/>
  <c r="AA175" i="1" s="1"/>
  <c r="Q178" i="1"/>
  <c r="S178" i="1" s="1"/>
  <c r="U178" i="1" s="1"/>
  <c r="W178" i="1" s="1"/>
  <c r="Y178" i="1" s="1"/>
  <c r="AA178" i="1" s="1"/>
  <c r="Q179" i="1"/>
  <c r="S179" i="1" s="1"/>
  <c r="U179" i="1" s="1"/>
  <c r="W179" i="1" s="1"/>
  <c r="Y179" i="1" s="1"/>
  <c r="AA179" i="1" s="1"/>
  <c r="Q182" i="1"/>
  <c r="S182" i="1" s="1"/>
  <c r="U182" i="1" s="1"/>
  <c r="W182" i="1" s="1"/>
  <c r="Y182" i="1" s="1"/>
  <c r="AA182" i="1" s="1"/>
  <c r="Q183" i="1"/>
  <c r="S183" i="1" s="1"/>
  <c r="U183" i="1" s="1"/>
  <c r="W183" i="1" s="1"/>
  <c r="Y183" i="1" s="1"/>
  <c r="AA183" i="1" s="1"/>
  <c r="Q186" i="1"/>
  <c r="S186" i="1" s="1"/>
  <c r="U186" i="1" s="1"/>
  <c r="W186" i="1" s="1"/>
  <c r="Y186" i="1" s="1"/>
  <c r="AA186" i="1" s="1"/>
  <c r="Q187" i="1"/>
  <c r="S187" i="1" s="1"/>
  <c r="U187" i="1" s="1"/>
  <c r="W187" i="1" s="1"/>
  <c r="Y187" i="1" s="1"/>
  <c r="AA187" i="1" s="1"/>
  <c r="Q190" i="1"/>
  <c r="S190" i="1" s="1"/>
  <c r="U190" i="1" s="1"/>
  <c r="W190" i="1" s="1"/>
  <c r="Y190" i="1" s="1"/>
  <c r="AA190" i="1" s="1"/>
  <c r="Q191" i="1"/>
  <c r="S191" i="1" s="1"/>
  <c r="U191" i="1" s="1"/>
  <c r="W191" i="1" s="1"/>
  <c r="Y191" i="1" s="1"/>
  <c r="AA191" i="1" s="1"/>
  <c r="Q194" i="1"/>
  <c r="S194" i="1" s="1"/>
  <c r="U194" i="1" s="1"/>
  <c r="W194" i="1" s="1"/>
  <c r="Y194" i="1" s="1"/>
  <c r="AA194" i="1" s="1"/>
  <c r="Q195" i="1"/>
  <c r="S195" i="1" s="1"/>
  <c r="U195" i="1" s="1"/>
  <c r="W195" i="1" s="1"/>
  <c r="Y195" i="1" s="1"/>
  <c r="AA195" i="1" s="1"/>
  <c r="Q198" i="1"/>
  <c r="S198" i="1" s="1"/>
  <c r="U198" i="1" s="1"/>
  <c r="W198" i="1" s="1"/>
  <c r="Y198" i="1" s="1"/>
  <c r="AA198" i="1" s="1"/>
  <c r="Q199" i="1"/>
  <c r="S199" i="1" s="1"/>
  <c r="U199" i="1" s="1"/>
  <c r="W199" i="1" s="1"/>
  <c r="Y199" i="1" s="1"/>
  <c r="AA199" i="1" s="1"/>
  <c r="Q200" i="1"/>
  <c r="S200" i="1" s="1"/>
  <c r="U200" i="1" s="1"/>
  <c r="W200" i="1" s="1"/>
  <c r="Y200" i="1" s="1"/>
  <c r="AA200" i="1" s="1"/>
  <c r="Q201" i="1"/>
  <c r="S201" i="1" s="1"/>
  <c r="U201" i="1" s="1"/>
  <c r="W201" i="1" s="1"/>
  <c r="Y201" i="1" s="1"/>
  <c r="AA201" i="1" s="1"/>
  <c r="Q204" i="1"/>
  <c r="S204" i="1" s="1"/>
  <c r="U204" i="1" s="1"/>
  <c r="W204" i="1" s="1"/>
  <c r="Y204" i="1" s="1"/>
  <c r="AA204" i="1" s="1"/>
  <c r="Q205" i="1"/>
  <c r="S205" i="1" s="1"/>
  <c r="U205" i="1" s="1"/>
  <c r="W205" i="1" s="1"/>
  <c r="Y205" i="1" s="1"/>
  <c r="AA205" i="1" s="1"/>
  <c r="Q208" i="1"/>
  <c r="S208" i="1" s="1"/>
  <c r="U208" i="1" s="1"/>
  <c r="W208" i="1" s="1"/>
  <c r="Y208" i="1" s="1"/>
  <c r="AA208" i="1" s="1"/>
  <c r="Q209" i="1"/>
  <c r="S209" i="1" s="1"/>
  <c r="U209" i="1" s="1"/>
  <c r="W209" i="1" s="1"/>
  <c r="Y209" i="1" s="1"/>
  <c r="AA209" i="1" s="1"/>
  <c r="Q212" i="1"/>
  <c r="S212" i="1" s="1"/>
  <c r="U212" i="1" s="1"/>
  <c r="W212" i="1" s="1"/>
  <c r="Y212" i="1" s="1"/>
  <c r="AA212" i="1" s="1"/>
  <c r="Q213" i="1"/>
  <c r="S213" i="1" s="1"/>
  <c r="U213" i="1" s="1"/>
  <c r="W213" i="1" s="1"/>
  <c r="Y213" i="1" s="1"/>
  <c r="AA213" i="1" s="1"/>
  <c r="Q225" i="1"/>
  <c r="S225" i="1" s="1"/>
  <c r="U225" i="1" s="1"/>
  <c r="W225" i="1" s="1"/>
  <c r="Y225" i="1" s="1"/>
  <c r="AA225" i="1" s="1"/>
  <c r="Q230" i="1"/>
  <c r="S230" i="1" s="1"/>
  <c r="U230" i="1" s="1"/>
  <c r="W230" i="1" s="1"/>
  <c r="Y230" i="1" s="1"/>
  <c r="AA230" i="1" s="1"/>
  <c r="Q231" i="1"/>
  <c r="S231" i="1" s="1"/>
  <c r="U231" i="1" s="1"/>
  <c r="W231" i="1" s="1"/>
  <c r="Y231" i="1" s="1"/>
  <c r="AA231" i="1" s="1"/>
  <c r="Q234" i="1"/>
  <c r="S234" i="1" s="1"/>
  <c r="U234" i="1" s="1"/>
  <c r="W234" i="1" s="1"/>
  <c r="Y234" i="1" s="1"/>
  <c r="AA234" i="1" s="1"/>
  <c r="Q235" i="1"/>
  <c r="S235" i="1" s="1"/>
  <c r="U235" i="1" s="1"/>
  <c r="W235" i="1" s="1"/>
  <c r="Y235" i="1" s="1"/>
  <c r="AA235" i="1" s="1"/>
  <c r="Q240" i="1"/>
  <c r="S240" i="1" s="1"/>
  <c r="U240" i="1" s="1"/>
  <c r="W240" i="1" s="1"/>
  <c r="Y240" i="1" s="1"/>
  <c r="AA240" i="1" s="1"/>
  <c r="Q241" i="1"/>
  <c r="S241" i="1" s="1"/>
  <c r="U241" i="1" s="1"/>
  <c r="W241" i="1" s="1"/>
  <c r="Y241" i="1" s="1"/>
  <c r="AA241" i="1" s="1"/>
  <c r="Q242" i="1"/>
  <c r="S242" i="1" s="1"/>
  <c r="U242" i="1" s="1"/>
  <c r="W242" i="1" s="1"/>
  <c r="Y242" i="1" s="1"/>
  <c r="AA242" i="1" s="1"/>
  <c r="Q243" i="1"/>
  <c r="S243" i="1" s="1"/>
  <c r="U243" i="1" s="1"/>
  <c r="W243" i="1" s="1"/>
  <c r="Y243" i="1" s="1"/>
  <c r="AA243" i="1" s="1"/>
  <c r="Q244" i="1"/>
  <c r="S244" i="1" s="1"/>
  <c r="U244" i="1" s="1"/>
  <c r="W244" i="1" s="1"/>
  <c r="Y244" i="1" s="1"/>
  <c r="AA244" i="1" s="1"/>
  <c r="Q247" i="1"/>
  <c r="S247" i="1" s="1"/>
  <c r="U247" i="1" s="1"/>
  <c r="W247" i="1" s="1"/>
  <c r="Y247" i="1" s="1"/>
  <c r="AA247" i="1" s="1"/>
  <c r="Q248" i="1"/>
  <c r="S248" i="1" s="1"/>
  <c r="U248" i="1" s="1"/>
  <c r="W248" i="1" s="1"/>
  <c r="Y248" i="1" s="1"/>
  <c r="AA248" i="1" s="1"/>
  <c r="Q249" i="1"/>
  <c r="S249" i="1" s="1"/>
  <c r="U249" i="1" s="1"/>
  <c r="W249" i="1" s="1"/>
  <c r="Y249" i="1" s="1"/>
  <c r="AA249" i="1" s="1"/>
  <c r="Q252" i="1"/>
  <c r="S252" i="1" s="1"/>
  <c r="U252" i="1" s="1"/>
  <c r="W252" i="1" s="1"/>
  <c r="Y252" i="1" s="1"/>
  <c r="AA252" i="1" s="1"/>
  <c r="Q253" i="1"/>
  <c r="S253" i="1" s="1"/>
  <c r="U253" i="1" s="1"/>
  <c r="W253" i="1" s="1"/>
  <c r="Y253" i="1" s="1"/>
  <c r="AA253" i="1" s="1"/>
  <c r="Q255" i="1"/>
  <c r="S255" i="1" s="1"/>
  <c r="U255" i="1" s="1"/>
  <c r="W255" i="1" s="1"/>
  <c r="Y255" i="1" s="1"/>
  <c r="AA255" i="1" s="1"/>
  <c r="Q277" i="1"/>
  <c r="S277" i="1" s="1"/>
  <c r="U277" i="1" s="1"/>
  <c r="W277" i="1" s="1"/>
  <c r="Y277" i="1" s="1"/>
  <c r="AA277" i="1" s="1"/>
  <c r="Q278" i="1"/>
  <c r="S278" i="1" s="1"/>
  <c r="U278" i="1" s="1"/>
  <c r="W278" i="1" s="1"/>
  <c r="Y278" i="1" s="1"/>
  <c r="AA278" i="1" s="1"/>
  <c r="F20" i="1"/>
  <c r="H20" i="1" s="1"/>
  <c r="J20" i="1" s="1"/>
  <c r="L20" i="1" s="1"/>
  <c r="N20" i="1" s="1"/>
  <c r="F21" i="1"/>
  <c r="H21" i="1" s="1"/>
  <c r="J21" i="1" s="1"/>
  <c r="L21" i="1" s="1"/>
  <c r="N21" i="1" s="1"/>
  <c r="F22" i="1"/>
  <c r="H22" i="1" s="1"/>
  <c r="J22" i="1" s="1"/>
  <c r="L22" i="1" s="1"/>
  <c r="N22" i="1" s="1"/>
  <c r="F23" i="1"/>
  <c r="H23" i="1" s="1"/>
  <c r="J23" i="1" s="1"/>
  <c r="L23" i="1" s="1"/>
  <c r="N23" i="1" s="1"/>
  <c r="F24" i="1"/>
  <c r="H24" i="1" s="1"/>
  <c r="J24" i="1" s="1"/>
  <c r="L24" i="1" s="1"/>
  <c r="N24" i="1" s="1"/>
  <c r="F27" i="1"/>
  <c r="H27" i="1" s="1"/>
  <c r="J27" i="1" s="1"/>
  <c r="L27" i="1" s="1"/>
  <c r="N27" i="1" s="1"/>
  <c r="F29" i="1"/>
  <c r="H29" i="1" s="1"/>
  <c r="J29" i="1" s="1"/>
  <c r="L29" i="1" s="1"/>
  <c r="N29" i="1" s="1"/>
  <c r="F32" i="1"/>
  <c r="H32" i="1" s="1"/>
  <c r="J32" i="1" s="1"/>
  <c r="L32" i="1" s="1"/>
  <c r="N32" i="1" s="1"/>
  <c r="F33" i="1"/>
  <c r="H33" i="1" s="1"/>
  <c r="J33" i="1" s="1"/>
  <c r="L33" i="1" s="1"/>
  <c r="N33" i="1" s="1"/>
  <c r="F34" i="1"/>
  <c r="H34" i="1" s="1"/>
  <c r="J34" i="1" s="1"/>
  <c r="L34" i="1" s="1"/>
  <c r="N34" i="1" s="1"/>
  <c r="F39" i="1"/>
  <c r="H39" i="1" s="1"/>
  <c r="J39" i="1" s="1"/>
  <c r="L39" i="1" s="1"/>
  <c r="N39" i="1" s="1"/>
  <c r="F43" i="1"/>
  <c r="H43" i="1" s="1"/>
  <c r="J43" i="1" s="1"/>
  <c r="L43" i="1" s="1"/>
  <c r="N43" i="1" s="1"/>
  <c r="F46" i="1"/>
  <c r="H46" i="1" s="1"/>
  <c r="J46" i="1" s="1"/>
  <c r="L46" i="1" s="1"/>
  <c r="N46" i="1" s="1"/>
  <c r="F47" i="1"/>
  <c r="H47" i="1" s="1"/>
  <c r="J47" i="1" s="1"/>
  <c r="L47" i="1" s="1"/>
  <c r="N47" i="1" s="1"/>
  <c r="F48" i="1"/>
  <c r="H48" i="1" s="1"/>
  <c r="J48" i="1" s="1"/>
  <c r="L48" i="1" s="1"/>
  <c r="N48" i="1" s="1"/>
  <c r="F51" i="1"/>
  <c r="H51" i="1" s="1"/>
  <c r="J51" i="1" s="1"/>
  <c r="L51" i="1" s="1"/>
  <c r="N51" i="1" s="1"/>
  <c r="F52" i="1"/>
  <c r="H52" i="1" s="1"/>
  <c r="J52" i="1" s="1"/>
  <c r="L52" i="1" s="1"/>
  <c r="N52" i="1" s="1"/>
  <c r="F53" i="1"/>
  <c r="H53" i="1" s="1"/>
  <c r="J53" i="1" s="1"/>
  <c r="L53" i="1" s="1"/>
  <c r="N53" i="1" s="1"/>
  <c r="F56" i="1"/>
  <c r="H56" i="1" s="1"/>
  <c r="J56" i="1" s="1"/>
  <c r="L56" i="1" s="1"/>
  <c r="N56" i="1" s="1"/>
  <c r="F57" i="1"/>
  <c r="H57" i="1" s="1"/>
  <c r="J57" i="1" s="1"/>
  <c r="L57" i="1" s="1"/>
  <c r="N57" i="1" s="1"/>
  <c r="F58" i="1"/>
  <c r="H58" i="1" s="1"/>
  <c r="J58" i="1" s="1"/>
  <c r="L58" i="1" s="1"/>
  <c r="N58" i="1" s="1"/>
  <c r="F61" i="1"/>
  <c r="H61" i="1" s="1"/>
  <c r="J61" i="1" s="1"/>
  <c r="L61" i="1" s="1"/>
  <c r="N61" i="1" s="1"/>
  <c r="F62" i="1"/>
  <c r="H62" i="1" s="1"/>
  <c r="J62" i="1" s="1"/>
  <c r="L62" i="1" s="1"/>
  <c r="N62" i="1" s="1"/>
  <c r="F66" i="1"/>
  <c r="H66" i="1" s="1"/>
  <c r="J66" i="1" s="1"/>
  <c r="L66" i="1" s="1"/>
  <c r="N66" i="1" s="1"/>
  <c r="F67" i="1"/>
  <c r="H67" i="1" s="1"/>
  <c r="J67" i="1" s="1"/>
  <c r="L67" i="1" s="1"/>
  <c r="N67" i="1" s="1"/>
  <c r="F70" i="1"/>
  <c r="H70" i="1" s="1"/>
  <c r="J70" i="1" s="1"/>
  <c r="L70" i="1" s="1"/>
  <c r="N70" i="1" s="1"/>
  <c r="F71" i="1"/>
  <c r="H71" i="1" s="1"/>
  <c r="J71" i="1" s="1"/>
  <c r="L71" i="1" s="1"/>
  <c r="N71" i="1" s="1"/>
  <c r="F72" i="1"/>
  <c r="H72" i="1" s="1"/>
  <c r="J72" i="1" s="1"/>
  <c r="L72" i="1" s="1"/>
  <c r="N72" i="1" s="1"/>
  <c r="F73" i="1"/>
  <c r="H73" i="1" s="1"/>
  <c r="J73" i="1" s="1"/>
  <c r="L73" i="1" s="1"/>
  <c r="N73" i="1" s="1"/>
  <c r="F74" i="1"/>
  <c r="H74" i="1" s="1"/>
  <c r="J74" i="1" s="1"/>
  <c r="L74" i="1" s="1"/>
  <c r="N74" i="1" s="1"/>
  <c r="F75" i="1"/>
  <c r="H75" i="1" s="1"/>
  <c r="J75" i="1" s="1"/>
  <c r="L75" i="1" s="1"/>
  <c r="N75" i="1" s="1"/>
  <c r="F76" i="1"/>
  <c r="H76" i="1" s="1"/>
  <c r="J76" i="1" s="1"/>
  <c r="L76" i="1" s="1"/>
  <c r="N76" i="1" s="1"/>
  <c r="F77" i="1"/>
  <c r="H77" i="1" s="1"/>
  <c r="J77" i="1" s="1"/>
  <c r="L77" i="1" s="1"/>
  <c r="N77" i="1" s="1"/>
  <c r="F78" i="1"/>
  <c r="H78" i="1" s="1"/>
  <c r="J78" i="1" s="1"/>
  <c r="L78" i="1" s="1"/>
  <c r="N78" i="1" s="1"/>
  <c r="F79" i="1"/>
  <c r="H79" i="1" s="1"/>
  <c r="J79" i="1" s="1"/>
  <c r="L79" i="1" s="1"/>
  <c r="N79" i="1" s="1"/>
  <c r="F101" i="1"/>
  <c r="H101" i="1" s="1"/>
  <c r="J101" i="1" s="1"/>
  <c r="L101" i="1" s="1"/>
  <c r="N101" i="1" s="1"/>
  <c r="F102" i="1"/>
  <c r="H102" i="1" s="1"/>
  <c r="J102" i="1" s="1"/>
  <c r="L102" i="1" s="1"/>
  <c r="N102" i="1" s="1"/>
  <c r="F103" i="1"/>
  <c r="H103" i="1" s="1"/>
  <c r="J103" i="1" s="1"/>
  <c r="L103" i="1" s="1"/>
  <c r="N103" i="1" s="1"/>
  <c r="F108" i="1"/>
  <c r="H108" i="1" s="1"/>
  <c r="J108" i="1" s="1"/>
  <c r="L108" i="1" s="1"/>
  <c r="N108" i="1" s="1"/>
  <c r="F109" i="1"/>
  <c r="H109" i="1" s="1"/>
  <c r="J109" i="1" s="1"/>
  <c r="L109" i="1" s="1"/>
  <c r="N109" i="1" s="1"/>
  <c r="F111" i="1"/>
  <c r="H111" i="1" s="1"/>
  <c r="J111" i="1" s="1"/>
  <c r="L111" i="1" s="1"/>
  <c r="N111" i="1" s="1"/>
  <c r="F112" i="1"/>
  <c r="H112" i="1" s="1"/>
  <c r="J112" i="1" s="1"/>
  <c r="L112" i="1" s="1"/>
  <c r="N112" i="1" s="1"/>
  <c r="F113" i="1"/>
  <c r="H113" i="1" s="1"/>
  <c r="J113" i="1" s="1"/>
  <c r="L113" i="1" s="1"/>
  <c r="N113" i="1" s="1"/>
  <c r="F114" i="1"/>
  <c r="H114" i="1" s="1"/>
  <c r="J114" i="1" s="1"/>
  <c r="L114" i="1" s="1"/>
  <c r="N114" i="1" s="1"/>
  <c r="F117" i="1"/>
  <c r="H117" i="1" s="1"/>
  <c r="J117" i="1" s="1"/>
  <c r="L117" i="1" s="1"/>
  <c r="N117" i="1" s="1"/>
  <c r="F118" i="1"/>
  <c r="H118" i="1" s="1"/>
  <c r="J118" i="1" s="1"/>
  <c r="L118" i="1" s="1"/>
  <c r="N118" i="1" s="1"/>
  <c r="F119" i="1"/>
  <c r="H119" i="1" s="1"/>
  <c r="J119" i="1" s="1"/>
  <c r="L119" i="1" s="1"/>
  <c r="N119" i="1" s="1"/>
  <c r="F122" i="1"/>
  <c r="H122" i="1" s="1"/>
  <c r="J122" i="1" s="1"/>
  <c r="L122" i="1" s="1"/>
  <c r="N122" i="1" s="1"/>
  <c r="F125" i="1"/>
  <c r="H125" i="1" s="1"/>
  <c r="J125" i="1" s="1"/>
  <c r="L125" i="1" s="1"/>
  <c r="N125" i="1" s="1"/>
  <c r="F126" i="1"/>
  <c r="H126" i="1" s="1"/>
  <c r="J126" i="1" s="1"/>
  <c r="L126" i="1" s="1"/>
  <c r="N126" i="1" s="1"/>
  <c r="F140" i="1"/>
  <c r="H140" i="1" s="1"/>
  <c r="J140" i="1" s="1"/>
  <c r="L140" i="1" s="1"/>
  <c r="N140" i="1" s="1"/>
  <c r="F141" i="1"/>
  <c r="H141" i="1" s="1"/>
  <c r="J141" i="1" s="1"/>
  <c r="L141" i="1" s="1"/>
  <c r="N141" i="1" s="1"/>
  <c r="F142" i="1"/>
  <c r="H142" i="1" s="1"/>
  <c r="J142" i="1" s="1"/>
  <c r="L142" i="1" s="1"/>
  <c r="N142" i="1" s="1"/>
  <c r="F145" i="1"/>
  <c r="H145" i="1" s="1"/>
  <c r="J145" i="1" s="1"/>
  <c r="L145" i="1" s="1"/>
  <c r="N145" i="1" s="1"/>
  <c r="F146" i="1"/>
  <c r="H146" i="1" s="1"/>
  <c r="J146" i="1" s="1"/>
  <c r="L146" i="1" s="1"/>
  <c r="N146" i="1" s="1"/>
  <c r="F147" i="1"/>
  <c r="H147" i="1" s="1"/>
  <c r="J147" i="1" s="1"/>
  <c r="L147" i="1" s="1"/>
  <c r="N147" i="1" s="1"/>
  <c r="F148" i="1"/>
  <c r="H148" i="1" s="1"/>
  <c r="J148" i="1" s="1"/>
  <c r="L148" i="1" s="1"/>
  <c r="N148" i="1" s="1"/>
  <c r="F149" i="1"/>
  <c r="H149" i="1" s="1"/>
  <c r="J149" i="1" s="1"/>
  <c r="L149" i="1" s="1"/>
  <c r="N149" i="1" s="1"/>
  <c r="F152" i="1"/>
  <c r="H152" i="1" s="1"/>
  <c r="J152" i="1" s="1"/>
  <c r="L152" i="1" s="1"/>
  <c r="N152" i="1" s="1"/>
  <c r="F153" i="1"/>
  <c r="H153" i="1" s="1"/>
  <c r="J153" i="1" s="1"/>
  <c r="L153" i="1" s="1"/>
  <c r="N153" i="1" s="1"/>
  <c r="F154" i="1"/>
  <c r="H154" i="1" s="1"/>
  <c r="J154" i="1" s="1"/>
  <c r="L154" i="1" s="1"/>
  <c r="N154" i="1" s="1"/>
  <c r="F155" i="1"/>
  <c r="H155" i="1" s="1"/>
  <c r="J155" i="1" s="1"/>
  <c r="L155" i="1" s="1"/>
  <c r="N155" i="1" s="1"/>
  <c r="F166" i="1"/>
  <c r="H166" i="1" s="1"/>
  <c r="J166" i="1" s="1"/>
  <c r="L166" i="1" s="1"/>
  <c r="N166" i="1" s="1"/>
  <c r="F167" i="1"/>
  <c r="H167" i="1" s="1"/>
  <c r="J167" i="1" s="1"/>
  <c r="L167" i="1" s="1"/>
  <c r="N167" i="1" s="1"/>
  <c r="F170" i="1"/>
  <c r="H170" i="1" s="1"/>
  <c r="J170" i="1" s="1"/>
  <c r="L170" i="1" s="1"/>
  <c r="N170" i="1" s="1"/>
  <c r="F171" i="1"/>
  <c r="H171" i="1" s="1"/>
  <c r="J171" i="1" s="1"/>
  <c r="L171" i="1" s="1"/>
  <c r="N171" i="1" s="1"/>
  <c r="F174" i="1"/>
  <c r="H174" i="1" s="1"/>
  <c r="J174" i="1" s="1"/>
  <c r="L174" i="1" s="1"/>
  <c r="N174" i="1" s="1"/>
  <c r="F175" i="1"/>
  <c r="H175" i="1" s="1"/>
  <c r="J175" i="1" s="1"/>
  <c r="L175" i="1" s="1"/>
  <c r="N175" i="1" s="1"/>
  <c r="F178" i="1"/>
  <c r="H178" i="1" s="1"/>
  <c r="J178" i="1" s="1"/>
  <c r="L178" i="1" s="1"/>
  <c r="N178" i="1" s="1"/>
  <c r="F179" i="1"/>
  <c r="H179" i="1" s="1"/>
  <c r="J179" i="1" s="1"/>
  <c r="L179" i="1" s="1"/>
  <c r="N179" i="1" s="1"/>
  <c r="F182" i="1"/>
  <c r="H182" i="1" s="1"/>
  <c r="J182" i="1" s="1"/>
  <c r="L182" i="1" s="1"/>
  <c r="N182" i="1" s="1"/>
  <c r="F183" i="1"/>
  <c r="H183" i="1" s="1"/>
  <c r="J183" i="1" s="1"/>
  <c r="L183" i="1" s="1"/>
  <c r="N183" i="1" s="1"/>
  <c r="F186" i="1"/>
  <c r="H186" i="1" s="1"/>
  <c r="J186" i="1" s="1"/>
  <c r="L186" i="1" s="1"/>
  <c r="N186" i="1" s="1"/>
  <c r="F187" i="1"/>
  <c r="H187" i="1" s="1"/>
  <c r="J187" i="1" s="1"/>
  <c r="L187" i="1" s="1"/>
  <c r="N187" i="1" s="1"/>
  <c r="F190" i="1"/>
  <c r="H190" i="1" s="1"/>
  <c r="J190" i="1" s="1"/>
  <c r="L190" i="1" s="1"/>
  <c r="N190" i="1" s="1"/>
  <c r="F191" i="1"/>
  <c r="H191" i="1" s="1"/>
  <c r="J191" i="1" s="1"/>
  <c r="L191" i="1" s="1"/>
  <c r="N191" i="1" s="1"/>
  <c r="F194" i="1"/>
  <c r="H194" i="1" s="1"/>
  <c r="J194" i="1" s="1"/>
  <c r="L194" i="1" s="1"/>
  <c r="N194" i="1" s="1"/>
  <c r="F195" i="1"/>
  <c r="H195" i="1" s="1"/>
  <c r="J195" i="1" s="1"/>
  <c r="L195" i="1" s="1"/>
  <c r="N195" i="1" s="1"/>
  <c r="F198" i="1"/>
  <c r="H198" i="1" s="1"/>
  <c r="J198" i="1" s="1"/>
  <c r="L198" i="1" s="1"/>
  <c r="N198" i="1" s="1"/>
  <c r="F199" i="1"/>
  <c r="H199" i="1" s="1"/>
  <c r="J199" i="1" s="1"/>
  <c r="L199" i="1" s="1"/>
  <c r="N199" i="1" s="1"/>
  <c r="F200" i="1"/>
  <c r="H200" i="1" s="1"/>
  <c r="J200" i="1" s="1"/>
  <c r="L200" i="1" s="1"/>
  <c r="N200" i="1" s="1"/>
  <c r="F201" i="1"/>
  <c r="H201" i="1" s="1"/>
  <c r="J201" i="1" s="1"/>
  <c r="L201" i="1" s="1"/>
  <c r="N201" i="1" s="1"/>
  <c r="F204" i="1"/>
  <c r="H204" i="1" s="1"/>
  <c r="J204" i="1" s="1"/>
  <c r="L204" i="1" s="1"/>
  <c r="N204" i="1" s="1"/>
  <c r="F205" i="1"/>
  <c r="H205" i="1" s="1"/>
  <c r="J205" i="1" s="1"/>
  <c r="L205" i="1" s="1"/>
  <c r="N205" i="1" s="1"/>
  <c r="F208" i="1"/>
  <c r="H208" i="1" s="1"/>
  <c r="J208" i="1" s="1"/>
  <c r="L208" i="1" s="1"/>
  <c r="N208" i="1" s="1"/>
  <c r="F209" i="1"/>
  <c r="H209" i="1" s="1"/>
  <c r="J209" i="1" s="1"/>
  <c r="L209" i="1" s="1"/>
  <c r="N209" i="1" s="1"/>
  <c r="F212" i="1"/>
  <c r="H212" i="1" s="1"/>
  <c r="J212" i="1" s="1"/>
  <c r="L212" i="1" s="1"/>
  <c r="N212" i="1" s="1"/>
  <c r="F213" i="1"/>
  <c r="H213" i="1" s="1"/>
  <c r="J213" i="1" s="1"/>
  <c r="L213" i="1" s="1"/>
  <c r="N213" i="1" s="1"/>
  <c r="F225" i="1"/>
  <c r="H225" i="1" s="1"/>
  <c r="J225" i="1" s="1"/>
  <c r="L225" i="1" s="1"/>
  <c r="N225" i="1" s="1"/>
  <c r="F230" i="1"/>
  <c r="H230" i="1" s="1"/>
  <c r="J230" i="1" s="1"/>
  <c r="L230" i="1" s="1"/>
  <c r="N230" i="1" s="1"/>
  <c r="F231" i="1"/>
  <c r="H231" i="1" s="1"/>
  <c r="J231" i="1" s="1"/>
  <c r="L231" i="1" s="1"/>
  <c r="N231" i="1" s="1"/>
  <c r="F234" i="1"/>
  <c r="H234" i="1" s="1"/>
  <c r="J234" i="1" s="1"/>
  <c r="L234" i="1" s="1"/>
  <c r="N234" i="1" s="1"/>
  <c r="F235" i="1"/>
  <c r="H235" i="1" s="1"/>
  <c r="J235" i="1" s="1"/>
  <c r="L235" i="1" s="1"/>
  <c r="N235" i="1" s="1"/>
  <c r="F240" i="1"/>
  <c r="H240" i="1" s="1"/>
  <c r="J240" i="1" s="1"/>
  <c r="L240" i="1" s="1"/>
  <c r="N240" i="1" s="1"/>
  <c r="F241" i="1"/>
  <c r="H241" i="1" s="1"/>
  <c r="J241" i="1" s="1"/>
  <c r="L241" i="1" s="1"/>
  <c r="N241" i="1" s="1"/>
  <c r="F242" i="1"/>
  <c r="H242" i="1" s="1"/>
  <c r="J242" i="1" s="1"/>
  <c r="L242" i="1" s="1"/>
  <c r="N242" i="1" s="1"/>
  <c r="F243" i="1"/>
  <c r="H243" i="1" s="1"/>
  <c r="J243" i="1" s="1"/>
  <c r="L243" i="1" s="1"/>
  <c r="N243" i="1" s="1"/>
  <c r="F244" i="1"/>
  <c r="H244" i="1" s="1"/>
  <c r="J244" i="1" s="1"/>
  <c r="L244" i="1" s="1"/>
  <c r="N244" i="1" s="1"/>
  <c r="F247" i="1"/>
  <c r="H247" i="1" s="1"/>
  <c r="J247" i="1" s="1"/>
  <c r="L247" i="1" s="1"/>
  <c r="N247" i="1" s="1"/>
  <c r="F248" i="1"/>
  <c r="H248" i="1" s="1"/>
  <c r="J248" i="1" s="1"/>
  <c r="L248" i="1" s="1"/>
  <c r="N248" i="1" s="1"/>
  <c r="F249" i="1"/>
  <c r="H249" i="1" s="1"/>
  <c r="J249" i="1" s="1"/>
  <c r="L249" i="1" s="1"/>
  <c r="N249" i="1" s="1"/>
  <c r="F252" i="1"/>
  <c r="H252" i="1" s="1"/>
  <c r="J252" i="1" s="1"/>
  <c r="L252" i="1" s="1"/>
  <c r="N252" i="1" s="1"/>
  <c r="F253" i="1"/>
  <c r="H253" i="1" s="1"/>
  <c r="J253" i="1" s="1"/>
  <c r="L253" i="1" s="1"/>
  <c r="N253" i="1" s="1"/>
  <c r="F255" i="1"/>
  <c r="H255" i="1" s="1"/>
  <c r="J255" i="1" s="1"/>
  <c r="L255" i="1" s="1"/>
  <c r="N255" i="1" s="1"/>
  <c r="F277" i="1"/>
  <c r="H277" i="1" s="1"/>
  <c r="J277" i="1" s="1"/>
  <c r="L277" i="1" s="1"/>
  <c r="N277" i="1" s="1"/>
  <c r="F278" i="1"/>
  <c r="H278" i="1" s="1"/>
  <c r="J278" i="1" s="1"/>
  <c r="L278" i="1" s="1"/>
  <c r="N278" i="1" s="1"/>
  <c r="AC294" i="1"/>
  <c r="AC293" i="1"/>
  <c r="AC275" i="1"/>
  <c r="AC292" i="1" s="1"/>
  <c r="AC274" i="1"/>
  <c r="AC273" i="1"/>
  <c r="AC245" i="1"/>
  <c r="AC239" i="1"/>
  <c r="AC238" i="1"/>
  <c r="AC232" i="1"/>
  <c r="AC229" i="1"/>
  <c r="AC228" i="1"/>
  <c r="AC223" i="1"/>
  <c r="AC222" i="1"/>
  <c r="AC220" i="1" s="1"/>
  <c r="AC210" i="1"/>
  <c r="AC206" i="1"/>
  <c r="AC202" i="1"/>
  <c r="AC196" i="1"/>
  <c r="AC192" i="1"/>
  <c r="AC188" i="1"/>
  <c r="AC184" i="1"/>
  <c r="AC180" i="1"/>
  <c r="AC176" i="1"/>
  <c r="AC172" i="1"/>
  <c r="AC168" i="1"/>
  <c r="AC164" i="1"/>
  <c r="AC163" i="1"/>
  <c r="AC283" i="1" s="1"/>
  <c r="AC150" i="1"/>
  <c r="AC143" i="1"/>
  <c r="AC138" i="1"/>
  <c r="AC137" i="1"/>
  <c r="AC123" i="1"/>
  <c r="AC120" i="1"/>
  <c r="AC115" i="1"/>
  <c r="AC100" i="1"/>
  <c r="AC286" i="1" s="1"/>
  <c r="AC99" i="1"/>
  <c r="AC98" i="1"/>
  <c r="AC68" i="1"/>
  <c r="AC64" i="1"/>
  <c r="AC59" i="1"/>
  <c r="AC54" i="1"/>
  <c r="AC49" i="1"/>
  <c r="AC44" i="1"/>
  <c r="AC30" i="1"/>
  <c r="AC25" i="1"/>
  <c r="AC19" i="1"/>
  <c r="P294" i="1"/>
  <c r="P293" i="1"/>
  <c r="P275" i="1"/>
  <c r="P292" i="1" s="1"/>
  <c r="P274" i="1"/>
  <c r="P273" i="1"/>
  <c r="P245" i="1"/>
  <c r="P239" i="1"/>
  <c r="P238" i="1"/>
  <c r="P232" i="1"/>
  <c r="P229" i="1"/>
  <c r="P228" i="1"/>
  <c r="P223" i="1"/>
  <c r="P222" i="1"/>
  <c r="P220" i="1" s="1"/>
  <c r="P210" i="1"/>
  <c r="P206" i="1"/>
  <c r="P202" i="1"/>
  <c r="P196" i="1"/>
  <c r="P192" i="1"/>
  <c r="P188" i="1"/>
  <c r="P184" i="1"/>
  <c r="P180" i="1"/>
  <c r="P176" i="1"/>
  <c r="P172" i="1"/>
  <c r="P168" i="1"/>
  <c r="P164" i="1"/>
  <c r="P163" i="1"/>
  <c r="P283" i="1" s="1"/>
  <c r="P150" i="1"/>
  <c r="P143" i="1"/>
  <c r="P138" i="1"/>
  <c r="P137" i="1"/>
  <c r="P123" i="1"/>
  <c r="P120" i="1"/>
  <c r="P115" i="1"/>
  <c r="P100" i="1"/>
  <c r="P286" i="1" s="1"/>
  <c r="P99" i="1"/>
  <c r="P98" i="1"/>
  <c r="P68" i="1"/>
  <c r="P64" i="1"/>
  <c r="P59" i="1"/>
  <c r="P54" i="1"/>
  <c r="P49" i="1"/>
  <c r="P44" i="1"/>
  <c r="P30" i="1"/>
  <c r="P25" i="1"/>
  <c r="P19" i="1"/>
  <c r="E202" i="1"/>
  <c r="E294" i="1"/>
  <c r="E293" i="1"/>
  <c r="E275" i="1"/>
  <c r="E292" i="1" s="1"/>
  <c r="E274" i="1"/>
  <c r="E273" i="1"/>
  <c r="E245" i="1"/>
  <c r="E239" i="1"/>
  <c r="E238" i="1"/>
  <c r="E232" i="1"/>
  <c r="E229" i="1"/>
  <c r="E228" i="1"/>
  <c r="E223" i="1"/>
  <c r="E222" i="1"/>
  <c r="E220" i="1" s="1"/>
  <c r="E210" i="1"/>
  <c r="E206" i="1"/>
  <c r="E196" i="1"/>
  <c r="E192" i="1"/>
  <c r="E188" i="1"/>
  <c r="E184" i="1"/>
  <c r="E180" i="1"/>
  <c r="E176" i="1"/>
  <c r="E172" i="1"/>
  <c r="E168" i="1"/>
  <c r="E164" i="1"/>
  <c r="E163" i="1"/>
  <c r="E283" i="1" s="1"/>
  <c r="E150" i="1"/>
  <c r="E143" i="1"/>
  <c r="E138" i="1"/>
  <c r="E137" i="1"/>
  <c r="E123" i="1"/>
  <c r="E120" i="1"/>
  <c r="E115" i="1"/>
  <c r="E100" i="1"/>
  <c r="E286" i="1" s="1"/>
  <c r="E99" i="1"/>
  <c r="E98" i="1"/>
  <c r="E68" i="1"/>
  <c r="E64" i="1"/>
  <c r="E59" i="1"/>
  <c r="E54" i="1"/>
  <c r="E49" i="1"/>
  <c r="E44" i="1"/>
  <c r="E30" i="1"/>
  <c r="E25" i="1"/>
  <c r="E19" i="1"/>
  <c r="S20" i="1" l="1"/>
  <c r="AF20" i="1"/>
  <c r="P288" i="1"/>
  <c r="AC288" i="1"/>
  <c r="E288" i="1"/>
  <c r="E95" i="1"/>
  <c r="P291" i="1"/>
  <c r="P290" i="1"/>
  <c r="E291" i="1"/>
  <c r="AC291" i="1"/>
  <c r="E290" i="1"/>
  <c r="AC290" i="1"/>
  <c r="AC15" i="1"/>
  <c r="AC285" i="1"/>
  <c r="AC134" i="1"/>
  <c r="AC271" i="1"/>
  <c r="P271" i="1"/>
  <c r="E226" i="1"/>
  <c r="P95" i="1"/>
  <c r="P289" i="1"/>
  <c r="P160" i="1"/>
  <c r="P236" i="1"/>
  <c r="AC226" i="1"/>
  <c r="P284" i="1"/>
  <c r="E289" i="1"/>
  <c r="E160" i="1"/>
  <c r="E271" i="1"/>
  <c r="P15" i="1"/>
  <c r="P285" i="1"/>
  <c r="P134" i="1"/>
  <c r="P226" i="1"/>
  <c r="AC95" i="1"/>
  <c r="AC289" i="1"/>
  <c r="AC160" i="1"/>
  <c r="AC236" i="1"/>
  <c r="AC284" i="1"/>
  <c r="E236" i="1"/>
  <c r="E134" i="1"/>
  <c r="E285" i="1"/>
  <c r="E284" i="1"/>
  <c r="E15" i="1"/>
  <c r="O294" i="1"/>
  <c r="Q294" i="1" s="1"/>
  <c r="S294" i="1" s="1"/>
  <c r="U294" i="1" s="1"/>
  <c r="W294" i="1" s="1"/>
  <c r="Y294" i="1" s="1"/>
  <c r="AA294" i="1" s="1"/>
  <c r="AB294" i="1"/>
  <c r="AD294" i="1" s="1"/>
  <c r="AF294" i="1" s="1"/>
  <c r="AH294" i="1" s="1"/>
  <c r="AJ294" i="1" s="1"/>
  <c r="AL294" i="1" s="1"/>
  <c r="D294" i="1"/>
  <c r="F294" i="1" s="1"/>
  <c r="H294" i="1" s="1"/>
  <c r="J294" i="1" s="1"/>
  <c r="L294" i="1" s="1"/>
  <c r="N294" i="1" s="1"/>
  <c r="AH20" i="1" l="1"/>
  <c r="U20" i="1"/>
  <c r="E281" i="1"/>
  <c r="E297" i="1" s="1"/>
  <c r="P281" i="1"/>
  <c r="P299" i="1" s="1"/>
  <c r="P300" i="1" s="1"/>
  <c r="AC281" i="1"/>
  <c r="AC299" i="1" s="1"/>
  <c r="AC300" i="1" s="1"/>
  <c r="O222" i="1"/>
  <c r="Q222" i="1" s="1"/>
  <c r="S222" i="1" s="1"/>
  <c r="U222" i="1" s="1"/>
  <c r="W222" i="1" s="1"/>
  <c r="Y222" i="1" s="1"/>
  <c r="AA222" i="1" s="1"/>
  <c r="AB222" i="1"/>
  <c r="AD222" i="1" s="1"/>
  <c r="AF222" i="1" s="1"/>
  <c r="AH222" i="1" s="1"/>
  <c r="AJ222" i="1" s="1"/>
  <c r="AL222" i="1" s="1"/>
  <c r="D222" i="1"/>
  <c r="F222" i="1" s="1"/>
  <c r="H222" i="1" s="1"/>
  <c r="J222" i="1" s="1"/>
  <c r="L222" i="1" s="1"/>
  <c r="N222" i="1" s="1"/>
  <c r="W20" i="1" l="1"/>
  <c r="AJ20" i="1"/>
  <c r="O136" i="1"/>
  <c r="Q136" i="1" s="1"/>
  <c r="S136" i="1" s="1"/>
  <c r="U136" i="1" s="1"/>
  <c r="W136" i="1" s="1"/>
  <c r="Y136" i="1" s="1"/>
  <c r="AA136" i="1" s="1"/>
  <c r="AB136" i="1"/>
  <c r="AD136" i="1" s="1"/>
  <c r="AF136" i="1" s="1"/>
  <c r="AH136" i="1" s="1"/>
  <c r="AJ136" i="1" s="1"/>
  <c r="AL136" i="1" s="1"/>
  <c r="O137" i="1"/>
  <c r="Q137" i="1" s="1"/>
  <c r="S137" i="1" s="1"/>
  <c r="U137" i="1" s="1"/>
  <c r="W137" i="1" s="1"/>
  <c r="Y137" i="1" s="1"/>
  <c r="AA137" i="1" s="1"/>
  <c r="AB137" i="1"/>
  <c r="AD137" i="1" s="1"/>
  <c r="AF137" i="1" s="1"/>
  <c r="AH137" i="1" s="1"/>
  <c r="AJ137" i="1" s="1"/>
  <c r="AL137" i="1" s="1"/>
  <c r="D137" i="1"/>
  <c r="F137" i="1" s="1"/>
  <c r="H137" i="1" s="1"/>
  <c r="J137" i="1" s="1"/>
  <c r="L137" i="1" s="1"/>
  <c r="N137" i="1" s="1"/>
  <c r="D136" i="1"/>
  <c r="F136" i="1" s="1"/>
  <c r="H136" i="1" s="1"/>
  <c r="J136" i="1" s="1"/>
  <c r="L136" i="1" s="1"/>
  <c r="N136" i="1" s="1"/>
  <c r="O143" i="1"/>
  <c r="Q143" i="1" s="1"/>
  <c r="S143" i="1" s="1"/>
  <c r="U143" i="1" s="1"/>
  <c r="W143" i="1" s="1"/>
  <c r="Y143" i="1" s="1"/>
  <c r="AA143" i="1" s="1"/>
  <c r="AB143" i="1"/>
  <c r="AD143" i="1" s="1"/>
  <c r="AF143" i="1" s="1"/>
  <c r="AH143" i="1" s="1"/>
  <c r="AJ143" i="1" s="1"/>
  <c r="AL143" i="1" s="1"/>
  <c r="D143" i="1"/>
  <c r="F143" i="1" s="1"/>
  <c r="H143" i="1" s="1"/>
  <c r="J143" i="1" s="1"/>
  <c r="L143" i="1" s="1"/>
  <c r="N143" i="1" s="1"/>
  <c r="O150" i="1"/>
  <c r="AB150" i="1"/>
  <c r="D150" i="1"/>
  <c r="F150" i="1" s="1"/>
  <c r="H150" i="1" s="1"/>
  <c r="J150" i="1" s="1"/>
  <c r="L150" i="1" s="1"/>
  <c r="N150" i="1" s="1"/>
  <c r="AL20" i="1" l="1"/>
  <c r="Y20" i="1"/>
  <c r="AD150" i="1"/>
  <c r="Q150" i="1"/>
  <c r="Q17" i="1"/>
  <c r="S17" i="1" s="1"/>
  <c r="U17" i="1" s="1"/>
  <c r="W17" i="1" s="1"/>
  <c r="Y17" i="1" s="1"/>
  <c r="AA17" i="1" s="1"/>
  <c r="O19" i="1"/>
  <c r="Q19" i="1" s="1"/>
  <c r="S19" i="1" s="1"/>
  <c r="U19" i="1" s="1"/>
  <c r="W19" i="1" s="1"/>
  <c r="Y19" i="1" s="1"/>
  <c r="AA19" i="1" s="1"/>
  <c r="AB19" i="1"/>
  <c r="AD19" i="1" s="1"/>
  <c r="AF19" i="1" s="1"/>
  <c r="AH19" i="1" s="1"/>
  <c r="AJ19" i="1" s="1"/>
  <c r="AL19" i="1" s="1"/>
  <c r="F19" i="1"/>
  <c r="H19" i="1" s="1"/>
  <c r="J19" i="1" s="1"/>
  <c r="L19" i="1" s="1"/>
  <c r="N19" i="1" s="1"/>
  <c r="AD17" i="1"/>
  <c r="AF17" i="1" s="1"/>
  <c r="AH17" i="1" s="1"/>
  <c r="AJ17" i="1" s="1"/>
  <c r="AL17" i="1" s="1"/>
  <c r="F17" i="1"/>
  <c r="H17" i="1" s="1"/>
  <c r="J17" i="1" s="1"/>
  <c r="L17" i="1" s="1"/>
  <c r="N17" i="1" s="1"/>
  <c r="O30" i="1"/>
  <c r="AB30" i="1"/>
  <c r="D30" i="1"/>
  <c r="AA20" i="1" l="1"/>
  <c r="S150" i="1"/>
  <c r="AF150" i="1"/>
  <c r="AD30" i="1"/>
  <c r="AF30" i="1" s="1"/>
  <c r="AH30" i="1" s="1"/>
  <c r="AJ30" i="1" s="1"/>
  <c r="AL30" i="1" s="1"/>
  <c r="F30" i="1"/>
  <c r="H30" i="1" s="1"/>
  <c r="J30" i="1" s="1"/>
  <c r="L30" i="1" s="1"/>
  <c r="N30" i="1" s="1"/>
  <c r="Q30" i="1"/>
  <c r="S30" i="1" s="1"/>
  <c r="U30" i="1" s="1"/>
  <c r="W30" i="1" s="1"/>
  <c r="Y30" i="1" s="1"/>
  <c r="AA30" i="1" s="1"/>
  <c r="O238" i="1"/>
  <c r="Q238" i="1" s="1"/>
  <c r="S238" i="1" s="1"/>
  <c r="U238" i="1" s="1"/>
  <c r="W238" i="1" s="1"/>
  <c r="Y238" i="1" s="1"/>
  <c r="AA238" i="1" s="1"/>
  <c r="AB238" i="1"/>
  <c r="AD238" i="1" s="1"/>
  <c r="AF238" i="1" s="1"/>
  <c r="AH238" i="1" s="1"/>
  <c r="AJ238" i="1" s="1"/>
  <c r="AL238" i="1" s="1"/>
  <c r="D238" i="1"/>
  <c r="F238" i="1" s="1"/>
  <c r="H238" i="1" s="1"/>
  <c r="J238" i="1" s="1"/>
  <c r="L238" i="1" s="1"/>
  <c r="N238" i="1" s="1"/>
  <c r="AH150" i="1" l="1"/>
  <c r="U150" i="1"/>
  <c r="O228" i="1"/>
  <c r="Q228" i="1" s="1"/>
  <c r="S228" i="1" s="1"/>
  <c r="U228" i="1" s="1"/>
  <c r="W228" i="1" s="1"/>
  <c r="Y228" i="1" s="1"/>
  <c r="AA228" i="1" s="1"/>
  <c r="AB228" i="1"/>
  <c r="AD228" i="1" s="1"/>
  <c r="AF228" i="1" s="1"/>
  <c r="AH228" i="1" s="1"/>
  <c r="AJ228" i="1" s="1"/>
  <c r="AL228" i="1" s="1"/>
  <c r="O229" i="1"/>
  <c r="Q229" i="1" s="1"/>
  <c r="S229" i="1" s="1"/>
  <c r="U229" i="1" s="1"/>
  <c r="W229" i="1" s="1"/>
  <c r="Y229" i="1" s="1"/>
  <c r="AA229" i="1" s="1"/>
  <c r="AB229" i="1"/>
  <c r="AD229" i="1" s="1"/>
  <c r="AF229" i="1" s="1"/>
  <c r="AH229" i="1" s="1"/>
  <c r="AJ229" i="1" s="1"/>
  <c r="AL229" i="1" s="1"/>
  <c r="D229" i="1"/>
  <c r="F229" i="1" s="1"/>
  <c r="H229" i="1" s="1"/>
  <c r="J229" i="1" s="1"/>
  <c r="D228" i="1"/>
  <c r="F228" i="1" s="1"/>
  <c r="H228" i="1" s="1"/>
  <c r="J228" i="1" s="1"/>
  <c r="L228" i="1" s="1"/>
  <c r="N228" i="1" s="1"/>
  <c r="O239" i="1"/>
  <c r="AB239" i="1"/>
  <c r="D239" i="1"/>
  <c r="O293" i="1"/>
  <c r="Q293" i="1" s="1"/>
  <c r="S293" i="1" s="1"/>
  <c r="U293" i="1" s="1"/>
  <c r="W293" i="1" s="1"/>
  <c r="Y293" i="1" s="1"/>
  <c r="AA293" i="1" s="1"/>
  <c r="AB293" i="1"/>
  <c r="AD293" i="1" s="1"/>
  <c r="AF293" i="1" s="1"/>
  <c r="AH293" i="1" s="1"/>
  <c r="AJ293" i="1" s="1"/>
  <c r="AL293" i="1" s="1"/>
  <c r="D293" i="1"/>
  <c r="F293" i="1" s="1"/>
  <c r="H293" i="1" s="1"/>
  <c r="J293" i="1" s="1"/>
  <c r="L293" i="1" s="1"/>
  <c r="N293" i="1" s="1"/>
  <c r="L229" i="1" l="1"/>
  <c r="N229" i="1" s="1"/>
  <c r="W150" i="1"/>
  <c r="AJ150" i="1"/>
  <c r="AB236" i="1"/>
  <c r="AD236" i="1" s="1"/>
  <c r="AF236" i="1" s="1"/>
  <c r="AH236" i="1" s="1"/>
  <c r="AJ236" i="1" s="1"/>
  <c r="AL236" i="1" s="1"/>
  <c r="AD239" i="1"/>
  <c r="AF239" i="1" s="1"/>
  <c r="AH239" i="1" s="1"/>
  <c r="AJ239" i="1" s="1"/>
  <c r="AL239" i="1" s="1"/>
  <c r="D236" i="1"/>
  <c r="F236" i="1" s="1"/>
  <c r="H236" i="1" s="1"/>
  <c r="J236" i="1" s="1"/>
  <c r="L236" i="1" s="1"/>
  <c r="N236" i="1" s="1"/>
  <c r="F239" i="1"/>
  <c r="H239" i="1" s="1"/>
  <c r="J239" i="1" s="1"/>
  <c r="L239" i="1" s="1"/>
  <c r="N239" i="1" s="1"/>
  <c r="O236" i="1"/>
  <c r="Q236" i="1" s="1"/>
  <c r="S236" i="1" s="1"/>
  <c r="U236" i="1" s="1"/>
  <c r="W236" i="1" s="1"/>
  <c r="Y236" i="1" s="1"/>
  <c r="AA236" i="1" s="1"/>
  <c r="Q239" i="1"/>
  <c r="S239" i="1" s="1"/>
  <c r="U239" i="1" s="1"/>
  <c r="W239" i="1" s="1"/>
  <c r="Y239" i="1" s="1"/>
  <c r="AA239" i="1" s="1"/>
  <c r="D226" i="1"/>
  <c r="F226" i="1" s="1"/>
  <c r="H226" i="1" s="1"/>
  <c r="J226" i="1" s="1"/>
  <c r="L226" i="1" s="1"/>
  <c r="N226" i="1" s="1"/>
  <c r="O226" i="1"/>
  <c r="Q226" i="1" s="1"/>
  <c r="S226" i="1" s="1"/>
  <c r="U226" i="1" s="1"/>
  <c r="W226" i="1" s="1"/>
  <c r="Y226" i="1" s="1"/>
  <c r="AA226" i="1" s="1"/>
  <c r="AB226" i="1"/>
  <c r="AD226" i="1" s="1"/>
  <c r="AF226" i="1" s="1"/>
  <c r="AH226" i="1" s="1"/>
  <c r="AJ226" i="1" s="1"/>
  <c r="AL226" i="1" s="1"/>
  <c r="O162" i="1"/>
  <c r="Q162" i="1" s="1"/>
  <c r="S162" i="1" s="1"/>
  <c r="U162" i="1" s="1"/>
  <c r="W162" i="1" s="1"/>
  <c r="Y162" i="1" s="1"/>
  <c r="AA162" i="1" s="1"/>
  <c r="AB162" i="1"/>
  <c r="AD162" i="1" s="1"/>
  <c r="AF162" i="1" s="1"/>
  <c r="AH162" i="1" s="1"/>
  <c r="AJ162" i="1" s="1"/>
  <c r="AL162" i="1" s="1"/>
  <c r="D162" i="1"/>
  <c r="F162" i="1" s="1"/>
  <c r="H162" i="1" s="1"/>
  <c r="J162" i="1" s="1"/>
  <c r="L162" i="1" s="1"/>
  <c r="N162" i="1" s="1"/>
  <c r="O273" i="1"/>
  <c r="Q273" i="1" s="1"/>
  <c r="S273" i="1" s="1"/>
  <c r="U273" i="1" s="1"/>
  <c r="W273" i="1" s="1"/>
  <c r="Y273" i="1" s="1"/>
  <c r="AA273" i="1" s="1"/>
  <c r="AB273" i="1"/>
  <c r="AD273" i="1" s="1"/>
  <c r="AF273" i="1" s="1"/>
  <c r="AH273" i="1" s="1"/>
  <c r="AJ273" i="1" s="1"/>
  <c r="AL273" i="1" s="1"/>
  <c r="O274" i="1"/>
  <c r="Q274" i="1" s="1"/>
  <c r="S274" i="1" s="1"/>
  <c r="U274" i="1" s="1"/>
  <c r="W274" i="1" s="1"/>
  <c r="Y274" i="1" s="1"/>
  <c r="AA274" i="1" s="1"/>
  <c r="AB274" i="1"/>
  <c r="AD274" i="1" s="1"/>
  <c r="AF274" i="1" s="1"/>
  <c r="AH274" i="1" s="1"/>
  <c r="AJ274" i="1" s="1"/>
  <c r="AL274" i="1" s="1"/>
  <c r="D274" i="1"/>
  <c r="F274" i="1" s="1"/>
  <c r="H274" i="1" s="1"/>
  <c r="J274" i="1" s="1"/>
  <c r="L274" i="1" s="1"/>
  <c r="N274" i="1" s="1"/>
  <c r="D273" i="1"/>
  <c r="F273" i="1" s="1"/>
  <c r="H273" i="1" s="1"/>
  <c r="J273" i="1" s="1"/>
  <c r="L273" i="1" s="1"/>
  <c r="N273" i="1" s="1"/>
  <c r="O275" i="1"/>
  <c r="AB275" i="1"/>
  <c r="D275" i="1"/>
  <c r="AL150" i="1" l="1"/>
  <c r="Y150" i="1"/>
  <c r="AB292" i="1"/>
  <c r="AD292" i="1" s="1"/>
  <c r="AF292" i="1" s="1"/>
  <c r="AH292" i="1" s="1"/>
  <c r="AJ292" i="1" s="1"/>
  <c r="AL292" i="1" s="1"/>
  <c r="AD275" i="1"/>
  <c r="AF275" i="1" s="1"/>
  <c r="AH275" i="1" s="1"/>
  <c r="AJ275" i="1" s="1"/>
  <c r="AL275" i="1" s="1"/>
  <c r="D292" i="1"/>
  <c r="F292" i="1" s="1"/>
  <c r="H292" i="1" s="1"/>
  <c r="J292" i="1" s="1"/>
  <c r="L292" i="1" s="1"/>
  <c r="N292" i="1" s="1"/>
  <c r="F275" i="1"/>
  <c r="H275" i="1" s="1"/>
  <c r="J275" i="1" s="1"/>
  <c r="L275" i="1" s="1"/>
  <c r="N275" i="1" s="1"/>
  <c r="O292" i="1"/>
  <c r="Q292" i="1" s="1"/>
  <c r="S292" i="1" s="1"/>
  <c r="U292" i="1" s="1"/>
  <c r="W292" i="1" s="1"/>
  <c r="Y292" i="1" s="1"/>
  <c r="AA292" i="1" s="1"/>
  <c r="Q275" i="1"/>
  <c r="S275" i="1" s="1"/>
  <c r="U275" i="1" s="1"/>
  <c r="W275" i="1" s="1"/>
  <c r="Y275" i="1" s="1"/>
  <c r="AA275" i="1" s="1"/>
  <c r="D271" i="1"/>
  <c r="F271" i="1" s="1"/>
  <c r="H271" i="1" s="1"/>
  <c r="J271" i="1" s="1"/>
  <c r="L271" i="1" s="1"/>
  <c r="N271" i="1" s="1"/>
  <c r="AB271" i="1"/>
  <c r="AD271" i="1" s="1"/>
  <c r="AF271" i="1" s="1"/>
  <c r="AH271" i="1" s="1"/>
  <c r="AJ271" i="1" s="1"/>
  <c r="AL271" i="1" s="1"/>
  <c r="O271" i="1"/>
  <c r="Q271" i="1" s="1"/>
  <c r="S271" i="1" s="1"/>
  <c r="U271" i="1" s="1"/>
  <c r="W271" i="1" s="1"/>
  <c r="Y271" i="1" s="1"/>
  <c r="AA271" i="1" s="1"/>
  <c r="AA150" i="1" l="1"/>
  <c r="O97" i="1"/>
  <c r="Q97" i="1" s="1"/>
  <c r="S97" i="1" s="1"/>
  <c r="U97" i="1" s="1"/>
  <c r="W97" i="1" s="1"/>
  <c r="Y97" i="1" s="1"/>
  <c r="AA97" i="1" s="1"/>
  <c r="AB97" i="1"/>
  <c r="AD97" i="1" s="1"/>
  <c r="AF97" i="1" s="1"/>
  <c r="AH97" i="1" s="1"/>
  <c r="AJ97" i="1" s="1"/>
  <c r="AL97" i="1" s="1"/>
  <c r="O98" i="1"/>
  <c r="Q98" i="1" s="1"/>
  <c r="S98" i="1" s="1"/>
  <c r="U98" i="1" s="1"/>
  <c r="W98" i="1" s="1"/>
  <c r="Y98" i="1" s="1"/>
  <c r="AA98" i="1" s="1"/>
  <c r="AB98" i="1"/>
  <c r="AD98" i="1" s="1"/>
  <c r="AF98" i="1" s="1"/>
  <c r="AH98" i="1" s="1"/>
  <c r="AJ98" i="1" s="1"/>
  <c r="AL98" i="1" s="1"/>
  <c r="O99" i="1"/>
  <c r="AB99" i="1"/>
  <c r="AD99" i="1" s="1"/>
  <c r="AF99" i="1" s="1"/>
  <c r="AH99" i="1" s="1"/>
  <c r="AJ99" i="1" s="1"/>
  <c r="AL99" i="1" s="1"/>
  <c r="O100" i="1"/>
  <c r="AB100" i="1"/>
  <c r="D100" i="1"/>
  <c r="D99" i="1"/>
  <c r="D98" i="1"/>
  <c r="F98" i="1" s="1"/>
  <c r="H98" i="1" s="1"/>
  <c r="J98" i="1" s="1"/>
  <c r="L98" i="1" s="1"/>
  <c r="N98" i="1" s="1"/>
  <c r="D97" i="1"/>
  <c r="F97" i="1" s="1"/>
  <c r="H97" i="1" s="1"/>
  <c r="J97" i="1" s="1"/>
  <c r="L97" i="1" s="1"/>
  <c r="N97" i="1" s="1"/>
  <c r="O123" i="1"/>
  <c r="Q123" i="1" s="1"/>
  <c r="S123" i="1" s="1"/>
  <c r="U123" i="1" s="1"/>
  <c r="W123" i="1" s="1"/>
  <c r="Y123" i="1" s="1"/>
  <c r="AA123" i="1" s="1"/>
  <c r="AB123" i="1"/>
  <c r="AD123" i="1" s="1"/>
  <c r="AF123" i="1" s="1"/>
  <c r="AH123" i="1" s="1"/>
  <c r="AJ123" i="1" s="1"/>
  <c r="AL123" i="1" s="1"/>
  <c r="D123" i="1"/>
  <c r="F123" i="1" s="1"/>
  <c r="H123" i="1" s="1"/>
  <c r="J123" i="1" s="1"/>
  <c r="L123" i="1" s="1"/>
  <c r="N123" i="1" s="1"/>
  <c r="O120" i="1"/>
  <c r="Q120" i="1" s="1"/>
  <c r="S120" i="1" s="1"/>
  <c r="U120" i="1" s="1"/>
  <c r="W120" i="1" s="1"/>
  <c r="Y120" i="1" s="1"/>
  <c r="AA120" i="1" s="1"/>
  <c r="AB120" i="1"/>
  <c r="AD120" i="1" s="1"/>
  <c r="AF120" i="1" s="1"/>
  <c r="AH120" i="1" s="1"/>
  <c r="AJ120" i="1" s="1"/>
  <c r="AL120" i="1" s="1"/>
  <c r="D120" i="1"/>
  <c r="F120" i="1" s="1"/>
  <c r="H120" i="1" s="1"/>
  <c r="J120" i="1" s="1"/>
  <c r="L120" i="1" s="1"/>
  <c r="N120" i="1" s="1"/>
  <c r="O115" i="1"/>
  <c r="Q115" i="1" s="1"/>
  <c r="S115" i="1" s="1"/>
  <c r="U115" i="1" s="1"/>
  <c r="W115" i="1" s="1"/>
  <c r="Y115" i="1" s="1"/>
  <c r="AA115" i="1" s="1"/>
  <c r="AB115" i="1"/>
  <c r="AD115" i="1" s="1"/>
  <c r="AF115" i="1" s="1"/>
  <c r="AH115" i="1" s="1"/>
  <c r="AJ115" i="1" s="1"/>
  <c r="AL115" i="1" s="1"/>
  <c r="D115" i="1"/>
  <c r="F115" i="1" s="1"/>
  <c r="H115" i="1" s="1"/>
  <c r="J115" i="1" s="1"/>
  <c r="L115" i="1" s="1"/>
  <c r="N115" i="1" s="1"/>
  <c r="AB285" i="1"/>
  <c r="AD285" i="1" s="1"/>
  <c r="AF285" i="1" s="1"/>
  <c r="AH285" i="1" s="1"/>
  <c r="AJ285" i="1" s="1"/>
  <c r="AL285" i="1" s="1"/>
  <c r="D285" i="1" l="1"/>
  <c r="F285" i="1" s="1"/>
  <c r="H285" i="1" s="1"/>
  <c r="J285" i="1" s="1"/>
  <c r="L285" i="1" s="1"/>
  <c r="N285" i="1" s="1"/>
  <c r="F99" i="1"/>
  <c r="H99" i="1" s="1"/>
  <c r="J99" i="1" s="1"/>
  <c r="L99" i="1" s="1"/>
  <c r="N99" i="1" s="1"/>
  <c r="AB286" i="1"/>
  <c r="AD286" i="1" s="1"/>
  <c r="AF286" i="1" s="1"/>
  <c r="AH286" i="1" s="1"/>
  <c r="AJ286" i="1" s="1"/>
  <c r="AL286" i="1" s="1"/>
  <c r="AD100" i="1"/>
  <c r="AF100" i="1" s="1"/>
  <c r="AH100" i="1" s="1"/>
  <c r="AJ100" i="1" s="1"/>
  <c r="AL100" i="1" s="1"/>
  <c r="D286" i="1"/>
  <c r="F286" i="1" s="1"/>
  <c r="H286" i="1" s="1"/>
  <c r="J286" i="1" s="1"/>
  <c r="L286" i="1" s="1"/>
  <c r="N286" i="1" s="1"/>
  <c r="F100" i="1"/>
  <c r="H100" i="1" s="1"/>
  <c r="J100" i="1" s="1"/>
  <c r="L100" i="1" s="1"/>
  <c r="N100" i="1" s="1"/>
  <c r="O286" i="1"/>
  <c r="Q286" i="1" s="1"/>
  <c r="S286" i="1" s="1"/>
  <c r="U286" i="1" s="1"/>
  <c r="W286" i="1" s="1"/>
  <c r="Y286" i="1" s="1"/>
  <c r="AA286" i="1" s="1"/>
  <c r="Q100" i="1"/>
  <c r="S100" i="1" s="1"/>
  <c r="U100" i="1" s="1"/>
  <c r="W100" i="1" s="1"/>
  <c r="Y100" i="1" s="1"/>
  <c r="AA100" i="1" s="1"/>
  <c r="O285" i="1"/>
  <c r="Q285" i="1" s="1"/>
  <c r="S285" i="1" s="1"/>
  <c r="U285" i="1" s="1"/>
  <c r="W285" i="1" s="1"/>
  <c r="Y285" i="1" s="1"/>
  <c r="AA285" i="1" s="1"/>
  <c r="Q99" i="1"/>
  <c r="S99" i="1" s="1"/>
  <c r="U99" i="1" s="1"/>
  <c r="W99" i="1" s="1"/>
  <c r="Y99" i="1" s="1"/>
  <c r="AA99" i="1" s="1"/>
  <c r="AB289" i="1"/>
  <c r="AD289" i="1" s="1"/>
  <c r="AF289" i="1" s="1"/>
  <c r="AH289" i="1" s="1"/>
  <c r="AJ289" i="1" s="1"/>
  <c r="AL289" i="1" s="1"/>
  <c r="D289" i="1"/>
  <c r="F289" i="1" s="1"/>
  <c r="H289" i="1" s="1"/>
  <c r="J289" i="1" s="1"/>
  <c r="L289" i="1" s="1"/>
  <c r="N289" i="1" s="1"/>
  <c r="O289" i="1"/>
  <c r="Q289" i="1" s="1"/>
  <c r="S289" i="1" s="1"/>
  <c r="U289" i="1" s="1"/>
  <c r="W289" i="1" s="1"/>
  <c r="Y289" i="1" s="1"/>
  <c r="AA289" i="1" s="1"/>
  <c r="O68" i="1"/>
  <c r="Q68" i="1" s="1"/>
  <c r="S68" i="1" s="1"/>
  <c r="U68" i="1" s="1"/>
  <c r="W68" i="1" s="1"/>
  <c r="Y68" i="1" s="1"/>
  <c r="AA68" i="1" s="1"/>
  <c r="AB68" i="1"/>
  <c r="AD68" i="1" s="1"/>
  <c r="AF68" i="1" s="1"/>
  <c r="AH68" i="1" s="1"/>
  <c r="AJ68" i="1" s="1"/>
  <c r="AL68" i="1" s="1"/>
  <c r="D68" i="1"/>
  <c r="F68" i="1" s="1"/>
  <c r="H68" i="1" s="1"/>
  <c r="J68" i="1" s="1"/>
  <c r="L68" i="1" s="1"/>
  <c r="N68" i="1" s="1"/>
  <c r="O64" i="1"/>
  <c r="AB64" i="1"/>
  <c r="D64" i="1"/>
  <c r="O59" i="1"/>
  <c r="Q59" i="1" s="1"/>
  <c r="S59" i="1" s="1"/>
  <c r="U59" i="1" s="1"/>
  <c r="W59" i="1" s="1"/>
  <c r="Y59" i="1" s="1"/>
  <c r="AA59" i="1" s="1"/>
  <c r="D59" i="1"/>
  <c r="F59" i="1" s="1"/>
  <c r="H59" i="1" s="1"/>
  <c r="J59" i="1" s="1"/>
  <c r="L59" i="1" s="1"/>
  <c r="N59" i="1" s="1"/>
  <c r="AB62" i="1"/>
  <c r="AB18" i="1" s="1"/>
  <c r="AB54" i="1"/>
  <c r="AD54" i="1" s="1"/>
  <c r="AF54" i="1" s="1"/>
  <c r="AH54" i="1" s="1"/>
  <c r="AJ54" i="1" s="1"/>
  <c r="AL54" i="1" s="1"/>
  <c r="D54" i="1"/>
  <c r="F54" i="1" s="1"/>
  <c r="H54" i="1" s="1"/>
  <c r="J54" i="1" s="1"/>
  <c r="L54" i="1" s="1"/>
  <c r="N54" i="1" s="1"/>
  <c r="O57" i="1"/>
  <c r="O18" i="1" s="1"/>
  <c r="O49" i="1"/>
  <c r="Q49" i="1" s="1"/>
  <c r="S49" i="1" s="1"/>
  <c r="U49" i="1" s="1"/>
  <c r="W49" i="1" s="1"/>
  <c r="Y49" i="1" s="1"/>
  <c r="AA49" i="1" s="1"/>
  <c r="AB49" i="1"/>
  <c r="AD49" i="1" s="1"/>
  <c r="AF49" i="1" s="1"/>
  <c r="AH49" i="1" s="1"/>
  <c r="AJ49" i="1" s="1"/>
  <c r="AL49" i="1" s="1"/>
  <c r="D49" i="1"/>
  <c r="F49" i="1" s="1"/>
  <c r="H49" i="1" s="1"/>
  <c r="J49" i="1" s="1"/>
  <c r="L49" i="1" s="1"/>
  <c r="N49" i="1" s="1"/>
  <c r="O44" i="1"/>
  <c r="Q44" i="1" s="1"/>
  <c r="S44" i="1" s="1"/>
  <c r="U44" i="1" s="1"/>
  <c r="W44" i="1" s="1"/>
  <c r="Y44" i="1" s="1"/>
  <c r="AA44" i="1" s="1"/>
  <c r="AB44" i="1"/>
  <c r="AD44" i="1" s="1"/>
  <c r="AF44" i="1" s="1"/>
  <c r="AH44" i="1" s="1"/>
  <c r="AJ44" i="1" s="1"/>
  <c r="AL44" i="1" s="1"/>
  <c r="D44" i="1"/>
  <c r="F44" i="1" s="1"/>
  <c r="H44" i="1" s="1"/>
  <c r="J44" i="1" s="1"/>
  <c r="L44" i="1" s="1"/>
  <c r="N44" i="1" s="1"/>
  <c r="O25" i="1"/>
  <c r="Q25" i="1" s="1"/>
  <c r="S25" i="1" s="1"/>
  <c r="U25" i="1" s="1"/>
  <c r="W25" i="1" s="1"/>
  <c r="Y25" i="1" s="1"/>
  <c r="AA25" i="1" s="1"/>
  <c r="AB25" i="1"/>
  <c r="AD25" i="1" s="1"/>
  <c r="AF25" i="1" s="1"/>
  <c r="AH25" i="1" s="1"/>
  <c r="AJ25" i="1" s="1"/>
  <c r="AL25" i="1" s="1"/>
  <c r="D28" i="1"/>
  <c r="D18" i="1" s="1"/>
  <c r="O220" i="1"/>
  <c r="Q220" i="1" s="1"/>
  <c r="S220" i="1" s="1"/>
  <c r="U220" i="1" s="1"/>
  <c r="W220" i="1" s="1"/>
  <c r="Y220" i="1" s="1"/>
  <c r="AA220" i="1" s="1"/>
  <c r="AB220" i="1"/>
  <c r="AD220" i="1" s="1"/>
  <c r="AF220" i="1" s="1"/>
  <c r="AH220" i="1" s="1"/>
  <c r="AJ220" i="1" s="1"/>
  <c r="AL220" i="1" s="1"/>
  <c r="D220" i="1"/>
  <c r="F220" i="1" s="1"/>
  <c r="H220" i="1" s="1"/>
  <c r="J220" i="1" s="1"/>
  <c r="L220" i="1" s="1"/>
  <c r="N220" i="1" s="1"/>
  <c r="O163" i="1"/>
  <c r="Q163" i="1" s="1"/>
  <c r="S163" i="1" s="1"/>
  <c r="U163" i="1" s="1"/>
  <c r="W163" i="1" s="1"/>
  <c r="Y163" i="1" s="1"/>
  <c r="AA163" i="1" s="1"/>
  <c r="AB163" i="1"/>
  <c r="AD163" i="1" s="1"/>
  <c r="AF163" i="1" s="1"/>
  <c r="AH163" i="1" s="1"/>
  <c r="AJ163" i="1" s="1"/>
  <c r="AL163" i="1" s="1"/>
  <c r="D163" i="1"/>
  <c r="F163" i="1" s="1"/>
  <c r="H163" i="1" s="1"/>
  <c r="J163" i="1" s="1"/>
  <c r="L163" i="1" s="1"/>
  <c r="N163" i="1" s="1"/>
  <c r="D168" i="1"/>
  <c r="F168" i="1" s="1"/>
  <c r="H168" i="1" s="1"/>
  <c r="J168" i="1" s="1"/>
  <c r="L168" i="1" s="1"/>
  <c r="N168" i="1" s="1"/>
  <c r="AB164" i="1"/>
  <c r="AD164" i="1" s="1"/>
  <c r="AF164" i="1" s="1"/>
  <c r="AH164" i="1" s="1"/>
  <c r="AJ164" i="1" s="1"/>
  <c r="AL164" i="1" s="1"/>
  <c r="O164" i="1"/>
  <c r="Q164" i="1" s="1"/>
  <c r="S164" i="1" s="1"/>
  <c r="U164" i="1" s="1"/>
  <c r="W164" i="1" s="1"/>
  <c r="Y164" i="1" s="1"/>
  <c r="AA164" i="1" s="1"/>
  <c r="D164" i="1"/>
  <c r="F164" i="1" s="1"/>
  <c r="H164" i="1" s="1"/>
  <c r="J164" i="1" s="1"/>
  <c r="L164" i="1" s="1"/>
  <c r="N164" i="1" s="1"/>
  <c r="F18" i="1" l="1"/>
  <c r="H18" i="1" s="1"/>
  <c r="J18" i="1" s="1"/>
  <c r="L18" i="1" s="1"/>
  <c r="N18" i="1" s="1"/>
  <c r="F28" i="1"/>
  <c r="H28" i="1" s="1"/>
  <c r="J28" i="1" s="1"/>
  <c r="L28" i="1" s="1"/>
  <c r="N28" i="1" s="1"/>
  <c r="AD18" i="1"/>
  <c r="AF18" i="1" s="1"/>
  <c r="AH18" i="1" s="1"/>
  <c r="AJ18" i="1" s="1"/>
  <c r="AL18" i="1" s="1"/>
  <c r="AD62" i="1"/>
  <c r="AF62" i="1" s="1"/>
  <c r="AH62" i="1" s="1"/>
  <c r="AJ62" i="1" s="1"/>
  <c r="AL62" i="1" s="1"/>
  <c r="Q57" i="1"/>
  <c r="S57" i="1" s="1"/>
  <c r="U57" i="1" s="1"/>
  <c r="W57" i="1" s="1"/>
  <c r="Y57" i="1" s="1"/>
  <c r="AA57" i="1" s="1"/>
  <c r="D291" i="1"/>
  <c r="AD64" i="1"/>
  <c r="AF64" i="1" s="1"/>
  <c r="AH64" i="1" s="1"/>
  <c r="AJ64" i="1" s="1"/>
  <c r="AL64" i="1" s="1"/>
  <c r="AB291" i="1"/>
  <c r="AD291" i="1" s="1"/>
  <c r="AF291" i="1" s="1"/>
  <c r="AH291" i="1" s="1"/>
  <c r="AJ291" i="1" s="1"/>
  <c r="AL291" i="1" s="1"/>
  <c r="F64" i="1"/>
  <c r="H64" i="1" s="1"/>
  <c r="J64" i="1" s="1"/>
  <c r="L64" i="1" s="1"/>
  <c r="N64" i="1" s="1"/>
  <c r="F291" i="1"/>
  <c r="H291" i="1" s="1"/>
  <c r="J291" i="1" s="1"/>
  <c r="L291" i="1" s="1"/>
  <c r="N291" i="1" s="1"/>
  <c r="Q64" i="1"/>
  <c r="S64" i="1" s="1"/>
  <c r="U64" i="1" s="1"/>
  <c r="W64" i="1" s="1"/>
  <c r="Y64" i="1" s="1"/>
  <c r="AA64" i="1" s="1"/>
  <c r="O291" i="1"/>
  <c r="Q291" i="1" s="1"/>
  <c r="S291" i="1" s="1"/>
  <c r="U291" i="1" s="1"/>
  <c r="W291" i="1" s="1"/>
  <c r="Y291" i="1" s="1"/>
  <c r="AA291" i="1" s="1"/>
  <c r="AB59" i="1"/>
  <c r="AD59" i="1" s="1"/>
  <c r="AF59" i="1" s="1"/>
  <c r="AH59" i="1" s="1"/>
  <c r="AJ59" i="1" s="1"/>
  <c r="AL59" i="1" s="1"/>
  <c r="O54" i="1"/>
  <c r="Q54" i="1" s="1"/>
  <c r="S54" i="1" s="1"/>
  <c r="U54" i="1" s="1"/>
  <c r="W54" i="1" s="1"/>
  <c r="Y54" i="1" s="1"/>
  <c r="AA54" i="1" s="1"/>
  <c r="AB283" i="1"/>
  <c r="AD283" i="1" s="1"/>
  <c r="AF283" i="1" s="1"/>
  <c r="AH283" i="1" s="1"/>
  <c r="AJ283" i="1" s="1"/>
  <c r="AL283" i="1" s="1"/>
  <c r="AB160" i="1"/>
  <c r="AD160" i="1" s="1"/>
  <c r="AF160" i="1" s="1"/>
  <c r="AH160" i="1" s="1"/>
  <c r="AJ160" i="1" s="1"/>
  <c r="AL160" i="1" s="1"/>
  <c r="O283" i="1"/>
  <c r="Q283" i="1" s="1"/>
  <c r="S283" i="1" s="1"/>
  <c r="U283" i="1" s="1"/>
  <c r="W283" i="1" s="1"/>
  <c r="Y283" i="1" s="1"/>
  <c r="AA283" i="1" s="1"/>
  <c r="O160" i="1"/>
  <c r="Q160" i="1" s="1"/>
  <c r="S160" i="1" s="1"/>
  <c r="U160" i="1" s="1"/>
  <c r="W160" i="1" s="1"/>
  <c r="Y160" i="1" s="1"/>
  <c r="AA160" i="1" s="1"/>
  <c r="D283" i="1"/>
  <c r="F283" i="1" s="1"/>
  <c r="H283" i="1" s="1"/>
  <c r="J283" i="1" s="1"/>
  <c r="L283" i="1" s="1"/>
  <c r="N283" i="1" s="1"/>
  <c r="D160" i="1"/>
  <c r="F160" i="1" s="1"/>
  <c r="H160" i="1" s="1"/>
  <c r="J160" i="1" s="1"/>
  <c r="L160" i="1" s="1"/>
  <c r="N160" i="1" s="1"/>
  <c r="D284" i="1"/>
  <c r="F284" i="1" s="1"/>
  <c r="H284" i="1" s="1"/>
  <c r="J284" i="1" s="1"/>
  <c r="L284" i="1" s="1"/>
  <c r="N284" i="1" s="1"/>
  <c r="AB284" i="1"/>
  <c r="AD284" i="1" s="1"/>
  <c r="AF284" i="1" s="1"/>
  <c r="AH284" i="1" s="1"/>
  <c r="AJ284" i="1" s="1"/>
  <c r="AL284" i="1" s="1"/>
  <c r="D25" i="1"/>
  <c r="F25" i="1" s="1"/>
  <c r="H25" i="1" s="1"/>
  <c r="J25" i="1" s="1"/>
  <c r="L25" i="1" s="1"/>
  <c r="N25" i="1" s="1"/>
  <c r="D251" i="1"/>
  <c r="F251" i="1" s="1"/>
  <c r="H251" i="1" s="1"/>
  <c r="J251" i="1" s="1"/>
  <c r="L251" i="1" s="1"/>
  <c r="N251" i="1" s="1"/>
  <c r="O232" i="1"/>
  <c r="AB232" i="1"/>
  <c r="D232" i="1"/>
  <c r="O245" i="1"/>
  <c r="Q245" i="1" s="1"/>
  <c r="S245" i="1" s="1"/>
  <c r="U245" i="1" s="1"/>
  <c r="W245" i="1" s="1"/>
  <c r="Y245" i="1" s="1"/>
  <c r="AA245" i="1" s="1"/>
  <c r="AB245" i="1"/>
  <c r="AD245" i="1" s="1"/>
  <c r="AF245" i="1" s="1"/>
  <c r="AH245" i="1" s="1"/>
  <c r="AJ245" i="1" s="1"/>
  <c r="AL245" i="1" s="1"/>
  <c r="D245" i="1"/>
  <c r="F245" i="1" s="1"/>
  <c r="H245" i="1" s="1"/>
  <c r="J245" i="1" s="1"/>
  <c r="L245" i="1" s="1"/>
  <c r="N245" i="1" s="1"/>
  <c r="O223" i="1"/>
  <c r="Q223" i="1" s="1"/>
  <c r="S223" i="1" s="1"/>
  <c r="U223" i="1" s="1"/>
  <c r="W223" i="1" s="1"/>
  <c r="Y223" i="1" s="1"/>
  <c r="AA223" i="1" s="1"/>
  <c r="AB223" i="1"/>
  <c r="AD223" i="1" s="1"/>
  <c r="AF223" i="1" s="1"/>
  <c r="AH223" i="1" s="1"/>
  <c r="AJ223" i="1" s="1"/>
  <c r="AL223" i="1" s="1"/>
  <c r="D223" i="1"/>
  <c r="F223" i="1" s="1"/>
  <c r="H223" i="1" s="1"/>
  <c r="J223" i="1" s="1"/>
  <c r="L223" i="1" s="1"/>
  <c r="N223" i="1" s="1"/>
  <c r="O138" i="1"/>
  <c r="Q138" i="1" s="1"/>
  <c r="S138" i="1" s="1"/>
  <c r="U138" i="1" s="1"/>
  <c r="W138" i="1" s="1"/>
  <c r="Y138" i="1" s="1"/>
  <c r="AA138" i="1" s="1"/>
  <c r="AB138" i="1"/>
  <c r="AD138" i="1" s="1"/>
  <c r="AF138" i="1" s="1"/>
  <c r="AH138" i="1" s="1"/>
  <c r="AJ138" i="1" s="1"/>
  <c r="AL138" i="1" s="1"/>
  <c r="D138" i="1"/>
  <c r="F138" i="1" s="1"/>
  <c r="H138" i="1" s="1"/>
  <c r="J138" i="1" s="1"/>
  <c r="L138" i="1" s="1"/>
  <c r="N138" i="1" s="1"/>
  <c r="O210" i="1"/>
  <c r="Q210" i="1" s="1"/>
  <c r="S210" i="1" s="1"/>
  <c r="U210" i="1" s="1"/>
  <c r="W210" i="1" s="1"/>
  <c r="Y210" i="1" s="1"/>
  <c r="AA210" i="1" s="1"/>
  <c r="AB210" i="1"/>
  <c r="AD210" i="1" s="1"/>
  <c r="AF210" i="1" s="1"/>
  <c r="AH210" i="1" s="1"/>
  <c r="AJ210" i="1" s="1"/>
  <c r="AL210" i="1" s="1"/>
  <c r="D210" i="1"/>
  <c r="F210" i="1" s="1"/>
  <c r="H210" i="1" s="1"/>
  <c r="J210" i="1" s="1"/>
  <c r="L210" i="1" s="1"/>
  <c r="N210" i="1" s="1"/>
  <c r="O206" i="1"/>
  <c r="Q206" i="1" s="1"/>
  <c r="S206" i="1" s="1"/>
  <c r="U206" i="1" s="1"/>
  <c r="W206" i="1" s="1"/>
  <c r="Y206" i="1" s="1"/>
  <c r="AA206" i="1" s="1"/>
  <c r="AB206" i="1"/>
  <c r="AD206" i="1" s="1"/>
  <c r="AF206" i="1" s="1"/>
  <c r="AH206" i="1" s="1"/>
  <c r="AJ206" i="1" s="1"/>
  <c r="AL206" i="1" s="1"/>
  <c r="D206" i="1"/>
  <c r="F206" i="1" s="1"/>
  <c r="H206" i="1" s="1"/>
  <c r="J206" i="1" s="1"/>
  <c r="L206" i="1" s="1"/>
  <c r="N206" i="1" s="1"/>
  <c r="O202" i="1"/>
  <c r="Q202" i="1" s="1"/>
  <c r="S202" i="1" s="1"/>
  <c r="U202" i="1" s="1"/>
  <c r="W202" i="1" s="1"/>
  <c r="Y202" i="1" s="1"/>
  <c r="AA202" i="1" s="1"/>
  <c r="AB202" i="1"/>
  <c r="AD202" i="1" s="1"/>
  <c r="AF202" i="1" s="1"/>
  <c r="AH202" i="1" s="1"/>
  <c r="AJ202" i="1" s="1"/>
  <c r="AL202" i="1" s="1"/>
  <c r="D202" i="1"/>
  <c r="F202" i="1" s="1"/>
  <c r="H202" i="1" s="1"/>
  <c r="J202" i="1" s="1"/>
  <c r="L202" i="1" s="1"/>
  <c r="N202" i="1" s="1"/>
  <c r="O196" i="1"/>
  <c r="Q196" i="1" s="1"/>
  <c r="S196" i="1" s="1"/>
  <c r="U196" i="1" s="1"/>
  <c r="W196" i="1" s="1"/>
  <c r="Y196" i="1" s="1"/>
  <c r="AA196" i="1" s="1"/>
  <c r="AB196" i="1"/>
  <c r="AD196" i="1" s="1"/>
  <c r="AF196" i="1" s="1"/>
  <c r="AH196" i="1" s="1"/>
  <c r="AJ196" i="1" s="1"/>
  <c r="AL196" i="1" s="1"/>
  <c r="D196" i="1"/>
  <c r="F196" i="1" s="1"/>
  <c r="H196" i="1" s="1"/>
  <c r="J196" i="1" s="1"/>
  <c r="L196" i="1" s="1"/>
  <c r="N196" i="1" s="1"/>
  <c r="O192" i="1"/>
  <c r="Q192" i="1" s="1"/>
  <c r="S192" i="1" s="1"/>
  <c r="U192" i="1" s="1"/>
  <c r="W192" i="1" s="1"/>
  <c r="Y192" i="1" s="1"/>
  <c r="AA192" i="1" s="1"/>
  <c r="AB192" i="1"/>
  <c r="AD192" i="1" s="1"/>
  <c r="AF192" i="1" s="1"/>
  <c r="AH192" i="1" s="1"/>
  <c r="AJ192" i="1" s="1"/>
  <c r="AL192" i="1" s="1"/>
  <c r="D192" i="1"/>
  <c r="F192" i="1" s="1"/>
  <c r="H192" i="1" s="1"/>
  <c r="J192" i="1" s="1"/>
  <c r="L192" i="1" s="1"/>
  <c r="N192" i="1" s="1"/>
  <c r="O188" i="1"/>
  <c r="Q188" i="1" s="1"/>
  <c r="S188" i="1" s="1"/>
  <c r="U188" i="1" s="1"/>
  <c r="W188" i="1" s="1"/>
  <c r="Y188" i="1" s="1"/>
  <c r="AA188" i="1" s="1"/>
  <c r="AB188" i="1"/>
  <c r="AD188" i="1" s="1"/>
  <c r="AF188" i="1" s="1"/>
  <c r="AH188" i="1" s="1"/>
  <c r="AJ188" i="1" s="1"/>
  <c r="AL188" i="1" s="1"/>
  <c r="D188" i="1"/>
  <c r="F188" i="1" s="1"/>
  <c r="H188" i="1" s="1"/>
  <c r="J188" i="1" s="1"/>
  <c r="L188" i="1" s="1"/>
  <c r="N188" i="1" s="1"/>
  <c r="O184" i="1"/>
  <c r="Q184" i="1" s="1"/>
  <c r="S184" i="1" s="1"/>
  <c r="U184" i="1" s="1"/>
  <c r="W184" i="1" s="1"/>
  <c r="Y184" i="1" s="1"/>
  <c r="AA184" i="1" s="1"/>
  <c r="AB184" i="1"/>
  <c r="AD184" i="1" s="1"/>
  <c r="AF184" i="1" s="1"/>
  <c r="AH184" i="1" s="1"/>
  <c r="AJ184" i="1" s="1"/>
  <c r="AL184" i="1" s="1"/>
  <c r="D184" i="1"/>
  <c r="F184" i="1" s="1"/>
  <c r="H184" i="1" s="1"/>
  <c r="J184" i="1" s="1"/>
  <c r="L184" i="1" s="1"/>
  <c r="N184" i="1" s="1"/>
  <c r="O180" i="1"/>
  <c r="Q180" i="1" s="1"/>
  <c r="S180" i="1" s="1"/>
  <c r="U180" i="1" s="1"/>
  <c r="W180" i="1" s="1"/>
  <c r="Y180" i="1" s="1"/>
  <c r="AA180" i="1" s="1"/>
  <c r="AB180" i="1"/>
  <c r="AD180" i="1" s="1"/>
  <c r="AF180" i="1" s="1"/>
  <c r="AH180" i="1" s="1"/>
  <c r="AJ180" i="1" s="1"/>
  <c r="AL180" i="1" s="1"/>
  <c r="D180" i="1"/>
  <c r="F180" i="1" s="1"/>
  <c r="H180" i="1" s="1"/>
  <c r="J180" i="1" s="1"/>
  <c r="L180" i="1" s="1"/>
  <c r="N180" i="1" s="1"/>
  <c r="O176" i="1"/>
  <c r="Q176" i="1" s="1"/>
  <c r="S176" i="1" s="1"/>
  <c r="U176" i="1" s="1"/>
  <c r="W176" i="1" s="1"/>
  <c r="Y176" i="1" s="1"/>
  <c r="AA176" i="1" s="1"/>
  <c r="AB176" i="1"/>
  <c r="AD176" i="1" s="1"/>
  <c r="AF176" i="1" s="1"/>
  <c r="AH176" i="1" s="1"/>
  <c r="AJ176" i="1" s="1"/>
  <c r="AL176" i="1" s="1"/>
  <c r="D176" i="1"/>
  <c r="F176" i="1" s="1"/>
  <c r="H176" i="1" s="1"/>
  <c r="J176" i="1" s="1"/>
  <c r="L176" i="1" s="1"/>
  <c r="N176" i="1" s="1"/>
  <c r="O172" i="1"/>
  <c r="Q172" i="1" s="1"/>
  <c r="S172" i="1" s="1"/>
  <c r="U172" i="1" s="1"/>
  <c r="W172" i="1" s="1"/>
  <c r="Y172" i="1" s="1"/>
  <c r="AA172" i="1" s="1"/>
  <c r="AB172" i="1"/>
  <c r="AD172" i="1" s="1"/>
  <c r="AF172" i="1" s="1"/>
  <c r="AH172" i="1" s="1"/>
  <c r="AJ172" i="1" s="1"/>
  <c r="AL172" i="1" s="1"/>
  <c r="D172" i="1"/>
  <c r="F172" i="1" s="1"/>
  <c r="H172" i="1" s="1"/>
  <c r="J172" i="1" s="1"/>
  <c r="L172" i="1" s="1"/>
  <c r="N172" i="1" s="1"/>
  <c r="O168" i="1"/>
  <c r="Q168" i="1" s="1"/>
  <c r="S168" i="1" s="1"/>
  <c r="U168" i="1" s="1"/>
  <c r="W168" i="1" s="1"/>
  <c r="Y168" i="1" s="1"/>
  <c r="AA168" i="1" s="1"/>
  <c r="AB168" i="1"/>
  <c r="AD168" i="1" s="1"/>
  <c r="AF168" i="1" s="1"/>
  <c r="AH168" i="1" s="1"/>
  <c r="AJ168" i="1" s="1"/>
  <c r="AL168" i="1" s="1"/>
  <c r="D288" i="1" l="1"/>
  <c r="F288" i="1" s="1"/>
  <c r="H288" i="1" s="1"/>
  <c r="J288" i="1" s="1"/>
  <c r="L288" i="1" s="1"/>
  <c r="N288" i="1" s="1"/>
  <c r="AB288" i="1"/>
  <c r="AD288" i="1" s="1"/>
  <c r="AF288" i="1" s="1"/>
  <c r="AH288" i="1" s="1"/>
  <c r="AJ288" i="1" s="1"/>
  <c r="AL288" i="1" s="1"/>
  <c r="O288" i="1"/>
  <c r="Q288" i="1" s="1"/>
  <c r="S288" i="1" s="1"/>
  <c r="U288" i="1" s="1"/>
  <c r="W288" i="1" s="1"/>
  <c r="Y288" i="1" s="1"/>
  <c r="AA288" i="1" s="1"/>
  <c r="AD232" i="1"/>
  <c r="AF232" i="1" s="1"/>
  <c r="AH232" i="1" s="1"/>
  <c r="AJ232" i="1" s="1"/>
  <c r="AL232" i="1" s="1"/>
  <c r="F232" i="1"/>
  <c r="H232" i="1" s="1"/>
  <c r="J232" i="1" s="1"/>
  <c r="L232" i="1" s="1"/>
  <c r="N232" i="1" s="1"/>
  <c r="Q232" i="1"/>
  <c r="S232" i="1" s="1"/>
  <c r="U232" i="1" s="1"/>
  <c r="W232" i="1" s="1"/>
  <c r="Y232" i="1" s="1"/>
  <c r="AA232" i="1" s="1"/>
  <c r="O284" i="1"/>
  <c r="Q284" i="1" s="1"/>
  <c r="S284" i="1" s="1"/>
  <c r="U284" i="1" s="1"/>
  <c r="W284" i="1" s="1"/>
  <c r="Y284" i="1" s="1"/>
  <c r="AA284" i="1" s="1"/>
  <c r="Q18" i="1"/>
  <c r="S18" i="1" s="1"/>
  <c r="U18" i="1" s="1"/>
  <c r="W18" i="1" s="1"/>
  <c r="Y18" i="1" s="1"/>
  <c r="AA18" i="1" s="1"/>
  <c r="AB290" i="1"/>
  <c r="AD290" i="1" s="1"/>
  <c r="AF290" i="1" s="1"/>
  <c r="AH290" i="1" s="1"/>
  <c r="AJ290" i="1" s="1"/>
  <c r="AL290" i="1" s="1"/>
  <c r="O290" i="1"/>
  <c r="Q290" i="1" s="1"/>
  <c r="S290" i="1" s="1"/>
  <c r="U290" i="1" s="1"/>
  <c r="W290" i="1" s="1"/>
  <c r="Y290" i="1" s="1"/>
  <c r="AA290" i="1" s="1"/>
  <c r="D290" i="1"/>
  <c r="F290" i="1" s="1"/>
  <c r="H290" i="1" s="1"/>
  <c r="J290" i="1" s="1"/>
  <c r="L290" i="1" s="1"/>
  <c r="N290" i="1" s="1"/>
  <c r="D15" i="1"/>
  <c r="F15" i="1" s="1"/>
  <c r="H15" i="1" s="1"/>
  <c r="J15" i="1" s="1"/>
  <c r="L15" i="1" s="1"/>
  <c r="N15" i="1" s="1"/>
  <c r="O15" i="1" l="1"/>
  <c r="Q15" i="1" s="1"/>
  <c r="S15" i="1" s="1"/>
  <c r="U15" i="1" s="1"/>
  <c r="W15" i="1" s="1"/>
  <c r="Y15" i="1" s="1"/>
  <c r="AA15" i="1" s="1"/>
  <c r="AB15" i="1"/>
  <c r="AD15" i="1" s="1"/>
  <c r="AF15" i="1" s="1"/>
  <c r="AH15" i="1" s="1"/>
  <c r="AJ15" i="1" s="1"/>
  <c r="AL15" i="1" s="1"/>
  <c r="O251" i="1" l="1"/>
  <c r="Q251" i="1" s="1"/>
  <c r="S251" i="1" s="1"/>
  <c r="U251" i="1" s="1"/>
  <c r="W251" i="1" s="1"/>
  <c r="Y251" i="1" s="1"/>
  <c r="AA251" i="1" s="1"/>
  <c r="AB251" i="1"/>
  <c r="AD251" i="1" s="1"/>
  <c r="AF251" i="1" s="1"/>
  <c r="AH251" i="1" s="1"/>
  <c r="AJ251" i="1" s="1"/>
  <c r="AL251" i="1" s="1"/>
  <c r="AB95" i="1" l="1"/>
  <c r="AD95" i="1" s="1"/>
  <c r="AF95" i="1" s="1"/>
  <c r="AH95" i="1" s="1"/>
  <c r="AJ95" i="1" s="1"/>
  <c r="AL95" i="1" s="1"/>
  <c r="D95" i="1"/>
  <c r="F95" i="1" s="1"/>
  <c r="H95" i="1" s="1"/>
  <c r="J95" i="1" s="1"/>
  <c r="L95" i="1" s="1"/>
  <c r="N95" i="1" s="1"/>
  <c r="O95" i="1"/>
  <c r="Q95" i="1" s="1"/>
  <c r="S95" i="1" s="1"/>
  <c r="U95" i="1" s="1"/>
  <c r="W95" i="1" s="1"/>
  <c r="Y95" i="1" s="1"/>
  <c r="AA95" i="1" s="1"/>
  <c r="D134" i="1" l="1"/>
  <c r="O134" i="1"/>
  <c r="AB134" i="1"/>
  <c r="O281" i="1" l="1"/>
  <c r="O299" i="1" s="1"/>
  <c r="O300" i="1" s="1"/>
  <c r="Q134" i="1"/>
  <c r="S134" i="1" s="1"/>
  <c r="U134" i="1" s="1"/>
  <c r="W134" i="1" s="1"/>
  <c r="Y134" i="1" s="1"/>
  <c r="AA134" i="1" s="1"/>
  <c r="AB281" i="1"/>
  <c r="AB299" i="1" s="1"/>
  <c r="AB300" i="1" s="1"/>
  <c r="AD134" i="1"/>
  <c r="AF134" i="1" s="1"/>
  <c r="AH134" i="1" s="1"/>
  <c r="AJ134" i="1" s="1"/>
  <c r="AL134" i="1" s="1"/>
  <c r="D281" i="1"/>
  <c r="F134" i="1"/>
  <c r="H134" i="1" s="1"/>
  <c r="J134" i="1" s="1"/>
  <c r="L134" i="1" s="1"/>
  <c r="N134" i="1" s="1"/>
  <c r="F281" i="1" l="1"/>
  <c r="H281" i="1" s="1"/>
  <c r="J281" i="1" s="1"/>
  <c r="L281" i="1" s="1"/>
  <c r="N281" i="1" s="1"/>
  <c r="D297" i="1"/>
  <c r="AD281" i="1"/>
  <c r="AD299" i="1" s="1"/>
  <c r="AD300" i="1" s="1"/>
  <c r="Q281" i="1"/>
  <c r="Q299" i="1" s="1"/>
  <c r="Q300" i="1" s="1"/>
  <c r="S281" i="1" l="1"/>
  <c r="S299" i="1" s="1"/>
  <c r="S300" i="1" s="1"/>
  <c r="AF281" i="1"/>
  <c r="AF299" i="1" s="1"/>
  <c r="AF300" i="1" s="1"/>
  <c r="AH281" i="1" l="1"/>
  <c r="U281" i="1"/>
  <c r="U299" i="1" s="1"/>
  <c r="U300" i="1" s="1"/>
  <c r="AJ281" i="1" l="1"/>
  <c r="AH299" i="1"/>
  <c r="AH300" i="1" s="1"/>
  <c r="W281" i="1"/>
  <c r="Y281" i="1" l="1"/>
  <c r="W299" i="1"/>
  <c r="W300" i="1" s="1"/>
  <c r="AL281" i="1"/>
  <c r="AJ299" i="1"/>
  <c r="AJ300" i="1" s="1"/>
  <c r="AA281" i="1" l="1"/>
  <c r="Y299" i="1"/>
  <c r="Y300" i="1" s="1"/>
</calcChain>
</file>

<file path=xl/sharedStrings.xml><?xml version="1.0" encoding="utf-8"?>
<sst xmlns="http://schemas.openxmlformats.org/spreadsheetml/2006/main" count="718" uniqueCount="385">
  <si>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</si>
  <si>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</si>
  <si>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</si>
  <si>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</si>
  <si>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</si>
  <si>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</si>
  <si>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</si>
  <si>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</si>
  <si>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</si>
  <si>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</si>
  <si>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</si>
  <si>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</si>
  <si>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</si>
  <si>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</si>
  <si>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</si>
  <si>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</si>
  <si>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</si>
  <si>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</si>
  <si>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</si>
  <si>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</si>
  <si>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</si>
  <si>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</si>
  <si>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</si>
  <si>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</si>
  <si>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</si>
  <si>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</si>
  <si>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</si>
  <si>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</si>
  <si>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</si>
  <si>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</si>
  <si>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</si>
  <si>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</si>
  <si>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</si>
  <si>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</si>
  <si>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</si>
  <si>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</si>
  <si>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</si>
  <si>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</si>
  <si>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</si>
  <si>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</si>
  <si>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</si>
  <si>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</si>
  <si>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</si>
  <si>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</si>
  <si>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</si>
  <si>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</si>
  <si>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</si>
  <si>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</si>
  <si>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</si>
  <si>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</si>
  <si>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</si>
  <si>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</si>
  <si>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</si>
  <si>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</si>
  <si>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</si>
  <si>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</si>
  <si>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"Гимназия № 17" г. Перми (пристройка нового корпуса)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</si>
  <si>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</si>
  <si>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</si>
  <si>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</si>
  <si>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</si>
  <si>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</si>
  <si>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</si>
  <si>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</si>
  <si>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</si>
  <si>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</si>
  <si>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</si>
  <si>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</si>
  <si>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</si>
  <si>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</si>
  <si>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</si>
  <si>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</si>
  <si>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</si>
  <si>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</si>
  <si>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</si>
  <si>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</si>
  <si>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</si>
  <si>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</si>
  <si>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</si>
  <si>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 xml:space="preserve">Строительство кладбища "Восточное" с крематорием 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</si>
  <si>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</si>
  <si>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</si>
  <si>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</si>
  <si>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</si>
  <si>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</si>
  <si>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</si>
  <si>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</si>
  <si>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</si>
  <si>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</si>
  <si>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</si>
  <si>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</si>
  <si>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</si>
  <si>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</si>
  <si>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</si>
  <si>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</si>
  <si>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</si>
  <si>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</si>
  <si>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</si>
  <si>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</si>
  <si>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</si>
  <si>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</si>
  <si>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</si>
  <si>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</si>
  <si>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</si>
  <si>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</si>
  <si>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</si>
  <si>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</si>
  <si>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</si>
  <si>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</si>
  <si>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</si>
  <si>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</si>
  <si>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</si>
  <si>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</si>
  <si>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</si>
  <si>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</si>
  <si>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</si>
  <si>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</si>
  <si>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</si>
  <si>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</si>
  <si>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</si>
  <si>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</si>
  <si>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</si>
  <si>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</si>
  <si>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</si>
  <si>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</si>
  <si>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</si>
  <si>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</si>
  <si>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</si>
  <si>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</si>
  <si>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</si>
  <si>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</si>
  <si>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</si>
  <si>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</si>
  <si>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</si>
  <si>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</si>
  <si>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</si>
  <si>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</si>
  <si>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</si>
  <si>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</si>
  <si>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</si>
  <si>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</si>
  <si>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</si>
  <si>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</si>
  <si>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</si>
  <si>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</si>
  <si>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</si>
  <si>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</si>
  <si>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</si>
  <si>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</si>
  <si>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</si>
  <si>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</si>
  <si>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</si>
  <si>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</si>
  <si>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</si>
  <si>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</si>
  <si>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</si>
  <si>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</si>
  <si>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</si>
  <si>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</si>
  <si>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</si>
  <si>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</si>
  <si>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</si>
  <si>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</si>
  <si>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</si>
  <si>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</si>
  <si>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</si>
  <si>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</si>
  <si>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</si>
  <si>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</si>
  <si>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</si>
  <si>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</si>
  <si>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</si>
  <si>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</si>
  <si>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</si>
  <si>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</si>
  <si>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</si>
  <si>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</si>
  <si>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</si>
  <si>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</si>
  <si>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</si>
  <si>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</si>
  <si>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</si>
  <si>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</si>
  <si>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</si>
  <si>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</si>
  <si>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</si>
  <si>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</si>
  <si>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</si>
  <si>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</si>
  <si>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</si>
  <si>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</si>
  <si>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</si>
  <si>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</si>
  <si>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</si>
  <si>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</si>
  <si>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</si>
  <si>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</si>
  <si>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</si>
  <si>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</si>
  <si>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</si>
  <si>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</si>
  <si>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</si>
  <si>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</si>
  <si>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</si>
  <si>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</si>
  <si>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</si>
  <si>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</si>
  <si>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</si>
  <si>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</si>
  <si>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</si>
  <si>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</si>
  <si>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</si>
  <si>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</si>
  <si>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</si>
  <si>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</si>
  <si>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</si>
  <si>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</si>
  <si>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</si>
  <si>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</si>
  <si>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</si>
  <si>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</si>
  <si>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</si>
  <si>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</si>
  <si>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</si>
  <si>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</si>
  <si>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</si>
  <si>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</si>
  <si>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</si>
  <si>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</si>
  <si>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</si>
  <si>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</si>
  <si>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</si>
  <si>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</si>
  <si>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</si>
  <si>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</si>
  <si>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</si>
  <si>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</si>
  <si>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</si>
  <si>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</si>
  <si>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</si>
  <si>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</si>
  <si>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</si>
  <si>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</si>
  <si>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</si>
  <si>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</si>
  <si>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</si>
  <si>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</si>
  <si>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</si>
  <si>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</si>
  <si>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</si>
  <si>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</si>
  <si>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</si>
  <si>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</si>
  <si>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</si>
  <si>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</si>
  <si>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</si>
  <si>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</si>
  <si>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</si>
  <si>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</si>
  <si>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</si>
  <si>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</si>
  <si>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</si>
  <si>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</si>
  <si>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</si>
  <si>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</si>
  <si>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</si>
  <si>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</si>
  <si>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</si>
  <si>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</si>
  <si>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</si>
  <si>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</si>
  <si>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</si>
  <si>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</si>
  <si>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</si>
  <si>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</si>
  <si>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</si>
  <si>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</si>
  <si>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</si>
  <si>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</si>
  <si>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</si>
  <si>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</si>
  <si>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</si>
  <si>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</si>
  <si>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</si>
  <si>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</si>
  <si>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</si>
  <si>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</si>
  <si>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</si>
  <si>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</si>
  <si>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</si>
  <si>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</si>
  <si>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</si>
  <si>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15101SЖ160, 1530143260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</si>
  <si>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</si>
  <si>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</si>
  <si>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</si>
  <si>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</si>
  <si>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</si>
  <si>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</si>
  <si>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</si>
  <si>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</si>
  <si>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</si>
  <si>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</si>
  <si>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</si>
  <si>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</si>
  <si>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</si>
  <si>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</si>
  <si>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</si>
  <si>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</si>
  <si>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</si>
  <si>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</si>
  <si>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</si>
  <si>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</si>
  <si>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</si>
  <si>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</si>
  <si>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</si>
  <si>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</si>
  <si>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</si>
  <si>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</si>
  <si>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</si>
  <si>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</si>
  <si>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</si>
  <si>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</si>
  <si>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</si>
  <si>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</si>
  <si>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</si>
  <si>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</si>
  <si>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</si>
  <si>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</si>
  <si>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</si>
  <si>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</si>
  <si>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</si>
  <si>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</si>
  <si>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</si>
  <si>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</si>
  <si>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</si>
  <si>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</si>
  <si>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</si>
  <si>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</si>
  <si>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</si>
  <si>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</si>
  <si>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</si>
  <si>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</si>
  <si>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</si>
  <si>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</si>
  <si>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</si>
  <si>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</si>
  <si>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</si>
  <si>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</si>
  <si>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</si>
  <si>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</si>
  <si>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</si>
  <si>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</si>
  <si>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</si>
  <si>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</si>
  <si>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</si>
  <si>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</si>
  <si>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</si>
  <si>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Реконструкция здания МБОУ "Гимназия № 17" г. Перми (пристройка нового корпуса)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</si>
  <si>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</si>
  <si>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</si>
  <si>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</si>
  <si>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</si>
  <si>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</si>
  <si>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</si>
  <si>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</si>
  <si>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</si>
  <si>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101.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</si>
  <si>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</si>
  <si>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</si>
  <si>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</si>
  <si>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</si>
  <si>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</si>
  <si>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</si>
  <si>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</si>
  <si>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</si>
  <si>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</si>
  <si>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171G552430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</si>
  <si>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</si>
  <si>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</si>
  <si>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</si>
  <si>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</si>
  <si>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</si>
  <si>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</si>
  <si>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Реконструкция самотечного коллектора по бульвару Гагарина от ул. Макаренко до шахты № 13 главного разгрузочного коллектора города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</si>
</sst>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66" fontId="0" fillId="2" borderId="1" xfId="0" applyNumberForma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6" fontId="1" fillId="2" borderId="4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66" fontId="1" fillId="2" borderId="4" xfId="0" applyNumberFormat="1" applyFont="1" applyFill="1" applyBorder="1" applyAlignment="1">
      <alignment horizontal="center" vertical="top"/>
    </xf>
    <xf numFmtId="166" fontId="0" fillId="2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2" borderId="6" xfId="0" applyNumberForma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6" fontId="1" fillId="2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2" borderId="6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center" vertical="top"/>
    </xf>
    <xf numFmtId="0" fontId="0" fillId="2" borderId="6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O300"/>
  <sheetViews>
    <sheetView tabSelected="1" topLeftCell="A278" zoomScale="65" zoomScaleNormal="65" workbookViewId="0">
      <selection activeCell="A297" sqref="A1:AL297"/>
    </sheetView>
  </sheetViews>
  <sheetFormatPr defaultColWidth="9.140625" defaultRowHeight="18.75" x14ac:dyDescent="0.3"/>
  <cols>
    <col min="1" max="1" width="5.5703125" style="3" customWidth="1"/>
    <col min="2" max="2" width="82.7109375" style="10" customWidth="1"/>
    <col min="3" max="3" width="21.28515625" style="10" customWidth="1"/>
    <col min="4" max="4" width="17.5703125" style="12" hidden="1" customWidth="1"/>
    <col min="5" max="5" width="17.5703125" style="43" hidden="1" customWidth="1"/>
    <col min="6" max="12" width="17.5703125" style="12" hidden="1" customWidth="1"/>
    <col min="13" max="13" width="17.5703125" style="23" hidden="1" customWidth="1"/>
    <col min="14" max="14" width="17.5703125" style="12" customWidth="1"/>
    <col min="15" max="15" width="17.5703125" style="12" hidden="1" customWidth="1"/>
    <col min="16" max="16" width="17.5703125" style="43" hidden="1" customWidth="1"/>
    <col min="17" max="25" width="17.5703125" style="12" hidden="1" customWidth="1"/>
    <col min="26" max="26" width="17.5703125" style="23" hidden="1" customWidth="1"/>
    <col min="27" max="27" width="17.5703125" style="12" customWidth="1"/>
    <col min="28" max="36" width="17.5703125" style="12" hidden="1" customWidth="1"/>
    <col min="37" max="37" width="17.5703125" style="23" hidden="1" customWidth="1"/>
    <col min="38" max="38" width="17.5703125" style="12" customWidth="1"/>
    <col min="39" max="39" width="15" style="9" hidden="1" customWidth="1"/>
    <col min="40" max="40" width="9.42578125" style="3" hidden="1" customWidth="1"/>
    <col min="41" max="41" width="9.140625" style="3" hidden="1" customWidth="1"/>
    <col min="42" max="42" width="9.140625" style="3" customWidth="1"/>
    <col min="43" max="16384" width="9.140625" style="3"/>
  </cols>
  <sheetData>
    <row r="1" spans="1:38" x14ac:dyDescent="0.3">
      <c r="AL1" s="12" t="s">
        <v>33</v>
      </c>
    </row>
    <row r="2" spans="1:38" x14ac:dyDescent="0.3">
      <c r="AL2" s="12" t="s">
        <v>17</v>
      </c>
    </row>
    <row r="3" spans="1:38" x14ac:dyDescent="0.3">
      <c r="AL3" s="12" t="s">
        <v>18</v>
      </c>
    </row>
    <row r="5" spans="1:38" x14ac:dyDescent="0.3">
      <c r="AF5" s="64"/>
      <c r="AH5" s="64"/>
      <c r="AJ5" s="64"/>
      <c r="AL5" s="64" t="s">
        <v>33</v>
      </c>
    </row>
    <row r="6" spans="1:38" x14ac:dyDescent="0.3">
      <c r="AF6" s="64"/>
      <c r="AH6" s="64"/>
      <c r="AJ6" s="64"/>
      <c r="AL6" s="64" t="s">
        <v>17</v>
      </c>
    </row>
    <row r="7" spans="1:38" x14ac:dyDescent="0.3">
      <c r="AF7" s="64"/>
      <c r="AH7" s="64"/>
      <c r="AJ7" s="64"/>
      <c r="AL7" s="64" t="s">
        <v>18</v>
      </c>
    </row>
    <row r="8" spans="1:38" x14ac:dyDescent="0.3">
      <c r="AL8" s="12" t="s">
        <v>356</v>
      </c>
    </row>
    <row r="9" spans="1:38" ht="15.75" customHeight="1" x14ac:dyDescent="0.3">
      <c r="A9" s="84" t="s">
        <v>22</v>
      </c>
      <c r="B9" s="85"/>
      <c r="C9" s="85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7"/>
      <c r="AC9" s="88"/>
      <c r="AD9" s="87"/>
      <c r="AE9" s="88"/>
      <c r="AF9" s="87"/>
      <c r="AG9" s="88"/>
      <c r="AH9" s="87"/>
      <c r="AI9" s="88"/>
      <c r="AJ9" s="87"/>
      <c r="AK9" s="88"/>
      <c r="AL9" s="87"/>
    </row>
    <row r="10" spans="1:38" ht="19.5" customHeight="1" x14ac:dyDescent="0.3">
      <c r="A10" s="84" t="s">
        <v>34</v>
      </c>
      <c r="B10" s="85"/>
      <c r="C10" s="85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  <c r="AC10" s="88"/>
      <c r="AD10" s="87"/>
      <c r="AE10" s="88"/>
      <c r="AF10" s="87"/>
      <c r="AG10" s="88"/>
      <c r="AH10" s="87"/>
      <c r="AI10" s="88"/>
      <c r="AJ10" s="87"/>
      <c r="AK10" s="88"/>
      <c r="AL10" s="87"/>
    </row>
    <row r="11" spans="1:38" x14ac:dyDescent="0.3">
      <c r="A11" s="89"/>
      <c r="B11" s="85"/>
      <c r="C11" s="8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7"/>
      <c r="AC11" s="88"/>
      <c r="AD11" s="87"/>
      <c r="AE11" s="88"/>
      <c r="AF11" s="87"/>
      <c r="AG11" s="88"/>
      <c r="AH11" s="87"/>
      <c r="AI11" s="88"/>
      <c r="AJ11" s="87"/>
      <c r="AK11" s="88"/>
      <c r="AL11" s="87"/>
    </row>
    <row r="12" spans="1:38" x14ac:dyDescent="0.3">
      <c r="A12" s="4"/>
      <c r="B12" s="11"/>
      <c r="C12" s="11"/>
      <c r="AL12" s="12" t="s">
        <v>16</v>
      </c>
    </row>
    <row r="13" spans="1:38" ht="18.75" customHeight="1" x14ac:dyDescent="0.3">
      <c r="A13" s="108" t="s">
        <v>0</v>
      </c>
      <c r="B13" s="108" t="s">
        <v>13</v>
      </c>
      <c r="C13" s="108" t="s">
        <v>1</v>
      </c>
      <c r="D13" s="92" t="s">
        <v>23</v>
      </c>
      <c r="E13" s="94" t="s">
        <v>247</v>
      </c>
      <c r="F13" s="92" t="s">
        <v>23</v>
      </c>
      <c r="G13" s="90" t="s">
        <v>291</v>
      </c>
      <c r="H13" s="92" t="s">
        <v>23</v>
      </c>
      <c r="I13" s="90" t="s">
        <v>360</v>
      </c>
      <c r="J13" s="92" t="s">
        <v>23</v>
      </c>
      <c r="K13" s="90" t="s">
        <v>361</v>
      </c>
      <c r="L13" s="92" t="s">
        <v>23</v>
      </c>
      <c r="M13" s="80" t="s">
        <v>364</v>
      </c>
      <c r="N13" s="92" t="s">
        <v>23</v>
      </c>
      <c r="O13" s="82" t="s">
        <v>24</v>
      </c>
      <c r="P13" s="94" t="s">
        <v>247</v>
      </c>
      <c r="Q13" s="82" t="s">
        <v>24</v>
      </c>
      <c r="R13" s="90" t="s">
        <v>291</v>
      </c>
      <c r="S13" s="82" t="s">
        <v>24</v>
      </c>
      <c r="T13" s="90" t="s">
        <v>359</v>
      </c>
      <c r="U13" s="82" t="s">
        <v>24</v>
      </c>
      <c r="V13" s="90" t="s">
        <v>360</v>
      </c>
      <c r="W13" s="82" t="s">
        <v>24</v>
      </c>
      <c r="X13" s="90" t="s">
        <v>361</v>
      </c>
      <c r="Y13" s="82" t="s">
        <v>24</v>
      </c>
      <c r="Z13" s="80" t="s">
        <v>364</v>
      </c>
      <c r="AA13" s="82" t="s">
        <v>24</v>
      </c>
      <c r="AB13" s="82" t="s">
        <v>35</v>
      </c>
      <c r="AC13" s="90" t="s">
        <v>247</v>
      </c>
      <c r="AD13" s="82" t="s">
        <v>35</v>
      </c>
      <c r="AE13" s="90" t="s">
        <v>291</v>
      </c>
      <c r="AF13" s="82" t="s">
        <v>35</v>
      </c>
      <c r="AG13" s="90" t="s">
        <v>360</v>
      </c>
      <c r="AH13" s="82" t="s">
        <v>35</v>
      </c>
      <c r="AI13" s="90" t="s">
        <v>360</v>
      </c>
      <c r="AJ13" s="82" t="s">
        <v>35</v>
      </c>
      <c r="AK13" s="80" t="s">
        <v>364</v>
      </c>
      <c r="AL13" s="82" t="s">
        <v>35</v>
      </c>
    </row>
    <row r="14" spans="1:38" x14ac:dyDescent="0.3">
      <c r="A14" s="109"/>
      <c r="B14" s="116"/>
      <c r="C14" s="109"/>
      <c r="D14" s="93"/>
      <c r="E14" s="95"/>
      <c r="F14" s="93"/>
      <c r="G14" s="91"/>
      <c r="H14" s="93"/>
      <c r="I14" s="91"/>
      <c r="J14" s="93"/>
      <c r="K14" s="91"/>
      <c r="L14" s="93"/>
      <c r="M14" s="96"/>
      <c r="N14" s="93"/>
      <c r="O14" s="83"/>
      <c r="P14" s="95"/>
      <c r="Q14" s="83"/>
      <c r="R14" s="91"/>
      <c r="S14" s="83"/>
      <c r="T14" s="91"/>
      <c r="U14" s="83"/>
      <c r="V14" s="91"/>
      <c r="W14" s="83"/>
      <c r="X14" s="91"/>
      <c r="Y14" s="83"/>
      <c r="Z14" s="81"/>
      <c r="AA14" s="83"/>
      <c r="AB14" s="83"/>
      <c r="AC14" s="91"/>
      <c r="AD14" s="83"/>
      <c r="AE14" s="91"/>
      <c r="AF14" s="83"/>
      <c r="AG14" s="91"/>
      <c r="AH14" s="83"/>
      <c r="AI14" s="91"/>
      <c r="AJ14" s="83"/>
      <c r="AK14" s="81"/>
      <c r="AL14" s="83"/>
    </row>
    <row r="15" spans="1:38" x14ac:dyDescent="0.3">
      <c r="A15" s="58"/>
      <c r="B15" s="7" t="s">
        <v>2</v>
      </c>
      <c r="C15" s="7"/>
      <c r="D15" s="29">
        <f>D17+D18+D19</f>
        <v>1392505.5</v>
      </c>
      <c r="E15" s="29">
        <f>E17+E18+E19</f>
        <v>-160420.6</v>
      </c>
      <c r="F15" s="29">
        <f>D15+E15</f>
        <v>1232084.8999999999</v>
      </c>
      <c r="G15" s="29">
        <f>G17+G18+G19</f>
        <v>180275.78900000002</v>
      </c>
      <c r="H15" s="29">
        <f>F15+G15</f>
        <v>1412360.689</v>
      </c>
      <c r="I15" s="29">
        <f>I17+I18+I19</f>
        <v>-1481.5470000000005</v>
      </c>
      <c r="J15" s="29">
        <f>H15+I15</f>
        <v>1410879.142</v>
      </c>
      <c r="K15" s="29">
        <f>K17+K18+K19</f>
        <v>-26082.3</v>
      </c>
      <c r="L15" s="29">
        <f>J15+K15</f>
        <v>1384796.8419999999</v>
      </c>
      <c r="M15" s="29">
        <f>M17+M18+M19</f>
        <v>-136280.77800000002</v>
      </c>
      <c r="N15" s="15">
        <f>L15+M15</f>
        <v>1248516.064</v>
      </c>
      <c r="O15" s="29">
        <f t="shared" ref="O15:AB15" si="0">O17+O18+O19</f>
        <v>1411436.5</v>
      </c>
      <c r="P15" s="29">
        <f>P17+P18+P19</f>
        <v>144990.90000000002</v>
      </c>
      <c r="Q15" s="29">
        <f>O15+P15</f>
        <v>1556427.4</v>
      </c>
      <c r="R15" s="29">
        <f>R17+R18+R19</f>
        <v>0</v>
      </c>
      <c r="S15" s="29">
        <f>Q15+R15</f>
        <v>1556427.4</v>
      </c>
      <c r="T15" s="29">
        <f>T17+T18+T19</f>
        <v>0</v>
      </c>
      <c r="U15" s="29">
        <f>S15+T15</f>
        <v>1556427.4</v>
      </c>
      <c r="V15" s="29">
        <f>V17+V18+V19</f>
        <v>0</v>
      </c>
      <c r="W15" s="29">
        <f>U15+V15</f>
        <v>1556427.4</v>
      </c>
      <c r="X15" s="29">
        <f>X17+X18+X19</f>
        <v>-28858.976999999999</v>
      </c>
      <c r="Y15" s="29">
        <f>W15+X15</f>
        <v>1527568.423</v>
      </c>
      <c r="Z15" s="29">
        <f>Z17+Z18+Z19</f>
        <v>216664.13500000001</v>
      </c>
      <c r="AA15" s="15">
        <f>Y15+Z15</f>
        <v>1744232.558</v>
      </c>
      <c r="AB15" s="29">
        <f t="shared" si="0"/>
        <v>1015988</v>
      </c>
      <c r="AC15" s="30">
        <f>AC17+AC18+AC19</f>
        <v>-106010.1</v>
      </c>
      <c r="AD15" s="30">
        <f>AB15+AC15</f>
        <v>909977.9</v>
      </c>
      <c r="AE15" s="30">
        <f>AE17+AE18+AE19</f>
        <v>0</v>
      </c>
      <c r="AF15" s="30">
        <f>AD15+AE15</f>
        <v>909977.9</v>
      </c>
      <c r="AG15" s="30">
        <f>AG17+AG18+AG19</f>
        <v>0</v>
      </c>
      <c r="AH15" s="30">
        <f>AF15+AG15</f>
        <v>909977.9</v>
      </c>
      <c r="AI15" s="30">
        <f>AI17+AI18+AI19</f>
        <v>0</v>
      </c>
      <c r="AJ15" s="30">
        <f>AH15+AI15</f>
        <v>909977.9</v>
      </c>
      <c r="AK15" s="30">
        <f>AK17+AK18+AK19</f>
        <v>203684.962</v>
      </c>
      <c r="AL15" s="16">
        <f>AJ15+AK15</f>
        <v>1113662.862</v>
      </c>
    </row>
    <row r="16" spans="1:38" x14ac:dyDescent="0.3">
      <c r="A16" s="58"/>
      <c r="B16" s="7" t="s">
        <v>5</v>
      </c>
      <c r="C16" s="7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15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15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16"/>
    </row>
    <row r="17" spans="1:40" s="32" customFormat="1" hidden="1" x14ac:dyDescent="0.3">
      <c r="A17" s="28"/>
      <c r="B17" s="37" t="s">
        <v>6</v>
      </c>
      <c r="C17" s="38"/>
      <c r="D17" s="39">
        <f>D20+D21+D22+D23+D27+D39+D46+D51+D56+D61+D63+D66+D70+D73+D74+D75+D76+D77+D78+D79+D24+D48+D72+D32+D43+D53+D58+D37</f>
        <v>611119.5</v>
      </c>
      <c r="E17" s="39">
        <f>E20+E21+E22+E23+E27+E39+E46+E51+E56+E61+E63+E66+E70+E73+E74+E75+E76+E77+E78+E79+E24+E48+E72+E32+E43+E53+E58+E37</f>
        <v>-160420.6</v>
      </c>
      <c r="F17" s="29">
        <f t="shared" ref="F17:F100" si="1">D17+E17</f>
        <v>450698.9</v>
      </c>
      <c r="G17" s="39">
        <f>G20+G21+G22+G23+G27+G46+G51+G56+G61+G63+G66+G70+G73+G74+G75+G76+G77+G78+G79+G24+G48+G72+G32+G43+G53+G58+G37+G41+G80+G86+G87+G89+G81+G88</f>
        <v>180275.78900000002</v>
      </c>
      <c r="H17" s="29">
        <f t="shared" ref="H17:H25" si="2">F17+G17</f>
        <v>630974.68900000001</v>
      </c>
      <c r="I17" s="39">
        <f>I20+I21+I22+I23+I27+I46+I51+I56+I61+I63+I66+I70+I73+I74+I75+I76+I77+I78+I79+I24+I48+I72+I32+I43+I53+I58+I37+I41+I80+I86+I87+I89+I81+I88</f>
        <v>-5690.5220000000008</v>
      </c>
      <c r="J17" s="29">
        <f t="shared" ref="J17:J25" si="3">H17+I17</f>
        <v>625284.16700000002</v>
      </c>
      <c r="K17" s="39">
        <f>K20+K21+K22+K23+K27+K46+K51+K56+K61+K63+K66+K70+K73+K74+K75+K76+K77+K78+K79+K24+K48+K72+K32+K43+K53+K58+K37+K41+K80+K86+K87+K89+K81+K88</f>
        <v>0</v>
      </c>
      <c r="L17" s="29">
        <f t="shared" ref="L17:L25" si="4">J17+K17</f>
        <v>625284.16700000002</v>
      </c>
      <c r="M17" s="39">
        <f>M20+M21+M22+M23+M27+M46+M51+M56+M61+M63+M66+M70+M73+M74+M75+M76+M77+M78+M79+M24+M48+M72+M32+M43+M53+M58+M37+M41+M80+M86+M87+M89+M88+M90+M91+M93+M83+M92+M94</f>
        <v>-145632.04100000003</v>
      </c>
      <c r="N17" s="29">
        <f t="shared" ref="N17:N25" si="5">L17+M17</f>
        <v>479652.12599999999</v>
      </c>
      <c r="O17" s="39">
        <f>O20+O21+O22+O23+O27+O39+O46+O51+O56+O61+O63+O66+O70+O73+O74+O75+O76+O77+O78+O79+O24+O48+O72+O32+O43+O53+O58+O37</f>
        <v>524618.50000000012</v>
      </c>
      <c r="P17" s="39">
        <f>P20+P21+P22+P23+P27+P39+P46+P51+P56+P61+P63+P66+P70+P73+P74+P75+P76+P77+P78+P79+P24+P48+P72+P32+P43+P53+P58+P37</f>
        <v>144990.90000000002</v>
      </c>
      <c r="Q17" s="29">
        <f t="shared" ref="Q17:Q100" si="6">O17+P17</f>
        <v>669609.40000000014</v>
      </c>
      <c r="R17" s="39">
        <f>R20+R21+R22+R23+R27+R46+R51+R56+R61+R63+R66+R70+R73+R74+R75+R76+R77+R78+R79+R24+R48+R72+R32+R43+R53+R58+R37+R41+R82+R86+R87+R89+R81+R88</f>
        <v>0</v>
      </c>
      <c r="S17" s="29">
        <f t="shared" ref="S17:S25" si="7">Q17+R17</f>
        <v>669609.40000000014</v>
      </c>
      <c r="T17" s="39">
        <f>T20+T21+T22+T23+T27+T46+T51+T56+T61+T63+T66+T70+T73+T74+T75+T76+T77+T78+T79+T24+T48+T72+T32+T43+T53+T58+T37+T41+T82+T86+T87+T89+T81+T88</f>
        <v>0</v>
      </c>
      <c r="U17" s="29">
        <f t="shared" ref="U17:U25" si="8">S17+T17</f>
        <v>669609.40000000014</v>
      </c>
      <c r="V17" s="39">
        <f>V20+V21+V22+V23+V27+V46+V51+V56+V61+V63+V66+V70+V73+V74+V75+V76+V77+V78+V79+V24+V48+V72+V32+V43+V53+V58+V37+V41+V82+V86+V87+V89+V81+V88</f>
        <v>0</v>
      </c>
      <c r="W17" s="29">
        <f t="shared" ref="W17:W25" si="9">U17+V17</f>
        <v>669609.40000000014</v>
      </c>
      <c r="X17" s="39">
        <f>X20+X21+X22+X23+X27+X46+X51+X56+X61+X63+X66+X70+X73+X74+X75+X76+X77+X78+X79+X24+X48+X72+X32+X43+X53+X58+X37+X41+X82+X86+X87+X89+X81+X88</f>
        <v>-1537.377</v>
      </c>
      <c r="Y17" s="29">
        <f t="shared" ref="Y17:Y25" si="10">W17+X17</f>
        <v>668072.02300000016</v>
      </c>
      <c r="Z17" s="39">
        <f>Z20+Z21+Z22+Z23+Z27+Z46+Z51+Z56+Z61+Z63+Z66+Z70+Z73+Z74+Z75+Z76+Z77+Z78+Z79+Z24+Z48+Z72+Z32+Z43+Z53+Z58+Z37+Z41+Z80+Z86+Z87+Z89+Z88+Z90+Z91+Z93+Z83+Z92+Z94</f>
        <v>216664.13500000001</v>
      </c>
      <c r="AA17" s="29">
        <f t="shared" ref="AA17:AA25" si="11">Y17+Z17</f>
        <v>884736.15800000017</v>
      </c>
      <c r="AB17" s="39">
        <f>AB20+AB21+AB22+AB23+AB27+AB39+AB46+AB51+AB56+AB61+AB63+AB66+AB70+AB73+AB74+AB75+AB76+AB77+AB78+AB79+AB24+AB48+AB72+AB32+AB43+AB53+AB58+AB37</f>
        <v>618176.1</v>
      </c>
      <c r="AC17" s="40">
        <f>AC20+AC21+AC22+AC23+AC27+AC39+AC46+AC51+AC56+AC61+AC63+AC66+AC70+AC73+AC74+AC75+AC76+AC77+AC78+AC79+AC24+AC48+AC72+AC32+AC43+AC53+AC58+AC37</f>
        <v>-106010.1</v>
      </c>
      <c r="AD17" s="30">
        <f t="shared" ref="AD17:AD100" si="12">AB17+AC17</f>
        <v>512166</v>
      </c>
      <c r="AE17" s="40">
        <f>AE20+AE21+AE22+AE23+AE27+AE46+AE51+AE56+AE61+AE63+AE66+AE70+AE73+AE74+AE75+AE76+AE77+AE78+AE79+AE24+AE48+AE72+AE32+AE43+AE53+AE58+AE37+AE41+AE82+AE86+AE87+AE89+AE81+AE88</f>
        <v>0</v>
      </c>
      <c r="AF17" s="30">
        <f t="shared" ref="AF17:AF25" si="13">AD17+AE17</f>
        <v>512166</v>
      </c>
      <c r="AG17" s="40">
        <f>AG20+AG21+AG22+AG23+AG27+AG46+AG51+AG56+AG61+AG63+AG66+AG70+AG73+AG74+AG75+AG76+AG77+AG78+AG79+AG24+AG48+AG72+AG32+AG43+AG53+AG58+AG37+AG41+AG82+AG86+AG87+AG89+AG81+AG88</f>
        <v>0</v>
      </c>
      <c r="AH17" s="30">
        <f t="shared" ref="AH17:AH25" si="14">AF17+AG17</f>
        <v>512166</v>
      </c>
      <c r="AI17" s="40">
        <f>AI20+AI21+AI22+AI23+AI27+AI46+AI51+AI56+AI61+AI63+AI66+AI70+AI73+AI74+AI75+AI76+AI77+AI78+AI79+AI24+AI48+AI72+AI32+AI43+AI53+AI58+AI37+AI41+AI82+AI86+AI87+AI89+AI81+AI88</f>
        <v>0</v>
      </c>
      <c r="AJ17" s="30">
        <f t="shared" ref="AJ17:AJ25" si="15">AH17+AI17</f>
        <v>512166</v>
      </c>
      <c r="AK17" s="40">
        <f>AK20+AK21+AK22+AK23+AK27+AK46+AK51+AK56+AK61+AK63+AK66+AK70+AK73+AK74+AK75+AK76+AK77+AK78+AK79+AK24+AK48+AK72+AK32+AK43+AK53+AK58+AK37+AK41+AK80+AK86+AK87+AK89+AK88+AK90+AK91+AK93+AK83+AK92+AK94</f>
        <v>203684.962</v>
      </c>
      <c r="AL17" s="30">
        <f t="shared" ref="AL17:AL25" si="16">AJ17+AK17</f>
        <v>715850.96200000006</v>
      </c>
      <c r="AM17" s="31"/>
      <c r="AN17" s="33">
        <v>0</v>
      </c>
    </row>
    <row r="18" spans="1:40" x14ac:dyDescent="0.3">
      <c r="A18" s="58"/>
      <c r="B18" s="75" t="s">
        <v>12</v>
      </c>
      <c r="C18" s="7"/>
      <c r="D18" s="29">
        <f>D28+D47+D57+D62+D67+D71+D52+D33+D38</f>
        <v>523839.19999999995</v>
      </c>
      <c r="E18" s="29">
        <f>E28+E47+E57+E62+E67+E71+E52+E33+E38</f>
        <v>0</v>
      </c>
      <c r="F18" s="29">
        <f t="shared" si="1"/>
        <v>523839.19999999995</v>
      </c>
      <c r="G18" s="29">
        <f>G28+G47+G57+G62+G67+G71+G52+G33+G38+G42</f>
        <v>0</v>
      </c>
      <c r="H18" s="29">
        <f t="shared" si="2"/>
        <v>523839.19999999995</v>
      </c>
      <c r="I18" s="29">
        <f>I28+I47+I57+I62+I67+I71+I52+I33+I38+I42</f>
        <v>4208.9750000000004</v>
      </c>
      <c r="J18" s="29">
        <f t="shared" si="3"/>
        <v>528048.17499999993</v>
      </c>
      <c r="K18" s="29">
        <f>K28+K47+K57+K62+K67+K71+K52+K33+K38+K42</f>
        <v>0</v>
      </c>
      <c r="L18" s="29">
        <f t="shared" si="4"/>
        <v>528048.17499999993</v>
      </c>
      <c r="M18" s="29">
        <f>M28+M47+M57+M62+M67+M71+M52+M33+M38+M42+M84</f>
        <v>467.56299999999999</v>
      </c>
      <c r="N18" s="15">
        <f t="shared" si="5"/>
        <v>528515.7379999999</v>
      </c>
      <c r="O18" s="29">
        <f>O28+O47+O57+O62+O67+O71+O52+O33+O38</f>
        <v>629271.1</v>
      </c>
      <c r="P18" s="29">
        <f>P28+P47+P57+P62+P67+P71+P52+P33+P38</f>
        <v>0</v>
      </c>
      <c r="Q18" s="29">
        <f t="shared" si="6"/>
        <v>629271.1</v>
      </c>
      <c r="R18" s="29">
        <f>R28+R47+R57+R62+R67+R71+R52+R33+R38+R42</f>
        <v>0</v>
      </c>
      <c r="S18" s="29">
        <f t="shared" si="7"/>
        <v>629271.1</v>
      </c>
      <c r="T18" s="29">
        <f>T28+T47+T57+T62+T67+T71+T52+T33+T38+T42</f>
        <v>0</v>
      </c>
      <c r="U18" s="29">
        <f t="shared" si="8"/>
        <v>629271.1</v>
      </c>
      <c r="V18" s="29">
        <f>V28+V47+V57+V62+V67+V71+V52+V33+V38+V42</f>
        <v>0</v>
      </c>
      <c r="W18" s="29">
        <f t="shared" si="9"/>
        <v>629271.1</v>
      </c>
      <c r="X18" s="29">
        <f>X28+X47+X57+X62+X67+X71+X52+X33+X38+X42</f>
        <v>0</v>
      </c>
      <c r="Y18" s="29">
        <f t="shared" si="10"/>
        <v>629271.1</v>
      </c>
      <c r="Z18" s="29">
        <f>Z28+Z47+Z57+Z62+Z67+Z71+Z52+Z33+Z38+Z42+Z84</f>
        <v>0</v>
      </c>
      <c r="AA18" s="15">
        <f t="shared" si="11"/>
        <v>629271.1</v>
      </c>
      <c r="AB18" s="29">
        <f>AB28+AB47+AB57+AB62+AB67+AB71+AB52+AB33+AB38</f>
        <v>397811.89999999997</v>
      </c>
      <c r="AC18" s="30">
        <f>AC28+AC47+AC57+AC62+AC67+AC71+AC52+AC33+AC38</f>
        <v>0</v>
      </c>
      <c r="AD18" s="30">
        <f t="shared" si="12"/>
        <v>397811.89999999997</v>
      </c>
      <c r="AE18" s="30">
        <f>AE28+AE47+AE57+AE62+AE67+AE71+AE52+AE33+AE38+AE42</f>
        <v>0</v>
      </c>
      <c r="AF18" s="30">
        <f t="shared" si="13"/>
        <v>397811.89999999997</v>
      </c>
      <c r="AG18" s="30">
        <f>AG28+AG47+AG57+AG62+AG67+AG71+AG52+AG33+AG38+AG42</f>
        <v>0</v>
      </c>
      <c r="AH18" s="30">
        <f t="shared" si="14"/>
        <v>397811.89999999997</v>
      </c>
      <c r="AI18" s="30">
        <f>AI28+AI47+AI57+AI62+AI67+AI71+AI52+AI33+AI38+AI42</f>
        <v>0</v>
      </c>
      <c r="AJ18" s="30">
        <f t="shared" si="15"/>
        <v>397811.89999999997</v>
      </c>
      <c r="AK18" s="30">
        <f>AK28+AK47+AK57+AK62+AK67+AK71+AK52+AK33+AK38+AK42+AK84</f>
        <v>0</v>
      </c>
      <c r="AL18" s="16">
        <f t="shared" si="16"/>
        <v>397811.89999999997</v>
      </c>
      <c r="AN18" s="13"/>
    </row>
    <row r="19" spans="1:40" x14ac:dyDescent="0.3">
      <c r="A19" s="58"/>
      <c r="B19" s="74" t="s">
        <v>29</v>
      </c>
      <c r="C19" s="7"/>
      <c r="D19" s="29">
        <f>D29+D34</f>
        <v>257546.8</v>
      </c>
      <c r="E19" s="29">
        <f>E29+E34</f>
        <v>0</v>
      </c>
      <c r="F19" s="29">
        <f t="shared" si="1"/>
        <v>257546.8</v>
      </c>
      <c r="G19" s="29">
        <f>G29+G34</f>
        <v>0</v>
      </c>
      <c r="H19" s="29">
        <f t="shared" si="2"/>
        <v>257546.8</v>
      </c>
      <c r="I19" s="29">
        <f>I29+I34</f>
        <v>0</v>
      </c>
      <c r="J19" s="29">
        <f t="shared" si="3"/>
        <v>257546.8</v>
      </c>
      <c r="K19" s="29">
        <f>K29+K34</f>
        <v>-26082.3</v>
      </c>
      <c r="L19" s="29">
        <f t="shared" si="4"/>
        <v>231464.5</v>
      </c>
      <c r="M19" s="29">
        <f>M29+M34+M85</f>
        <v>8883.7000000000007</v>
      </c>
      <c r="N19" s="15">
        <f t="shared" si="5"/>
        <v>240348.2</v>
      </c>
      <c r="O19" s="29">
        <f t="shared" ref="O19:AB19" si="17">O29+O34</f>
        <v>257546.9</v>
      </c>
      <c r="P19" s="29">
        <f>P29+P34</f>
        <v>0</v>
      </c>
      <c r="Q19" s="29">
        <f t="shared" si="6"/>
        <v>257546.9</v>
      </c>
      <c r="R19" s="29">
        <f>R29+R34</f>
        <v>0</v>
      </c>
      <c r="S19" s="29">
        <f t="shared" si="7"/>
        <v>257546.9</v>
      </c>
      <c r="T19" s="29">
        <f>T29+T34</f>
        <v>0</v>
      </c>
      <c r="U19" s="29">
        <f t="shared" si="8"/>
        <v>257546.9</v>
      </c>
      <c r="V19" s="29">
        <f>V29+V34</f>
        <v>0</v>
      </c>
      <c r="W19" s="29">
        <f t="shared" si="9"/>
        <v>257546.9</v>
      </c>
      <c r="X19" s="29">
        <f>X29+X34</f>
        <v>-27321.599999999999</v>
      </c>
      <c r="Y19" s="29">
        <f t="shared" si="10"/>
        <v>230225.3</v>
      </c>
      <c r="Z19" s="29">
        <f>Z29+Z34+Z85</f>
        <v>0</v>
      </c>
      <c r="AA19" s="15">
        <f t="shared" si="11"/>
        <v>230225.3</v>
      </c>
      <c r="AB19" s="29">
        <f t="shared" si="17"/>
        <v>0</v>
      </c>
      <c r="AC19" s="30">
        <f>AC29+AC34</f>
        <v>0</v>
      </c>
      <c r="AD19" s="30">
        <f t="shared" si="12"/>
        <v>0</v>
      </c>
      <c r="AE19" s="30">
        <f>AE29+AE34</f>
        <v>0</v>
      </c>
      <c r="AF19" s="30">
        <f t="shared" si="13"/>
        <v>0</v>
      </c>
      <c r="AG19" s="30">
        <f>AG29+AG34</f>
        <v>0</v>
      </c>
      <c r="AH19" s="30">
        <f t="shared" si="14"/>
        <v>0</v>
      </c>
      <c r="AI19" s="30">
        <f>AI29+AI34</f>
        <v>0</v>
      </c>
      <c r="AJ19" s="30">
        <f t="shared" si="15"/>
        <v>0</v>
      </c>
      <c r="AK19" s="30">
        <f>AK29+AK34+AK85</f>
        <v>0</v>
      </c>
      <c r="AL19" s="16">
        <f t="shared" si="16"/>
        <v>0</v>
      </c>
      <c r="AN19" s="13"/>
    </row>
    <row r="20" spans="1:40" ht="56.25" x14ac:dyDescent="0.3">
      <c r="A20" s="60" t="s">
        <v>30</v>
      </c>
      <c r="B20" s="75" t="s">
        <v>50</v>
      </c>
      <c r="C20" s="75" t="s">
        <v>129</v>
      </c>
      <c r="D20" s="15">
        <v>0</v>
      </c>
      <c r="E20" s="44">
        <v>0</v>
      </c>
      <c r="F20" s="15">
        <f t="shared" si="1"/>
        <v>0</v>
      </c>
      <c r="G20" s="15">
        <v>0</v>
      </c>
      <c r="H20" s="15">
        <f t="shared" si="2"/>
        <v>0</v>
      </c>
      <c r="I20" s="15">
        <v>0</v>
      </c>
      <c r="J20" s="15">
        <f t="shared" si="3"/>
        <v>0</v>
      </c>
      <c r="K20" s="15">
        <v>0</v>
      </c>
      <c r="L20" s="15">
        <f t="shared" si="4"/>
        <v>0</v>
      </c>
      <c r="M20" s="24">
        <v>0</v>
      </c>
      <c r="N20" s="15">
        <f t="shared" si="5"/>
        <v>0</v>
      </c>
      <c r="O20" s="15">
        <v>0</v>
      </c>
      <c r="P20" s="44">
        <v>0</v>
      </c>
      <c r="Q20" s="15">
        <f t="shared" si="6"/>
        <v>0</v>
      </c>
      <c r="R20" s="15">
        <v>0</v>
      </c>
      <c r="S20" s="15">
        <f t="shared" si="7"/>
        <v>0</v>
      </c>
      <c r="T20" s="15">
        <v>0</v>
      </c>
      <c r="U20" s="15">
        <f t="shared" si="8"/>
        <v>0</v>
      </c>
      <c r="V20" s="15">
        <v>0</v>
      </c>
      <c r="W20" s="15">
        <f t="shared" si="9"/>
        <v>0</v>
      </c>
      <c r="X20" s="15">
        <v>0</v>
      </c>
      <c r="Y20" s="15">
        <f t="shared" si="10"/>
        <v>0</v>
      </c>
      <c r="Z20" s="24">
        <v>0</v>
      </c>
      <c r="AA20" s="15">
        <f t="shared" si="11"/>
        <v>0</v>
      </c>
      <c r="AB20" s="16">
        <v>5984</v>
      </c>
      <c r="AC20" s="16">
        <v>0</v>
      </c>
      <c r="AD20" s="16">
        <f t="shared" si="12"/>
        <v>5984</v>
      </c>
      <c r="AE20" s="16">
        <v>0</v>
      </c>
      <c r="AF20" s="16">
        <f t="shared" si="13"/>
        <v>5984</v>
      </c>
      <c r="AG20" s="16">
        <v>0</v>
      </c>
      <c r="AH20" s="16">
        <f t="shared" si="14"/>
        <v>5984</v>
      </c>
      <c r="AI20" s="16">
        <v>0</v>
      </c>
      <c r="AJ20" s="16">
        <f t="shared" si="15"/>
        <v>5984</v>
      </c>
      <c r="AK20" s="26">
        <v>0</v>
      </c>
      <c r="AL20" s="16">
        <f t="shared" si="16"/>
        <v>5984</v>
      </c>
      <c r="AM20" s="9" t="s">
        <v>85</v>
      </c>
      <c r="AN20" s="13"/>
    </row>
    <row r="21" spans="1:40" ht="56.25" x14ac:dyDescent="0.3">
      <c r="A21" s="60" t="s">
        <v>136</v>
      </c>
      <c r="B21" s="75" t="s">
        <v>51</v>
      </c>
      <c r="C21" s="75" t="s">
        <v>129</v>
      </c>
      <c r="D21" s="15">
        <v>0</v>
      </c>
      <c r="E21" s="44">
        <v>0</v>
      </c>
      <c r="F21" s="15">
        <f t="shared" si="1"/>
        <v>0</v>
      </c>
      <c r="G21" s="15">
        <v>0</v>
      </c>
      <c r="H21" s="15">
        <f t="shared" si="2"/>
        <v>0</v>
      </c>
      <c r="I21" s="15">
        <v>0</v>
      </c>
      <c r="J21" s="15">
        <f t="shared" si="3"/>
        <v>0</v>
      </c>
      <c r="K21" s="15">
        <v>0</v>
      </c>
      <c r="L21" s="15">
        <f t="shared" si="4"/>
        <v>0</v>
      </c>
      <c r="M21" s="24">
        <v>0</v>
      </c>
      <c r="N21" s="15">
        <f t="shared" si="5"/>
        <v>0</v>
      </c>
      <c r="O21" s="15">
        <v>0</v>
      </c>
      <c r="P21" s="44">
        <v>0</v>
      </c>
      <c r="Q21" s="15">
        <f t="shared" si="6"/>
        <v>0</v>
      </c>
      <c r="R21" s="15">
        <v>0</v>
      </c>
      <c r="S21" s="15">
        <f t="shared" si="7"/>
        <v>0</v>
      </c>
      <c r="T21" s="15">
        <v>0</v>
      </c>
      <c r="U21" s="15">
        <f t="shared" si="8"/>
        <v>0</v>
      </c>
      <c r="V21" s="15">
        <v>0</v>
      </c>
      <c r="W21" s="15">
        <f t="shared" si="9"/>
        <v>0</v>
      </c>
      <c r="X21" s="15">
        <v>0</v>
      </c>
      <c r="Y21" s="15">
        <f t="shared" si="10"/>
        <v>0</v>
      </c>
      <c r="Z21" s="24">
        <v>0</v>
      </c>
      <c r="AA21" s="15">
        <f t="shared" si="11"/>
        <v>0</v>
      </c>
      <c r="AB21" s="16">
        <v>6874.9</v>
      </c>
      <c r="AC21" s="16">
        <v>0</v>
      </c>
      <c r="AD21" s="16">
        <f t="shared" si="12"/>
        <v>6874.9</v>
      </c>
      <c r="AE21" s="16">
        <v>0</v>
      </c>
      <c r="AF21" s="16">
        <f t="shared" si="13"/>
        <v>6874.9</v>
      </c>
      <c r="AG21" s="16">
        <v>0</v>
      </c>
      <c r="AH21" s="16">
        <f t="shared" si="14"/>
        <v>6874.9</v>
      </c>
      <c r="AI21" s="16">
        <v>0</v>
      </c>
      <c r="AJ21" s="16">
        <f t="shared" si="15"/>
        <v>6874.9</v>
      </c>
      <c r="AK21" s="26">
        <v>0</v>
      </c>
      <c r="AL21" s="16">
        <f t="shared" si="16"/>
        <v>6874.9</v>
      </c>
      <c r="AM21" s="9" t="s">
        <v>86</v>
      </c>
      <c r="AN21" s="13"/>
    </row>
    <row r="22" spans="1:40" ht="56.25" x14ac:dyDescent="0.3">
      <c r="A22" s="60" t="s">
        <v>137</v>
      </c>
      <c r="B22" s="74" t="s">
        <v>52</v>
      </c>
      <c r="C22" s="75" t="s">
        <v>129</v>
      </c>
      <c r="D22" s="18">
        <v>0</v>
      </c>
      <c r="E22" s="44">
        <v>0</v>
      </c>
      <c r="F22" s="15">
        <f t="shared" si="1"/>
        <v>0</v>
      </c>
      <c r="G22" s="15">
        <v>0</v>
      </c>
      <c r="H22" s="15">
        <f t="shared" si="2"/>
        <v>0</v>
      </c>
      <c r="I22" s="15">
        <v>0</v>
      </c>
      <c r="J22" s="15">
        <f t="shared" si="3"/>
        <v>0</v>
      </c>
      <c r="K22" s="15">
        <v>0</v>
      </c>
      <c r="L22" s="15">
        <f t="shared" si="4"/>
        <v>0</v>
      </c>
      <c r="M22" s="24">
        <v>0</v>
      </c>
      <c r="N22" s="15">
        <f t="shared" si="5"/>
        <v>0</v>
      </c>
      <c r="O22" s="18">
        <v>5817.9</v>
      </c>
      <c r="P22" s="44">
        <v>0</v>
      </c>
      <c r="Q22" s="15">
        <f t="shared" si="6"/>
        <v>5817.9</v>
      </c>
      <c r="R22" s="15">
        <v>0</v>
      </c>
      <c r="S22" s="15">
        <f t="shared" si="7"/>
        <v>5817.9</v>
      </c>
      <c r="T22" s="15">
        <v>0</v>
      </c>
      <c r="U22" s="15">
        <f t="shared" si="8"/>
        <v>5817.9</v>
      </c>
      <c r="V22" s="15">
        <v>0</v>
      </c>
      <c r="W22" s="15">
        <f t="shared" si="9"/>
        <v>5817.9</v>
      </c>
      <c r="X22" s="15">
        <v>0</v>
      </c>
      <c r="Y22" s="15">
        <f t="shared" si="10"/>
        <v>5817.9</v>
      </c>
      <c r="Z22" s="24">
        <v>0</v>
      </c>
      <c r="AA22" s="15">
        <f t="shared" si="11"/>
        <v>5817.9</v>
      </c>
      <c r="AB22" s="17">
        <v>137141.1</v>
      </c>
      <c r="AC22" s="15">
        <v>0</v>
      </c>
      <c r="AD22" s="16">
        <f t="shared" si="12"/>
        <v>137141.1</v>
      </c>
      <c r="AE22" s="15">
        <v>0</v>
      </c>
      <c r="AF22" s="16">
        <f t="shared" si="13"/>
        <v>137141.1</v>
      </c>
      <c r="AG22" s="15">
        <v>0</v>
      </c>
      <c r="AH22" s="16">
        <f t="shared" si="14"/>
        <v>137141.1</v>
      </c>
      <c r="AI22" s="15">
        <v>0</v>
      </c>
      <c r="AJ22" s="16">
        <f t="shared" si="15"/>
        <v>137141.1</v>
      </c>
      <c r="AK22" s="24">
        <v>0</v>
      </c>
      <c r="AL22" s="16">
        <f t="shared" si="16"/>
        <v>137141.1</v>
      </c>
      <c r="AM22" s="9" t="s">
        <v>87</v>
      </c>
      <c r="AN22" s="13"/>
    </row>
    <row r="23" spans="1:40" ht="56.25" x14ac:dyDescent="0.3">
      <c r="A23" s="60" t="s">
        <v>138</v>
      </c>
      <c r="B23" s="74" t="s">
        <v>53</v>
      </c>
      <c r="C23" s="75" t="s">
        <v>129</v>
      </c>
      <c r="D23" s="15">
        <v>0</v>
      </c>
      <c r="E23" s="44">
        <v>137239.1</v>
      </c>
      <c r="F23" s="15">
        <f t="shared" si="1"/>
        <v>137239.1</v>
      </c>
      <c r="G23" s="15"/>
      <c r="H23" s="15">
        <f t="shared" si="2"/>
        <v>137239.1</v>
      </c>
      <c r="I23" s="15"/>
      <c r="J23" s="15">
        <f t="shared" si="3"/>
        <v>137239.1</v>
      </c>
      <c r="K23" s="15"/>
      <c r="L23" s="15">
        <f t="shared" si="4"/>
        <v>137239.1</v>
      </c>
      <c r="M23" s="24">
        <v>-50000</v>
      </c>
      <c r="N23" s="15">
        <f t="shared" si="5"/>
        <v>87239.1</v>
      </c>
      <c r="O23" s="15">
        <v>0</v>
      </c>
      <c r="P23" s="44">
        <v>108101.7</v>
      </c>
      <c r="Q23" s="15">
        <f t="shared" si="6"/>
        <v>108101.7</v>
      </c>
      <c r="R23" s="15"/>
      <c r="S23" s="15">
        <f t="shared" si="7"/>
        <v>108101.7</v>
      </c>
      <c r="T23" s="15"/>
      <c r="U23" s="15">
        <f t="shared" si="8"/>
        <v>108101.7</v>
      </c>
      <c r="V23" s="15"/>
      <c r="W23" s="15">
        <f t="shared" si="9"/>
        <v>108101.7</v>
      </c>
      <c r="X23" s="15"/>
      <c r="Y23" s="15">
        <f t="shared" si="10"/>
        <v>108101.7</v>
      </c>
      <c r="Z23" s="24">
        <v>50000</v>
      </c>
      <c r="AA23" s="15">
        <f t="shared" si="11"/>
        <v>158101.70000000001</v>
      </c>
      <c r="AB23" s="16">
        <v>6601.1</v>
      </c>
      <c r="AC23" s="16">
        <v>-924.5</v>
      </c>
      <c r="AD23" s="16">
        <f t="shared" si="12"/>
        <v>5676.6</v>
      </c>
      <c r="AE23" s="16"/>
      <c r="AF23" s="16">
        <f t="shared" si="13"/>
        <v>5676.6</v>
      </c>
      <c r="AG23" s="16"/>
      <c r="AH23" s="16">
        <f t="shared" si="14"/>
        <v>5676.6</v>
      </c>
      <c r="AI23" s="16"/>
      <c r="AJ23" s="16">
        <f t="shared" si="15"/>
        <v>5676.6</v>
      </c>
      <c r="AK23" s="26"/>
      <c r="AL23" s="16">
        <f t="shared" si="16"/>
        <v>5676.6</v>
      </c>
      <c r="AM23" s="9" t="s">
        <v>88</v>
      </c>
      <c r="AN23" s="13"/>
    </row>
    <row r="24" spans="1:40" ht="56.25" x14ac:dyDescent="0.3">
      <c r="A24" s="60" t="s">
        <v>139</v>
      </c>
      <c r="B24" s="74" t="s">
        <v>54</v>
      </c>
      <c r="C24" s="75" t="s">
        <v>129</v>
      </c>
      <c r="D24" s="15">
        <v>218006.30000000002</v>
      </c>
      <c r="E24" s="44">
        <f>-114032.7-1.4</f>
        <v>-114034.09999999999</v>
      </c>
      <c r="F24" s="15">
        <f t="shared" si="1"/>
        <v>103972.20000000003</v>
      </c>
      <c r="G24" s="15">
        <v>117652.06</v>
      </c>
      <c r="H24" s="15">
        <f t="shared" si="2"/>
        <v>221624.26</v>
      </c>
      <c r="I24" s="15">
        <v>-1481.547</v>
      </c>
      <c r="J24" s="15">
        <f t="shared" si="3"/>
        <v>220142.71300000002</v>
      </c>
      <c r="K24" s="15"/>
      <c r="L24" s="15">
        <f t="shared" si="4"/>
        <v>220142.71300000002</v>
      </c>
      <c r="M24" s="24">
        <v>-68605.801000000007</v>
      </c>
      <c r="N24" s="15">
        <f t="shared" si="5"/>
        <v>151536.91200000001</v>
      </c>
      <c r="O24" s="15">
        <v>0</v>
      </c>
      <c r="P24" s="44">
        <v>114032.7</v>
      </c>
      <c r="Q24" s="15">
        <f t="shared" si="6"/>
        <v>114032.7</v>
      </c>
      <c r="R24" s="15"/>
      <c r="S24" s="15">
        <f t="shared" si="7"/>
        <v>114032.7</v>
      </c>
      <c r="T24" s="15"/>
      <c r="U24" s="15">
        <f t="shared" si="8"/>
        <v>114032.7</v>
      </c>
      <c r="V24" s="15"/>
      <c r="W24" s="15">
        <f t="shared" si="9"/>
        <v>114032.7</v>
      </c>
      <c r="X24" s="15">
        <v>-1537.377</v>
      </c>
      <c r="Y24" s="15">
        <f t="shared" si="10"/>
        <v>112495.323</v>
      </c>
      <c r="Z24" s="24">
        <v>68605.801000000007</v>
      </c>
      <c r="AA24" s="15">
        <f t="shared" si="11"/>
        <v>181101.12400000001</v>
      </c>
      <c r="AB24" s="15">
        <v>0</v>
      </c>
      <c r="AC24" s="16"/>
      <c r="AD24" s="16">
        <f t="shared" si="12"/>
        <v>0</v>
      </c>
      <c r="AE24" s="16"/>
      <c r="AF24" s="16">
        <f t="shared" si="13"/>
        <v>0</v>
      </c>
      <c r="AG24" s="16"/>
      <c r="AH24" s="16">
        <f t="shared" si="14"/>
        <v>0</v>
      </c>
      <c r="AI24" s="16"/>
      <c r="AJ24" s="16">
        <f t="shared" si="15"/>
        <v>0</v>
      </c>
      <c r="AK24" s="26"/>
      <c r="AL24" s="16">
        <f t="shared" si="16"/>
        <v>0</v>
      </c>
      <c r="AM24" s="9" t="s">
        <v>89</v>
      </c>
      <c r="AN24" s="13"/>
    </row>
    <row r="25" spans="1:40" ht="56.25" x14ac:dyDescent="0.3">
      <c r="A25" s="99" t="s">
        <v>140</v>
      </c>
      <c r="B25" s="74" t="s">
        <v>55</v>
      </c>
      <c r="C25" s="75" t="s">
        <v>129</v>
      </c>
      <c r="D25" s="15">
        <f>D27+D28+D29</f>
        <v>390645</v>
      </c>
      <c r="E25" s="44">
        <f>E27+E28+E29</f>
        <v>-13775.400000000001</v>
      </c>
      <c r="F25" s="15">
        <f t="shared" si="1"/>
        <v>376869.6</v>
      </c>
      <c r="G25" s="15">
        <f>G27+G28+G29</f>
        <v>7.0000000000000001E-3</v>
      </c>
      <c r="H25" s="15">
        <f t="shared" si="2"/>
        <v>376869.60699999996</v>
      </c>
      <c r="I25" s="15">
        <f>I27+I28+I29</f>
        <v>0</v>
      </c>
      <c r="J25" s="15">
        <f t="shared" si="3"/>
        <v>376869.60699999996</v>
      </c>
      <c r="K25" s="15">
        <f>K27+K28+K29</f>
        <v>-26082.3</v>
      </c>
      <c r="L25" s="15">
        <f t="shared" si="4"/>
        <v>350787.30699999997</v>
      </c>
      <c r="M25" s="24">
        <f>M27+M28+M29</f>
        <v>0</v>
      </c>
      <c r="N25" s="15">
        <f t="shared" si="5"/>
        <v>350787.30699999997</v>
      </c>
      <c r="O25" s="15">
        <f t="shared" ref="O25:AB25" si="18">O27+O28+O29</f>
        <v>293033.8</v>
      </c>
      <c r="P25" s="44">
        <f>P27+P28+P29</f>
        <v>0</v>
      </c>
      <c r="Q25" s="15">
        <f t="shared" si="6"/>
        <v>293033.8</v>
      </c>
      <c r="R25" s="15">
        <f>R27+R28+R29</f>
        <v>0</v>
      </c>
      <c r="S25" s="15">
        <f t="shared" si="7"/>
        <v>293033.8</v>
      </c>
      <c r="T25" s="15">
        <f>T27+T28+T29</f>
        <v>0</v>
      </c>
      <c r="U25" s="15">
        <f t="shared" si="8"/>
        <v>293033.8</v>
      </c>
      <c r="V25" s="15">
        <f>V27+V28+V29</f>
        <v>50151</v>
      </c>
      <c r="W25" s="15">
        <f t="shared" si="9"/>
        <v>343184.8</v>
      </c>
      <c r="X25" s="15">
        <f>X27+X28+X29</f>
        <v>-27321.599999999999</v>
      </c>
      <c r="Y25" s="15">
        <f t="shared" si="10"/>
        <v>315863.2</v>
      </c>
      <c r="Z25" s="24">
        <f>Z27+Z28+Z29</f>
        <v>0</v>
      </c>
      <c r="AA25" s="15">
        <f t="shared" si="11"/>
        <v>315863.2</v>
      </c>
      <c r="AB25" s="15">
        <f t="shared" si="18"/>
        <v>0</v>
      </c>
      <c r="AC25" s="16">
        <f>AC27+AC28+AC29</f>
        <v>0</v>
      </c>
      <c r="AD25" s="16">
        <f t="shared" si="12"/>
        <v>0</v>
      </c>
      <c r="AE25" s="16">
        <f>AE27+AE28+AE29</f>
        <v>0</v>
      </c>
      <c r="AF25" s="16">
        <f t="shared" si="13"/>
        <v>0</v>
      </c>
      <c r="AG25" s="16">
        <f>AG27+AG28+AG29</f>
        <v>0</v>
      </c>
      <c r="AH25" s="16">
        <f t="shared" si="14"/>
        <v>0</v>
      </c>
      <c r="AI25" s="16">
        <f>AI27+AI28+AI29</f>
        <v>0</v>
      </c>
      <c r="AJ25" s="16">
        <f t="shared" si="15"/>
        <v>0</v>
      </c>
      <c r="AK25" s="26">
        <f>AK27+AK28+AK29</f>
        <v>0</v>
      </c>
      <c r="AL25" s="16">
        <f t="shared" si="16"/>
        <v>0</v>
      </c>
      <c r="AN25" s="13"/>
    </row>
    <row r="26" spans="1:40" x14ac:dyDescent="0.3">
      <c r="A26" s="100"/>
      <c r="B26" s="74" t="s">
        <v>5</v>
      </c>
      <c r="C26" s="75"/>
      <c r="D26" s="15"/>
      <c r="E26" s="44"/>
      <c r="F26" s="15"/>
      <c r="G26" s="15"/>
      <c r="H26" s="15"/>
      <c r="I26" s="15"/>
      <c r="J26" s="15"/>
      <c r="K26" s="15"/>
      <c r="L26" s="15"/>
      <c r="M26" s="24"/>
      <c r="N26" s="15"/>
      <c r="O26" s="15"/>
      <c r="P26" s="44"/>
      <c r="Q26" s="15"/>
      <c r="R26" s="15"/>
      <c r="S26" s="15"/>
      <c r="T26" s="15"/>
      <c r="U26" s="15"/>
      <c r="V26" s="15"/>
      <c r="W26" s="15"/>
      <c r="X26" s="15"/>
      <c r="Y26" s="15"/>
      <c r="Z26" s="24"/>
      <c r="AA26" s="15"/>
      <c r="AB26" s="15"/>
      <c r="AC26" s="16"/>
      <c r="AD26" s="16"/>
      <c r="AE26" s="16"/>
      <c r="AF26" s="16"/>
      <c r="AG26" s="16"/>
      <c r="AH26" s="16"/>
      <c r="AI26" s="16"/>
      <c r="AJ26" s="16"/>
      <c r="AK26" s="26"/>
      <c r="AL26" s="16"/>
      <c r="AN26" s="13"/>
    </row>
    <row r="27" spans="1:40" hidden="1" x14ac:dyDescent="0.3">
      <c r="A27" s="101"/>
      <c r="B27" s="20" t="s">
        <v>6</v>
      </c>
      <c r="C27" s="6"/>
      <c r="D27" s="15">
        <v>22843.7</v>
      </c>
      <c r="E27" s="44">
        <v>-10.199999999999999</v>
      </c>
      <c r="F27" s="15">
        <f t="shared" si="1"/>
        <v>22833.5</v>
      </c>
      <c r="G27" s="15">
        <v>7.0000000000000001E-3</v>
      </c>
      <c r="H27" s="15">
        <f t="shared" ref="H27:H30" si="19">F27+G27</f>
        <v>22833.507000000001</v>
      </c>
      <c r="I27" s="15"/>
      <c r="J27" s="15">
        <f t="shared" ref="J27:J30" si="20">H27+I27</f>
        <v>22833.507000000001</v>
      </c>
      <c r="K27" s="15"/>
      <c r="L27" s="15">
        <f t="shared" ref="L27:L30" si="21">J27+K27</f>
        <v>22833.507000000001</v>
      </c>
      <c r="M27" s="24"/>
      <c r="N27" s="15">
        <f t="shared" ref="N27:N30" si="22">L27+M27</f>
        <v>22833.507000000001</v>
      </c>
      <c r="O27" s="15">
        <v>4627.2</v>
      </c>
      <c r="P27" s="44"/>
      <c r="Q27" s="15">
        <f t="shared" si="6"/>
        <v>4627.2</v>
      </c>
      <c r="R27" s="15"/>
      <c r="S27" s="15">
        <f t="shared" ref="S27:S30" si="23">Q27+R27</f>
        <v>4627.2</v>
      </c>
      <c r="T27" s="15"/>
      <c r="U27" s="15">
        <f>S27+T27</f>
        <v>4627.2</v>
      </c>
      <c r="V27" s="15"/>
      <c r="W27" s="15">
        <f>U27+V27</f>
        <v>4627.2</v>
      </c>
      <c r="X27" s="15"/>
      <c r="Y27" s="15">
        <f>W27+X27</f>
        <v>4627.2</v>
      </c>
      <c r="Z27" s="24"/>
      <c r="AA27" s="15">
        <f>Y27+Z27</f>
        <v>4627.2</v>
      </c>
      <c r="AB27" s="15">
        <v>0</v>
      </c>
      <c r="AC27" s="16"/>
      <c r="AD27" s="16">
        <f t="shared" si="12"/>
        <v>0</v>
      </c>
      <c r="AE27" s="16"/>
      <c r="AF27" s="16">
        <f t="shared" ref="AF27:AF30" si="24">AD27+AE27</f>
        <v>0</v>
      </c>
      <c r="AG27" s="16"/>
      <c r="AH27" s="16">
        <f t="shared" ref="AH27:AH30" si="25">AF27+AG27</f>
        <v>0</v>
      </c>
      <c r="AI27" s="16"/>
      <c r="AJ27" s="16">
        <f t="shared" ref="AJ27:AJ30" si="26">AH27+AI27</f>
        <v>0</v>
      </c>
      <c r="AK27" s="26"/>
      <c r="AL27" s="16">
        <f t="shared" ref="AL27:AL30" si="27">AJ27+AK27</f>
        <v>0</v>
      </c>
      <c r="AM27" s="9" t="s">
        <v>242</v>
      </c>
      <c r="AN27" s="13">
        <v>0</v>
      </c>
    </row>
    <row r="28" spans="1:40" x14ac:dyDescent="0.3">
      <c r="A28" s="100"/>
      <c r="B28" s="74" t="s">
        <v>12</v>
      </c>
      <c r="C28" s="75"/>
      <c r="D28" s="15">
        <f>13765.2+96489.3</f>
        <v>110254.5</v>
      </c>
      <c r="E28" s="44">
        <v>-13765.2</v>
      </c>
      <c r="F28" s="15">
        <f t="shared" si="1"/>
        <v>96489.3</v>
      </c>
      <c r="G28" s="15"/>
      <c r="H28" s="15">
        <f t="shared" si="19"/>
        <v>96489.3</v>
      </c>
      <c r="I28" s="15"/>
      <c r="J28" s="15">
        <f t="shared" si="20"/>
        <v>96489.3</v>
      </c>
      <c r="K28" s="15">
        <f>9646.9-9646.9</f>
        <v>0</v>
      </c>
      <c r="L28" s="15">
        <f t="shared" si="21"/>
        <v>96489.3</v>
      </c>
      <c r="M28" s="24">
        <f>9646.9-9646.9</f>
        <v>0</v>
      </c>
      <c r="N28" s="15">
        <f t="shared" si="22"/>
        <v>96489.3</v>
      </c>
      <c r="O28" s="15">
        <v>66424.3</v>
      </c>
      <c r="P28" s="44"/>
      <c r="Q28" s="15">
        <f t="shared" si="6"/>
        <v>66424.3</v>
      </c>
      <c r="R28" s="15"/>
      <c r="S28" s="15">
        <f t="shared" si="23"/>
        <v>66424.3</v>
      </c>
      <c r="T28" s="15"/>
      <c r="U28" s="15">
        <f>S28+T28</f>
        <v>66424.3</v>
      </c>
      <c r="V28" s="15">
        <v>50151</v>
      </c>
      <c r="W28" s="15">
        <f>U28+V28</f>
        <v>116575.3</v>
      </c>
      <c r="X28" s="15">
        <f>9107.2-9107.2</f>
        <v>0</v>
      </c>
      <c r="Y28" s="15">
        <f>W28+X28</f>
        <v>116575.3</v>
      </c>
      <c r="Z28" s="24">
        <f>9107.2-9107.2</f>
        <v>0</v>
      </c>
      <c r="AA28" s="15">
        <f>Y28+Z28</f>
        <v>116575.3</v>
      </c>
      <c r="AB28" s="15">
        <v>0</v>
      </c>
      <c r="AC28" s="16"/>
      <c r="AD28" s="16">
        <f t="shared" si="12"/>
        <v>0</v>
      </c>
      <c r="AE28" s="16"/>
      <c r="AF28" s="16">
        <f t="shared" si="24"/>
        <v>0</v>
      </c>
      <c r="AG28" s="16"/>
      <c r="AH28" s="16">
        <f t="shared" si="25"/>
        <v>0</v>
      </c>
      <c r="AI28" s="16"/>
      <c r="AJ28" s="16">
        <f t="shared" si="26"/>
        <v>0</v>
      </c>
      <c r="AK28" s="26"/>
      <c r="AL28" s="16">
        <f t="shared" si="27"/>
        <v>0</v>
      </c>
      <c r="AM28" s="9" t="s">
        <v>220</v>
      </c>
      <c r="AN28" s="13"/>
    </row>
    <row r="29" spans="1:40" x14ac:dyDescent="0.3">
      <c r="A29" s="100"/>
      <c r="B29" s="74" t="s">
        <v>29</v>
      </c>
      <c r="C29" s="75"/>
      <c r="D29" s="15">
        <v>257546.8</v>
      </c>
      <c r="E29" s="44"/>
      <c r="F29" s="15">
        <f t="shared" si="1"/>
        <v>257546.8</v>
      </c>
      <c r="G29" s="15"/>
      <c r="H29" s="15">
        <f t="shared" si="19"/>
        <v>257546.8</v>
      </c>
      <c r="I29" s="15"/>
      <c r="J29" s="15">
        <f t="shared" si="20"/>
        <v>257546.8</v>
      </c>
      <c r="K29" s="15">
        <v>-26082.3</v>
      </c>
      <c r="L29" s="15">
        <f t="shared" si="21"/>
        <v>231464.5</v>
      </c>
      <c r="M29" s="24"/>
      <c r="N29" s="15">
        <f t="shared" si="22"/>
        <v>231464.5</v>
      </c>
      <c r="O29" s="15">
        <v>221982.3</v>
      </c>
      <c r="P29" s="44"/>
      <c r="Q29" s="15">
        <f t="shared" si="6"/>
        <v>221982.3</v>
      </c>
      <c r="R29" s="15"/>
      <c r="S29" s="15">
        <f t="shared" si="23"/>
        <v>221982.3</v>
      </c>
      <c r="T29" s="15"/>
      <c r="U29" s="15">
        <f>S29+T29</f>
        <v>221982.3</v>
      </c>
      <c r="V29" s="15"/>
      <c r="W29" s="15">
        <f>U29+V29</f>
        <v>221982.3</v>
      </c>
      <c r="X29" s="15">
        <v>-27321.599999999999</v>
      </c>
      <c r="Y29" s="15">
        <f>W29+X29</f>
        <v>194660.69999999998</v>
      </c>
      <c r="Z29" s="24"/>
      <c r="AA29" s="15">
        <f>Y29+Z29</f>
        <v>194660.69999999998</v>
      </c>
      <c r="AB29" s="15">
        <v>0</v>
      </c>
      <c r="AC29" s="16"/>
      <c r="AD29" s="16">
        <f t="shared" si="12"/>
        <v>0</v>
      </c>
      <c r="AE29" s="16"/>
      <c r="AF29" s="16">
        <f t="shared" si="24"/>
        <v>0</v>
      </c>
      <c r="AG29" s="16"/>
      <c r="AH29" s="16">
        <f t="shared" si="25"/>
        <v>0</v>
      </c>
      <c r="AI29" s="16"/>
      <c r="AJ29" s="16">
        <f t="shared" si="26"/>
        <v>0</v>
      </c>
      <c r="AK29" s="26"/>
      <c r="AL29" s="16">
        <f t="shared" si="27"/>
        <v>0</v>
      </c>
      <c r="AM29" s="9" t="s">
        <v>219</v>
      </c>
      <c r="AN29" s="13"/>
    </row>
    <row r="30" spans="1:40" ht="56.25" x14ac:dyDescent="0.3">
      <c r="A30" s="102"/>
      <c r="B30" s="74" t="s">
        <v>55</v>
      </c>
      <c r="C30" s="75" t="s">
        <v>11</v>
      </c>
      <c r="D30" s="15">
        <f>D32+D33+D34</f>
        <v>0</v>
      </c>
      <c r="E30" s="44">
        <f>E32+E33+E34</f>
        <v>0</v>
      </c>
      <c r="F30" s="15">
        <f t="shared" si="1"/>
        <v>0</v>
      </c>
      <c r="G30" s="15">
        <f>G32+G33+G34</f>
        <v>0</v>
      </c>
      <c r="H30" s="15">
        <f t="shared" si="19"/>
        <v>0</v>
      </c>
      <c r="I30" s="15">
        <f>I32+I33+I34</f>
        <v>0</v>
      </c>
      <c r="J30" s="15">
        <f t="shared" si="20"/>
        <v>0</v>
      </c>
      <c r="K30" s="15">
        <f>K32+K33+K34</f>
        <v>0</v>
      </c>
      <c r="L30" s="15">
        <f t="shared" si="21"/>
        <v>0</v>
      </c>
      <c r="M30" s="24">
        <f>M32+M33+M34</f>
        <v>0</v>
      </c>
      <c r="N30" s="15">
        <f t="shared" si="22"/>
        <v>0</v>
      </c>
      <c r="O30" s="15">
        <f t="shared" ref="O30:AB30" si="28">O32+O33+O34</f>
        <v>54989.3</v>
      </c>
      <c r="P30" s="44">
        <f>P32+P33+P34</f>
        <v>0</v>
      </c>
      <c r="Q30" s="15">
        <f t="shared" si="6"/>
        <v>54989.3</v>
      </c>
      <c r="R30" s="15">
        <f>R32+R33+R34</f>
        <v>0</v>
      </c>
      <c r="S30" s="15">
        <f t="shared" si="23"/>
        <v>54989.3</v>
      </c>
      <c r="T30" s="15">
        <f>T32+T33+T34</f>
        <v>0</v>
      </c>
      <c r="U30" s="15">
        <f>S30+T30</f>
        <v>54989.3</v>
      </c>
      <c r="V30" s="15">
        <f>V32+V33+V34</f>
        <v>0</v>
      </c>
      <c r="W30" s="15">
        <f>U30+V30</f>
        <v>54989.3</v>
      </c>
      <c r="X30" s="15">
        <f>X32+X33+X34</f>
        <v>0</v>
      </c>
      <c r="Y30" s="15">
        <f>W30+X30</f>
        <v>54989.3</v>
      </c>
      <c r="Z30" s="24">
        <f>Z32+Z33+Z34</f>
        <v>0</v>
      </c>
      <c r="AA30" s="15">
        <f>Y30+Z30</f>
        <v>54989.3</v>
      </c>
      <c r="AB30" s="15">
        <f t="shared" si="28"/>
        <v>0</v>
      </c>
      <c r="AC30" s="16">
        <f>AC32+AC33+AC34</f>
        <v>0</v>
      </c>
      <c r="AD30" s="16">
        <f t="shared" si="12"/>
        <v>0</v>
      </c>
      <c r="AE30" s="16">
        <f>AE32+AE33+AE34</f>
        <v>0</v>
      </c>
      <c r="AF30" s="16">
        <f t="shared" si="24"/>
        <v>0</v>
      </c>
      <c r="AG30" s="16">
        <f>AG32+AG33+AG34</f>
        <v>0</v>
      </c>
      <c r="AH30" s="16">
        <f t="shared" si="25"/>
        <v>0</v>
      </c>
      <c r="AI30" s="16">
        <f>AI32+AI33+AI34</f>
        <v>0</v>
      </c>
      <c r="AJ30" s="16">
        <f t="shared" si="26"/>
        <v>0</v>
      </c>
      <c r="AK30" s="26">
        <f>AK32+AK33+AK34</f>
        <v>0</v>
      </c>
      <c r="AL30" s="16">
        <f t="shared" si="27"/>
        <v>0</v>
      </c>
      <c r="AN30" s="13"/>
    </row>
    <row r="31" spans="1:40" x14ac:dyDescent="0.3">
      <c r="A31" s="77"/>
      <c r="B31" s="74" t="s">
        <v>5</v>
      </c>
      <c r="C31" s="75"/>
      <c r="D31" s="15"/>
      <c r="E31" s="44"/>
      <c r="F31" s="15"/>
      <c r="G31" s="15"/>
      <c r="H31" s="15"/>
      <c r="I31" s="15"/>
      <c r="J31" s="15"/>
      <c r="K31" s="15"/>
      <c r="L31" s="15"/>
      <c r="M31" s="24"/>
      <c r="N31" s="15"/>
      <c r="O31" s="15"/>
      <c r="P31" s="44"/>
      <c r="Q31" s="15"/>
      <c r="R31" s="15"/>
      <c r="S31" s="15"/>
      <c r="T31" s="15"/>
      <c r="U31" s="15"/>
      <c r="V31" s="15"/>
      <c r="W31" s="15"/>
      <c r="X31" s="15"/>
      <c r="Y31" s="15"/>
      <c r="Z31" s="24"/>
      <c r="AA31" s="15"/>
      <c r="AB31" s="15"/>
      <c r="AC31" s="16"/>
      <c r="AD31" s="16"/>
      <c r="AE31" s="16"/>
      <c r="AF31" s="16"/>
      <c r="AG31" s="16"/>
      <c r="AH31" s="16"/>
      <c r="AI31" s="16"/>
      <c r="AJ31" s="16"/>
      <c r="AK31" s="26"/>
      <c r="AL31" s="16"/>
      <c r="AN31" s="13"/>
    </row>
    <row r="32" spans="1:40" hidden="1" x14ac:dyDescent="0.3">
      <c r="A32" s="59"/>
      <c r="B32" s="20" t="s">
        <v>6</v>
      </c>
      <c r="C32" s="21"/>
      <c r="D32" s="15"/>
      <c r="E32" s="44"/>
      <c r="F32" s="15">
        <f t="shared" si="1"/>
        <v>0</v>
      </c>
      <c r="G32" s="15"/>
      <c r="H32" s="15">
        <f t="shared" ref="H32:H42" si="29">F32+G32</f>
        <v>0</v>
      </c>
      <c r="I32" s="15"/>
      <c r="J32" s="15">
        <f t="shared" ref="J32:J34" si="30">H32+I32</f>
        <v>0</v>
      </c>
      <c r="K32" s="15"/>
      <c r="L32" s="15">
        <f t="shared" ref="L32:L34" si="31">J32+K32</f>
        <v>0</v>
      </c>
      <c r="M32" s="24"/>
      <c r="N32" s="15">
        <f t="shared" ref="N32:N34" si="32">L32+M32</f>
        <v>0</v>
      </c>
      <c r="O32" s="15"/>
      <c r="P32" s="44"/>
      <c r="Q32" s="15">
        <f t="shared" si="6"/>
        <v>0</v>
      </c>
      <c r="R32" s="15"/>
      <c r="S32" s="15">
        <f t="shared" ref="S32:S42" si="33">Q32+R32</f>
        <v>0</v>
      </c>
      <c r="T32" s="15"/>
      <c r="U32" s="15">
        <f t="shared" ref="U32:U39" si="34">S32+T32</f>
        <v>0</v>
      </c>
      <c r="V32" s="15"/>
      <c r="W32" s="15">
        <f t="shared" ref="W32:W39" si="35">U32+V32</f>
        <v>0</v>
      </c>
      <c r="X32" s="15"/>
      <c r="Y32" s="15">
        <f t="shared" ref="Y32:Y39" si="36">W32+X32</f>
        <v>0</v>
      </c>
      <c r="Z32" s="24"/>
      <c r="AA32" s="15">
        <f t="shared" ref="AA32:AA39" si="37">Y32+Z32</f>
        <v>0</v>
      </c>
      <c r="AB32" s="15"/>
      <c r="AC32" s="16"/>
      <c r="AD32" s="16">
        <f t="shared" si="12"/>
        <v>0</v>
      </c>
      <c r="AE32" s="16"/>
      <c r="AF32" s="16">
        <f t="shared" ref="AF32:AF42" si="38">AD32+AE32</f>
        <v>0</v>
      </c>
      <c r="AG32" s="16"/>
      <c r="AH32" s="16">
        <f t="shared" ref="AH32:AH39" si="39">AF32+AG32</f>
        <v>0</v>
      </c>
      <c r="AI32" s="16"/>
      <c r="AJ32" s="16">
        <f t="shared" ref="AJ32:AJ39" si="40">AH32+AI32</f>
        <v>0</v>
      </c>
      <c r="AK32" s="26"/>
      <c r="AL32" s="16">
        <f t="shared" ref="AL32:AL39" si="41">AJ32+AK32</f>
        <v>0</v>
      </c>
      <c r="AN32" s="13">
        <v>0</v>
      </c>
    </row>
    <row r="33" spans="1:40" x14ac:dyDescent="0.3">
      <c r="A33" s="77"/>
      <c r="B33" s="74" t="s">
        <v>12</v>
      </c>
      <c r="C33" s="75"/>
      <c r="D33" s="15">
        <v>0</v>
      </c>
      <c r="E33" s="44">
        <v>0</v>
      </c>
      <c r="F33" s="15">
        <f t="shared" si="1"/>
        <v>0</v>
      </c>
      <c r="G33" s="15">
        <v>0</v>
      </c>
      <c r="H33" s="15">
        <f t="shared" si="29"/>
        <v>0</v>
      </c>
      <c r="I33" s="15">
        <v>0</v>
      </c>
      <c r="J33" s="15">
        <f t="shared" si="30"/>
        <v>0</v>
      </c>
      <c r="K33" s="15">
        <v>0</v>
      </c>
      <c r="L33" s="15">
        <f t="shared" si="31"/>
        <v>0</v>
      </c>
      <c r="M33" s="24">
        <v>0</v>
      </c>
      <c r="N33" s="15">
        <f t="shared" si="32"/>
        <v>0</v>
      </c>
      <c r="O33" s="15">
        <v>19424.7</v>
      </c>
      <c r="P33" s="44">
        <v>0</v>
      </c>
      <c r="Q33" s="15">
        <f t="shared" si="6"/>
        <v>19424.7</v>
      </c>
      <c r="R33" s="15">
        <v>0</v>
      </c>
      <c r="S33" s="15">
        <f t="shared" si="33"/>
        <v>19424.7</v>
      </c>
      <c r="T33" s="15">
        <v>0</v>
      </c>
      <c r="U33" s="15">
        <f t="shared" si="34"/>
        <v>19424.7</v>
      </c>
      <c r="V33" s="15">
        <v>0</v>
      </c>
      <c r="W33" s="15">
        <f t="shared" si="35"/>
        <v>19424.7</v>
      </c>
      <c r="X33" s="15">
        <v>0</v>
      </c>
      <c r="Y33" s="15">
        <f t="shared" si="36"/>
        <v>19424.7</v>
      </c>
      <c r="Z33" s="24">
        <v>0</v>
      </c>
      <c r="AA33" s="15">
        <f t="shared" si="37"/>
        <v>19424.7</v>
      </c>
      <c r="AB33" s="15">
        <v>0</v>
      </c>
      <c r="AC33" s="16">
        <v>0</v>
      </c>
      <c r="AD33" s="16">
        <f t="shared" si="12"/>
        <v>0</v>
      </c>
      <c r="AE33" s="16">
        <v>0</v>
      </c>
      <c r="AF33" s="16">
        <f t="shared" si="38"/>
        <v>0</v>
      </c>
      <c r="AG33" s="16">
        <v>0</v>
      </c>
      <c r="AH33" s="16">
        <f t="shared" si="39"/>
        <v>0</v>
      </c>
      <c r="AI33" s="16">
        <v>0</v>
      </c>
      <c r="AJ33" s="16">
        <f t="shared" si="40"/>
        <v>0</v>
      </c>
      <c r="AK33" s="26">
        <v>0</v>
      </c>
      <c r="AL33" s="16">
        <f t="shared" si="41"/>
        <v>0</v>
      </c>
      <c r="AM33" s="9" t="s">
        <v>219</v>
      </c>
      <c r="AN33" s="13"/>
    </row>
    <row r="34" spans="1:40" x14ac:dyDescent="0.3">
      <c r="A34" s="77"/>
      <c r="B34" s="74" t="s">
        <v>29</v>
      </c>
      <c r="C34" s="75"/>
      <c r="D34" s="15">
        <v>0</v>
      </c>
      <c r="E34" s="44">
        <v>0</v>
      </c>
      <c r="F34" s="15">
        <f t="shared" si="1"/>
        <v>0</v>
      </c>
      <c r="G34" s="15">
        <v>0</v>
      </c>
      <c r="H34" s="15">
        <f t="shared" si="29"/>
        <v>0</v>
      </c>
      <c r="I34" s="15">
        <v>0</v>
      </c>
      <c r="J34" s="15">
        <f t="shared" si="30"/>
        <v>0</v>
      </c>
      <c r="K34" s="15">
        <v>0</v>
      </c>
      <c r="L34" s="15">
        <f t="shared" si="31"/>
        <v>0</v>
      </c>
      <c r="M34" s="24">
        <v>0</v>
      </c>
      <c r="N34" s="15">
        <f t="shared" si="32"/>
        <v>0</v>
      </c>
      <c r="O34" s="15">
        <v>35564.6</v>
      </c>
      <c r="P34" s="44">
        <v>0</v>
      </c>
      <c r="Q34" s="15">
        <f t="shared" si="6"/>
        <v>35564.6</v>
      </c>
      <c r="R34" s="15">
        <v>0</v>
      </c>
      <c r="S34" s="15">
        <f t="shared" si="33"/>
        <v>35564.6</v>
      </c>
      <c r="T34" s="15">
        <v>0</v>
      </c>
      <c r="U34" s="15">
        <f t="shared" si="34"/>
        <v>35564.6</v>
      </c>
      <c r="V34" s="15">
        <v>0</v>
      </c>
      <c r="W34" s="15">
        <f t="shared" si="35"/>
        <v>35564.6</v>
      </c>
      <c r="X34" s="15">
        <v>0</v>
      </c>
      <c r="Y34" s="15">
        <f t="shared" si="36"/>
        <v>35564.6</v>
      </c>
      <c r="Z34" s="24">
        <v>0</v>
      </c>
      <c r="AA34" s="15">
        <f t="shared" si="37"/>
        <v>35564.6</v>
      </c>
      <c r="AB34" s="15">
        <v>0</v>
      </c>
      <c r="AC34" s="16">
        <v>0</v>
      </c>
      <c r="AD34" s="16">
        <f t="shared" si="12"/>
        <v>0</v>
      </c>
      <c r="AE34" s="16">
        <v>0</v>
      </c>
      <c r="AF34" s="16">
        <f t="shared" si="38"/>
        <v>0</v>
      </c>
      <c r="AG34" s="16">
        <v>0</v>
      </c>
      <c r="AH34" s="16">
        <f t="shared" si="39"/>
        <v>0</v>
      </c>
      <c r="AI34" s="16">
        <v>0</v>
      </c>
      <c r="AJ34" s="16">
        <f t="shared" si="40"/>
        <v>0</v>
      </c>
      <c r="AK34" s="26">
        <v>0</v>
      </c>
      <c r="AL34" s="16">
        <f t="shared" si="41"/>
        <v>0</v>
      </c>
      <c r="AM34" s="9" t="s">
        <v>219</v>
      </c>
      <c r="AN34" s="13"/>
    </row>
    <row r="35" spans="1:40" ht="56.25" x14ac:dyDescent="0.3">
      <c r="A35" s="105" t="s">
        <v>141</v>
      </c>
      <c r="B35" s="110" t="s">
        <v>206</v>
      </c>
      <c r="C35" s="75" t="s">
        <v>129</v>
      </c>
      <c r="D35" s="15">
        <f>D37+D38</f>
        <v>15981.7</v>
      </c>
      <c r="E35" s="44">
        <f>E37+E38</f>
        <v>13765.2</v>
      </c>
      <c r="F35" s="15">
        <f t="shared" ref="F35" si="42">D35+E35</f>
        <v>29746.9</v>
      </c>
      <c r="G35" s="15">
        <f>G37+G38</f>
        <v>-27317.764000000003</v>
      </c>
      <c r="H35" s="15">
        <f>F35+G35</f>
        <v>2429.1359999999986</v>
      </c>
      <c r="I35" s="15">
        <f>I37+I38</f>
        <v>0</v>
      </c>
      <c r="J35" s="15">
        <f>H35+I35</f>
        <v>2429.1359999999986</v>
      </c>
      <c r="K35" s="15">
        <f>K37+K38</f>
        <v>0</v>
      </c>
      <c r="L35" s="15">
        <f>J35+K35</f>
        <v>2429.1359999999986</v>
      </c>
      <c r="M35" s="24">
        <f>M37+M38</f>
        <v>0</v>
      </c>
      <c r="N35" s="15">
        <f>L35+M35</f>
        <v>2429.1359999999986</v>
      </c>
      <c r="O35" s="15"/>
      <c r="P35" s="44"/>
      <c r="Q35" s="15"/>
      <c r="R35" s="15"/>
      <c r="S35" s="15">
        <f t="shared" si="33"/>
        <v>0</v>
      </c>
      <c r="T35" s="15"/>
      <c r="U35" s="15">
        <f t="shared" si="34"/>
        <v>0</v>
      </c>
      <c r="V35" s="15"/>
      <c r="W35" s="15">
        <f t="shared" si="35"/>
        <v>0</v>
      </c>
      <c r="X35" s="15"/>
      <c r="Y35" s="15">
        <f t="shared" si="36"/>
        <v>0</v>
      </c>
      <c r="Z35" s="24"/>
      <c r="AA35" s="15">
        <f t="shared" si="37"/>
        <v>0</v>
      </c>
      <c r="AB35" s="15"/>
      <c r="AC35" s="16"/>
      <c r="AD35" s="16"/>
      <c r="AE35" s="16"/>
      <c r="AF35" s="16">
        <f t="shared" si="38"/>
        <v>0</v>
      </c>
      <c r="AG35" s="16"/>
      <c r="AH35" s="16">
        <f t="shared" si="39"/>
        <v>0</v>
      </c>
      <c r="AI35" s="16"/>
      <c r="AJ35" s="16">
        <f t="shared" si="40"/>
        <v>0</v>
      </c>
      <c r="AK35" s="26"/>
      <c r="AL35" s="16">
        <f t="shared" si="41"/>
        <v>0</v>
      </c>
      <c r="AN35" s="13"/>
    </row>
    <row r="36" spans="1:40" hidden="1" x14ac:dyDescent="0.3">
      <c r="A36" s="115"/>
      <c r="B36" s="111"/>
      <c r="C36" s="55"/>
      <c r="D36" s="15"/>
      <c r="E36" s="44"/>
      <c r="F36" s="15"/>
      <c r="G36" s="15"/>
      <c r="H36" s="15"/>
      <c r="I36" s="15"/>
      <c r="J36" s="15"/>
      <c r="K36" s="15"/>
      <c r="L36" s="15"/>
      <c r="M36" s="24"/>
      <c r="N36" s="15"/>
      <c r="O36" s="15"/>
      <c r="P36" s="44"/>
      <c r="Q36" s="15"/>
      <c r="R36" s="15"/>
      <c r="S36" s="15">
        <f t="shared" si="33"/>
        <v>0</v>
      </c>
      <c r="T36" s="15"/>
      <c r="U36" s="15">
        <f t="shared" si="34"/>
        <v>0</v>
      </c>
      <c r="V36" s="15"/>
      <c r="W36" s="15">
        <f t="shared" si="35"/>
        <v>0</v>
      </c>
      <c r="X36" s="15"/>
      <c r="Y36" s="15">
        <f t="shared" si="36"/>
        <v>0</v>
      </c>
      <c r="Z36" s="24"/>
      <c r="AA36" s="15">
        <f t="shared" si="37"/>
        <v>0</v>
      </c>
      <c r="AB36" s="15"/>
      <c r="AC36" s="16"/>
      <c r="AD36" s="16"/>
      <c r="AE36" s="16"/>
      <c r="AF36" s="16">
        <f t="shared" si="38"/>
        <v>0</v>
      </c>
      <c r="AG36" s="16"/>
      <c r="AH36" s="16">
        <f t="shared" si="39"/>
        <v>0</v>
      </c>
      <c r="AI36" s="16"/>
      <c r="AJ36" s="16">
        <f t="shared" si="40"/>
        <v>0</v>
      </c>
      <c r="AK36" s="26"/>
      <c r="AL36" s="16">
        <f t="shared" si="41"/>
        <v>0</v>
      </c>
      <c r="AN36" s="13">
        <v>0</v>
      </c>
    </row>
    <row r="37" spans="1:40" hidden="1" x14ac:dyDescent="0.3">
      <c r="A37" s="115"/>
      <c r="B37" s="111"/>
      <c r="C37" s="55"/>
      <c r="D37" s="15">
        <v>15981.7</v>
      </c>
      <c r="E37" s="44"/>
      <c r="F37" s="15">
        <f t="shared" ref="F37:F38" si="43">D37+E37</f>
        <v>15981.7</v>
      </c>
      <c r="G37" s="15">
        <f>2429.136-15981.7</f>
        <v>-13552.564</v>
      </c>
      <c r="H37" s="15">
        <f t="shared" ref="H37:H38" si="44">F37+G37</f>
        <v>2429.1360000000004</v>
      </c>
      <c r="I37" s="15"/>
      <c r="J37" s="15">
        <f t="shared" ref="J37:J39" si="45">H37+I37</f>
        <v>2429.1360000000004</v>
      </c>
      <c r="K37" s="15"/>
      <c r="L37" s="15">
        <f t="shared" ref="L37:L39" si="46">J37+K37</f>
        <v>2429.1360000000004</v>
      </c>
      <c r="M37" s="24"/>
      <c r="N37" s="15">
        <f t="shared" ref="N37:N39" si="47">L37+M37</f>
        <v>2429.1360000000004</v>
      </c>
      <c r="O37" s="15"/>
      <c r="P37" s="44"/>
      <c r="Q37" s="15"/>
      <c r="R37" s="15"/>
      <c r="S37" s="15">
        <f t="shared" si="33"/>
        <v>0</v>
      </c>
      <c r="T37" s="15"/>
      <c r="U37" s="15">
        <f t="shared" si="34"/>
        <v>0</v>
      </c>
      <c r="V37" s="15"/>
      <c r="W37" s="15">
        <f t="shared" si="35"/>
        <v>0</v>
      </c>
      <c r="X37" s="15"/>
      <c r="Y37" s="15">
        <f t="shared" si="36"/>
        <v>0</v>
      </c>
      <c r="Z37" s="24"/>
      <c r="AA37" s="15">
        <f t="shared" si="37"/>
        <v>0</v>
      </c>
      <c r="AB37" s="15"/>
      <c r="AC37" s="16"/>
      <c r="AD37" s="16"/>
      <c r="AE37" s="16"/>
      <c r="AF37" s="16">
        <f t="shared" si="38"/>
        <v>0</v>
      </c>
      <c r="AG37" s="16"/>
      <c r="AH37" s="16">
        <f t="shared" si="39"/>
        <v>0</v>
      </c>
      <c r="AI37" s="16"/>
      <c r="AJ37" s="16">
        <f t="shared" si="40"/>
        <v>0</v>
      </c>
      <c r="AK37" s="26"/>
      <c r="AL37" s="16">
        <f t="shared" si="41"/>
        <v>0</v>
      </c>
      <c r="AM37" s="9" t="s">
        <v>213</v>
      </c>
      <c r="AN37" s="13">
        <v>0</v>
      </c>
    </row>
    <row r="38" spans="1:40" hidden="1" x14ac:dyDescent="0.3">
      <c r="A38" s="115"/>
      <c r="B38" s="111"/>
      <c r="C38" s="55"/>
      <c r="D38" s="15"/>
      <c r="E38" s="44">
        <v>13765.2</v>
      </c>
      <c r="F38" s="15">
        <f t="shared" si="43"/>
        <v>13765.2</v>
      </c>
      <c r="G38" s="15">
        <v>-13765.2</v>
      </c>
      <c r="H38" s="15">
        <f t="shared" si="44"/>
        <v>0</v>
      </c>
      <c r="I38" s="15"/>
      <c r="J38" s="15">
        <f t="shared" si="45"/>
        <v>0</v>
      </c>
      <c r="K38" s="15"/>
      <c r="L38" s="15">
        <f t="shared" si="46"/>
        <v>0</v>
      </c>
      <c r="M38" s="24"/>
      <c r="N38" s="15">
        <f t="shared" si="47"/>
        <v>0</v>
      </c>
      <c r="O38" s="15"/>
      <c r="P38" s="44"/>
      <c r="Q38" s="15"/>
      <c r="R38" s="15"/>
      <c r="S38" s="15">
        <f t="shared" si="33"/>
        <v>0</v>
      </c>
      <c r="T38" s="15"/>
      <c r="U38" s="15">
        <f t="shared" si="34"/>
        <v>0</v>
      </c>
      <c r="V38" s="15"/>
      <c r="W38" s="15">
        <f t="shared" si="35"/>
        <v>0</v>
      </c>
      <c r="X38" s="15"/>
      <c r="Y38" s="15">
        <f t="shared" si="36"/>
        <v>0</v>
      </c>
      <c r="Z38" s="24"/>
      <c r="AA38" s="15">
        <f t="shared" si="37"/>
        <v>0</v>
      </c>
      <c r="AB38" s="15"/>
      <c r="AC38" s="16"/>
      <c r="AD38" s="16"/>
      <c r="AE38" s="16"/>
      <c r="AF38" s="16">
        <f t="shared" si="38"/>
        <v>0</v>
      </c>
      <c r="AG38" s="16"/>
      <c r="AH38" s="16">
        <f t="shared" si="39"/>
        <v>0</v>
      </c>
      <c r="AI38" s="16"/>
      <c r="AJ38" s="16">
        <f t="shared" si="40"/>
        <v>0</v>
      </c>
      <c r="AK38" s="26"/>
      <c r="AL38" s="16">
        <f t="shared" si="41"/>
        <v>0</v>
      </c>
      <c r="AM38" s="9" t="s">
        <v>218</v>
      </c>
      <c r="AN38" s="13">
        <v>0</v>
      </c>
    </row>
    <row r="39" spans="1:40" ht="37.5" x14ac:dyDescent="0.3">
      <c r="A39" s="106"/>
      <c r="B39" s="112"/>
      <c r="C39" s="75" t="s">
        <v>11</v>
      </c>
      <c r="D39" s="15">
        <v>20807.900000000001</v>
      </c>
      <c r="E39" s="44"/>
      <c r="F39" s="15">
        <f t="shared" si="1"/>
        <v>20807.900000000001</v>
      </c>
      <c r="G39" s="15">
        <f>G41+G42</f>
        <v>29746.9</v>
      </c>
      <c r="H39" s="15">
        <f t="shared" si="29"/>
        <v>50554.8</v>
      </c>
      <c r="I39" s="15">
        <f>I41+I42</f>
        <v>0</v>
      </c>
      <c r="J39" s="15">
        <f t="shared" si="45"/>
        <v>50554.8</v>
      </c>
      <c r="K39" s="15">
        <f>K41+K42</f>
        <v>0</v>
      </c>
      <c r="L39" s="15">
        <f t="shared" si="46"/>
        <v>50554.8</v>
      </c>
      <c r="M39" s="24">
        <f>M41+M42</f>
        <v>0</v>
      </c>
      <c r="N39" s="15">
        <f t="shared" si="47"/>
        <v>50554.8</v>
      </c>
      <c r="O39" s="15">
        <v>0</v>
      </c>
      <c r="P39" s="44"/>
      <c r="Q39" s="15">
        <f t="shared" si="6"/>
        <v>0</v>
      </c>
      <c r="R39" s="15">
        <f>R41+R42</f>
        <v>0</v>
      </c>
      <c r="S39" s="15">
        <f t="shared" si="33"/>
        <v>0</v>
      </c>
      <c r="T39" s="15">
        <f>T41+T42</f>
        <v>0</v>
      </c>
      <c r="U39" s="15">
        <f t="shared" si="34"/>
        <v>0</v>
      </c>
      <c r="V39" s="15">
        <f>V41+V42</f>
        <v>0</v>
      </c>
      <c r="W39" s="15">
        <f t="shared" si="35"/>
        <v>0</v>
      </c>
      <c r="X39" s="15">
        <f>X41+X42</f>
        <v>0</v>
      </c>
      <c r="Y39" s="15">
        <f t="shared" si="36"/>
        <v>0</v>
      </c>
      <c r="Z39" s="24">
        <f>Z41+Z42</f>
        <v>0</v>
      </c>
      <c r="AA39" s="15">
        <f t="shared" si="37"/>
        <v>0</v>
      </c>
      <c r="AB39" s="15">
        <v>0</v>
      </c>
      <c r="AC39" s="16"/>
      <c r="AD39" s="16">
        <f t="shared" si="12"/>
        <v>0</v>
      </c>
      <c r="AE39" s="16">
        <f>AE41+AE42</f>
        <v>0</v>
      </c>
      <c r="AF39" s="16">
        <f t="shared" si="38"/>
        <v>0</v>
      </c>
      <c r="AG39" s="16">
        <f>AG41+AG42</f>
        <v>0</v>
      </c>
      <c r="AH39" s="16">
        <f t="shared" si="39"/>
        <v>0</v>
      </c>
      <c r="AI39" s="16">
        <f>AI41+AI42</f>
        <v>0</v>
      </c>
      <c r="AJ39" s="16">
        <f t="shared" si="40"/>
        <v>0</v>
      </c>
      <c r="AK39" s="26">
        <f>AK41+AK42</f>
        <v>0</v>
      </c>
      <c r="AL39" s="16">
        <f t="shared" si="41"/>
        <v>0</v>
      </c>
      <c r="AN39" s="13"/>
    </row>
    <row r="40" spans="1:40" x14ac:dyDescent="0.3">
      <c r="A40" s="65"/>
      <c r="B40" s="75" t="s">
        <v>5</v>
      </c>
      <c r="C40" s="75"/>
      <c r="D40" s="15"/>
      <c r="E40" s="44"/>
      <c r="F40" s="15"/>
      <c r="G40" s="15"/>
      <c r="H40" s="15"/>
      <c r="I40" s="15"/>
      <c r="J40" s="15"/>
      <c r="K40" s="15"/>
      <c r="L40" s="15"/>
      <c r="M40" s="24"/>
      <c r="N40" s="15"/>
      <c r="O40" s="15"/>
      <c r="P40" s="44"/>
      <c r="Q40" s="15"/>
      <c r="R40" s="15"/>
      <c r="S40" s="15"/>
      <c r="T40" s="15"/>
      <c r="U40" s="15"/>
      <c r="V40" s="15"/>
      <c r="W40" s="15"/>
      <c r="X40" s="15"/>
      <c r="Y40" s="15"/>
      <c r="Z40" s="24"/>
      <c r="AA40" s="15"/>
      <c r="AB40" s="15"/>
      <c r="AC40" s="16"/>
      <c r="AD40" s="16"/>
      <c r="AE40" s="16"/>
      <c r="AF40" s="16"/>
      <c r="AG40" s="16"/>
      <c r="AH40" s="16"/>
      <c r="AI40" s="16"/>
      <c r="AJ40" s="16"/>
      <c r="AK40" s="26"/>
      <c r="AL40" s="16"/>
      <c r="AN40" s="13"/>
    </row>
    <row r="41" spans="1:40" hidden="1" x14ac:dyDescent="0.3">
      <c r="A41" s="61"/>
      <c r="B41" s="55" t="s">
        <v>6</v>
      </c>
      <c r="C41" s="55"/>
      <c r="D41" s="15">
        <v>20807.900000000001</v>
      </c>
      <c r="E41" s="44"/>
      <c r="F41" s="15">
        <f t="shared" si="1"/>
        <v>20807.900000000001</v>
      </c>
      <c r="G41" s="15">
        <v>15981.7</v>
      </c>
      <c r="H41" s="15">
        <f t="shared" si="29"/>
        <v>36789.600000000006</v>
      </c>
      <c r="I41" s="15"/>
      <c r="J41" s="15">
        <f t="shared" ref="J41:J44" si="48">H41+I41</f>
        <v>36789.600000000006</v>
      </c>
      <c r="K41" s="15"/>
      <c r="L41" s="15">
        <f t="shared" ref="L41:L44" si="49">J41+K41</f>
        <v>36789.600000000006</v>
      </c>
      <c r="M41" s="24"/>
      <c r="N41" s="15">
        <f t="shared" ref="N41:N44" si="50">L41+M41</f>
        <v>36789.600000000006</v>
      </c>
      <c r="O41" s="15"/>
      <c r="P41" s="44"/>
      <c r="Q41" s="15"/>
      <c r="R41" s="15"/>
      <c r="S41" s="15">
        <f t="shared" si="33"/>
        <v>0</v>
      </c>
      <c r="T41" s="15"/>
      <c r="U41" s="15">
        <f>S41+T41</f>
        <v>0</v>
      </c>
      <c r="V41" s="15"/>
      <c r="W41" s="15">
        <f>U41+V41</f>
        <v>0</v>
      </c>
      <c r="X41" s="15"/>
      <c r="Y41" s="15">
        <f>W41+X41</f>
        <v>0</v>
      </c>
      <c r="Z41" s="24"/>
      <c r="AA41" s="15">
        <f>Y41+Z41</f>
        <v>0</v>
      </c>
      <c r="AB41" s="15"/>
      <c r="AC41" s="16"/>
      <c r="AD41" s="16"/>
      <c r="AE41" s="16"/>
      <c r="AF41" s="16">
        <f t="shared" si="38"/>
        <v>0</v>
      </c>
      <c r="AG41" s="16"/>
      <c r="AH41" s="16">
        <f t="shared" ref="AH41:AH44" si="51">AF41+AG41</f>
        <v>0</v>
      </c>
      <c r="AI41" s="16"/>
      <c r="AJ41" s="16">
        <f t="shared" ref="AJ41:AJ44" si="52">AH41+AI41</f>
        <v>0</v>
      </c>
      <c r="AK41" s="26"/>
      <c r="AL41" s="16">
        <f t="shared" ref="AL41:AL44" si="53">AJ41+AK41</f>
        <v>0</v>
      </c>
      <c r="AM41" s="9" t="s">
        <v>213</v>
      </c>
      <c r="AN41" s="13">
        <v>0</v>
      </c>
    </row>
    <row r="42" spans="1:40" x14ac:dyDescent="0.3">
      <c r="A42" s="65"/>
      <c r="B42" s="75" t="s">
        <v>12</v>
      </c>
      <c r="C42" s="75"/>
      <c r="D42" s="15"/>
      <c r="E42" s="44"/>
      <c r="F42" s="15"/>
      <c r="G42" s="15">
        <v>13765.2</v>
      </c>
      <c r="H42" s="15">
        <f t="shared" si="29"/>
        <v>13765.2</v>
      </c>
      <c r="I42" s="15"/>
      <c r="J42" s="15">
        <f t="shared" si="48"/>
        <v>13765.2</v>
      </c>
      <c r="K42" s="15"/>
      <c r="L42" s="15">
        <f t="shared" si="49"/>
        <v>13765.2</v>
      </c>
      <c r="M42" s="24"/>
      <c r="N42" s="15">
        <f t="shared" si="50"/>
        <v>13765.2</v>
      </c>
      <c r="O42" s="15"/>
      <c r="P42" s="44"/>
      <c r="Q42" s="15"/>
      <c r="R42" s="15"/>
      <c r="S42" s="15">
        <f t="shared" si="33"/>
        <v>0</v>
      </c>
      <c r="T42" s="15"/>
      <c r="U42" s="15">
        <f>S42+T42</f>
        <v>0</v>
      </c>
      <c r="V42" s="15"/>
      <c r="W42" s="15">
        <f>U42+V42</f>
        <v>0</v>
      </c>
      <c r="X42" s="15"/>
      <c r="Y42" s="15">
        <f>W42+X42</f>
        <v>0</v>
      </c>
      <c r="Z42" s="24"/>
      <c r="AA42" s="15">
        <f>Y42+Z42</f>
        <v>0</v>
      </c>
      <c r="AB42" s="15"/>
      <c r="AC42" s="16"/>
      <c r="AD42" s="16"/>
      <c r="AE42" s="16"/>
      <c r="AF42" s="16">
        <f t="shared" si="38"/>
        <v>0</v>
      </c>
      <c r="AG42" s="16"/>
      <c r="AH42" s="16">
        <f t="shared" si="51"/>
        <v>0</v>
      </c>
      <c r="AI42" s="16"/>
      <c r="AJ42" s="16">
        <f t="shared" si="52"/>
        <v>0</v>
      </c>
      <c r="AK42" s="26"/>
      <c r="AL42" s="16">
        <f t="shared" si="53"/>
        <v>0</v>
      </c>
      <c r="AM42" s="9" t="s">
        <v>218</v>
      </c>
      <c r="AN42" s="13"/>
    </row>
    <row r="43" spans="1:40" ht="37.5" hidden="1" x14ac:dyDescent="0.3">
      <c r="A43" s="56" t="s">
        <v>142</v>
      </c>
      <c r="B43" s="42" t="s">
        <v>56</v>
      </c>
      <c r="C43" s="21" t="s">
        <v>11</v>
      </c>
      <c r="D43" s="15">
        <v>0</v>
      </c>
      <c r="E43" s="44">
        <v>0</v>
      </c>
      <c r="F43" s="15">
        <f t="shared" si="1"/>
        <v>0</v>
      </c>
      <c r="G43" s="15">
        <v>0</v>
      </c>
      <c r="H43" s="15">
        <f t="shared" ref="H43:H44" si="54">F43+G43</f>
        <v>0</v>
      </c>
      <c r="I43" s="15">
        <v>0</v>
      </c>
      <c r="J43" s="15">
        <f t="shared" si="48"/>
        <v>0</v>
      </c>
      <c r="K43" s="15">
        <v>0</v>
      </c>
      <c r="L43" s="15">
        <f t="shared" si="49"/>
        <v>0</v>
      </c>
      <c r="M43" s="24">
        <v>0</v>
      </c>
      <c r="N43" s="15">
        <f t="shared" si="50"/>
        <v>0</v>
      </c>
      <c r="O43" s="15">
        <v>31027.3</v>
      </c>
      <c r="P43" s="44">
        <v>-31027.3</v>
      </c>
      <c r="Q43" s="15">
        <f t="shared" si="6"/>
        <v>0</v>
      </c>
      <c r="R43" s="15"/>
      <c r="S43" s="15">
        <f t="shared" ref="S43:S44" si="55">Q43+R43</f>
        <v>0</v>
      </c>
      <c r="T43" s="15"/>
      <c r="U43" s="15">
        <f>S43+T43</f>
        <v>0</v>
      </c>
      <c r="V43" s="15"/>
      <c r="W43" s="15">
        <f>U43+V43</f>
        <v>0</v>
      </c>
      <c r="X43" s="15"/>
      <c r="Y43" s="15">
        <f>W43+X43</f>
        <v>0</v>
      </c>
      <c r="Z43" s="24"/>
      <c r="AA43" s="15">
        <f>Y43+Z43</f>
        <v>0</v>
      </c>
      <c r="AB43" s="15">
        <v>0</v>
      </c>
      <c r="AC43" s="16">
        <v>0</v>
      </c>
      <c r="AD43" s="16">
        <f t="shared" si="12"/>
        <v>0</v>
      </c>
      <c r="AE43" s="16">
        <v>0</v>
      </c>
      <c r="AF43" s="16">
        <f t="shared" ref="AF43:AF44" si="56">AD43+AE43</f>
        <v>0</v>
      </c>
      <c r="AG43" s="16">
        <v>0</v>
      </c>
      <c r="AH43" s="16">
        <f t="shared" si="51"/>
        <v>0</v>
      </c>
      <c r="AI43" s="16">
        <v>0</v>
      </c>
      <c r="AJ43" s="16">
        <f t="shared" si="52"/>
        <v>0</v>
      </c>
      <c r="AK43" s="26">
        <v>0</v>
      </c>
      <c r="AL43" s="16">
        <f t="shared" si="53"/>
        <v>0</v>
      </c>
      <c r="AM43" s="9" t="s">
        <v>215</v>
      </c>
      <c r="AN43" s="13">
        <v>0</v>
      </c>
    </row>
    <row r="44" spans="1:40" ht="56.25" x14ac:dyDescent="0.3">
      <c r="A44" s="58" t="s">
        <v>142</v>
      </c>
      <c r="B44" s="75" t="s">
        <v>358</v>
      </c>
      <c r="C44" s="75" t="s">
        <v>129</v>
      </c>
      <c r="D44" s="15">
        <f>D46+D47</f>
        <v>462978.1</v>
      </c>
      <c r="E44" s="44">
        <f>E46+E47</f>
        <v>-105423.3</v>
      </c>
      <c r="F44" s="15">
        <f t="shared" si="1"/>
        <v>357554.8</v>
      </c>
      <c r="G44" s="15">
        <f>G46+G47</f>
        <v>28472.53</v>
      </c>
      <c r="H44" s="15">
        <f t="shared" si="54"/>
        <v>386027.32999999996</v>
      </c>
      <c r="I44" s="15">
        <f>I46+I47</f>
        <v>0</v>
      </c>
      <c r="J44" s="15">
        <f t="shared" si="48"/>
        <v>386027.32999999996</v>
      </c>
      <c r="K44" s="15">
        <f>K46+K47</f>
        <v>0</v>
      </c>
      <c r="L44" s="15">
        <f t="shared" si="49"/>
        <v>386027.32999999996</v>
      </c>
      <c r="M44" s="24">
        <f>M46+M47</f>
        <v>-45242.3</v>
      </c>
      <c r="N44" s="15">
        <f t="shared" si="50"/>
        <v>340785.02999999997</v>
      </c>
      <c r="O44" s="15">
        <f t="shared" ref="O44:AB44" si="57">O46+O47</f>
        <v>51483</v>
      </c>
      <c r="P44" s="44">
        <f>P46+P47</f>
        <v>129483.6</v>
      </c>
      <c r="Q44" s="15">
        <f t="shared" si="6"/>
        <v>180966.6</v>
      </c>
      <c r="R44" s="15">
        <f>R46+R47</f>
        <v>0</v>
      </c>
      <c r="S44" s="15">
        <f t="shared" si="55"/>
        <v>180966.6</v>
      </c>
      <c r="T44" s="15">
        <f>T46+T47</f>
        <v>0</v>
      </c>
      <c r="U44" s="15">
        <f>S44+T44</f>
        <v>180966.6</v>
      </c>
      <c r="V44" s="15">
        <f>V46+V47</f>
        <v>0</v>
      </c>
      <c r="W44" s="15">
        <f>U44+V44</f>
        <v>180966.6</v>
      </c>
      <c r="X44" s="15">
        <f>X46+X47</f>
        <v>0</v>
      </c>
      <c r="Y44" s="15">
        <f>W44+X44</f>
        <v>180966.6</v>
      </c>
      <c r="Z44" s="24">
        <f>Z46+Z47</f>
        <v>45242.3</v>
      </c>
      <c r="AA44" s="15">
        <f>Y44+Z44</f>
        <v>226208.90000000002</v>
      </c>
      <c r="AB44" s="15">
        <f t="shared" si="57"/>
        <v>0</v>
      </c>
      <c r="AC44" s="16">
        <f>AC46+AC47</f>
        <v>0</v>
      </c>
      <c r="AD44" s="16">
        <f t="shared" si="12"/>
        <v>0</v>
      </c>
      <c r="AE44" s="16">
        <f>AE46+AE47</f>
        <v>0</v>
      </c>
      <c r="AF44" s="16">
        <f t="shared" si="56"/>
        <v>0</v>
      </c>
      <c r="AG44" s="16">
        <f>AG46+AG47</f>
        <v>0</v>
      </c>
      <c r="AH44" s="16">
        <f t="shared" si="51"/>
        <v>0</v>
      </c>
      <c r="AI44" s="16">
        <f>AI46+AI47</f>
        <v>0</v>
      </c>
      <c r="AJ44" s="16">
        <f t="shared" si="52"/>
        <v>0</v>
      </c>
      <c r="AK44" s="26">
        <f>AK46+AK47</f>
        <v>0</v>
      </c>
      <c r="AL44" s="16">
        <f t="shared" si="53"/>
        <v>0</v>
      </c>
      <c r="AN44" s="13"/>
    </row>
    <row r="45" spans="1:40" x14ac:dyDescent="0.3">
      <c r="A45" s="58"/>
      <c r="B45" s="74" t="s">
        <v>5</v>
      </c>
      <c r="C45" s="75"/>
      <c r="D45" s="15"/>
      <c r="E45" s="44"/>
      <c r="F45" s="15"/>
      <c r="G45" s="15"/>
      <c r="H45" s="15"/>
      <c r="I45" s="15"/>
      <c r="J45" s="15"/>
      <c r="K45" s="15"/>
      <c r="L45" s="15"/>
      <c r="M45" s="24"/>
      <c r="N45" s="15"/>
      <c r="O45" s="15"/>
      <c r="P45" s="44"/>
      <c r="Q45" s="15"/>
      <c r="R45" s="15"/>
      <c r="S45" s="15"/>
      <c r="T45" s="15"/>
      <c r="U45" s="15"/>
      <c r="V45" s="15"/>
      <c r="W45" s="15"/>
      <c r="X45" s="15"/>
      <c r="Y45" s="15"/>
      <c r="Z45" s="24"/>
      <c r="AA45" s="15"/>
      <c r="AB45" s="15"/>
      <c r="AC45" s="16"/>
      <c r="AD45" s="16"/>
      <c r="AE45" s="16"/>
      <c r="AF45" s="16"/>
      <c r="AG45" s="16"/>
      <c r="AH45" s="16"/>
      <c r="AI45" s="16"/>
      <c r="AJ45" s="16"/>
      <c r="AK45" s="26"/>
      <c r="AL45" s="16"/>
      <c r="AN45" s="13"/>
    </row>
    <row r="46" spans="1:40" hidden="1" x14ac:dyDescent="0.3">
      <c r="A46" s="1"/>
      <c r="B46" s="20" t="s">
        <v>6</v>
      </c>
      <c r="C46" s="21"/>
      <c r="D46" s="15">
        <v>194812</v>
      </c>
      <c r="E46" s="44">
        <v>-105423.3</v>
      </c>
      <c r="F46" s="15">
        <f t="shared" si="1"/>
        <v>89388.7</v>
      </c>
      <c r="G46" s="15">
        <v>28472.53</v>
      </c>
      <c r="H46" s="15">
        <f t="shared" ref="H46:H49" si="58">F46+G46</f>
        <v>117861.23</v>
      </c>
      <c r="I46" s="15">
        <v>-4208.9750000000004</v>
      </c>
      <c r="J46" s="15">
        <f t="shared" ref="J46:J49" si="59">H46+I46</f>
        <v>113652.25499999999</v>
      </c>
      <c r="K46" s="15"/>
      <c r="L46" s="15">
        <f t="shared" ref="L46:L49" si="60">J46+K46</f>
        <v>113652.25499999999</v>
      </c>
      <c r="M46" s="24">
        <v>-45242.3</v>
      </c>
      <c r="N46" s="15">
        <f t="shared" ref="N46:N49" si="61">L46+M46</f>
        <v>68409.954999999987</v>
      </c>
      <c r="O46" s="15">
        <v>37288.300000000003</v>
      </c>
      <c r="P46" s="44">
        <f>31027.3+105423.3-6967</f>
        <v>129483.6</v>
      </c>
      <c r="Q46" s="15">
        <f t="shared" si="6"/>
        <v>166771.90000000002</v>
      </c>
      <c r="R46" s="15"/>
      <c r="S46" s="15">
        <f t="shared" ref="S46:S49" si="62">Q46+R46</f>
        <v>166771.90000000002</v>
      </c>
      <c r="T46" s="15"/>
      <c r="U46" s="15">
        <f>S46+T46</f>
        <v>166771.90000000002</v>
      </c>
      <c r="V46" s="15"/>
      <c r="W46" s="15">
        <f>U46+V46</f>
        <v>166771.90000000002</v>
      </c>
      <c r="X46" s="15"/>
      <c r="Y46" s="15">
        <f>W46+X46</f>
        <v>166771.90000000002</v>
      </c>
      <c r="Z46" s="24">
        <v>45242.3</v>
      </c>
      <c r="AA46" s="15">
        <f>Y46+Z46</f>
        <v>212014.2</v>
      </c>
      <c r="AB46" s="15">
        <v>0</v>
      </c>
      <c r="AC46" s="16"/>
      <c r="AD46" s="16">
        <f t="shared" si="12"/>
        <v>0</v>
      </c>
      <c r="AE46" s="16"/>
      <c r="AF46" s="16">
        <f t="shared" ref="AF46:AF49" si="63">AD46+AE46</f>
        <v>0</v>
      </c>
      <c r="AG46" s="16"/>
      <c r="AH46" s="16">
        <f t="shared" ref="AH46:AH49" si="64">AF46+AG46</f>
        <v>0</v>
      </c>
      <c r="AI46" s="16"/>
      <c r="AJ46" s="16">
        <f t="shared" ref="AJ46:AJ49" si="65">AH46+AI46</f>
        <v>0</v>
      </c>
      <c r="AK46" s="26"/>
      <c r="AL46" s="16">
        <f t="shared" ref="AL46:AL49" si="66">AJ46+AK46</f>
        <v>0</v>
      </c>
      <c r="AM46" s="9" t="s">
        <v>316</v>
      </c>
      <c r="AN46" s="13">
        <v>0</v>
      </c>
    </row>
    <row r="47" spans="1:40" x14ac:dyDescent="0.3">
      <c r="A47" s="58"/>
      <c r="B47" s="74" t="s">
        <v>12</v>
      </c>
      <c r="C47" s="6"/>
      <c r="D47" s="15">
        <v>268166.09999999998</v>
      </c>
      <c r="E47" s="44"/>
      <c r="F47" s="15">
        <f t="shared" si="1"/>
        <v>268166.09999999998</v>
      </c>
      <c r="G47" s="15"/>
      <c r="H47" s="15">
        <f t="shared" si="58"/>
        <v>268166.09999999998</v>
      </c>
      <c r="I47" s="15">
        <v>4208.9750000000004</v>
      </c>
      <c r="J47" s="15">
        <f t="shared" si="59"/>
        <v>272375.07499999995</v>
      </c>
      <c r="K47" s="15"/>
      <c r="L47" s="15">
        <f t="shared" si="60"/>
        <v>272375.07499999995</v>
      </c>
      <c r="M47" s="24"/>
      <c r="N47" s="15">
        <f t="shared" si="61"/>
        <v>272375.07499999995</v>
      </c>
      <c r="O47" s="15">
        <v>14194.7</v>
      </c>
      <c r="P47" s="44"/>
      <c r="Q47" s="15">
        <f t="shared" si="6"/>
        <v>14194.7</v>
      </c>
      <c r="R47" s="15"/>
      <c r="S47" s="15">
        <f t="shared" si="62"/>
        <v>14194.7</v>
      </c>
      <c r="T47" s="15"/>
      <c r="U47" s="15">
        <f>S47+T47</f>
        <v>14194.7</v>
      </c>
      <c r="V47" s="15"/>
      <c r="W47" s="15">
        <f>U47+V47</f>
        <v>14194.7</v>
      </c>
      <c r="X47" s="15"/>
      <c r="Y47" s="15">
        <f>W47+X47</f>
        <v>14194.7</v>
      </c>
      <c r="Z47" s="24"/>
      <c r="AA47" s="15">
        <f>Y47+Z47</f>
        <v>14194.7</v>
      </c>
      <c r="AB47" s="15">
        <v>0</v>
      </c>
      <c r="AC47" s="16"/>
      <c r="AD47" s="16">
        <f t="shared" si="12"/>
        <v>0</v>
      </c>
      <c r="AE47" s="16"/>
      <c r="AF47" s="16">
        <f t="shared" si="63"/>
        <v>0</v>
      </c>
      <c r="AG47" s="16"/>
      <c r="AH47" s="16">
        <f t="shared" si="64"/>
        <v>0</v>
      </c>
      <c r="AI47" s="16"/>
      <c r="AJ47" s="16">
        <f t="shared" si="65"/>
        <v>0</v>
      </c>
      <c r="AK47" s="26"/>
      <c r="AL47" s="16">
        <f t="shared" si="66"/>
        <v>0</v>
      </c>
      <c r="AM47" s="9" t="s">
        <v>218</v>
      </c>
      <c r="AN47" s="13"/>
    </row>
    <row r="48" spans="1:40" ht="56.25" x14ac:dyDescent="0.3">
      <c r="A48" s="58" t="s">
        <v>143</v>
      </c>
      <c r="B48" s="74" t="s">
        <v>57</v>
      </c>
      <c r="C48" s="6" t="s">
        <v>129</v>
      </c>
      <c r="D48" s="15">
        <v>0</v>
      </c>
      <c r="E48" s="44">
        <v>0</v>
      </c>
      <c r="F48" s="15">
        <f t="shared" si="1"/>
        <v>0</v>
      </c>
      <c r="G48" s="15">
        <v>0</v>
      </c>
      <c r="H48" s="15">
        <f t="shared" si="58"/>
        <v>0</v>
      </c>
      <c r="I48" s="15">
        <v>0</v>
      </c>
      <c r="J48" s="15">
        <f t="shared" si="59"/>
        <v>0</v>
      </c>
      <c r="K48" s="15">
        <v>0</v>
      </c>
      <c r="L48" s="15">
        <f t="shared" si="60"/>
        <v>0</v>
      </c>
      <c r="M48" s="24">
        <v>0</v>
      </c>
      <c r="N48" s="15">
        <f t="shared" si="61"/>
        <v>0</v>
      </c>
      <c r="O48" s="15">
        <v>9100.4</v>
      </c>
      <c r="P48" s="44">
        <v>0</v>
      </c>
      <c r="Q48" s="15">
        <f t="shared" si="6"/>
        <v>9100.4</v>
      </c>
      <c r="R48" s="15">
        <v>0</v>
      </c>
      <c r="S48" s="15">
        <f t="shared" si="62"/>
        <v>9100.4</v>
      </c>
      <c r="T48" s="15">
        <v>0</v>
      </c>
      <c r="U48" s="15">
        <f>S48+T48</f>
        <v>9100.4</v>
      </c>
      <c r="V48" s="15">
        <v>0</v>
      </c>
      <c r="W48" s="15">
        <f>U48+V48</f>
        <v>9100.4</v>
      </c>
      <c r="X48" s="15">
        <v>0</v>
      </c>
      <c r="Y48" s="15">
        <f>W48+X48</f>
        <v>9100.4</v>
      </c>
      <c r="Z48" s="24">
        <v>0</v>
      </c>
      <c r="AA48" s="15">
        <f>Y48+Z48</f>
        <v>9100.4</v>
      </c>
      <c r="AB48" s="15">
        <v>0</v>
      </c>
      <c r="AC48" s="16">
        <v>0</v>
      </c>
      <c r="AD48" s="16">
        <f t="shared" si="12"/>
        <v>0</v>
      </c>
      <c r="AE48" s="16">
        <v>0</v>
      </c>
      <c r="AF48" s="16">
        <f t="shared" si="63"/>
        <v>0</v>
      </c>
      <c r="AG48" s="16">
        <v>0</v>
      </c>
      <c r="AH48" s="16">
        <f t="shared" si="64"/>
        <v>0</v>
      </c>
      <c r="AI48" s="16">
        <v>0</v>
      </c>
      <c r="AJ48" s="16">
        <f t="shared" si="65"/>
        <v>0</v>
      </c>
      <c r="AK48" s="26">
        <v>0</v>
      </c>
      <c r="AL48" s="16">
        <f t="shared" si="66"/>
        <v>0</v>
      </c>
      <c r="AM48" s="9" t="s">
        <v>221</v>
      </c>
      <c r="AN48" s="13"/>
    </row>
    <row r="49" spans="1:40" ht="56.25" x14ac:dyDescent="0.3">
      <c r="A49" s="58" t="s">
        <v>144</v>
      </c>
      <c r="B49" s="74" t="s">
        <v>365</v>
      </c>
      <c r="C49" s="6" t="s">
        <v>129</v>
      </c>
      <c r="D49" s="15">
        <f>D51+D52</f>
        <v>0</v>
      </c>
      <c r="E49" s="44">
        <f>E51+E52</f>
        <v>0</v>
      </c>
      <c r="F49" s="15">
        <f t="shared" si="1"/>
        <v>0</v>
      </c>
      <c r="G49" s="15">
        <f>G51+G52</f>
        <v>15</v>
      </c>
      <c r="H49" s="15">
        <f t="shared" si="58"/>
        <v>15</v>
      </c>
      <c r="I49" s="15">
        <f>I51+I52</f>
        <v>0</v>
      </c>
      <c r="J49" s="15">
        <f t="shared" si="59"/>
        <v>15</v>
      </c>
      <c r="K49" s="15">
        <f>K51+K52</f>
        <v>0</v>
      </c>
      <c r="L49" s="15">
        <f t="shared" si="60"/>
        <v>15</v>
      </c>
      <c r="M49" s="24">
        <f>M51+M52</f>
        <v>0</v>
      </c>
      <c r="N49" s="15">
        <f t="shared" si="61"/>
        <v>15</v>
      </c>
      <c r="O49" s="15">
        <f t="shared" ref="O49:AB49" si="67">O51+O52</f>
        <v>78505.7</v>
      </c>
      <c r="P49" s="44">
        <f>P51+P52</f>
        <v>-25599.8</v>
      </c>
      <c r="Q49" s="15">
        <f t="shared" si="6"/>
        <v>52905.899999999994</v>
      </c>
      <c r="R49" s="15">
        <f>R51+R52</f>
        <v>0</v>
      </c>
      <c r="S49" s="15">
        <f t="shared" si="62"/>
        <v>52905.899999999994</v>
      </c>
      <c r="T49" s="15">
        <f>T51+T52</f>
        <v>0</v>
      </c>
      <c r="U49" s="15">
        <f>S49+T49</f>
        <v>52905.899999999994</v>
      </c>
      <c r="V49" s="15">
        <f>V51+V52</f>
        <v>-50151</v>
      </c>
      <c r="W49" s="15">
        <f>U49+V49</f>
        <v>2754.8999999999942</v>
      </c>
      <c r="X49" s="15">
        <f>X51+X52</f>
        <v>0</v>
      </c>
      <c r="Y49" s="15">
        <f>W49+X49</f>
        <v>2754.8999999999942</v>
      </c>
      <c r="Z49" s="24">
        <f>Z51+Z52</f>
        <v>0</v>
      </c>
      <c r="AA49" s="15">
        <f>Y49+Z49</f>
        <v>2754.8999999999942</v>
      </c>
      <c r="AB49" s="15">
        <f t="shared" si="67"/>
        <v>126197.40000000001</v>
      </c>
      <c r="AC49" s="16">
        <f>AC51+AC52</f>
        <v>-105085.6</v>
      </c>
      <c r="AD49" s="16">
        <f t="shared" si="12"/>
        <v>21111.800000000003</v>
      </c>
      <c r="AE49" s="16">
        <f>AE51+AE52</f>
        <v>0</v>
      </c>
      <c r="AF49" s="16">
        <f t="shared" si="63"/>
        <v>21111.800000000003</v>
      </c>
      <c r="AG49" s="16">
        <f>AG51+AG52</f>
        <v>0</v>
      </c>
      <c r="AH49" s="16">
        <f t="shared" si="64"/>
        <v>21111.800000000003</v>
      </c>
      <c r="AI49" s="16">
        <f>AI51+AI52</f>
        <v>0</v>
      </c>
      <c r="AJ49" s="16">
        <f t="shared" si="65"/>
        <v>21111.800000000003</v>
      </c>
      <c r="AK49" s="26">
        <f>AK51+AK52</f>
        <v>0</v>
      </c>
      <c r="AL49" s="16">
        <f t="shared" si="66"/>
        <v>21111.800000000003</v>
      </c>
      <c r="AN49" s="13"/>
    </row>
    <row r="50" spans="1:40" x14ac:dyDescent="0.3">
      <c r="A50" s="58"/>
      <c r="B50" s="74" t="s">
        <v>5</v>
      </c>
      <c r="C50" s="75"/>
      <c r="D50" s="15"/>
      <c r="E50" s="44"/>
      <c r="F50" s="15"/>
      <c r="G50" s="15"/>
      <c r="H50" s="15"/>
      <c r="I50" s="15"/>
      <c r="J50" s="15"/>
      <c r="K50" s="15"/>
      <c r="L50" s="15"/>
      <c r="M50" s="24"/>
      <c r="N50" s="15"/>
      <c r="O50" s="15"/>
      <c r="P50" s="44"/>
      <c r="Q50" s="15"/>
      <c r="R50" s="15"/>
      <c r="S50" s="15"/>
      <c r="T50" s="15"/>
      <c r="U50" s="15"/>
      <c r="V50" s="15"/>
      <c r="W50" s="15"/>
      <c r="X50" s="15"/>
      <c r="Y50" s="15"/>
      <c r="Z50" s="24"/>
      <c r="AA50" s="15"/>
      <c r="AB50" s="15"/>
      <c r="AC50" s="16"/>
      <c r="AD50" s="16"/>
      <c r="AE50" s="16"/>
      <c r="AF50" s="16"/>
      <c r="AG50" s="16"/>
      <c r="AH50" s="16"/>
      <c r="AI50" s="16"/>
      <c r="AJ50" s="16"/>
      <c r="AK50" s="26"/>
      <c r="AL50" s="16"/>
      <c r="AN50" s="13"/>
    </row>
    <row r="51" spans="1:40" hidden="1" x14ac:dyDescent="0.3">
      <c r="A51" s="1"/>
      <c r="B51" s="20" t="s">
        <v>6</v>
      </c>
      <c r="C51" s="21"/>
      <c r="D51" s="15">
        <v>0</v>
      </c>
      <c r="E51" s="44">
        <v>0</v>
      </c>
      <c r="F51" s="15">
        <f t="shared" si="1"/>
        <v>0</v>
      </c>
      <c r="G51" s="15">
        <v>15</v>
      </c>
      <c r="H51" s="15">
        <f t="shared" ref="H51:H54" si="68">F51+G51</f>
        <v>15</v>
      </c>
      <c r="I51" s="15"/>
      <c r="J51" s="15">
        <f t="shared" ref="J51:J54" si="69">H51+I51</f>
        <v>15</v>
      </c>
      <c r="K51" s="15"/>
      <c r="L51" s="15">
        <f t="shared" ref="L51:L54" si="70">J51+K51</f>
        <v>15</v>
      </c>
      <c r="M51" s="24"/>
      <c r="N51" s="15">
        <f t="shared" ref="N51:N54" si="71">L51+M51</f>
        <v>15</v>
      </c>
      <c r="O51" s="15">
        <v>25599.8</v>
      </c>
      <c r="P51" s="44">
        <v>-25599.8</v>
      </c>
      <c r="Q51" s="15">
        <f t="shared" si="6"/>
        <v>0</v>
      </c>
      <c r="R51" s="15"/>
      <c r="S51" s="15">
        <f t="shared" ref="S51:S54" si="72">Q51+R51</f>
        <v>0</v>
      </c>
      <c r="T51" s="15"/>
      <c r="U51" s="15">
        <f>S51+T51</f>
        <v>0</v>
      </c>
      <c r="V51" s="15"/>
      <c r="W51" s="15">
        <f>U51+V51</f>
        <v>0</v>
      </c>
      <c r="X51" s="15"/>
      <c r="Y51" s="15">
        <f>W51+X51</f>
        <v>0</v>
      </c>
      <c r="Z51" s="24"/>
      <c r="AA51" s="15">
        <f>Y51+Z51</f>
        <v>0</v>
      </c>
      <c r="AB51" s="15">
        <v>105085.6</v>
      </c>
      <c r="AC51" s="16">
        <v>-105085.6</v>
      </c>
      <c r="AD51" s="16">
        <f t="shared" si="12"/>
        <v>0</v>
      </c>
      <c r="AE51" s="16"/>
      <c r="AF51" s="16">
        <f t="shared" ref="AF51:AF54" si="73">AD51+AE51</f>
        <v>0</v>
      </c>
      <c r="AG51" s="16"/>
      <c r="AH51" s="16">
        <f t="shared" ref="AH51:AH54" si="74">AF51+AG51</f>
        <v>0</v>
      </c>
      <c r="AI51" s="16"/>
      <c r="AJ51" s="16">
        <f t="shared" ref="AJ51:AJ54" si="75">AH51+AI51</f>
        <v>0</v>
      </c>
      <c r="AK51" s="26"/>
      <c r="AL51" s="16">
        <f t="shared" ref="AL51:AL54" si="76">AJ51+AK51</f>
        <v>0</v>
      </c>
      <c r="AM51" s="9" t="s">
        <v>315</v>
      </c>
      <c r="AN51" s="13">
        <v>0</v>
      </c>
    </row>
    <row r="52" spans="1:40" x14ac:dyDescent="0.3">
      <c r="A52" s="58"/>
      <c r="B52" s="75" t="s">
        <v>12</v>
      </c>
      <c r="C52" s="75"/>
      <c r="D52" s="15">
        <v>0</v>
      </c>
      <c r="E52" s="44">
        <v>0</v>
      </c>
      <c r="F52" s="15">
        <f t="shared" si="1"/>
        <v>0</v>
      </c>
      <c r="G52" s="15">
        <v>0</v>
      </c>
      <c r="H52" s="15">
        <f t="shared" si="68"/>
        <v>0</v>
      </c>
      <c r="I52" s="15">
        <v>0</v>
      </c>
      <c r="J52" s="15">
        <f t="shared" si="69"/>
        <v>0</v>
      </c>
      <c r="K52" s="15">
        <v>0</v>
      </c>
      <c r="L52" s="15">
        <f t="shared" si="70"/>
        <v>0</v>
      </c>
      <c r="M52" s="24">
        <v>0</v>
      </c>
      <c r="N52" s="15">
        <f t="shared" si="71"/>
        <v>0</v>
      </c>
      <c r="O52" s="15">
        <v>52905.9</v>
      </c>
      <c r="P52" s="44">
        <v>0</v>
      </c>
      <c r="Q52" s="15">
        <f t="shared" si="6"/>
        <v>52905.9</v>
      </c>
      <c r="R52" s="15">
        <v>0</v>
      </c>
      <c r="S52" s="15">
        <f t="shared" si="72"/>
        <v>52905.9</v>
      </c>
      <c r="T52" s="15">
        <v>0</v>
      </c>
      <c r="U52" s="15">
        <f>S52+T52</f>
        <v>52905.9</v>
      </c>
      <c r="V52" s="15">
        <v>-50151</v>
      </c>
      <c r="W52" s="15">
        <f>U52+V52</f>
        <v>2754.9000000000015</v>
      </c>
      <c r="X52" s="15"/>
      <c r="Y52" s="15">
        <f>W52+X52</f>
        <v>2754.9000000000015</v>
      </c>
      <c r="Z52" s="24"/>
      <c r="AA52" s="15">
        <f>Y52+Z52</f>
        <v>2754.9000000000015</v>
      </c>
      <c r="AB52" s="15">
        <v>21111.8</v>
      </c>
      <c r="AC52" s="16">
        <v>0</v>
      </c>
      <c r="AD52" s="16">
        <f t="shared" si="12"/>
        <v>21111.8</v>
      </c>
      <c r="AE52" s="16">
        <v>0</v>
      </c>
      <c r="AF52" s="16">
        <f t="shared" si="73"/>
        <v>21111.8</v>
      </c>
      <c r="AG52" s="16">
        <v>0</v>
      </c>
      <c r="AH52" s="16">
        <f t="shared" si="74"/>
        <v>21111.8</v>
      </c>
      <c r="AI52" s="16">
        <v>0</v>
      </c>
      <c r="AJ52" s="16">
        <f t="shared" si="75"/>
        <v>21111.8</v>
      </c>
      <c r="AK52" s="26">
        <v>0</v>
      </c>
      <c r="AL52" s="16">
        <f t="shared" si="76"/>
        <v>21111.8</v>
      </c>
      <c r="AM52" s="9" t="s">
        <v>218</v>
      </c>
      <c r="AN52" s="13"/>
    </row>
    <row r="53" spans="1:40" ht="37.5" hidden="1" x14ac:dyDescent="0.3">
      <c r="A53" s="1" t="s">
        <v>145</v>
      </c>
      <c r="B53" s="42" t="s">
        <v>205</v>
      </c>
      <c r="C53" s="21" t="s">
        <v>11</v>
      </c>
      <c r="D53" s="15">
        <v>0</v>
      </c>
      <c r="E53" s="44">
        <v>0</v>
      </c>
      <c r="F53" s="15">
        <f t="shared" si="1"/>
        <v>0</v>
      </c>
      <c r="G53" s="15">
        <v>0</v>
      </c>
      <c r="H53" s="15">
        <f t="shared" si="68"/>
        <v>0</v>
      </c>
      <c r="I53" s="15">
        <v>0</v>
      </c>
      <c r="J53" s="15">
        <f t="shared" si="69"/>
        <v>0</v>
      </c>
      <c r="K53" s="15">
        <v>0</v>
      </c>
      <c r="L53" s="15">
        <f t="shared" si="70"/>
        <v>0</v>
      </c>
      <c r="M53" s="24">
        <v>0</v>
      </c>
      <c r="N53" s="15">
        <f t="shared" si="71"/>
        <v>0</v>
      </c>
      <c r="O53" s="15">
        <v>59234</v>
      </c>
      <c r="P53" s="44">
        <v>-59234</v>
      </c>
      <c r="Q53" s="15">
        <f t="shared" si="6"/>
        <v>0</v>
      </c>
      <c r="R53" s="15"/>
      <c r="S53" s="15">
        <f t="shared" si="72"/>
        <v>0</v>
      </c>
      <c r="T53" s="15"/>
      <c r="U53" s="15">
        <f>S53+T53</f>
        <v>0</v>
      </c>
      <c r="V53" s="15"/>
      <c r="W53" s="15">
        <f>U53+V53</f>
        <v>0</v>
      </c>
      <c r="X53" s="15"/>
      <c r="Y53" s="15">
        <f>W53+X53</f>
        <v>0</v>
      </c>
      <c r="Z53" s="24"/>
      <c r="AA53" s="15">
        <f>Y53+Z53</f>
        <v>0</v>
      </c>
      <c r="AB53" s="15">
        <v>0</v>
      </c>
      <c r="AC53" s="16">
        <v>0</v>
      </c>
      <c r="AD53" s="16">
        <f t="shared" si="12"/>
        <v>0</v>
      </c>
      <c r="AE53" s="16">
        <v>0</v>
      </c>
      <c r="AF53" s="16">
        <f t="shared" si="73"/>
        <v>0</v>
      </c>
      <c r="AG53" s="16">
        <v>0</v>
      </c>
      <c r="AH53" s="16">
        <f t="shared" si="74"/>
        <v>0</v>
      </c>
      <c r="AI53" s="16">
        <v>0</v>
      </c>
      <c r="AJ53" s="16">
        <f t="shared" si="75"/>
        <v>0</v>
      </c>
      <c r="AK53" s="26">
        <v>0</v>
      </c>
      <c r="AL53" s="16">
        <f t="shared" si="76"/>
        <v>0</v>
      </c>
      <c r="AM53" s="9" t="s">
        <v>216</v>
      </c>
      <c r="AN53" s="13">
        <v>0</v>
      </c>
    </row>
    <row r="54" spans="1:40" ht="56.25" x14ac:dyDescent="0.3">
      <c r="A54" s="58" t="s">
        <v>145</v>
      </c>
      <c r="B54" s="75" t="s">
        <v>205</v>
      </c>
      <c r="C54" s="6" t="s">
        <v>129</v>
      </c>
      <c r="D54" s="15">
        <f>D56+D57</f>
        <v>119057.40000000001</v>
      </c>
      <c r="E54" s="44">
        <f>E56+E57</f>
        <v>0</v>
      </c>
      <c r="F54" s="15">
        <f t="shared" si="1"/>
        <v>119057.40000000001</v>
      </c>
      <c r="G54" s="15">
        <f>G56+G57</f>
        <v>0</v>
      </c>
      <c r="H54" s="15">
        <f t="shared" si="68"/>
        <v>119057.40000000001</v>
      </c>
      <c r="I54" s="15">
        <f>I56+I57</f>
        <v>0</v>
      </c>
      <c r="J54" s="15">
        <f t="shared" si="69"/>
        <v>119057.40000000001</v>
      </c>
      <c r="K54" s="15">
        <f>K56+K57</f>
        <v>0</v>
      </c>
      <c r="L54" s="15">
        <f t="shared" si="70"/>
        <v>119057.40000000001</v>
      </c>
      <c r="M54" s="24">
        <f>M56+M57</f>
        <v>0</v>
      </c>
      <c r="N54" s="15">
        <f t="shared" si="71"/>
        <v>119057.40000000001</v>
      </c>
      <c r="O54" s="15">
        <f t="shared" ref="O54:AB54" si="77">O56+O57</f>
        <v>538326.69999999995</v>
      </c>
      <c r="P54" s="44">
        <f>P56+P57</f>
        <v>59234</v>
      </c>
      <c r="Q54" s="15">
        <f t="shared" si="6"/>
        <v>597560.69999999995</v>
      </c>
      <c r="R54" s="15">
        <f>R56+R57</f>
        <v>0</v>
      </c>
      <c r="S54" s="15">
        <f t="shared" si="72"/>
        <v>597560.69999999995</v>
      </c>
      <c r="T54" s="15">
        <f>T56+T57</f>
        <v>0</v>
      </c>
      <c r="U54" s="15">
        <f>S54+T54</f>
        <v>597560.69999999995</v>
      </c>
      <c r="V54" s="15">
        <f>V56+V57</f>
        <v>0</v>
      </c>
      <c r="W54" s="15">
        <f>U54+V54</f>
        <v>597560.69999999995</v>
      </c>
      <c r="X54" s="15">
        <f>X56+X57</f>
        <v>0</v>
      </c>
      <c r="Y54" s="15">
        <f>W54+X54</f>
        <v>597560.69999999995</v>
      </c>
      <c r="Z54" s="24">
        <f>Z56+Z57</f>
        <v>0</v>
      </c>
      <c r="AA54" s="15">
        <f>Y54+Z54</f>
        <v>597560.69999999995</v>
      </c>
      <c r="AB54" s="15">
        <f t="shared" si="77"/>
        <v>0</v>
      </c>
      <c r="AC54" s="16">
        <f>AC56+AC57</f>
        <v>0</v>
      </c>
      <c r="AD54" s="16">
        <f t="shared" si="12"/>
        <v>0</v>
      </c>
      <c r="AE54" s="16">
        <f>AE56+AE57</f>
        <v>0</v>
      </c>
      <c r="AF54" s="16">
        <f t="shared" si="73"/>
        <v>0</v>
      </c>
      <c r="AG54" s="16">
        <f>AG56+AG57</f>
        <v>0</v>
      </c>
      <c r="AH54" s="16">
        <f t="shared" si="74"/>
        <v>0</v>
      </c>
      <c r="AI54" s="16">
        <f>AI56+AI57</f>
        <v>0</v>
      </c>
      <c r="AJ54" s="16">
        <f t="shared" si="75"/>
        <v>0</v>
      </c>
      <c r="AK54" s="26">
        <f>AK56+AK57</f>
        <v>0</v>
      </c>
      <c r="AL54" s="16">
        <f t="shared" si="76"/>
        <v>0</v>
      </c>
      <c r="AN54" s="13"/>
    </row>
    <row r="55" spans="1:40" x14ac:dyDescent="0.3">
      <c r="A55" s="58"/>
      <c r="B55" s="74" t="s">
        <v>5</v>
      </c>
      <c r="C55" s="6"/>
      <c r="D55" s="15"/>
      <c r="E55" s="44"/>
      <c r="F55" s="15"/>
      <c r="G55" s="15"/>
      <c r="H55" s="15"/>
      <c r="I55" s="15"/>
      <c r="J55" s="15"/>
      <c r="K55" s="15"/>
      <c r="L55" s="15"/>
      <c r="M55" s="24"/>
      <c r="N55" s="15"/>
      <c r="O55" s="15"/>
      <c r="P55" s="44"/>
      <c r="Q55" s="15"/>
      <c r="R55" s="15"/>
      <c r="S55" s="15"/>
      <c r="T55" s="15"/>
      <c r="U55" s="15"/>
      <c r="V55" s="15"/>
      <c r="W55" s="15"/>
      <c r="X55" s="15"/>
      <c r="Y55" s="15"/>
      <c r="Z55" s="24"/>
      <c r="AA55" s="15"/>
      <c r="AB55" s="15"/>
      <c r="AC55" s="16"/>
      <c r="AD55" s="16"/>
      <c r="AE55" s="16"/>
      <c r="AF55" s="16"/>
      <c r="AG55" s="16"/>
      <c r="AH55" s="16"/>
      <c r="AI55" s="16"/>
      <c r="AJ55" s="16"/>
      <c r="AK55" s="26"/>
      <c r="AL55" s="16"/>
      <c r="AN55" s="13"/>
    </row>
    <row r="56" spans="1:40" hidden="1" x14ac:dyDescent="0.3">
      <c r="A56" s="1"/>
      <c r="B56" s="20" t="s">
        <v>6</v>
      </c>
      <c r="C56" s="21"/>
      <c r="D56" s="15">
        <v>22858.799999999999</v>
      </c>
      <c r="E56" s="44"/>
      <c r="F56" s="15">
        <f t="shared" si="1"/>
        <v>22858.799999999999</v>
      </c>
      <c r="G56" s="15"/>
      <c r="H56" s="15">
        <f t="shared" ref="H56:H59" si="78">F56+G56</f>
        <v>22858.799999999999</v>
      </c>
      <c r="I56" s="15"/>
      <c r="J56" s="15">
        <f t="shared" ref="J56:J59" si="79">H56+I56</f>
        <v>22858.799999999999</v>
      </c>
      <c r="K56" s="15"/>
      <c r="L56" s="15">
        <f t="shared" ref="L56:L59" si="80">J56+K56</f>
        <v>22858.799999999999</v>
      </c>
      <c r="M56" s="24"/>
      <c r="N56" s="15">
        <f t="shared" ref="N56:N59" si="81">L56+M56</f>
        <v>22858.799999999999</v>
      </c>
      <c r="O56" s="15">
        <v>104477.2</v>
      </c>
      <c r="P56" s="44">
        <v>59234</v>
      </c>
      <c r="Q56" s="15">
        <f t="shared" si="6"/>
        <v>163711.20000000001</v>
      </c>
      <c r="R56" s="15"/>
      <c r="S56" s="15">
        <f t="shared" ref="S56:S59" si="82">Q56+R56</f>
        <v>163711.20000000001</v>
      </c>
      <c r="T56" s="15"/>
      <c r="U56" s="15">
        <f>S56+T56</f>
        <v>163711.20000000001</v>
      </c>
      <c r="V56" s="15"/>
      <c r="W56" s="15">
        <f>U56+V56</f>
        <v>163711.20000000001</v>
      </c>
      <c r="X56" s="15"/>
      <c r="Y56" s="15">
        <f>W56+X56</f>
        <v>163711.20000000001</v>
      </c>
      <c r="Z56" s="24"/>
      <c r="AA56" s="15">
        <f>Y56+Z56</f>
        <v>163711.20000000001</v>
      </c>
      <c r="AB56" s="15">
        <v>0</v>
      </c>
      <c r="AC56" s="16"/>
      <c r="AD56" s="16">
        <f t="shared" si="12"/>
        <v>0</v>
      </c>
      <c r="AE56" s="16"/>
      <c r="AF56" s="16">
        <f t="shared" ref="AF56:AF59" si="83">AD56+AE56</f>
        <v>0</v>
      </c>
      <c r="AG56" s="16"/>
      <c r="AH56" s="16">
        <f t="shared" ref="AH56:AH59" si="84">AF56+AG56</f>
        <v>0</v>
      </c>
      <c r="AI56" s="16"/>
      <c r="AJ56" s="16">
        <f t="shared" ref="AJ56:AJ59" si="85">AH56+AI56</f>
        <v>0</v>
      </c>
      <c r="AK56" s="26"/>
      <c r="AL56" s="16">
        <f t="shared" ref="AL56:AL59" si="86">AJ56+AK56</f>
        <v>0</v>
      </c>
      <c r="AM56" s="9" t="s">
        <v>216</v>
      </c>
      <c r="AN56" s="13">
        <v>0</v>
      </c>
    </row>
    <row r="57" spans="1:40" x14ac:dyDescent="0.3">
      <c r="A57" s="58"/>
      <c r="B57" s="75" t="s">
        <v>59</v>
      </c>
      <c r="C57" s="75"/>
      <c r="D57" s="15">
        <v>96198.6</v>
      </c>
      <c r="E57" s="44"/>
      <c r="F57" s="15">
        <f t="shared" si="1"/>
        <v>96198.6</v>
      </c>
      <c r="G57" s="15"/>
      <c r="H57" s="15">
        <f t="shared" si="78"/>
        <v>96198.6</v>
      </c>
      <c r="I57" s="15"/>
      <c r="J57" s="15">
        <f t="shared" si="79"/>
        <v>96198.6</v>
      </c>
      <c r="K57" s="15"/>
      <c r="L57" s="15">
        <f t="shared" si="80"/>
        <v>96198.6</v>
      </c>
      <c r="M57" s="24"/>
      <c r="N57" s="15">
        <f t="shared" si="81"/>
        <v>96198.6</v>
      </c>
      <c r="O57" s="15">
        <f>216794.5+217055</f>
        <v>433849.5</v>
      </c>
      <c r="P57" s="44"/>
      <c r="Q57" s="15">
        <f t="shared" si="6"/>
        <v>433849.5</v>
      </c>
      <c r="R57" s="15"/>
      <c r="S57" s="15">
        <f t="shared" si="82"/>
        <v>433849.5</v>
      </c>
      <c r="T57" s="15"/>
      <c r="U57" s="15">
        <f>S57+T57</f>
        <v>433849.5</v>
      </c>
      <c r="V57" s="15"/>
      <c r="W57" s="15">
        <f>U57+V57</f>
        <v>433849.5</v>
      </c>
      <c r="X57" s="15"/>
      <c r="Y57" s="15">
        <f>W57+X57</f>
        <v>433849.5</v>
      </c>
      <c r="Z57" s="24"/>
      <c r="AA57" s="15">
        <f>Y57+Z57</f>
        <v>433849.5</v>
      </c>
      <c r="AB57" s="15">
        <v>0</v>
      </c>
      <c r="AC57" s="16"/>
      <c r="AD57" s="16">
        <f t="shared" si="12"/>
        <v>0</v>
      </c>
      <c r="AE57" s="16"/>
      <c r="AF57" s="16">
        <f t="shared" si="83"/>
        <v>0</v>
      </c>
      <c r="AG57" s="16"/>
      <c r="AH57" s="16">
        <f t="shared" si="84"/>
        <v>0</v>
      </c>
      <c r="AI57" s="16"/>
      <c r="AJ57" s="16">
        <f t="shared" si="85"/>
        <v>0</v>
      </c>
      <c r="AK57" s="26"/>
      <c r="AL57" s="16">
        <f t="shared" si="86"/>
        <v>0</v>
      </c>
      <c r="AM57" s="9" t="s">
        <v>218</v>
      </c>
      <c r="AN57" s="13"/>
    </row>
    <row r="58" spans="1:40" ht="37.5" hidden="1" customHeight="1" x14ac:dyDescent="0.3">
      <c r="A58" s="58" t="s">
        <v>146</v>
      </c>
      <c r="B58" s="57" t="s">
        <v>58</v>
      </c>
      <c r="C58" s="21" t="s">
        <v>11</v>
      </c>
      <c r="D58" s="15">
        <v>0</v>
      </c>
      <c r="E58" s="44">
        <v>0</v>
      </c>
      <c r="F58" s="15">
        <f t="shared" si="1"/>
        <v>0</v>
      </c>
      <c r="G58" s="15">
        <v>0</v>
      </c>
      <c r="H58" s="15">
        <f t="shared" si="78"/>
        <v>0</v>
      </c>
      <c r="I58" s="15">
        <v>0</v>
      </c>
      <c r="J58" s="15">
        <f t="shared" si="79"/>
        <v>0</v>
      </c>
      <c r="K58" s="15">
        <v>0</v>
      </c>
      <c r="L58" s="15">
        <f t="shared" si="80"/>
        <v>0</v>
      </c>
      <c r="M58" s="24">
        <v>0</v>
      </c>
      <c r="N58" s="15">
        <f t="shared" si="81"/>
        <v>0</v>
      </c>
      <c r="O58" s="15">
        <v>0</v>
      </c>
      <c r="P58" s="44">
        <v>0</v>
      </c>
      <c r="Q58" s="15">
        <f t="shared" si="6"/>
        <v>0</v>
      </c>
      <c r="R58" s="15">
        <v>0</v>
      </c>
      <c r="S58" s="15">
        <f t="shared" si="82"/>
        <v>0</v>
      </c>
      <c r="T58" s="15">
        <v>0</v>
      </c>
      <c r="U58" s="15">
        <f>S58+T58</f>
        <v>0</v>
      </c>
      <c r="V58" s="15">
        <v>0</v>
      </c>
      <c r="W58" s="15">
        <f>U58+V58</f>
        <v>0</v>
      </c>
      <c r="X58" s="15">
        <v>0</v>
      </c>
      <c r="Y58" s="15">
        <f>W58+X58</f>
        <v>0</v>
      </c>
      <c r="Z58" s="24">
        <v>0</v>
      </c>
      <c r="AA58" s="15">
        <f>Y58+Z58</f>
        <v>0</v>
      </c>
      <c r="AB58" s="15">
        <v>59234</v>
      </c>
      <c r="AC58" s="16">
        <v>-59234</v>
      </c>
      <c r="AD58" s="16">
        <f t="shared" si="12"/>
        <v>0</v>
      </c>
      <c r="AE58" s="16"/>
      <c r="AF58" s="16">
        <f t="shared" si="83"/>
        <v>0</v>
      </c>
      <c r="AG58" s="16"/>
      <c r="AH58" s="16">
        <f t="shared" si="84"/>
        <v>0</v>
      </c>
      <c r="AI58" s="16"/>
      <c r="AJ58" s="16">
        <f t="shared" si="85"/>
        <v>0</v>
      </c>
      <c r="AK58" s="26"/>
      <c r="AL58" s="16">
        <f t="shared" si="86"/>
        <v>0</v>
      </c>
      <c r="AM58" s="9" t="s">
        <v>217</v>
      </c>
      <c r="AN58" s="13">
        <v>0</v>
      </c>
    </row>
    <row r="59" spans="1:40" ht="56.25" x14ac:dyDescent="0.3">
      <c r="A59" s="58" t="s">
        <v>146</v>
      </c>
      <c r="B59" s="75" t="s">
        <v>58</v>
      </c>
      <c r="C59" s="6" t="s">
        <v>129</v>
      </c>
      <c r="D59" s="15">
        <f>D61+D62</f>
        <v>40817</v>
      </c>
      <c r="E59" s="44">
        <f>E61+E62</f>
        <v>0</v>
      </c>
      <c r="F59" s="15">
        <f t="shared" si="1"/>
        <v>40817</v>
      </c>
      <c r="G59" s="15">
        <f>G61+G62</f>
        <v>0</v>
      </c>
      <c r="H59" s="15">
        <f t="shared" si="78"/>
        <v>40817</v>
      </c>
      <c r="I59" s="15">
        <f>I61+I62</f>
        <v>0</v>
      </c>
      <c r="J59" s="15">
        <f t="shared" si="79"/>
        <v>40817</v>
      </c>
      <c r="K59" s="15">
        <f>K61+K62</f>
        <v>0</v>
      </c>
      <c r="L59" s="15">
        <f t="shared" si="80"/>
        <v>40817</v>
      </c>
      <c r="M59" s="24">
        <f>M61+M62</f>
        <v>0</v>
      </c>
      <c r="N59" s="15">
        <f t="shared" si="81"/>
        <v>40817</v>
      </c>
      <c r="O59" s="15">
        <f t="shared" ref="O59:AB59" si="87">O61+O62</f>
        <v>81433.5</v>
      </c>
      <c r="P59" s="44">
        <f>P61+P62</f>
        <v>0</v>
      </c>
      <c r="Q59" s="15">
        <f t="shared" si="6"/>
        <v>81433.5</v>
      </c>
      <c r="R59" s="15">
        <f>R61+R62</f>
        <v>0</v>
      </c>
      <c r="S59" s="15">
        <f t="shared" si="82"/>
        <v>81433.5</v>
      </c>
      <c r="T59" s="15">
        <f>T61+T62</f>
        <v>0</v>
      </c>
      <c r="U59" s="15">
        <f>S59+T59</f>
        <v>81433.5</v>
      </c>
      <c r="V59" s="15">
        <f>V61+V62</f>
        <v>0</v>
      </c>
      <c r="W59" s="15">
        <f>U59+V59</f>
        <v>81433.5</v>
      </c>
      <c r="X59" s="15">
        <f>X61+X62</f>
        <v>0</v>
      </c>
      <c r="Y59" s="15">
        <f>W59+X59</f>
        <v>81433.5</v>
      </c>
      <c r="Z59" s="24">
        <f>Z61+Z62</f>
        <v>0</v>
      </c>
      <c r="AA59" s="15">
        <f>Y59+Z59</f>
        <v>81433.5</v>
      </c>
      <c r="AB59" s="15">
        <f t="shared" si="87"/>
        <v>625332.6</v>
      </c>
      <c r="AC59" s="16">
        <f>AC61+AC62</f>
        <v>59234</v>
      </c>
      <c r="AD59" s="16">
        <f t="shared" si="12"/>
        <v>684566.6</v>
      </c>
      <c r="AE59" s="16">
        <f>AE61+AE62</f>
        <v>0</v>
      </c>
      <c r="AF59" s="16">
        <f t="shared" si="83"/>
        <v>684566.6</v>
      </c>
      <c r="AG59" s="16">
        <f>AG61+AG62</f>
        <v>0</v>
      </c>
      <c r="AH59" s="16">
        <f t="shared" si="84"/>
        <v>684566.6</v>
      </c>
      <c r="AI59" s="16">
        <f>AI61+AI62</f>
        <v>0</v>
      </c>
      <c r="AJ59" s="16">
        <f t="shared" si="85"/>
        <v>684566.6</v>
      </c>
      <c r="AK59" s="26">
        <f>AK61+AK62</f>
        <v>0</v>
      </c>
      <c r="AL59" s="16">
        <f t="shared" si="86"/>
        <v>684566.6</v>
      </c>
      <c r="AN59" s="13"/>
    </row>
    <row r="60" spans="1:40" x14ac:dyDescent="0.3">
      <c r="A60" s="58"/>
      <c r="B60" s="74" t="s">
        <v>5</v>
      </c>
      <c r="C60" s="75"/>
      <c r="D60" s="15"/>
      <c r="E60" s="44"/>
      <c r="F60" s="15"/>
      <c r="G60" s="15"/>
      <c r="H60" s="15"/>
      <c r="I60" s="15"/>
      <c r="J60" s="15"/>
      <c r="K60" s="15"/>
      <c r="L60" s="15"/>
      <c r="M60" s="24"/>
      <c r="N60" s="15"/>
      <c r="O60" s="15"/>
      <c r="P60" s="44"/>
      <c r="Q60" s="15"/>
      <c r="R60" s="15"/>
      <c r="S60" s="15"/>
      <c r="T60" s="15"/>
      <c r="U60" s="15"/>
      <c r="V60" s="15"/>
      <c r="W60" s="15"/>
      <c r="X60" s="15"/>
      <c r="Y60" s="15"/>
      <c r="Z60" s="24"/>
      <c r="AA60" s="15"/>
      <c r="AB60" s="15"/>
      <c r="AC60" s="16"/>
      <c r="AD60" s="16"/>
      <c r="AE60" s="16"/>
      <c r="AF60" s="16"/>
      <c r="AG60" s="16"/>
      <c r="AH60" s="16"/>
      <c r="AI60" s="16"/>
      <c r="AJ60" s="16"/>
      <c r="AK60" s="26"/>
      <c r="AL60" s="16"/>
      <c r="AN60" s="13"/>
    </row>
    <row r="61" spans="1:40" hidden="1" x14ac:dyDescent="0.3">
      <c r="A61" s="1"/>
      <c r="B61" s="20" t="s">
        <v>6</v>
      </c>
      <c r="C61" s="21"/>
      <c r="D61" s="15">
        <v>20817</v>
      </c>
      <c r="E61" s="44"/>
      <c r="F61" s="15">
        <f t="shared" si="1"/>
        <v>20817</v>
      </c>
      <c r="G61" s="15"/>
      <c r="H61" s="15">
        <f t="shared" ref="H61:H62" si="88">F61+G61</f>
        <v>20817</v>
      </c>
      <c r="I61" s="15"/>
      <c r="J61" s="15">
        <f t="shared" ref="J61:J62" si="89">H61+I61</f>
        <v>20817</v>
      </c>
      <c r="K61" s="15"/>
      <c r="L61" s="15">
        <f t="shared" ref="L61:L62" si="90">J61+K61</f>
        <v>20817</v>
      </c>
      <c r="M61" s="24"/>
      <c r="N61" s="15">
        <f t="shared" ref="N61:N62" si="91">L61+M61</f>
        <v>20817</v>
      </c>
      <c r="O61" s="15">
        <v>38961.5</v>
      </c>
      <c r="P61" s="44"/>
      <c r="Q61" s="15">
        <f t="shared" si="6"/>
        <v>38961.5</v>
      </c>
      <c r="R61" s="15"/>
      <c r="S61" s="15">
        <f t="shared" ref="S61:S64" si="92">Q61+R61</f>
        <v>38961.5</v>
      </c>
      <c r="T61" s="15"/>
      <c r="U61" s="15">
        <f>S61+T61</f>
        <v>38961.5</v>
      </c>
      <c r="V61" s="15"/>
      <c r="W61" s="15">
        <f>U61+V61</f>
        <v>38961.5</v>
      </c>
      <c r="X61" s="15"/>
      <c r="Y61" s="15">
        <f>W61+X61</f>
        <v>38961.5</v>
      </c>
      <c r="Z61" s="24"/>
      <c r="AA61" s="15">
        <f>Y61+Z61</f>
        <v>38961.5</v>
      </c>
      <c r="AB61" s="15">
        <v>248632.5</v>
      </c>
      <c r="AC61" s="16">
        <v>59234</v>
      </c>
      <c r="AD61" s="16">
        <f t="shared" si="12"/>
        <v>307866.5</v>
      </c>
      <c r="AE61" s="16"/>
      <c r="AF61" s="16">
        <f t="shared" ref="AF61:AF64" si="93">AD61+AE61</f>
        <v>307866.5</v>
      </c>
      <c r="AG61" s="16"/>
      <c r="AH61" s="16">
        <f t="shared" ref="AH61:AH64" si="94">AF61+AG61</f>
        <v>307866.5</v>
      </c>
      <c r="AI61" s="16"/>
      <c r="AJ61" s="16">
        <f t="shared" ref="AJ61:AJ64" si="95">AH61+AI61</f>
        <v>307866.5</v>
      </c>
      <c r="AK61" s="26"/>
      <c r="AL61" s="16">
        <f t="shared" ref="AL61:AL64" si="96">AJ61+AK61</f>
        <v>307866.5</v>
      </c>
      <c r="AM61" s="9" t="s">
        <v>217</v>
      </c>
      <c r="AN61" s="13">
        <v>0</v>
      </c>
    </row>
    <row r="62" spans="1:40" x14ac:dyDescent="0.3">
      <c r="A62" s="58"/>
      <c r="B62" s="74" t="s">
        <v>59</v>
      </c>
      <c r="C62" s="75"/>
      <c r="D62" s="15">
        <v>20000</v>
      </c>
      <c r="E62" s="44"/>
      <c r="F62" s="15">
        <f t="shared" si="1"/>
        <v>20000</v>
      </c>
      <c r="G62" s="15"/>
      <c r="H62" s="15">
        <f t="shared" si="88"/>
        <v>20000</v>
      </c>
      <c r="I62" s="15"/>
      <c r="J62" s="15">
        <f t="shared" si="89"/>
        <v>20000</v>
      </c>
      <c r="K62" s="15"/>
      <c r="L62" s="15">
        <f t="shared" si="90"/>
        <v>20000</v>
      </c>
      <c r="M62" s="24"/>
      <c r="N62" s="15">
        <f t="shared" si="91"/>
        <v>20000</v>
      </c>
      <c r="O62" s="15">
        <v>42472</v>
      </c>
      <c r="P62" s="44"/>
      <c r="Q62" s="15">
        <f t="shared" si="6"/>
        <v>42472</v>
      </c>
      <c r="R62" s="15"/>
      <c r="S62" s="15">
        <f t="shared" si="92"/>
        <v>42472</v>
      </c>
      <c r="T62" s="15"/>
      <c r="U62" s="15">
        <f>S62+T62</f>
        <v>42472</v>
      </c>
      <c r="V62" s="15"/>
      <c r="W62" s="15">
        <f>U62+V62</f>
        <v>42472</v>
      </c>
      <c r="X62" s="15"/>
      <c r="Y62" s="15">
        <f>W62+X62</f>
        <v>42472</v>
      </c>
      <c r="Z62" s="24"/>
      <c r="AA62" s="15">
        <f>Y62+Z62</f>
        <v>42472</v>
      </c>
      <c r="AB62" s="15">
        <f>271274.3+105425.8</f>
        <v>376700.1</v>
      </c>
      <c r="AC62" s="16"/>
      <c r="AD62" s="16">
        <f t="shared" si="12"/>
        <v>376700.1</v>
      </c>
      <c r="AE62" s="16"/>
      <c r="AF62" s="16">
        <f t="shared" si="93"/>
        <v>376700.1</v>
      </c>
      <c r="AG62" s="16"/>
      <c r="AH62" s="16">
        <f t="shared" si="94"/>
        <v>376700.1</v>
      </c>
      <c r="AI62" s="16"/>
      <c r="AJ62" s="16">
        <f t="shared" si="95"/>
        <v>376700.1</v>
      </c>
      <c r="AK62" s="26"/>
      <c r="AL62" s="16">
        <f t="shared" si="96"/>
        <v>376700.1</v>
      </c>
      <c r="AM62" s="9" t="s">
        <v>218</v>
      </c>
      <c r="AN62" s="13"/>
    </row>
    <row r="63" spans="1:40" ht="100.5" customHeight="1" x14ac:dyDescent="0.3">
      <c r="A63" s="58" t="s">
        <v>147</v>
      </c>
      <c r="B63" s="74" t="s">
        <v>246</v>
      </c>
      <c r="C63" s="6" t="s">
        <v>129</v>
      </c>
      <c r="D63" s="15">
        <v>77977.3</v>
      </c>
      <c r="E63" s="44">
        <v>-77977.3</v>
      </c>
      <c r="F63" s="15">
        <f>D63+E63</f>
        <v>0</v>
      </c>
      <c r="G63" s="15">
        <v>8887.8259999999991</v>
      </c>
      <c r="H63" s="15">
        <f>F63+G63</f>
        <v>8887.8259999999991</v>
      </c>
      <c r="I63" s="15"/>
      <c r="J63" s="15">
        <f>H63+I63</f>
        <v>8887.8259999999991</v>
      </c>
      <c r="K63" s="15"/>
      <c r="L63" s="15">
        <f>J63+K63</f>
        <v>8887.8259999999991</v>
      </c>
      <c r="M63" s="24"/>
      <c r="N63" s="15">
        <f>L63+M63</f>
        <v>8887.8259999999991</v>
      </c>
      <c r="O63" s="15">
        <v>150000</v>
      </c>
      <c r="P63" s="44">
        <v>-150000</v>
      </c>
      <c r="Q63" s="15">
        <f t="shared" si="6"/>
        <v>0</v>
      </c>
      <c r="R63" s="15"/>
      <c r="S63" s="15">
        <f t="shared" si="92"/>
        <v>0</v>
      </c>
      <c r="T63" s="15"/>
      <c r="U63" s="15">
        <f>S63+T63</f>
        <v>0</v>
      </c>
      <c r="V63" s="15"/>
      <c r="W63" s="15">
        <f>U63+V63</f>
        <v>0</v>
      </c>
      <c r="X63" s="15"/>
      <c r="Y63" s="15">
        <f>W63+X63</f>
        <v>0</v>
      </c>
      <c r="Z63" s="24"/>
      <c r="AA63" s="15">
        <f>Y63+Z63</f>
        <v>0</v>
      </c>
      <c r="AB63" s="15">
        <v>0</v>
      </c>
      <c r="AC63" s="16"/>
      <c r="AD63" s="16">
        <f t="shared" si="12"/>
        <v>0</v>
      </c>
      <c r="AE63" s="16"/>
      <c r="AF63" s="16">
        <f t="shared" si="93"/>
        <v>0</v>
      </c>
      <c r="AG63" s="16"/>
      <c r="AH63" s="16">
        <f t="shared" si="94"/>
        <v>0</v>
      </c>
      <c r="AI63" s="16"/>
      <c r="AJ63" s="16">
        <f t="shared" si="95"/>
        <v>0</v>
      </c>
      <c r="AK63" s="26"/>
      <c r="AL63" s="16">
        <f t="shared" si="96"/>
        <v>0</v>
      </c>
      <c r="AM63" s="9" t="s">
        <v>90</v>
      </c>
      <c r="AN63" s="13"/>
    </row>
    <row r="64" spans="1:40" ht="37.5" x14ac:dyDescent="0.3">
      <c r="A64" s="58" t="s">
        <v>148</v>
      </c>
      <c r="B64" s="74" t="s">
        <v>349</v>
      </c>
      <c r="C64" s="75" t="s">
        <v>11</v>
      </c>
      <c r="D64" s="15">
        <f>D66+D67</f>
        <v>24104.7</v>
      </c>
      <c r="E64" s="44">
        <f>E66+E67</f>
        <v>0</v>
      </c>
      <c r="F64" s="15">
        <f t="shared" si="1"/>
        <v>24104.7</v>
      </c>
      <c r="G64" s="15">
        <f>G66+G67</f>
        <v>0</v>
      </c>
      <c r="H64" s="15">
        <f t="shared" ref="H64" si="97">F64+G64</f>
        <v>24104.7</v>
      </c>
      <c r="I64" s="15">
        <f>I66+I67</f>
        <v>0</v>
      </c>
      <c r="J64" s="15">
        <f t="shared" ref="J64" si="98">H64+I64</f>
        <v>24104.7</v>
      </c>
      <c r="K64" s="15">
        <f>K66+K67</f>
        <v>0</v>
      </c>
      <c r="L64" s="15">
        <f t="shared" ref="L64" si="99">J64+K64</f>
        <v>24104.7</v>
      </c>
      <c r="M64" s="24">
        <f>M66+M67</f>
        <v>0</v>
      </c>
      <c r="N64" s="15">
        <f t="shared" ref="N64" si="100">L64+M64</f>
        <v>24104.7</v>
      </c>
      <c r="O64" s="15">
        <f t="shared" ref="O64:AB64" si="101">O66+O67</f>
        <v>0</v>
      </c>
      <c r="P64" s="44">
        <f>P66+P67</f>
        <v>0</v>
      </c>
      <c r="Q64" s="15">
        <f t="shared" si="6"/>
        <v>0</v>
      </c>
      <c r="R64" s="15">
        <f>R66+R67</f>
        <v>0</v>
      </c>
      <c r="S64" s="15">
        <f t="shared" si="92"/>
        <v>0</v>
      </c>
      <c r="T64" s="15">
        <f>T66+T67</f>
        <v>0</v>
      </c>
      <c r="U64" s="15">
        <f>S64+T64</f>
        <v>0</v>
      </c>
      <c r="V64" s="15">
        <f>V66+V67</f>
        <v>0</v>
      </c>
      <c r="W64" s="15">
        <f>U64+V64</f>
        <v>0</v>
      </c>
      <c r="X64" s="15">
        <f>X66+X67</f>
        <v>0</v>
      </c>
      <c r="Y64" s="15">
        <f>W64+X64</f>
        <v>0</v>
      </c>
      <c r="Z64" s="24">
        <f>Z66+Z67</f>
        <v>0</v>
      </c>
      <c r="AA64" s="15">
        <f>Y64+Z64</f>
        <v>0</v>
      </c>
      <c r="AB64" s="15">
        <f t="shared" si="101"/>
        <v>0</v>
      </c>
      <c r="AC64" s="16">
        <f>AC66+AC67</f>
        <v>0</v>
      </c>
      <c r="AD64" s="16">
        <f t="shared" si="12"/>
        <v>0</v>
      </c>
      <c r="AE64" s="16">
        <f>AE66+AE67</f>
        <v>0</v>
      </c>
      <c r="AF64" s="16">
        <f t="shared" si="93"/>
        <v>0</v>
      </c>
      <c r="AG64" s="16">
        <f>AG66+AG67</f>
        <v>0</v>
      </c>
      <c r="AH64" s="16">
        <f t="shared" si="94"/>
        <v>0</v>
      </c>
      <c r="AI64" s="16">
        <f>AI66+AI67</f>
        <v>0</v>
      </c>
      <c r="AJ64" s="16">
        <f t="shared" si="95"/>
        <v>0</v>
      </c>
      <c r="AK64" s="26">
        <f>AK66+AK67</f>
        <v>0</v>
      </c>
      <c r="AL64" s="16">
        <f t="shared" si="96"/>
        <v>0</v>
      </c>
      <c r="AN64" s="13"/>
    </row>
    <row r="65" spans="1:40" x14ac:dyDescent="0.3">
      <c r="A65" s="58"/>
      <c r="B65" s="74" t="s">
        <v>5</v>
      </c>
      <c r="C65" s="75"/>
      <c r="D65" s="15"/>
      <c r="E65" s="44"/>
      <c r="F65" s="15"/>
      <c r="G65" s="15"/>
      <c r="H65" s="15"/>
      <c r="I65" s="15"/>
      <c r="J65" s="15"/>
      <c r="K65" s="15"/>
      <c r="L65" s="15"/>
      <c r="M65" s="24"/>
      <c r="N65" s="15"/>
      <c r="O65" s="15"/>
      <c r="P65" s="44"/>
      <c r="Q65" s="15"/>
      <c r="R65" s="15"/>
      <c r="S65" s="15"/>
      <c r="T65" s="15"/>
      <c r="U65" s="15"/>
      <c r="V65" s="15"/>
      <c r="W65" s="15"/>
      <c r="X65" s="15"/>
      <c r="Y65" s="15"/>
      <c r="Z65" s="24"/>
      <c r="AA65" s="15"/>
      <c r="AB65" s="15"/>
      <c r="AC65" s="16"/>
      <c r="AD65" s="16"/>
      <c r="AE65" s="16"/>
      <c r="AF65" s="16"/>
      <c r="AG65" s="16"/>
      <c r="AH65" s="16"/>
      <c r="AI65" s="16"/>
      <c r="AJ65" s="16"/>
      <c r="AK65" s="26"/>
      <c r="AL65" s="16"/>
      <c r="AN65" s="13"/>
    </row>
    <row r="66" spans="1:40" hidden="1" x14ac:dyDescent="0.3">
      <c r="A66" s="1"/>
      <c r="B66" s="20" t="s">
        <v>6</v>
      </c>
      <c r="C66" s="6"/>
      <c r="D66" s="15">
        <v>6604.7</v>
      </c>
      <c r="E66" s="44"/>
      <c r="F66" s="15">
        <f t="shared" si="1"/>
        <v>6604.7</v>
      </c>
      <c r="G66" s="15"/>
      <c r="H66" s="15">
        <f t="shared" ref="H66:H68" si="102">F66+G66</f>
        <v>6604.7</v>
      </c>
      <c r="I66" s="15"/>
      <c r="J66" s="15">
        <f t="shared" ref="J66:J68" si="103">H66+I66</f>
        <v>6604.7</v>
      </c>
      <c r="K66" s="15"/>
      <c r="L66" s="15">
        <f t="shared" ref="L66:L68" si="104">J66+K66</f>
        <v>6604.7</v>
      </c>
      <c r="M66" s="24"/>
      <c r="N66" s="15">
        <f t="shared" ref="N66:N68" si="105">L66+M66</f>
        <v>6604.7</v>
      </c>
      <c r="O66" s="15">
        <v>0</v>
      </c>
      <c r="P66" s="44"/>
      <c r="Q66" s="15">
        <f t="shared" si="6"/>
        <v>0</v>
      </c>
      <c r="R66" s="15"/>
      <c r="S66" s="15">
        <f t="shared" ref="S66:S68" si="106">Q66+R66</f>
        <v>0</v>
      </c>
      <c r="T66" s="15"/>
      <c r="U66" s="15">
        <f>S66+T66</f>
        <v>0</v>
      </c>
      <c r="V66" s="15"/>
      <c r="W66" s="15">
        <f>U66+V66</f>
        <v>0</v>
      </c>
      <c r="X66" s="15"/>
      <c r="Y66" s="15">
        <f>W66+X66</f>
        <v>0</v>
      </c>
      <c r="Z66" s="24"/>
      <c r="AA66" s="15">
        <f>Y66+Z66</f>
        <v>0</v>
      </c>
      <c r="AB66" s="15">
        <v>0</v>
      </c>
      <c r="AC66" s="16"/>
      <c r="AD66" s="16">
        <f t="shared" si="12"/>
        <v>0</v>
      </c>
      <c r="AE66" s="16"/>
      <c r="AF66" s="16">
        <f t="shared" ref="AF66:AF68" si="107">AD66+AE66</f>
        <v>0</v>
      </c>
      <c r="AG66" s="16"/>
      <c r="AH66" s="16">
        <f t="shared" ref="AH66:AH68" si="108">AF66+AG66</f>
        <v>0</v>
      </c>
      <c r="AI66" s="16"/>
      <c r="AJ66" s="16">
        <f t="shared" ref="AJ66:AJ68" si="109">AH66+AI66</f>
        <v>0</v>
      </c>
      <c r="AK66" s="26"/>
      <c r="AL66" s="16">
        <f t="shared" ref="AL66:AL68" si="110">AJ66+AK66</f>
        <v>0</v>
      </c>
      <c r="AM66" s="9" t="s">
        <v>91</v>
      </c>
      <c r="AN66" s="13">
        <v>0</v>
      </c>
    </row>
    <row r="67" spans="1:40" x14ac:dyDescent="0.3">
      <c r="A67" s="58"/>
      <c r="B67" s="74" t="s">
        <v>12</v>
      </c>
      <c r="C67" s="6"/>
      <c r="D67" s="15">
        <v>17500</v>
      </c>
      <c r="E67" s="44"/>
      <c r="F67" s="15">
        <f t="shared" si="1"/>
        <v>17500</v>
      </c>
      <c r="G67" s="15"/>
      <c r="H67" s="15">
        <f t="shared" si="102"/>
        <v>17500</v>
      </c>
      <c r="I67" s="15"/>
      <c r="J67" s="15">
        <f t="shared" si="103"/>
        <v>17500</v>
      </c>
      <c r="K67" s="15"/>
      <c r="L67" s="15">
        <f t="shared" si="104"/>
        <v>17500</v>
      </c>
      <c r="M67" s="24"/>
      <c r="N67" s="15">
        <f t="shared" si="105"/>
        <v>17500</v>
      </c>
      <c r="O67" s="15">
        <v>0</v>
      </c>
      <c r="P67" s="44"/>
      <c r="Q67" s="15">
        <f t="shared" si="6"/>
        <v>0</v>
      </c>
      <c r="R67" s="15"/>
      <c r="S67" s="15">
        <f t="shared" si="106"/>
        <v>0</v>
      </c>
      <c r="T67" s="15"/>
      <c r="U67" s="15">
        <f>S67+T67</f>
        <v>0</v>
      </c>
      <c r="V67" s="15"/>
      <c r="W67" s="15">
        <f>U67+V67</f>
        <v>0</v>
      </c>
      <c r="X67" s="15"/>
      <c r="Y67" s="15">
        <f>W67+X67</f>
        <v>0</v>
      </c>
      <c r="Z67" s="24"/>
      <c r="AA67" s="15">
        <f>Y67+Z67</f>
        <v>0</v>
      </c>
      <c r="AB67" s="15">
        <v>0</v>
      </c>
      <c r="AC67" s="16"/>
      <c r="AD67" s="16">
        <f t="shared" si="12"/>
        <v>0</v>
      </c>
      <c r="AE67" s="16"/>
      <c r="AF67" s="16">
        <f t="shared" si="107"/>
        <v>0</v>
      </c>
      <c r="AG67" s="16"/>
      <c r="AH67" s="16">
        <f t="shared" si="108"/>
        <v>0</v>
      </c>
      <c r="AI67" s="16"/>
      <c r="AJ67" s="16">
        <f t="shared" si="109"/>
        <v>0</v>
      </c>
      <c r="AK67" s="26"/>
      <c r="AL67" s="16">
        <f t="shared" si="110"/>
        <v>0</v>
      </c>
      <c r="AM67" s="9" t="s">
        <v>214</v>
      </c>
      <c r="AN67" s="13"/>
    </row>
    <row r="68" spans="1:40" ht="37.5" x14ac:dyDescent="0.3">
      <c r="A68" s="58" t="s">
        <v>149</v>
      </c>
      <c r="B68" s="74" t="s">
        <v>207</v>
      </c>
      <c r="C68" s="75" t="s">
        <v>11</v>
      </c>
      <c r="D68" s="15">
        <f>D70+D71</f>
        <v>16756.400000000001</v>
      </c>
      <c r="E68" s="44">
        <f>E70+E71</f>
        <v>0</v>
      </c>
      <c r="F68" s="15">
        <f t="shared" si="1"/>
        <v>16756.400000000001</v>
      </c>
      <c r="G68" s="15">
        <f>G70+G71</f>
        <v>0</v>
      </c>
      <c r="H68" s="15">
        <f t="shared" si="102"/>
        <v>16756.400000000001</v>
      </c>
      <c r="I68" s="15">
        <f>I70+I71</f>
        <v>0</v>
      </c>
      <c r="J68" s="15">
        <f t="shared" si="103"/>
        <v>16756.400000000001</v>
      </c>
      <c r="K68" s="15">
        <f>K70+K71</f>
        <v>0</v>
      </c>
      <c r="L68" s="15">
        <f t="shared" si="104"/>
        <v>16756.400000000001</v>
      </c>
      <c r="M68" s="24">
        <f>M70+M71</f>
        <v>0</v>
      </c>
      <c r="N68" s="15">
        <f t="shared" si="105"/>
        <v>16756.400000000001</v>
      </c>
      <c r="O68" s="15">
        <f t="shared" ref="O68:AB68" si="111">O70+O71</f>
        <v>0</v>
      </c>
      <c r="P68" s="44">
        <f>P70+P71</f>
        <v>0</v>
      </c>
      <c r="Q68" s="15">
        <f t="shared" si="6"/>
        <v>0</v>
      </c>
      <c r="R68" s="15">
        <f>R70+R71</f>
        <v>0</v>
      </c>
      <c r="S68" s="15">
        <f t="shared" si="106"/>
        <v>0</v>
      </c>
      <c r="T68" s="15">
        <f>T70+T71</f>
        <v>0</v>
      </c>
      <c r="U68" s="15">
        <f>S68+T68</f>
        <v>0</v>
      </c>
      <c r="V68" s="15">
        <f>V70+V71</f>
        <v>0</v>
      </c>
      <c r="W68" s="15">
        <f>U68+V68</f>
        <v>0</v>
      </c>
      <c r="X68" s="15">
        <f>X70+X71</f>
        <v>0</v>
      </c>
      <c r="Y68" s="15">
        <f>W68+X68</f>
        <v>0</v>
      </c>
      <c r="Z68" s="24">
        <f>Z70+Z71</f>
        <v>0</v>
      </c>
      <c r="AA68" s="15">
        <f>Y68+Z68</f>
        <v>0</v>
      </c>
      <c r="AB68" s="15">
        <f t="shared" si="111"/>
        <v>0</v>
      </c>
      <c r="AC68" s="16">
        <f>AC70+AC71</f>
        <v>0</v>
      </c>
      <c r="AD68" s="16">
        <f t="shared" si="12"/>
        <v>0</v>
      </c>
      <c r="AE68" s="16">
        <f>AE70+AE71</f>
        <v>0</v>
      </c>
      <c r="AF68" s="16">
        <f t="shared" si="107"/>
        <v>0</v>
      </c>
      <c r="AG68" s="16">
        <f>AG70+AG71</f>
        <v>0</v>
      </c>
      <c r="AH68" s="16">
        <f t="shared" si="108"/>
        <v>0</v>
      </c>
      <c r="AI68" s="16">
        <f>AI70+AI71</f>
        <v>0</v>
      </c>
      <c r="AJ68" s="16">
        <f t="shared" si="109"/>
        <v>0</v>
      </c>
      <c r="AK68" s="26">
        <f>AK70+AK71</f>
        <v>0</v>
      </c>
      <c r="AL68" s="16">
        <f t="shared" si="110"/>
        <v>0</v>
      </c>
      <c r="AN68" s="13"/>
    </row>
    <row r="69" spans="1:40" x14ac:dyDescent="0.3">
      <c r="A69" s="58"/>
      <c r="B69" s="74" t="s">
        <v>5</v>
      </c>
      <c r="C69" s="75"/>
      <c r="D69" s="15"/>
      <c r="E69" s="44"/>
      <c r="F69" s="15"/>
      <c r="G69" s="15"/>
      <c r="H69" s="15"/>
      <c r="I69" s="15"/>
      <c r="J69" s="15"/>
      <c r="K69" s="15"/>
      <c r="L69" s="15"/>
      <c r="M69" s="24"/>
      <c r="N69" s="15"/>
      <c r="O69" s="15"/>
      <c r="P69" s="44"/>
      <c r="Q69" s="15"/>
      <c r="R69" s="15"/>
      <c r="S69" s="15"/>
      <c r="T69" s="15"/>
      <c r="U69" s="15"/>
      <c r="V69" s="15"/>
      <c r="W69" s="15"/>
      <c r="X69" s="15"/>
      <c r="Y69" s="15"/>
      <c r="Z69" s="24"/>
      <c r="AA69" s="15"/>
      <c r="AB69" s="15"/>
      <c r="AC69" s="16"/>
      <c r="AD69" s="16"/>
      <c r="AE69" s="16"/>
      <c r="AF69" s="16"/>
      <c r="AG69" s="16"/>
      <c r="AH69" s="16"/>
      <c r="AI69" s="16"/>
      <c r="AJ69" s="16"/>
      <c r="AK69" s="26"/>
      <c r="AL69" s="16"/>
      <c r="AN69" s="13"/>
    </row>
    <row r="70" spans="1:40" hidden="1" x14ac:dyDescent="0.3">
      <c r="A70" s="1"/>
      <c r="B70" s="20" t="s">
        <v>6</v>
      </c>
      <c r="C70" s="21"/>
      <c r="D70" s="15">
        <v>5036.3999999999996</v>
      </c>
      <c r="E70" s="44"/>
      <c r="F70" s="15">
        <f t="shared" si="1"/>
        <v>5036.3999999999996</v>
      </c>
      <c r="G70" s="15"/>
      <c r="H70" s="15">
        <f t="shared" ref="H70:H95" si="112">F70+G70</f>
        <v>5036.3999999999996</v>
      </c>
      <c r="I70" s="15"/>
      <c r="J70" s="15">
        <f t="shared" ref="J70:J95" si="113">H70+I70</f>
        <v>5036.3999999999996</v>
      </c>
      <c r="K70" s="15"/>
      <c r="L70" s="15">
        <f t="shared" ref="L70:L95" si="114">J70+K70</f>
        <v>5036.3999999999996</v>
      </c>
      <c r="M70" s="24"/>
      <c r="N70" s="15">
        <f t="shared" ref="N70:N95" si="115">L70+M70</f>
        <v>5036.3999999999996</v>
      </c>
      <c r="O70" s="15">
        <v>0</v>
      </c>
      <c r="P70" s="44"/>
      <c r="Q70" s="15">
        <f t="shared" si="6"/>
        <v>0</v>
      </c>
      <c r="R70" s="15"/>
      <c r="S70" s="15">
        <f t="shared" ref="S70:S95" si="116">Q70+R70</f>
        <v>0</v>
      </c>
      <c r="T70" s="15"/>
      <c r="U70" s="15">
        <f t="shared" ref="U70:U95" si="117">S70+T70</f>
        <v>0</v>
      </c>
      <c r="V70" s="15"/>
      <c r="W70" s="15">
        <f t="shared" ref="W70:W95" si="118">U70+V70</f>
        <v>0</v>
      </c>
      <c r="X70" s="15"/>
      <c r="Y70" s="15">
        <f t="shared" ref="Y70:Y95" si="119">W70+X70</f>
        <v>0</v>
      </c>
      <c r="Z70" s="24"/>
      <c r="AA70" s="15">
        <f t="shared" ref="AA70:AA95" si="120">Y70+Z70</f>
        <v>0</v>
      </c>
      <c r="AB70" s="15">
        <v>0</v>
      </c>
      <c r="AC70" s="16"/>
      <c r="AD70" s="16">
        <f t="shared" si="12"/>
        <v>0</v>
      </c>
      <c r="AE70" s="16"/>
      <c r="AF70" s="16">
        <f t="shared" ref="AF70:AF95" si="121">AD70+AE70</f>
        <v>0</v>
      </c>
      <c r="AG70" s="16"/>
      <c r="AH70" s="16">
        <f t="shared" ref="AH70:AH95" si="122">AF70+AG70</f>
        <v>0</v>
      </c>
      <c r="AI70" s="16"/>
      <c r="AJ70" s="16">
        <f t="shared" ref="AJ70:AJ95" si="123">AH70+AI70</f>
        <v>0</v>
      </c>
      <c r="AK70" s="26"/>
      <c r="AL70" s="16">
        <f t="shared" ref="AL70:AL95" si="124">AJ70+AK70</f>
        <v>0</v>
      </c>
      <c r="AM70" s="9" t="s">
        <v>92</v>
      </c>
      <c r="AN70" s="13">
        <v>0</v>
      </c>
    </row>
    <row r="71" spans="1:40" x14ac:dyDescent="0.3">
      <c r="A71" s="58"/>
      <c r="B71" s="74" t="s">
        <v>12</v>
      </c>
      <c r="C71" s="75"/>
      <c r="D71" s="15">
        <v>11720</v>
      </c>
      <c r="E71" s="44"/>
      <c r="F71" s="15">
        <f t="shared" si="1"/>
        <v>11720</v>
      </c>
      <c r="G71" s="15"/>
      <c r="H71" s="15">
        <f t="shared" si="112"/>
        <v>11720</v>
      </c>
      <c r="I71" s="15"/>
      <c r="J71" s="15">
        <f t="shared" si="113"/>
        <v>11720</v>
      </c>
      <c r="K71" s="15"/>
      <c r="L71" s="15">
        <f t="shared" si="114"/>
        <v>11720</v>
      </c>
      <c r="M71" s="24"/>
      <c r="N71" s="15">
        <f t="shared" si="115"/>
        <v>11720</v>
      </c>
      <c r="O71" s="15">
        <v>0</v>
      </c>
      <c r="P71" s="44"/>
      <c r="Q71" s="15">
        <f t="shared" si="6"/>
        <v>0</v>
      </c>
      <c r="R71" s="15"/>
      <c r="S71" s="15">
        <f t="shared" si="116"/>
        <v>0</v>
      </c>
      <c r="T71" s="15"/>
      <c r="U71" s="15">
        <f t="shared" si="117"/>
        <v>0</v>
      </c>
      <c r="V71" s="15"/>
      <c r="W71" s="15">
        <f t="shared" si="118"/>
        <v>0</v>
      </c>
      <c r="X71" s="15"/>
      <c r="Y71" s="15">
        <f t="shared" si="119"/>
        <v>0</v>
      </c>
      <c r="Z71" s="24"/>
      <c r="AA71" s="15">
        <f t="shared" si="120"/>
        <v>0</v>
      </c>
      <c r="AB71" s="15">
        <v>0</v>
      </c>
      <c r="AC71" s="16"/>
      <c r="AD71" s="16">
        <f t="shared" si="12"/>
        <v>0</v>
      </c>
      <c r="AE71" s="16"/>
      <c r="AF71" s="16">
        <f t="shared" si="121"/>
        <v>0</v>
      </c>
      <c r="AG71" s="16"/>
      <c r="AH71" s="16">
        <f t="shared" si="122"/>
        <v>0</v>
      </c>
      <c r="AI71" s="16"/>
      <c r="AJ71" s="16">
        <f t="shared" si="123"/>
        <v>0</v>
      </c>
      <c r="AK71" s="26"/>
      <c r="AL71" s="16">
        <f t="shared" si="124"/>
        <v>0</v>
      </c>
      <c r="AM71" s="9" t="s">
        <v>214</v>
      </c>
      <c r="AN71" s="13"/>
    </row>
    <row r="72" spans="1:40" ht="37.5" x14ac:dyDescent="0.3">
      <c r="A72" s="58" t="s">
        <v>150</v>
      </c>
      <c r="B72" s="74" t="s">
        <v>351</v>
      </c>
      <c r="C72" s="75" t="s">
        <v>11</v>
      </c>
      <c r="D72" s="15">
        <v>0</v>
      </c>
      <c r="E72" s="44">
        <v>0</v>
      </c>
      <c r="F72" s="15">
        <f t="shared" si="1"/>
        <v>0</v>
      </c>
      <c r="G72" s="15">
        <v>0</v>
      </c>
      <c r="H72" s="15">
        <f t="shared" si="112"/>
        <v>0</v>
      </c>
      <c r="I72" s="15">
        <v>0</v>
      </c>
      <c r="J72" s="15">
        <f t="shared" si="113"/>
        <v>0</v>
      </c>
      <c r="K72" s="15">
        <v>0</v>
      </c>
      <c r="L72" s="15">
        <f t="shared" si="114"/>
        <v>0</v>
      </c>
      <c r="M72" s="24">
        <v>0</v>
      </c>
      <c r="N72" s="15">
        <f t="shared" si="115"/>
        <v>0</v>
      </c>
      <c r="O72" s="15">
        <v>6999.9</v>
      </c>
      <c r="P72" s="44">
        <v>0</v>
      </c>
      <c r="Q72" s="15">
        <f t="shared" si="6"/>
        <v>6999.9</v>
      </c>
      <c r="R72" s="15">
        <v>0</v>
      </c>
      <c r="S72" s="15">
        <f t="shared" si="116"/>
        <v>6999.9</v>
      </c>
      <c r="T72" s="15">
        <v>0</v>
      </c>
      <c r="U72" s="15">
        <f t="shared" si="117"/>
        <v>6999.9</v>
      </c>
      <c r="V72" s="15">
        <v>0</v>
      </c>
      <c r="W72" s="15">
        <f t="shared" si="118"/>
        <v>6999.9</v>
      </c>
      <c r="X72" s="15">
        <v>0</v>
      </c>
      <c r="Y72" s="15">
        <f t="shared" si="119"/>
        <v>6999.9</v>
      </c>
      <c r="Z72" s="24">
        <v>0</v>
      </c>
      <c r="AA72" s="15">
        <f t="shared" si="120"/>
        <v>6999.9</v>
      </c>
      <c r="AB72" s="15">
        <v>0</v>
      </c>
      <c r="AC72" s="16">
        <v>0</v>
      </c>
      <c r="AD72" s="16">
        <f t="shared" si="12"/>
        <v>0</v>
      </c>
      <c r="AE72" s="16">
        <v>0</v>
      </c>
      <c r="AF72" s="16">
        <f t="shared" si="121"/>
        <v>0</v>
      </c>
      <c r="AG72" s="16">
        <v>0</v>
      </c>
      <c r="AH72" s="16">
        <f t="shared" si="122"/>
        <v>0</v>
      </c>
      <c r="AI72" s="16">
        <v>0</v>
      </c>
      <c r="AJ72" s="16">
        <f t="shared" si="123"/>
        <v>0</v>
      </c>
      <c r="AK72" s="26">
        <v>0</v>
      </c>
      <c r="AL72" s="16">
        <f t="shared" si="124"/>
        <v>0</v>
      </c>
      <c r="AM72" s="9" t="s">
        <v>93</v>
      </c>
      <c r="AN72" s="13"/>
    </row>
    <row r="73" spans="1:40" ht="37.5" x14ac:dyDescent="0.3">
      <c r="A73" s="58" t="s">
        <v>151</v>
      </c>
      <c r="B73" s="74" t="s">
        <v>352</v>
      </c>
      <c r="C73" s="75" t="s">
        <v>11</v>
      </c>
      <c r="D73" s="15">
        <v>0</v>
      </c>
      <c r="E73" s="44">
        <v>0</v>
      </c>
      <c r="F73" s="15">
        <f t="shared" si="1"/>
        <v>0</v>
      </c>
      <c r="G73" s="15">
        <v>0</v>
      </c>
      <c r="H73" s="15">
        <f t="shared" si="112"/>
        <v>0</v>
      </c>
      <c r="I73" s="15">
        <v>0</v>
      </c>
      <c r="J73" s="15">
        <f t="shared" si="113"/>
        <v>0</v>
      </c>
      <c r="K73" s="15">
        <v>0</v>
      </c>
      <c r="L73" s="15">
        <f t="shared" si="114"/>
        <v>0</v>
      </c>
      <c r="M73" s="24">
        <v>0</v>
      </c>
      <c r="N73" s="15">
        <f t="shared" si="115"/>
        <v>0</v>
      </c>
      <c r="O73" s="15">
        <v>622.9</v>
      </c>
      <c r="P73" s="44">
        <v>0</v>
      </c>
      <c r="Q73" s="15">
        <f t="shared" si="6"/>
        <v>622.9</v>
      </c>
      <c r="R73" s="15">
        <v>0</v>
      </c>
      <c r="S73" s="15">
        <f t="shared" si="116"/>
        <v>622.9</v>
      </c>
      <c r="T73" s="15">
        <v>0</v>
      </c>
      <c r="U73" s="15">
        <f t="shared" si="117"/>
        <v>622.9</v>
      </c>
      <c r="V73" s="15">
        <v>0</v>
      </c>
      <c r="W73" s="15">
        <f t="shared" si="118"/>
        <v>622.9</v>
      </c>
      <c r="X73" s="15">
        <v>0</v>
      </c>
      <c r="Y73" s="15">
        <f t="shared" si="119"/>
        <v>622.9</v>
      </c>
      <c r="Z73" s="24">
        <v>0</v>
      </c>
      <c r="AA73" s="15">
        <f t="shared" si="120"/>
        <v>622.9</v>
      </c>
      <c r="AB73" s="15">
        <v>16000</v>
      </c>
      <c r="AC73" s="16">
        <v>0</v>
      </c>
      <c r="AD73" s="16">
        <f t="shared" si="12"/>
        <v>16000</v>
      </c>
      <c r="AE73" s="16">
        <v>0</v>
      </c>
      <c r="AF73" s="16">
        <f t="shared" si="121"/>
        <v>16000</v>
      </c>
      <c r="AG73" s="16">
        <v>0</v>
      </c>
      <c r="AH73" s="16">
        <f t="shared" si="122"/>
        <v>16000</v>
      </c>
      <c r="AI73" s="16">
        <v>0</v>
      </c>
      <c r="AJ73" s="16">
        <f t="shared" si="123"/>
        <v>16000</v>
      </c>
      <c r="AK73" s="26">
        <v>0</v>
      </c>
      <c r="AL73" s="16">
        <f t="shared" si="124"/>
        <v>16000</v>
      </c>
      <c r="AM73" s="9" t="s">
        <v>94</v>
      </c>
      <c r="AN73" s="13"/>
    </row>
    <row r="74" spans="1:40" ht="37.5" x14ac:dyDescent="0.3">
      <c r="A74" s="58" t="s">
        <v>152</v>
      </c>
      <c r="B74" s="74" t="s">
        <v>353</v>
      </c>
      <c r="C74" s="75" t="s">
        <v>11</v>
      </c>
      <c r="D74" s="15">
        <v>0</v>
      </c>
      <c r="E74" s="44">
        <v>0</v>
      </c>
      <c r="F74" s="15">
        <f t="shared" si="1"/>
        <v>0</v>
      </c>
      <c r="G74" s="15">
        <v>0</v>
      </c>
      <c r="H74" s="15">
        <f t="shared" si="112"/>
        <v>0</v>
      </c>
      <c r="I74" s="15">
        <v>0</v>
      </c>
      <c r="J74" s="15">
        <f t="shared" si="113"/>
        <v>0</v>
      </c>
      <c r="K74" s="15">
        <v>0</v>
      </c>
      <c r="L74" s="15">
        <f t="shared" si="114"/>
        <v>0</v>
      </c>
      <c r="M74" s="24">
        <v>0</v>
      </c>
      <c r="N74" s="15">
        <f t="shared" si="115"/>
        <v>0</v>
      </c>
      <c r="O74" s="15">
        <v>622.9</v>
      </c>
      <c r="P74" s="44">
        <v>0</v>
      </c>
      <c r="Q74" s="15">
        <f t="shared" si="6"/>
        <v>622.9</v>
      </c>
      <c r="R74" s="15">
        <v>0</v>
      </c>
      <c r="S74" s="15">
        <f t="shared" si="116"/>
        <v>622.9</v>
      </c>
      <c r="T74" s="15">
        <v>0</v>
      </c>
      <c r="U74" s="15">
        <f t="shared" si="117"/>
        <v>622.9</v>
      </c>
      <c r="V74" s="15">
        <v>0</v>
      </c>
      <c r="W74" s="15">
        <f t="shared" si="118"/>
        <v>622.9</v>
      </c>
      <c r="X74" s="15">
        <v>0</v>
      </c>
      <c r="Y74" s="15">
        <f t="shared" si="119"/>
        <v>622.9</v>
      </c>
      <c r="Z74" s="24">
        <v>0</v>
      </c>
      <c r="AA74" s="15">
        <f t="shared" si="120"/>
        <v>622.9</v>
      </c>
      <c r="AB74" s="15">
        <v>16000</v>
      </c>
      <c r="AC74" s="16">
        <v>0</v>
      </c>
      <c r="AD74" s="16">
        <f t="shared" si="12"/>
        <v>16000</v>
      </c>
      <c r="AE74" s="16">
        <v>0</v>
      </c>
      <c r="AF74" s="16">
        <f t="shared" si="121"/>
        <v>16000</v>
      </c>
      <c r="AG74" s="16">
        <v>0</v>
      </c>
      <c r="AH74" s="16">
        <f t="shared" si="122"/>
        <v>16000</v>
      </c>
      <c r="AI74" s="16">
        <v>0</v>
      </c>
      <c r="AJ74" s="16">
        <f t="shared" si="123"/>
        <v>16000</v>
      </c>
      <c r="AK74" s="26">
        <v>0</v>
      </c>
      <c r="AL74" s="16">
        <f t="shared" si="124"/>
        <v>16000</v>
      </c>
      <c r="AM74" s="9" t="s">
        <v>95</v>
      </c>
      <c r="AN74" s="13"/>
    </row>
    <row r="75" spans="1:40" ht="37.5" x14ac:dyDescent="0.3">
      <c r="A75" s="58" t="s">
        <v>153</v>
      </c>
      <c r="B75" s="74" t="s">
        <v>354</v>
      </c>
      <c r="C75" s="75" t="s">
        <v>11</v>
      </c>
      <c r="D75" s="15">
        <v>0</v>
      </c>
      <c r="E75" s="44">
        <v>0</v>
      </c>
      <c r="F75" s="15">
        <f t="shared" si="1"/>
        <v>0</v>
      </c>
      <c r="G75" s="15">
        <v>0</v>
      </c>
      <c r="H75" s="15">
        <f t="shared" si="112"/>
        <v>0</v>
      </c>
      <c r="I75" s="15">
        <v>0</v>
      </c>
      <c r="J75" s="15">
        <f t="shared" si="113"/>
        <v>0</v>
      </c>
      <c r="K75" s="15">
        <v>0</v>
      </c>
      <c r="L75" s="15">
        <f t="shared" si="114"/>
        <v>0</v>
      </c>
      <c r="M75" s="24">
        <v>0</v>
      </c>
      <c r="N75" s="15">
        <f t="shared" si="115"/>
        <v>0</v>
      </c>
      <c r="O75" s="15">
        <v>16622.900000000001</v>
      </c>
      <c r="P75" s="44">
        <v>0</v>
      </c>
      <c r="Q75" s="15">
        <f t="shared" si="6"/>
        <v>16622.900000000001</v>
      </c>
      <c r="R75" s="15">
        <v>0</v>
      </c>
      <c r="S75" s="15">
        <f t="shared" si="116"/>
        <v>16622.900000000001</v>
      </c>
      <c r="T75" s="15">
        <v>0</v>
      </c>
      <c r="U75" s="15">
        <f t="shared" si="117"/>
        <v>16622.900000000001</v>
      </c>
      <c r="V75" s="15">
        <v>0</v>
      </c>
      <c r="W75" s="15">
        <f t="shared" si="118"/>
        <v>16622.900000000001</v>
      </c>
      <c r="X75" s="15">
        <v>0</v>
      </c>
      <c r="Y75" s="15">
        <f t="shared" si="119"/>
        <v>16622.900000000001</v>
      </c>
      <c r="Z75" s="24">
        <v>0</v>
      </c>
      <c r="AA75" s="15">
        <f t="shared" si="120"/>
        <v>16622.900000000001</v>
      </c>
      <c r="AB75" s="15">
        <v>0</v>
      </c>
      <c r="AC75" s="16">
        <v>0</v>
      </c>
      <c r="AD75" s="16">
        <f t="shared" si="12"/>
        <v>0</v>
      </c>
      <c r="AE75" s="16">
        <v>0</v>
      </c>
      <c r="AF75" s="16">
        <f t="shared" si="121"/>
        <v>0</v>
      </c>
      <c r="AG75" s="16">
        <v>0</v>
      </c>
      <c r="AH75" s="16">
        <f t="shared" si="122"/>
        <v>0</v>
      </c>
      <c r="AI75" s="16">
        <v>0</v>
      </c>
      <c r="AJ75" s="16">
        <f t="shared" si="123"/>
        <v>0</v>
      </c>
      <c r="AK75" s="26">
        <v>0</v>
      </c>
      <c r="AL75" s="16">
        <f t="shared" si="124"/>
        <v>0</v>
      </c>
      <c r="AM75" s="9" t="s">
        <v>96</v>
      </c>
      <c r="AN75" s="13"/>
    </row>
    <row r="76" spans="1:40" ht="37.5" x14ac:dyDescent="0.3">
      <c r="A76" s="58" t="s">
        <v>154</v>
      </c>
      <c r="B76" s="74" t="s">
        <v>208</v>
      </c>
      <c r="C76" s="75" t="s">
        <v>11</v>
      </c>
      <c r="D76" s="15">
        <v>0</v>
      </c>
      <c r="E76" s="44">
        <v>0</v>
      </c>
      <c r="F76" s="15">
        <f t="shared" si="1"/>
        <v>0</v>
      </c>
      <c r="G76" s="15">
        <v>0</v>
      </c>
      <c r="H76" s="15">
        <f t="shared" si="112"/>
        <v>0</v>
      </c>
      <c r="I76" s="15">
        <v>0</v>
      </c>
      <c r="J76" s="15">
        <f t="shared" si="113"/>
        <v>0</v>
      </c>
      <c r="K76" s="15">
        <v>0</v>
      </c>
      <c r="L76" s="15">
        <f t="shared" si="114"/>
        <v>0</v>
      </c>
      <c r="M76" s="24">
        <v>0</v>
      </c>
      <c r="N76" s="15">
        <f t="shared" si="115"/>
        <v>0</v>
      </c>
      <c r="O76" s="15">
        <v>16000</v>
      </c>
      <c r="P76" s="44">
        <v>0</v>
      </c>
      <c r="Q76" s="15">
        <f t="shared" si="6"/>
        <v>16000</v>
      </c>
      <c r="R76" s="15">
        <v>0</v>
      </c>
      <c r="S76" s="15">
        <f t="shared" si="116"/>
        <v>16000</v>
      </c>
      <c r="T76" s="15">
        <v>0</v>
      </c>
      <c r="U76" s="15">
        <f t="shared" si="117"/>
        <v>16000</v>
      </c>
      <c r="V76" s="15">
        <v>0</v>
      </c>
      <c r="W76" s="15">
        <f t="shared" si="118"/>
        <v>16000</v>
      </c>
      <c r="X76" s="15">
        <v>0</v>
      </c>
      <c r="Y76" s="15">
        <f t="shared" si="119"/>
        <v>16000</v>
      </c>
      <c r="Z76" s="24">
        <v>0</v>
      </c>
      <c r="AA76" s="15">
        <f t="shared" si="120"/>
        <v>16000</v>
      </c>
      <c r="AB76" s="15">
        <v>0</v>
      </c>
      <c r="AC76" s="16">
        <v>0</v>
      </c>
      <c r="AD76" s="16">
        <f t="shared" si="12"/>
        <v>0</v>
      </c>
      <c r="AE76" s="16">
        <v>0</v>
      </c>
      <c r="AF76" s="16">
        <f t="shared" si="121"/>
        <v>0</v>
      </c>
      <c r="AG76" s="16">
        <v>0</v>
      </c>
      <c r="AH76" s="16">
        <f t="shared" si="122"/>
        <v>0</v>
      </c>
      <c r="AI76" s="16">
        <v>0</v>
      </c>
      <c r="AJ76" s="16">
        <f t="shared" si="123"/>
        <v>0</v>
      </c>
      <c r="AK76" s="26">
        <v>0</v>
      </c>
      <c r="AL76" s="16">
        <f t="shared" si="124"/>
        <v>0</v>
      </c>
      <c r="AM76" s="9" t="s">
        <v>97</v>
      </c>
      <c r="AN76" s="13"/>
    </row>
    <row r="77" spans="1:40" ht="56.25" x14ac:dyDescent="0.3">
      <c r="A77" s="58" t="s">
        <v>155</v>
      </c>
      <c r="B77" s="74" t="s">
        <v>209</v>
      </c>
      <c r="C77" s="6" t="s">
        <v>129</v>
      </c>
      <c r="D77" s="15">
        <v>5373.7</v>
      </c>
      <c r="E77" s="44">
        <v>-214.8</v>
      </c>
      <c r="F77" s="15">
        <f t="shared" si="1"/>
        <v>5158.8999999999996</v>
      </c>
      <c r="G77" s="15"/>
      <c r="H77" s="15">
        <f t="shared" si="112"/>
        <v>5158.8999999999996</v>
      </c>
      <c r="I77" s="15"/>
      <c r="J77" s="15">
        <f t="shared" si="113"/>
        <v>5158.8999999999996</v>
      </c>
      <c r="K77" s="15"/>
      <c r="L77" s="15">
        <f t="shared" si="114"/>
        <v>5158.8999999999996</v>
      </c>
      <c r="M77" s="24"/>
      <c r="N77" s="15">
        <f t="shared" si="115"/>
        <v>5158.8999999999996</v>
      </c>
      <c r="O77" s="15">
        <v>0</v>
      </c>
      <c r="P77" s="44"/>
      <c r="Q77" s="15">
        <f t="shared" si="6"/>
        <v>0</v>
      </c>
      <c r="R77" s="15"/>
      <c r="S77" s="15">
        <f t="shared" si="116"/>
        <v>0</v>
      </c>
      <c r="T77" s="15"/>
      <c r="U77" s="15">
        <f t="shared" si="117"/>
        <v>0</v>
      </c>
      <c r="V77" s="15"/>
      <c r="W77" s="15">
        <f t="shared" si="118"/>
        <v>0</v>
      </c>
      <c r="X77" s="15"/>
      <c r="Y77" s="15">
        <f t="shared" si="119"/>
        <v>0</v>
      </c>
      <c r="Z77" s="24"/>
      <c r="AA77" s="15">
        <f t="shared" si="120"/>
        <v>0</v>
      </c>
      <c r="AB77" s="15">
        <v>0</v>
      </c>
      <c r="AC77" s="16"/>
      <c r="AD77" s="16">
        <f t="shared" si="12"/>
        <v>0</v>
      </c>
      <c r="AE77" s="16"/>
      <c r="AF77" s="16">
        <f t="shared" si="121"/>
        <v>0</v>
      </c>
      <c r="AG77" s="16"/>
      <c r="AH77" s="16">
        <f t="shared" si="122"/>
        <v>0</v>
      </c>
      <c r="AI77" s="16"/>
      <c r="AJ77" s="16">
        <f t="shared" si="123"/>
        <v>0</v>
      </c>
      <c r="AK77" s="26"/>
      <c r="AL77" s="16">
        <f t="shared" si="124"/>
        <v>0</v>
      </c>
      <c r="AM77" s="9" t="s">
        <v>98</v>
      </c>
      <c r="AN77" s="13"/>
    </row>
    <row r="78" spans="1:40" ht="37.5" x14ac:dyDescent="0.3">
      <c r="A78" s="58" t="s">
        <v>156</v>
      </c>
      <c r="B78" s="74" t="s">
        <v>348</v>
      </c>
      <c r="C78" s="75" t="s">
        <v>11</v>
      </c>
      <c r="D78" s="15">
        <v>0</v>
      </c>
      <c r="E78" s="44">
        <v>0</v>
      </c>
      <c r="F78" s="15">
        <f t="shared" si="1"/>
        <v>0</v>
      </c>
      <c r="G78" s="15">
        <v>0</v>
      </c>
      <c r="H78" s="15">
        <f t="shared" si="112"/>
        <v>0</v>
      </c>
      <c r="I78" s="15">
        <v>0</v>
      </c>
      <c r="J78" s="15">
        <f t="shared" si="113"/>
        <v>0</v>
      </c>
      <c r="K78" s="15">
        <v>0</v>
      </c>
      <c r="L78" s="15">
        <f t="shared" si="114"/>
        <v>0</v>
      </c>
      <c r="M78" s="24">
        <v>0</v>
      </c>
      <c r="N78" s="15">
        <f t="shared" si="115"/>
        <v>0</v>
      </c>
      <c r="O78" s="15">
        <v>0</v>
      </c>
      <c r="P78" s="44">
        <v>0</v>
      </c>
      <c r="Q78" s="15">
        <f t="shared" si="6"/>
        <v>0</v>
      </c>
      <c r="R78" s="15">
        <v>0</v>
      </c>
      <c r="S78" s="15">
        <f t="shared" si="116"/>
        <v>0</v>
      </c>
      <c r="T78" s="15">
        <v>0</v>
      </c>
      <c r="U78" s="15">
        <f t="shared" si="117"/>
        <v>0</v>
      </c>
      <c r="V78" s="15">
        <v>0</v>
      </c>
      <c r="W78" s="15">
        <f t="shared" si="118"/>
        <v>0</v>
      </c>
      <c r="X78" s="15">
        <v>0</v>
      </c>
      <c r="Y78" s="15">
        <f t="shared" si="119"/>
        <v>0</v>
      </c>
      <c r="Z78" s="24">
        <v>0</v>
      </c>
      <c r="AA78" s="15">
        <f t="shared" si="120"/>
        <v>0</v>
      </c>
      <c r="AB78" s="15">
        <v>16622.900000000001</v>
      </c>
      <c r="AC78" s="16">
        <v>0</v>
      </c>
      <c r="AD78" s="16">
        <f t="shared" si="12"/>
        <v>16622.900000000001</v>
      </c>
      <c r="AE78" s="16">
        <v>0</v>
      </c>
      <c r="AF78" s="16">
        <f t="shared" si="121"/>
        <v>16622.900000000001</v>
      </c>
      <c r="AG78" s="16">
        <v>0</v>
      </c>
      <c r="AH78" s="16">
        <f t="shared" si="122"/>
        <v>16622.900000000001</v>
      </c>
      <c r="AI78" s="16">
        <v>0</v>
      </c>
      <c r="AJ78" s="16">
        <f t="shared" si="123"/>
        <v>16622.900000000001</v>
      </c>
      <c r="AK78" s="26">
        <v>0</v>
      </c>
      <c r="AL78" s="16">
        <f t="shared" si="124"/>
        <v>16622.900000000001</v>
      </c>
      <c r="AM78" s="9" t="s">
        <v>99</v>
      </c>
      <c r="AN78" s="13"/>
    </row>
    <row r="79" spans="1:40" ht="37.5" x14ac:dyDescent="0.3">
      <c r="A79" s="58" t="s">
        <v>157</v>
      </c>
      <c r="B79" s="74" t="s">
        <v>76</v>
      </c>
      <c r="C79" s="75" t="s">
        <v>11</v>
      </c>
      <c r="D79" s="15">
        <v>0</v>
      </c>
      <c r="E79" s="44">
        <v>0</v>
      </c>
      <c r="F79" s="15">
        <f t="shared" si="1"/>
        <v>0</v>
      </c>
      <c r="G79" s="15">
        <v>0</v>
      </c>
      <c r="H79" s="15">
        <f t="shared" si="112"/>
        <v>0</v>
      </c>
      <c r="I79" s="15">
        <v>0</v>
      </c>
      <c r="J79" s="15">
        <f t="shared" si="113"/>
        <v>0</v>
      </c>
      <c r="K79" s="15">
        <v>0</v>
      </c>
      <c r="L79" s="15">
        <f t="shared" si="114"/>
        <v>0</v>
      </c>
      <c r="M79" s="24">
        <v>0</v>
      </c>
      <c r="N79" s="15">
        <f t="shared" si="115"/>
        <v>0</v>
      </c>
      <c r="O79" s="15">
        <v>17616.3</v>
      </c>
      <c r="P79" s="44">
        <v>0</v>
      </c>
      <c r="Q79" s="15">
        <f t="shared" si="6"/>
        <v>17616.3</v>
      </c>
      <c r="R79" s="15">
        <v>0</v>
      </c>
      <c r="S79" s="15">
        <f t="shared" si="116"/>
        <v>17616.3</v>
      </c>
      <c r="T79" s="15">
        <v>0</v>
      </c>
      <c r="U79" s="15">
        <f t="shared" si="117"/>
        <v>17616.3</v>
      </c>
      <c r="V79" s="15">
        <v>0</v>
      </c>
      <c r="W79" s="15">
        <f t="shared" si="118"/>
        <v>17616.3</v>
      </c>
      <c r="X79" s="15">
        <v>0</v>
      </c>
      <c r="Y79" s="15">
        <f t="shared" si="119"/>
        <v>17616.3</v>
      </c>
      <c r="Z79" s="24">
        <v>0</v>
      </c>
      <c r="AA79" s="15">
        <f t="shared" si="120"/>
        <v>17616.3</v>
      </c>
      <c r="AB79" s="15">
        <v>0</v>
      </c>
      <c r="AC79" s="16">
        <v>0</v>
      </c>
      <c r="AD79" s="16">
        <f t="shared" si="12"/>
        <v>0</v>
      </c>
      <c r="AE79" s="16">
        <v>0</v>
      </c>
      <c r="AF79" s="16">
        <f t="shared" si="121"/>
        <v>0</v>
      </c>
      <c r="AG79" s="16">
        <v>0</v>
      </c>
      <c r="AH79" s="16">
        <f t="shared" si="122"/>
        <v>0</v>
      </c>
      <c r="AI79" s="16">
        <v>0</v>
      </c>
      <c r="AJ79" s="16">
        <f t="shared" si="123"/>
        <v>0</v>
      </c>
      <c r="AK79" s="26">
        <v>0</v>
      </c>
      <c r="AL79" s="16">
        <f t="shared" si="124"/>
        <v>0</v>
      </c>
      <c r="AM79" s="9" t="s">
        <v>210</v>
      </c>
      <c r="AN79" s="13"/>
    </row>
    <row r="80" spans="1:40" ht="37.5" x14ac:dyDescent="0.3">
      <c r="A80" s="113" t="s">
        <v>158</v>
      </c>
      <c r="B80" s="103" t="s">
        <v>307</v>
      </c>
      <c r="C80" s="6" t="s">
        <v>11</v>
      </c>
      <c r="D80" s="15"/>
      <c r="E80" s="44"/>
      <c r="F80" s="15"/>
      <c r="G80" s="15">
        <f>4064.524</f>
        <v>4064.5239999999999</v>
      </c>
      <c r="H80" s="15">
        <f>F82+G80</f>
        <v>4064.5239999999999</v>
      </c>
      <c r="I80" s="15"/>
      <c r="J80" s="15">
        <f>H80+I80</f>
        <v>4064.5239999999999</v>
      </c>
      <c r="K80" s="15"/>
      <c r="L80" s="15">
        <f>J80+K80</f>
        <v>4064.5239999999999</v>
      </c>
      <c r="M80" s="24"/>
      <c r="N80" s="15">
        <f>L80+M80</f>
        <v>4064.5239999999999</v>
      </c>
      <c r="O80" s="15"/>
      <c r="P80" s="44"/>
      <c r="Q80" s="15"/>
      <c r="R80" s="15"/>
      <c r="S80" s="15"/>
      <c r="T80" s="15"/>
      <c r="U80" s="15"/>
      <c r="V80" s="15"/>
      <c r="W80" s="15"/>
      <c r="X80" s="15"/>
      <c r="Y80" s="15"/>
      <c r="Z80" s="24"/>
      <c r="AA80" s="15"/>
      <c r="AB80" s="15"/>
      <c r="AC80" s="16"/>
      <c r="AD80" s="16"/>
      <c r="AE80" s="16"/>
      <c r="AF80" s="16"/>
      <c r="AG80" s="16"/>
      <c r="AH80" s="16"/>
      <c r="AI80" s="16"/>
      <c r="AJ80" s="16"/>
      <c r="AK80" s="26"/>
      <c r="AL80" s="16"/>
      <c r="AN80" s="13"/>
    </row>
    <row r="81" spans="1:40" ht="56.25" x14ac:dyDescent="0.3">
      <c r="A81" s="118"/>
      <c r="B81" s="119"/>
      <c r="C81" s="6" t="s">
        <v>129</v>
      </c>
      <c r="D81" s="15"/>
      <c r="E81" s="44"/>
      <c r="F81" s="15"/>
      <c r="G81" s="15">
        <v>51.057000000000002</v>
      </c>
      <c r="H81" s="15">
        <f t="shared" si="112"/>
        <v>51.057000000000002</v>
      </c>
      <c r="I81" s="15"/>
      <c r="J81" s="15">
        <f t="shared" si="113"/>
        <v>51.057000000000002</v>
      </c>
      <c r="K81" s="15"/>
      <c r="L81" s="15">
        <f t="shared" si="114"/>
        <v>51.057000000000002</v>
      </c>
      <c r="M81" s="24">
        <f>M83+M84+M85</f>
        <v>9351.2630000000008</v>
      </c>
      <c r="N81" s="15">
        <f t="shared" si="115"/>
        <v>9402.3200000000015</v>
      </c>
      <c r="O81" s="15"/>
      <c r="P81" s="44"/>
      <c r="Q81" s="15"/>
      <c r="R81" s="15"/>
      <c r="S81" s="15">
        <f t="shared" si="116"/>
        <v>0</v>
      </c>
      <c r="T81" s="15"/>
      <c r="U81" s="15">
        <f t="shared" si="117"/>
        <v>0</v>
      </c>
      <c r="V81" s="15"/>
      <c r="W81" s="15">
        <f t="shared" si="118"/>
        <v>0</v>
      </c>
      <c r="X81" s="15"/>
      <c r="Y81" s="15">
        <f t="shared" si="119"/>
        <v>0</v>
      </c>
      <c r="Z81" s="24"/>
      <c r="AA81" s="15">
        <f t="shared" si="120"/>
        <v>0</v>
      </c>
      <c r="AB81" s="15"/>
      <c r="AC81" s="16"/>
      <c r="AD81" s="16"/>
      <c r="AE81" s="16"/>
      <c r="AF81" s="16">
        <f t="shared" si="121"/>
        <v>0</v>
      </c>
      <c r="AG81" s="16"/>
      <c r="AH81" s="16">
        <f t="shared" si="122"/>
        <v>0</v>
      </c>
      <c r="AI81" s="16"/>
      <c r="AJ81" s="16">
        <f t="shared" si="123"/>
        <v>0</v>
      </c>
      <c r="AK81" s="26"/>
      <c r="AL81" s="16">
        <f t="shared" si="124"/>
        <v>0</v>
      </c>
      <c r="AM81" s="9" t="s">
        <v>308</v>
      </c>
      <c r="AN81" s="13"/>
    </row>
    <row r="82" spans="1:40" x14ac:dyDescent="0.3">
      <c r="A82" s="58"/>
      <c r="B82" s="74" t="s">
        <v>5</v>
      </c>
      <c r="C82" s="6"/>
      <c r="D82" s="15"/>
      <c r="E82" s="44"/>
      <c r="F82" s="15"/>
      <c r="G82" s="14"/>
      <c r="H82" s="15"/>
      <c r="I82" s="14"/>
      <c r="J82" s="15"/>
      <c r="K82" s="14"/>
      <c r="L82" s="15"/>
      <c r="M82" s="71"/>
      <c r="N82" s="15"/>
      <c r="O82" s="15"/>
      <c r="P82" s="44"/>
      <c r="Q82" s="15"/>
      <c r="R82" s="15"/>
      <c r="S82" s="15"/>
      <c r="T82" s="15"/>
      <c r="U82" s="15"/>
      <c r="V82" s="15"/>
      <c r="W82" s="15"/>
      <c r="X82" s="15"/>
      <c r="Y82" s="15"/>
      <c r="Z82" s="24"/>
      <c r="AA82" s="15"/>
      <c r="AB82" s="15"/>
      <c r="AC82" s="16"/>
      <c r="AD82" s="16"/>
      <c r="AE82" s="16"/>
      <c r="AF82" s="16"/>
      <c r="AG82" s="16"/>
      <c r="AH82" s="16"/>
      <c r="AI82" s="16"/>
      <c r="AJ82" s="16"/>
      <c r="AK82" s="26"/>
      <c r="AL82" s="16"/>
      <c r="AN82" s="13"/>
    </row>
    <row r="83" spans="1:40" hidden="1" x14ac:dyDescent="0.3">
      <c r="A83" s="58"/>
      <c r="B83" s="69" t="s">
        <v>6</v>
      </c>
      <c r="C83" s="6"/>
      <c r="D83" s="15"/>
      <c r="E83" s="44"/>
      <c r="F83" s="15"/>
      <c r="G83" s="14">
        <v>51.057000000000002</v>
      </c>
      <c r="H83" s="15">
        <f t="shared" si="112"/>
        <v>51.057000000000002</v>
      </c>
      <c r="I83" s="14"/>
      <c r="J83" s="15">
        <f t="shared" si="113"/>
        <v>51.057000000000002</v>
      </c>
      <c r="K83" s="14"/>
      <c r="L83" s="15">
        <f t="shared" si="114"/>
        <v>51.057000000000002</v>
      </c>
      <c r="M83" s="71"/>
      <c r="N83" s="15">
        <f t="shared" si="115"/>
        <v>51.057000000000002</v>
      </c>
      <c r="O83" s="15"/>
      <c r="P83" s="44"/>
      <c r="Q83" s="15"/>
      <c r="R83" s="15"/>
      <c r="S83" s="15"/>
      <c r="T83" s="15"/>
      <c r="U83" s="15"/>
      <c r="V83" s="15"/>
      <c r="W83" s="15"/>
      <c r="X83" s="15"/>
      <c r="Y83" s="15"/>
      <c r="Z83" s="24"/>
      <c r="AA83" s="15">
        <f t="shared" si="120"/>
        <v>0</v>
      </c>
      <c r="AB83" s="15"/>
      <c r="AC83" s="16"/>
      <c r="AD83" s="16"/>
      <c r="AE83" s="16"/>
      <c r="AF83" s="16"/>
      <c r="AG83" s="16"/>
      <c r="AH83" s="16"/>
      <c r="AI83" s="16"/>
      <c r="AJ83" s="16"/>
      <c r="AK83" s="26"/>
      <c r="AL83" s="16">
        <f t="shared" si="124"/>
        <v>0</v>
      </c>
      <c r="AN83" s="13">
        <v>0</v>
      </c>
    </row>
    <row r="84" spans="1:40" x14ac:dyDescent="0.3">
      <c r="A84" s="58"/>
      <c r="B84" s="74" t="s">
        <v>12</v>
      </c>
      <c r="C84" s="6"/>
      <c r="D84" s="15"/>
      <c r="E84" s="44"/>
      <c r="F84" s="15"/>
      <c r="G84" s="14"/>
      <c r="H84" s="15">
        <f t="shared" si="112"/>
        <v>0</v>
      </c>
      <c r="I84" s="14"/>
      <c r="J84" s="15">
        <f t="shared" si="113"/>
        <v>0</v>
      </c>
      <c r="K84" s="14"/>
      <c r="L84" s="15">
        <f t="shared" si="114"/>
        <v>0</v>
      </c>
      <c r="M84" s="71">
        <v>467.56299999999999</v>
      </c>
      <c r="N84" s="15">
        <f t="shared" si="115"/>
        <v>467.56299999999999</v>
      </c>
      <c r="O84" s="15"/>
      <c r="P84" s="44"/>
      <c r="Q84" s="15"/>
      <c r="R84" s="15"/>
      <c r="S84" s="15"/>
      <c r="T84" s="15"/>
      <c r="U84" s="15"/>
      <c r="V84" s="15"/>
      <c r="W84" s="15"/>
      <c r="X84" s="15"/>
      <c r="Y84" s="15"/>
      <c r="Z84" s="24"/>
      <c r="AA84" s="15">
        <f t="shared" si="120"/>
        <v>0</v>
      </c>
      <c r="AB84" s="15"/>
      <c r="AC84" s="16"/>
      <c r="AD84" s="16"/>
      <c r="AE84" s="16"/>
      <c r="AF84" s="16"/>
      <c r="AG84" s="16"/>
      <c r="AH84" s="16"/>
      <c r="AI84" s="16"/>
      <c r="AJ84" s="16"/>
      <c r="AK84" s="26"/>
      <c r="AL84" s="16">
        <f t="shared" si="124"/>
        <v>0</v>
      </c>
      <c r="AM84" s="9" t="s">
        <v>379</v>
      </c>
      <c r="AN84" s="13"/>
    </row>
    <row r="85" spans="1:40" x14ac:dyDescent="0.3">
      <c r="A85" s="58"/>
      <c r="B85" s="74" t="s">
        <v>29</v>
      </c>
      <c r="C85" s="6"/>
      <c r="D85" s="15"/>
      <c r="E85" s="44"/>
      <c r="F85" s="15"/>
      <c r="G85" s="70"/>
      <c r="H85" s="15"/>
      <c r="I85" s="70"/>
      <c r="J85" s="15"/>
      <c r="K85" s="70"/>
      <c r="L85" s="15"/>
      <c r="M85" s="72">
        <v>8883.7000000000007</v>
      </c>
      <c r="N85" s="15">
        <f t="shared" si="115"/>
        <v>8883.7000000000007</v>
      </c>
      <c r="O85" s="15"/>
      <c r="P85" s="44"/>
      <c r="Q85" s="15"/>
      <c r="R85" s="15"/>
      <c r="S85" s="15"/>
      <c r="T85" s="15"/>
      <c r="U85" s="15"/>
      <c r="V85" s="15"/>
      <c r="W85" s="15"/>
      <c r="X85" s="15"/>
      <c r="Y85" s="15"/>
      <c r="Z85" s="24"/>
      <c r="AA85" s="15">
        <f t="shared" si="120"/>
        <v>0</v>
      </c>
      <c r="AB85" s="15"/>
      <c r="AC85" s="16"/>
      <c r="AD85" s="16"/>
      <c r="AE85" s="16"/>
      <c r="AF85" s="16"/>
      <c r="AG85" s="16"/>
      <c r="AH85" s="16"/>
      <c r="AI85" s="16"/>
      <c r="AJ85" s="16"/>
      <c r="AK85" s="26"/>
      <c r="AL85" s="16">
        <f t="shared" si="124"/>
        <v>0</v>
      </c>
      <c r="AM85" s="9" t="s">
        <v>379</v>
      </c>
      <c r="AN85" s="13"/>
    </row>
    <row r="86" spans="1:40" ht="56.25" x14ac:dyDescent="0.3">
      <c r="A86" s="58" t="s">
        <v>159</v>
      </c>
      <c r="B86" s="74" t="s">
        <v>309</v>
      </c>
      <c r="C86" s="6" t="s">
        <v>129</v>
      </c>
      <c r="D86" s="15"/>
      <c r="E86" s="44"/>
      <c r="F86" s="15"/>
      <c r="G86" s="15">
        <v>16706.901999999998</v>
      </c>
      <c r="H86" s="15">
        <f t="shared" si="112"/>
        <v>16706.901999999998</v>
      </c>
      <c r="I86" s="15"/>
      <c r="J86" s="15">
        <f t="shared" si="113"/>
        <v>16706.901999999998</v>
      </c>
      <c r="K86" s="15"/>
      <c r="L86" s="15">
        <f t="shared" si="114"/>
        <v>16706.901999999998</v>
      </c>
      <c r="M86" s="24"/>
      <c r="N86" s="15">
        <f t="shared" si="115"/>
        <v>16706.901999999998</v>
      </c>
      <c r="O86" s="15"/>
      <c r="P86" s="44"/>
      <c r="Q86" s="15"/>
      <c r="R86" s="15"/>
      <c r="S86" s="15">
        <f t="shared" si="116"/>
        <v>0</v>
      </c>
      <c r="T86" s="15"/>
      <c r="U86" s="15">
        <f t="shared" si="117"/>
        <v>0</v>
      </c>
      <c r="V86" s="15"/>
      <c r="W86" s="15">
        <f t="shared" si="118"/>
        <v>0</v>
      </c>
      <c r="X86" s="15"/>
      <c r="Y86" s="15">
        <f t="shared" si="119"/>
        <v>0</v>
      </c>
      <c r="Z86" s="24"/>
      <c r="AA86" s="15">
        <f t="shared" si="120"/>
        <v>0</v>
      </c>
      <c r="AB86" s="15"/>
      <c r="AC86" s="16"/>
      <c r="AD86" s="16"/>
      <c r="AE86" s="16"/>
      <c r="AF86" s="16">
        <f t="shared" si="121"/>
        <v>0</v>
      </c>
      <c r="AG86" s="16"/>
      <c r="AH86" s="16">
        <f t="shared" si="122"/>
        <v>0</v>
      </c>
      <c r="AI86" s="16"/>
      <c r="AJ86" s="16">
        <f t="shared" si="123"/>
        <v>0</v>
      </c>
      <c r="AK86" s="26"/>
      <c r="AL86" s="16">
        <f t="shared" si="124"/>
        <v>0</v>
      </c>
      <c r="AM86" s="9" t="s">
        <v>310</v>
      </c>
      <c r="AN86" s="13"/>
    </row>
    <row r="87" spans="1:40" ht="37.5" x14ac:dyDescent="0.3">
      <c r="A87" s="113" t="s">
        <v>160</v>
      </c>
      <c r="B87" s="103" t="s">
        <v>311</v>
      </c>
      <c r="C87" s="6" t="s">
        <v>11</v>
      </c>
      <c r="D87" s="15"/>
      <c r="E87" s="44"/>
      <c r="F87" s="15"/>
      <c r="G87" s="15">
        <f>1799.516</f>
        <v>1799.5160000000001</v>
      </c>
      <c r="H87" s="15">
        <f t="shared" si="112"/>
        <v>1799.5160000000001</v>
      </c>
      <c r="I87" s="15"/>
      <c r="J87" s="15">
        <f t="shared" si="113"/>
        <v>1799.5160000000001</v>
      </c>
      <c r="K87" s="15"/>
      <c r="L87" s="15">
        <f t="shared" si="114"/>
        <v>1799.5160000000001</v>
      </c>
      <c r="M87" s="24"/>
      <c r="N87" s="15">
        <f t="shared" si="115"/>
        <v>1799.5160000000001</v>
      </c>
      <c r="O87" s="15"/>
      <c r="P87" s="44"/>
      <c r="Q87" s="15"/>
      <c r="R87" s="15"/>
      <c r="S87" s="15">
        <f t="shared" si="116"/>
        <v>0</v>
      </c>
      <c r="T87" s="15"/>
      <c r="U87" s="15">
        <f t="shared" si="117"/>
        <v>0</v>
      </c>
      <c r="V87" s="15"/>
      <c r="W87" s="15">
        <f t="shared" si="118"/>
        <v>0</v>
      </c>
      <c r="X87" s="15"/>
      <c r="Y87" s="15">
        <f t="shared" si="119"/>
        <v>0</v>
      </c>
      <c r="Z87" s="24"/>
      <c r="AA87" s="15">
        <f t="shared" si="120"/>
        <v>0</v>
      </c>
      <c r="AB87" s="15"/>
      <c r="AC87" s="16"/>
      <c r="AD87" s="16"/>
      <c r="AE87" s="16"/>
      <c r="AF87" s="16">
        <f t="shared" si="121"/>
        <v>0</v>
      </c>
      <c r="AG87" s="16"/>
      <c r="AH87" s="16">
        <f t="shared" si="122"/>
        <v>0</v>
      </c>
      <c r="AI87" s="16"/>
      <c r="AJ87" s="16">
        <f t="shared" si="123"/>
        <v>0</v>
      </c>
      <c r="AK87" s="26"/>
      <c r="AL87" s="16">
        <f t="shared" si="124"/>
        <v>0</v>
      </c>
      <c r="AM87" s="9" t="s">
        <v>345</v>
      </c>
      <c r="AN87" s="13"/>
    </row>
    <row r="88" spans="1:40" ht="56.25" x14ac:dyDescent="0.3">
      <c r="A88" s="114"/>
      <c r="B88" s="104"/>
      <c r="C88" s="6" t="s">
        <v>129</v>
      </c>
      <c r="D88" s="15"/>
      <c r="E88" s="44"/>
      <c r="F88" s="15"/>
      <c r="G88" s="15">
        <v>1.2E-2</v>
      </c>
      <c r="H88" s="15">
        <f t="shared" si="112"/>
        <v>1.2E-2</v>
      </c>
      <c r="I88" s="15"/>
      <c r="J88" s="15">
        <f t="shared" si="113"/>
        <v>1.2E-2</v>
      </c>
      <c r="K88" s="15"/>
      <c r="L88" s="15">
        <f t="shared" si="114"/>
        <v>1.2E-2</v>
      </c>
      <c r="M88" s="24"/>
      <c r="N88" s="15">
        <f t="shared" si="115"/>
        <v>1.2E-2</v>
      </c>
      <c r="O88" s="15"/>
      <c r="P88" s="44"/>
      <c r="Q88" s="15"/>
      <c r="R88" s="15"/>
      <c r="S88" s="15">
        <f t="shared" si="116"/>
        <v>0</v>
      </c>
      <c r="T88" s="15"/>
      <c r="U88" s="15">
        <f t="shared" si="117"/>
        <v>0</v>
      </c>
      <c r="V88" s="15"/>
      <c r="W88" s="15">
        <f t="shared" si="118"/>
        <v>0</v>
      </c>
      <c r="X88" s="15"/>
      <c r="Y88" s="15">
        <f t="shared" si="119"/>
        <v>0</v>
      </c>
      <c r="Z88" s="24"/>
      <c r="AA88" s="15">
        <f t="shared" si="120"/>
        <v>0</v>
      </c>
      <c r="AB88" s="15"/>
      <c r="AC88" s="16"/>
      <c r="AD88" s="16"/>
      <c r="AE88" s="16"/>
      <c r="AF88" s="16">
        <f t="shared" si="121"/>
        <v>0</v>
      </c>
      <c r="AG88" s="16"/>
      <c r="AH88" s="16">
        <f t="shared" si="122"/>
        <v>0</v>
      </c>
      <c r="AI88" s="16"/>
      <c r="AJ88" s="16">
        <f t="shared" si="123"/>
        <v>0</v>
      </c>
      <c r="AK88" s="26"/>
      <c r="AL88" s="16">
        <f t="shared" si="124"/>
        <v>0</v>
      </c>
      <c r="AM88" s="9" t="s">
        <v>357</v>
      </c>
      <c r="AN88" s="13"/>
    </row>
    <row r="89" spans="1:40" ht="56.25" x14ac:dyDescent="0.3">
      <c r="A89" s="58" t="s">
        <v>161</v>
      </c>
      <c r="B89" s="74" t="s">
        <v>346</v>
      </c>
      <c r="C89" s="6" t="s">
        <v>129</v>
      </c>
      <c r="D89" s="15"/>
      <c r="E89" s="44"/>
      <c r="F89" s="15"/>
      <c r="G89" s="15">
        <v>197.21899999999999</v>
      </c>
      <c r="H89" s="15">
        <f t="shared" si="112"/>
        <v>197.21899999999999</v>
      </c>
      <c r="I89" s="15"/>
      <c r="J89" s="15">
        <f t="shared" si="113"/>
        <v>197.21899999999999</v>
      </c>
      <c r="K89" s="15"/>
      <c r="L89" s="15">
        <f t="shared" si="114"/>
        <v>197.21899999999999</v>
      </c>
      <c r="M89" s="24"/>
      <c r="N89" s="15">
        <f t="shared" si="115"/>
        <v>197.21899999999999</v>
      </c>
      <c r="O89" s="15"/>
      <c r="P89" s="44"/>
      <c r="Q89" s="15"/>
      <c r="R89" s="15"/>
      <c r="S89" s="15">
        <f t="shared" si="116"/>
        <v>0</v>
      </c>
      <c r="T89" s="15"/>
      <c r="U89" s="15">
        <f t="shared" si="117"/>
        <v>0</v>
      </c>
      <c r="V89" s="15"/>
      <c r="W89" s="15">
        <f t="shared" si="118"/>
        <v>0</v>
      </c>
      <c r="X89" s="15"/>
      <c r="Y89" s="15">
        <f t="shared" si="119"/>
        <v>0</v>
      </c>
      <c r="Z89" s="24"/>
      <c r="AA89" s="15">
        <f t="shared" si="120"/>
        <v>0</v>
      </c>
      <c r="AB89" s="15"/>
      <c r="AC89" s="16"/>
      <c r="AD89" s="16"/>
      <c r="AE89" s="16"/>
      <c r="AF89" s="16">
        <f t="shared" si="121"/>
        <v>0</v>
      </c>
      <c r="AG89" s="16"/>
      <c r="AH89" s="16">
        <f t="shared" si="122"/>
        <v>0</v>
      </c>
      <c r="AI89" s="16"/>
      <c r="AJ89" s="16">
        <f t="shared" si="123"/>
        <v>0</v>
      </c>
      <c r="AK89" s="26"/>
      <c r="AL89" s="16">
        <f t="shared" si="124"/>
        <v>0</v>
      </c>
      <c r="AM89" s="9" t="s">
        <v>312</v>
      </c>
      <c r="AN89" s="13"/>
    </row>
    <row r="90" spans="1:40" ht="37.5" x14ac:dyDescent="0.3">
      <c r="A90" s="58" t="s">
        <v>162</v>
      </c>
      <c r="B90" s="74" t="s">
        <v>373</v>
      </c>
      <c r="C90" s="6" t="s">
        <v>11</v>
      </c>
      <c r="D90" s="15"/>
      <c r="E90" s="44"/>
      <c r="F90" s="15"/>
      <c r="G90" s="15"/>
      <c r="H90" s="15"/>
      <c r="I90" s="15"/>
      <c r="J90" s="15"/>
      <c r="K90" s="15"/>
      <c r="L90" s="15"/>
      <c r="M90" s="24">
        <v>18216.060000000001</v>
      </c>
      <c r="N90" s="15">
        <f t="shared" si="115"/>
        <v>18216.060000000001</v>
      </c>
      <c r="O90" s="15"/>
      <c r="P90" s="44"/>
      <c r="Q90" s="15"/>
      <c r="R90" s="15"/>
      <c r="S90" s="15"/>
      <c r="T90" s="15"/>
      <c r="U90" s="15"/>
      <c r="V90" s="15"/>
      <c r="W90" s="15"/>
      <c r="X90" s="15"/>
      <c r="Y90" s="15"/>
      <c r="Z90" s="24"/>
      <c r="AA90" s="15">
        <f t="shared" si="120"/>
        <v>0</v>
      </c>
      <c r="AB90" s="15"/>
      <c r="AC90" s="16"/>
      <c r="AD90" s="16"/>
      <c r="AE90" s="16"/>
      <c r="AF90" s="16"/>
      <c r="AG90" s="16"/>
      <c r="AH90" s="16"/>
      <c r="AI90" s="16"/>
      <c r="AJ90" s="16"/>
      <c r="AK90" s="26"/>
      <c r="AL90" s="16">
        <f t="shared" si="124"/>
        <v>0</v>
      </c>
      <c r="AM90" s="9" t="s">
        <v>374</v>
      </c>
      <c r="AN90" s="13"/>
    </row>
    <row r="91" spans="1:40" ht="56.25" x14ac:dyDescent="0.3">
      <c r="A91" s="113" t="s">
        <v>163</v>
      </c>
      <c r="B91" s="117" t="s">
        <v>380</v>
      </c>
      <c r="C91" s="6" t="s">
        <v>129</v>
      </c>
      <c r="D91" s="15"/>
      <c r="E91" s="44"/>
      <c r="F91" s="15"/>
      <c r="G91" s="15"/>
      <c r="H91" s="15"/>
      <c r="I91" s="15"/>
      <c r="J91" s="15"/>
      <c r="K91" s="15"/>
      <c r="L91" s="15"/>
      <c r="M91" s="24"/>
      <c r="N91" s="15">
        <f t="shared" si="115"/>
        <v>0</v>
      </c>
      <c r="O91" s="15"/>
      <c r="P91" s="44"/>
      <c r="Q91" s="15"/>
      <c r="R91" s="15"/>
      <c r="S91" s="15"/>
      <c r="T91" s="15"/>
      <c r="U91" s="15"/>
      <c r="V91" s="15"/>
      <c r="W91" s="15"/>
      <c r="X91" s="15"/>
      <c r="Y91" s="15"/>
      <c r="Z91" s="24">
        <v>26408.017</v>
      </c>
      <c r="AA91" s="15">
        <f t="shared" si="120"/>
        <v>26408.017</v>
      </c>
      <c r="AB91" s="15"/>
      <c r="AC91" s="16"/>
      <c r="AD91" s="16"/>
      <c r="AE91" s="16"/>
      <c r="AF91" s="16"/>
      <c r="AG91" s="16"/>
      <c r="AH91" s="16"/>
      <c r="AI91" s="16"/>
      <c r="AJ91" s="16"/>
      <c r="AK91" s="26">
        <v>113147.85400000001</v>
      </c>
      <c r="AL91" s="16">
        <f t="shared" si="124"/>
        <v>113147.85400000001</v>
      </c>
      <c r="AM91" s="9" t="s">
        <v>375</v>
      </c>
      <c r="AN91" s="13"/>
    </row>
    <row r="92" spans="1:40" ht="37.5" x14ac:dyDescent="0.3">
      <c r="A92" s="118"/>
      <c r="B92" s="120"/>
      <c r="C92" s="6" t="s">
        <v>11</v>
      </c>
      <c r="D92" s="15"/>
      <c r="E92" s="44"/>
      <c r="F92" s="15"/>
      <c r="G92" s="15"/>
      <c r="H92" s="15"/>
      <c r="I92" s="15"/>
      <c r="J92" s="15"/>
      <c r="K92" s="15"/>
      <c r="L92" s="15"/>
      <c r="M92" s="24"/>
      <c r="N92" s="15">
        <f t="shared" si="115"/>
        <v>0</v>
      </c>
      <c r="O92" s="15"/>
      <c r="P92" s="44"/>
      <c r="Q92" s="15"/>
      <c r="R92" s="15"/>
      <c r="S92" s="15"/>
      <c r="T92" s="15"/>
      <c r="U92" s="15"/>
      <c r="V92" s="15"/>
      <c r="W92" s="15"/>
      <c r="X92" s="15"/>
      <c r="Y92" s="15"/>
      <c r="Z92" s="24"/>
      <c r="AA92" s="15">
        <f t="shared" si="120"/>
        <v>0</v>
      </c>
      <c r="AB92" s="15"/>
      <c r="AC92" s="16"/>
      <c r="AD92" s="16"/>
      <c r="AE92" s="16"/>
      <c r="AF92" s="16"/>
      <c r="AG92" s="16"/>
      <c r="AH92" s="16"/>
      <c r="AI92" s="16"/>
      <c r="AJ92" s="16"/>
      <c r="AK92" s="26">
        <v>1261.8800000000001</v>
      </c>
      <c r="AL92" s="16">
        <f t="shared" si="124"/>
        <v>1261.8800000000001</v>
      </c>
      <c r="AM92" s="9" t="s">
        <v>375</v>
      </c>
      <c r="AN92" s="13"/>
    </row>
    <row r="93" spans="1:40" ht="56.25" x14ac:dyDescent="0.3">
      <c r="A93" s="113" t="s">
        <v>164</v>
      </c>
      <c r="B93" s="117" t="s">
        <v>381</v>
      </c>
      <c r="C93" s="6" t="s">
        <v>129</v>
      </c>
      <c r="D93" s="15"/>
      <c r="E93" s="44"/>
      <c r="F93" s="15"/>
      <c r="G93" s="15"/>
      <c r="H93" s="15"/>
      <c r="I93" s="15"/>
      <c r="J93" s="15"/>
      <c r="K93" s="15"/>
      <c r="L93" s="15"/>
      <c r="M93" s="24"/>
      <c r="N93" s="15">
        <f t="shared" si="115"/>
        <v>0</v>
      </c>
      <c r="O93" s="15"/>
      <c r="P93" s="44"/>
      <c r="Q93" s="15"/>
      <c r="R93" s="15"/>
      <c r="S93" s="15"/>
      <c r="T93" s="15"/>
      <c r="U93" s="15"/>
      <c r="V93" s="15"/>
      <c r="W93" s="15"/>
      <c r="X93" s="15"/>
      <c r="Y93" s="15"/>
      <c r="Z93" s="24">
        <v>26408.017</v>
      </c>
      <c r="AA93" s="15">
        <f t="shared" si="120"/>
        <v>26408.017</v>
      </c>
      <c r="AB93" s="15"/>
      <c r="AC93" s="16"/>
      <c r="AD93" s="16"/>
      <c r="AE93" s="16"/>
      <c r="AF93" s="16"/>
      <c r="AG93" s="16"/>
      <c r="AH93" s="16"/>
      <c r="AI93" s="16"/>
      <c r="AJ93" s="16"/>
      <c r="AK93" s="26">
        <v>88973.407000000007</v>
      </c>
      <c r="AL93" s="16">
        <f t="shared" si="124"/>
        <v>88973.407000000007</v>
      </c>
      <c r="AM93" s="9" t="s">
        <v>376</v>
      </c>
      <c r="AN93" s="13"/>
    </row>
    <row r="94" spans="1:40" ht="37.5" x14ac:dyDescent="0.3">
      <c r="A94" s="118"/>
      <c r="B94" s="121"/>
      <c r="C94" s="6" t="s">
        <v>11</v>
      </c>
      <c r="D94" s="15"/>
      <c r="E94" s="44"/>
      <c r="F94" s="15"/>
      <c r="G94" s="15"/>
      <c r="H94" s="15"/>
      <c r="I94" s="15"/>
      <c r="J94" s="15"/>
      <c r="K94" s="15"/>
      <c r="L94" s="15"/>
      <c r="M94" s="24"/>
      <c r="N94" s="15">
        <f t="shared" si="115"/>
        <v>0</v>
      </c>
      <c r="O94" s="15"/>
      <c r="P94" s="44"/>
      <c r="Q94" s="15"/>
      <c r="R94" s="15"/>
      <c r="S94" s="15"/>
      <c r="T94" s="15"/>
      <c r="U94" s="15"/>
      <c r="V94" s="15"/>
      <c r="W94" s="15"/>
      <c r="X94" s="15"/>
      <c r="Y94" s="15"/>
      <c r="Z94" s="24"/>
      <c r="AA94" s="15">
        <f t="shared" si="120"/>
        <v>0</v>
      </c>
      <c r="AB94" s="15"/>
      <c r="AC94" s="16"/>
      <c r="AD94" s="16"/>
      <c r="AE94" s="16"/>
      <c r="AF94" s="16"/>
      <c r="AG94" s="16"/>
      <c r="AH94" s="16"/>
      <c r="AI94" s="16"/>
      <c r="AJ94" s="16"/>
      <c r="AK94" s="26">
        <v>301.82100000000003</v>
      </c>
      <c r="AL94" s="16">
        <f t="shared" si="124"/>
        <v>301.82100000000003</v>
      </c>
      <c r="AM94" s="9" t="s">
        <v>376</v>
      </c>
      <c r="AN94" s="13"/>
    </row>
    <row r="95" spans="1:40" x14ac:dyDescent="0.3">
      <c r="A95" s="58"/>
      <c r="B95" s="74" t="s">
        <v>26</v>
      </c>
      <c r="C95" s="6"/>
      <c r="D95" s="29">
        <f>D97+D98+D99+D100</f>
        <v>2465080.0999999996</v>
      </c>
      <c r="E95" s="29">
        <f>E97+E98+E99+E100</f>
        <v>-50000</v>
      </c>
      <c r="F95" s="29">
        <f t="shared" si="1"/>
        <v>2415080.0999999996</v>
      </c>
      <c r="G95" s="29">
        <f>G97+G98+G99+G100</f>
        <v>48628.492000000006</v>
      </c>
      <c r="H95" s="29">
        <f t="shared" si="112"/>
        <v>2463708.5919999997</v>
      </c>
      <c r="I95" s="29">
        <f>I97+I98+I99+I100</f>
        <v>0</v>
      </c>
      <c r="J95" s="29">
        <f t="shared" si="113"/>
        <v>2463708.5919999997</v>
      </c>
      <c r="K95" s="29">
        <f>K97+K98+K99+K100</f>
        <v>0</v>
      </c>
      <c r="L95" s="29">
        <f t="shared" si="114"/>
        <v>2463708.5919999997</v>
      </c>
      <c r="M95" s="29">
        <f>M97+M98+M99+M100</f>
        <v>1518729.047</v>
      </c>
      <c r="N95" s="15">
        <f t="shared" si="115"/>
        <v>3982437.6389999995</v>
      </c>
      <c r="O95" s="29">
        <f t="shared" ref="O95:AB95" si="125">O97+O98+O99+O100</f>
        <v>2999387.4</v>
      </c>
      <c r="P95" s="29">
        <f>P97+P98+P99+P100</f>
        <v>0</v>
      </c>
      <c r="Q95" s="29">
        <f t="shared" si="6"/>
        <v>2999387.4</v>
      </c>
      <c r="R95" s="29">
        <f>R97+R98+R99+R100</f>
        <v>3028.9719999999988</v>
      </c>
      <c r="S95" s="29">
        <f t="shared" si="116"/>
        <v>3002416.372</v>
      </c>
      <c r="T95" s="29">
        <f>T97+T98+T99+T100</f>
        <v>-2850</v>
      </c>
      <c r="U95" s="29">
        <f t="shared" si="117"/>
        <v>2999566.372</v>
      </c>
      <c r="V95" s="29">
        <f>V97+V98+V99+V100</f>
        <v>0</v>
      </c>
      <c r="W95" s="29">
        <f t="shared" si="118"/>
        <v>2999566.372</v>
      </c>
      <c r="X95" s="29">
        <f>X97+X98+X99+X100</f>
        <v>0</v>
      </c>
      <c r="Y95" s="29">
        <f t="shared" si="119"/>
        <v>2999566.372</v>
      </c>
      <c r="Z95" s="29">
        <f>Z97+Z98+Z99+Z100</f>
        <v>-1532252.6970000002</v>
      </c>
      <c r="AA95" s="15">
        <f t="shared" si="120"/>
        <v>1467313.6749999998</v>
      </c>
      <c r="AB95" s="29">
        <f t="shared" si="125"/>
        <v>2908124.2</v>
      </c>
      <c r="AC95" s="30">
        <f>AC97+AC98+AC99+AC100</f>
        <v>0</v>
      </c>
      <c r="AD95" s="30">
        <f t="shared" si="12"/>
        <v>2908124.2</v>
      </c>
      <c r="AE95" s="30">
        <f>AE97+AE98+AE99+AE100</f>
        <v>7618.7</v>
      </c>
      <c r="AF95" s="30">
        <f t="shared" si="121"/>
        <v>2915742.9000000004</v>
      </c>
      <c r="AG95" s="30">
        <f>AG97+AG98+AG99+AG100</f>
        <v>0</v>
      </c>
      <c r="AH95" s="30">
        <f t="shared" si="122"/>
        <v>2915742.9000000004</v>
      </c>
      <c r="AI95" s="30">
        <f>AI97+AI98+AI99+AI100</f>
        <v>0</v>
      </c>
      <c r="AJ95" s="30">
        <f t="shared" si="123"/>
        <v>2915742.9000000004</v>
      </c>
      <c r="AK95" s="30">
        <f>AK97+AK98+AK99+AK100</f>
        <v>-20478.373000000007</v>
      </c>
      <c r="AL95" s="16">
        <f t="shared" si="124"/>
        <v>2895264.5270000002</v>
      </c>
      <c r="AN95" s="13"/>
    </row>
    <row r="96" spans="1:40" x14ac:dyDescent="0.3">
      <c r="A96" s="58"/>
      <c r="B96" s="7" t="s">
        <v>5</v>
      </c>
      <c r="C96" s="6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15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15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16"/>
      <c r="AN96" s="13"/>
    </row>
    <row r="97" spans="1:40" s="32" customFormat="1" hidden="1" x14ac:dyDescent="0.3">
      <c r="A97" s="28"/>
      <c r="B97" s="37" t="s">
        <v>6</v>
      </c>
      <c r="C97" s="50"/>
      <c r="D97" s="29">
        <f>D101+D102+D103+D108+D109+D111+D112+D113+D114+D117</f>
        <v>847638.2</v>
      </c>
      <c r="E97" s="29">
        <f>E101+E102+E103+E108+E109+E111+E112+E113+E114+E117+E110</f>
        <v>-50000</v>
      </c>
      <c r="F97" s="29">
        <f t="shared" si="1"/>
        <v>797638.2</v>
      </c>
      <c r="G97" s="29">
        <f>G101+G102+G108+G109+G111+G112+G113+G114+G117+G110+G127+G128+G129+G105</f>
        <v>35295.692000000003</v>
      </c>
      <c r="H97" s="29">
        <f t="shared" ref="H97:H115" si="126">F97+G97</f>
        <v>832933.89199999999</v>
      </c>
      <c r="I97" s="29">
        <f>I101+I102+I103+I108+I109+I111+I112+I113+I114+I117+I110+I127+I128+I129</f>
        <v>0</v>
      </c>
      <c r="J97" s="29">
        <f t="shared" ref="J97:J115" si="127">H97+I97</f>
        <v>832933.89199999999</v>
      </c>
      <c r="K97" s="29">
        <f>K101+K102+K103+K108+K109+K111+K112+K113+K114+K117+K110+K127+K128+K129</f>
        <v>0</v>
      </c>
      <c r="L97" s="29">
        <f t="shared" ref="L97:L115" si="128">J97+K97</f>
        <v>832933.89199999999</v>
      </c>
      <c r="M97" s="29">
        <f>M101+M102+M108+M109+M111+M112+M113+M114+M117+M110+M127+M128+M129+M105+M133</f>
        <v>207624.37400000001</v>
      </c>
      <c r="N97" s="29">
        <f t="shared" ref="N97:N115" si="129">L97+M97</f>
        <v>1040558.2660000001</v>
      </c>
      <c r="O97" s="29">
        <f t="shared" ref="O97:AB97" si="130">O101+O102+O103+O108+O109+O111+O112+O113+O114+O117</f>
        <v>641238.39999999991</v>
      </c>
      <c r="P97" s="29">
        <f>P101+P102+P103+P108+P109+P111+P112+P113+P114+P117+P110</f>
        <v>0</v>
      </c>
      <c r="Q97" s="29">
        <f t="shared" si="6"/>
        <v>641238.39999999991</v>
      </c>
      <c r="R97" s="29">
        <f>R101+R102+R103+R108+R109+R111+R112+R113+R114+R117+R110+R127+R128+R129</f>
        <v>-13154.028</v>
      </c>
      <c r="S97" s="29">
        <f t="shared" ref="S97:S115" si="131">Q97+R97</f>
        <v>628084.37199999986</v>
      </c>
      <c r="T97" s="29">
        <f>T101+T102+T103+T108+T109+T111+T112+T113+T114+T117+T110+T127+T128+T129</f>
        <v>0</v>
      </c>
      <c r="U97" s="29">
        <f t="shared" ref="U97:U115" si="132">S97+T97</f>
        <v>628084.37199999986</v>
      </c>
      <c r="V97" s="29">
        <f>V101+V102+V103+V108+V109+V111+V112+V113+V114+V117+V110+V127+V128+V129</f>
        <v>0</v>
      </c>
      <c r="W97" s="29">
        <f t="shared" ref="W97:W115" si="133">U97+V97</f>
        <v>628084.37199999986</v>
      </c>
      <c r="X97" s="29">
        <f>X101+X102+X103+X108+X109+X111+X112+X113+X114+X117+X110+X127+X128+X129</f>
        <v>0</v>
      </c>
      <c r="Y97" s="29">
        <f t="shared" ref="Y97:Y115" si="134">W97+X97</f>
        <v>628084.37199999986</v>
      </c>
      <c r="Z97" s="29">
        <f>Z101+Z102+Z108+Z109+Z111+Z112+Z113+Z114+Z117+Z110+Z127+Z128+Z129+Z105+Z133</f>
        <v>-128140.49400000001</v>
      </c>
      <c r="AA97" s="29">
        <f t="shared" ref="AA97:AA115" si="135">Y97+Z97</f>
        <v>499943.87799999985</v>
      </c>
      <c r="AB97" s="29">
        <f t="shared" si="130"/>
        <v>457987</v>
      </c>
      <c r="AC97" s="30">
        <f>AC101+AC102+AC103+AC108+AC109+AC111+AC112+AC113+AC114+AC117+AC110</f>
        <v>0</v>
      </c>
      <c r="AD97" s="30">
        <f t="shared" si="12"/>
        <v>457987</v>
      </c>
      <c r="AE97" s="30">
        <f>AE101+AE102+AE103+AE108+AE109+AE111+AE112+AE113+AE114+AE117+AE110+AE127+AE128+AE129</f>
        <v>0</v>
      </c>
      <c r="AF97" s="30">
        <f t="shared" ref="AF97:AF115" si="136">AD97+AE97</f>
        <v>457987</v>
      </c>
      <c r="AG97" s="30">
        <f>AG101+AG102+AG103+AG108+AG109+AG111+AG112+AG113+AG114+AG117+AG110+AG127+AG128+AG129</f>
        <v>0</v>
      </c>
      <c r="AH97" s="30">
        <f t="shared" ref="AH97:AH115" si="137">AF97+AG97</f>
        <v>457987</v>
      </c>
      <c r="AI97" s="30">
        <f>AI101+AI102+AI103+AI108+AI109+AI111+AI112+AI113+AI114+AI117+AI110+AI127+AI128+AI129</f>
        <v>0</v>
      </c>
      <c r="AJ97" s="30">
        <f t="shared" ref="AJ97:AJ115" si="138">AH97+AI97</f>
        <v>457987</v>
      </c>
      <c r="AK97" s="30">
        <f>AK101+AK102+AK108+AK109+AK111+AK112+AK113+AK114+AK117+AK110+AK127+AK128+AK129+AK105+AK133</f>
        <v>51669.557999999997</v>
      </c>
      <c r="AL97" s="30">
        <f t="shared" ref="AL97:AL115" si="139">AJ97+AK97</f>
        <v>509656.55800000002</v>
      </c>
      <c r="AM97" s="31"/>
      <c r="AN97" s="33">
        <v>0</v>
      </c>
    </row>
    <row r="98" spans="1:40" x14ac:dyDescent="0.3">
      <c r="A98" s="58"/>
      <c r="B98" s="75" t="s">
        <v>12</v>
      </c>
      <c r="C98" s="6"/>
      <c r="D98" s="29">
        <f>D118+D122+D125</f>
        <v>812467.89999999991</v>
      </c>
      <c r="E98" s="29">
        <f>E118+E122+E125</f>
        <v>0</v>
      </c>
      <c r="F98" s="29">
        <f t="shared" si="1"/>
        <v>812467.89999999991</v>
      </c>
      <c r="G98" s="29">
        <f>G118+G122+G125+G132</f>
        <v>3455.7999999999997</v>
      </c>
      <c r="H98" s="29">
        <f t="shared" si="126"/>
        <v>815923.7</v>
      </c>
      <c r="I98" s="29">
        <f>I118+I122+I125+I132</f>
        <v>0</v>
      </c>
      <c r="J98" s="29">
        <f t="shared" si="127"/>
        <v>815923.7</v>
      </c>
      <c r="K98" s="29">
        <f>K118+K122+K125+K132</f>
        <v>0</v>
      </c>
      <c r="L98" s="29">
        <f t="shared" si="128"/>
        <v>815923.7</v>
      </c>
      <c r="M98" s="29">
        <f>M118+M122+M125+M132+M106</f>
        <v>13110.306999999999</v>
      </c>
      <c r="N98" s="15">
        <f t="shared" si="129"/>
        <v>829034.00699999998</v>
      </c>
      <c r="O98" s="29">
        <f t="shared" ref="O98:AB98" si="140">O118+O122+O125</f>
        <v>215662.2</v>
      </c>
      <c r="P98" s="29">
        <f>P118+P122+P125</f>
        <v>0</v>
      </c>
      <c r="Q98" s="29">
        <f t="shared" si="6"/>
        <v>215662.2</v>
      </c>
      <c r="R98" s="29">
        <f>R118+R122+R125+R132</f>
        <v>9024.7999999999993</v>
      </c>
      <c r="S98" s="29">
        <f t="shared" si="131"/>
        <v>224687</v>
      </c>
      <c r="T98" s="29">
        <f>T118+T122+T125+T132</f>
        <v>-2850</v>
      </c>
      <c r="U98" s="29">
        <f t="shared" si="132"/>
        <v>221837</v>
      </c>
      <c r="V98" s="29">
        <f>V118+V122+V125+V132</f>
        <v>0</v>
      </c>
      <c r="W98" s="29">
        <f t="shared" si="133"/>
        <v>221837</v>
      </c>
      <c r="X98" s="29">
        <f>X118+X122+X125+X132</f>
        <v>0</v>
      </c>
      <c r="Y98" s="29">
        <f t="shared" si="134"/>
        <v>221837</v>
      </c>
      <c r="Z98" s="29">
        <f>Z118+Z122+Z125+Z132+Z106</f>
        <v>-9621.643</v>
      </c>
      <c r="AA98" s="15">
        <f t="shared" si="135"/>
        <v>212215.35699999999</v>
      </c>
      <c r="AB98" s="29">
        <f t="shared" si="140"/>
        <v>209404.9</v>
      </c>
      <c r="AC98" s="30">
        <f>AC118+AC122+AC125</f>
        <v>0</v>
      </c>
      <c r="AD98" s="30">
        <f t="shared" si="12"/>
        <v>209404.9</v>
      </c>
      <c r="AE98" s="30">
        <f>AE118+AE122+AE125+AE132</f>
        <v>11201.5</v>
      </c>
      <c r="AF98" s="30">
        <f t="shared" si="136"/>
        <v>220606.4</v>
      </c>
      <c r="AG98" s="30">
        <f>AG118+AG122+AG125+AG132</f>
        <v>0</v>
      </c>
      <c r="AH98" s="30">
        <f t="shared" si="137"/>
        <v>220606.4</v>
      </c>
      <c r="AI98" s="30">
        <f>AI118+AI122+AI125+AI132</f>
        <v>0</v>
      </c>
      <c r="AJ98" s="30">
        <f t="shared" si="138"/>
        <v>220606.4</v>
      </c>
      <c r="AK98" s="30">
        <f>AK118+AK122+AK125+AK132+AK106</f>
        <v>-3607.3510000000001</v>
      </c>
      <c r="AL98" s="16">
        <f t="shared" si="139"/>
        <v>216999.049</v>
      </c>
      <c r="AN98" s="13"/>
    </row>
    <row r="99" spans="1:40" x14ac:dyDescent="0.3">
      <c r="A99" s="58"/>
      <c r="B99" s="75" t="s">
        <v>19</v>
      </c>
      <c r="C99" s="6"/>
      <c r="D99" s="29">
        <f>D126</f>
        <v>130817.7</v>
      </c>
      <c r="E99" s="29">
        <f>E126</f>
        <v>0</v>
      </c>
      <c r="F99" s="29">
        <f t="shared" si="1"/>
        <v>130817.7</v>
      </c>
      <c r="G99" s="29">
        <f>G126</f>
        <v>9877</v>
      </c>
      <c r="H99" s="29">
        <f t="shared" si="126"/>
        <v>140694.70000000001</v>
      </c>
      <c r="I99" s="29">
        <f>I126</f>
        <v>0</v>
      </c>
      <c r="J99" s="29">
        <f t="shared" si="127"/>
        <v>140694.70000000001</v>
      </c>
      <c r="K99" s="29">
        <f>K126</f>
        <v>0</v>
      </c>
      <c r="L99" s="29">
        <f t="shared" si="128"/>
        <v>140694.70000000001</v>
      </c>
      <c r="M99" s="29">
        <f>M126+M107</f>
        <v>346281.3</v>
      </c>
      <c r="N99" s="15">
        <f t="shared" si="129"/>
        <v>486976</v>
      </c>
      <c r="O99" s="29">
        <f t="shared" ref="O99:AB99" si="141">O126</f>
        <v>137475.1</v>
      </c>
      <c r="P99" s="29">
        <f>P126</f>
        <v>0</v>
      </c>
      <c r="Q99" s="29">
        <f t="shared" si="6"/>
        <v>137475.1</v>
      </c>
      <c r="R99" s="29">
        <f>R126</f>
        <v>7158.2</v>
      </c>
      <c r="S99" s="29">
        <f t="shared" si="131"/>
        <v>144633.30000000002</v>
      </c>
      <c r="T99" s="29">
        <f>T126</f>
        <v>0</v>
      </c>
      <c r="U99" s="29">
        <f t="shared" si="132"/>
        <v>144633.30000000002</v>
      </c>
      <c r="V99" s="29">
        <f>V126</f>
        <v>0</v>
      </c>
      <c r="W99" s="29">
        <f t="shared" si="133"/>
        <v>144633.30000000002</v>
      </c>
      <c r="X99" s="29">
        <f>X126</f>
        <v>0</v>
      </c>
      <c r="Y99" s="29">
        <f t="shared" si="134"/>
        <v>144633.30000000002</v>
      </c>
      <c r="Z99" s="29">
        <f>Z126+Z107</f>
        <v>0</v>
      </c>
      <c r="AA99" s="15">
        <f t="shared" si="135"/>
        <v>144633.30000000002</v>
      </c>
      <c r="AB99" s="29">
        <f t="shared" si="141"/>
        <v>137475.1</v>
      </c>
      <c r="AC99" s="30">
        <f>AC126</f>
        <v>0</v>
      </c>
      <c r="AD99" s="30">
        <f t="shared" si="12"/>
        <v>137475.1</v>
      </c>
      <c r="AE99" s="30">
        <f>AE126</f>
        <v>-3582.8</v>
      </c>
      <c r="AF99" s="30">
        <f t="shared" si="136"/>
        <v>133892.30000000002</v>
      </c>
      <c r="AG99" s="30">
        <f>AG126</f>
        <v>0</v>
      </c>
      <c r="AH99" s="30">
        <f t="shared" si="137"/>
        <v>133892.30000000002</v>
      </c>
      <c r="AI99" s="30">
        <f>AI126</f>
        <v>0</v>
      </c>
      <c r="AJ99" s="30">
        <f t="shared" si="138"/>
        <v>133892.30000000002</v>
      </c>
      <c r="AK99" s="30">
        <f>AK126+AK107</f>
        <v>0</v>
      </c>
      <c r="AL99" s="16">
        <f t="shared" si="139"/>
        <v>133892.30000000002</v>
      </c>
      <c r="AN99" s="13"/>
    </row>
    <row r="100" spans="1:40" ht="37.5" x14ac:dyDescent="0.3">
      <c r="A100" s="58"/>
      <c r="B100" s="75" t="s">
        <v>28</v>
      </c>
      <c r="C100" s="6"/>
      <c r="D100" s="15">
        <f>D119</f>
        <v>674156.3</v>
      </c>
      <c r="E100" s="44">
        <f>E119</f>
        <v>0</v>
      </c>
      <c r="F100" s="15">
        <f t="shared" si="1"/>
        <v>674156.3</v>
      </c>
      <c r="G100" s="15">
        <f>G119</f>
        <v>0</v>
      </c>
      <c r="H100" s="15">
        <f t="shared" si="126"/>
        <v>674156.3</v>
      </c>
      <c r="I100" s="15">
        <f>I119</f>
        <v>0</v>
      </c>
      <c r="J100" s="15">
        <f t="shared" si="127"/>
        <v>674156.3</v>
      </c>
      <c r="K100" s="15">
        <f>K119</f>
        <v>0</v>
      </c>
      <c r="L100" s="29">
        <f t="shared" si="128"/>
        <v>674156.3</v>
      </c>
      <c r="M100" s="29">
        <f>M119</f>
        <v>951713.06599999999</v>
      </c>
      <c r="N100" s="15">
        <f t="shared" si="129"/>
        <v>1625869.3659999999</v>
      </c>
      <c r="O100" s="15">
        <f t="shared" ref="O100:AB100" si="142">O119</f>
        <v>2005011.7</v>
      </c>
      <c r="P100" s="44">
        <f>P119</f>
        <v>0</v>
      </c>
      <c r="Q100" s="15">
        <f t="shared" si="6"/>
        <v>2005011.7</v>
      </c>
      <c r="R100" s="15">
        <f>R119</f>
        <v>0</v>
      </c>
      <c r="S100" s="15">
        <f t="shared" si="131"/>
        <v>2005011.7</v>
      </c>
      <c r="T100" s="15">
        <f>T119</f>
        <v>0</v>
      </c>
      <c r="U100" s="15">
        <f t="shared" si="132"/>
        <v>2005011.7</v>
      </c>
      <c r="V100" s="15">
        <f>V119</f>
        <v>0</v>
      </c>
      <c r="W100" s="15">
        <f t="shared" si="133"/>
        <v>2005011.7</v>
      </c>
      <c r="X100" s="15">
        <f>X119</f>
        <v>0</v>
      </c>
      <c r="Y100" s="29">
        <f t="shared" si="134"/>
        <v>2005011.7</v>
      </c>
      <c r="Z100" s="29">
        <f>Z119</f>
        <v>-1394490.56</v>
      </c>
      <c r="AA100" s="15">
        <f t="shared" si="135"/>
        <v>610521.1399999999</v>
      </c>
      <c r="AB100" s="15">
        <f t="shared" si="142"/>
        <v>2103257.2000000002</v>
      </c>
      <c r="AC100" s="16">
        <f>AC119</f>
        <v>0</v>
      </c>
      <c r="AD100" s="16">
        <f t="shared" si="12"/>
        <v>2103257.2000000002</v>
      </c>
      <c r="AE100" s="16">
        <f>AE119</f>
        <v>0</v>
      </c>
      <c r="AF100" s="16">
        <f t="shared" si="136"/>
        <v>2103257.2000000002</v>
      </c>
      <c r="AG100" s="16">
        <f>AG119</f>
        <v>0</v>
      </c>
      <c r="AH100" s="16">
        <f t="shared" si="137"/>
        <v>2103257.2000000002</v>
      </c>
      <c r="AI100" s="16">
        <f>AI119</f>
        <v>0</v>
      </c>
      <c r="AJ100" s="30">
        <f t="shared" si="138"/>
        <v>2103257.2000000002</v>
      </c>
      <c r="AK100" s="30">
        <f>AK119</f>
        <v>-68540.58</v>
      </c>
      <c r="AL100" s="16">
        <f t="shared" si="139"/>
        <v>2034716.62</v>
      </c>
      <c r="AN100" s="13"/>
    </row>
    <row r="101" spans="1:40" ht="56.25" x14ac:dyDescent="0.3">
      <c r="A101" s="58" t="s">
        <v>165</v>
      </c>
      <c r="B101" s="75" t="s">
        <v>65</v>
      </c>
      <c r="C101" s="6" t="s">
        <v>129</v>
      </c>
      <c r="D101" s="15">
        <v>0</v>
      </c>
      <c r="E101" s="44">
        <v>0</v>
      </c>
      <c r="F101" s="15">
        <f t="shared" ref="F101:F180" si="143">D101+E101</f>
        <v>0</v>
      </c>
      <c r="G101" s="15">
        <v>0</v>
      </c>
      <c r="H101" s="15">
        <f t="shared" si="126"/>
        <v>0</v>
      </c>
      <c r="I101" s="15">
        <v>0</v>
      </c>
      <c r="J101" s="15">
        <f t="shared" si="127"/>
        <v>0</v>
      </c>
      <c r="K101" s="15">
        <v>0</v>
      </c>
      <c r="L101" s="15">
        <f t="shared" si="128"/>
        <v>0</v>
      </c>
      <c r="M101" s="24">
        <v>0</v>
      </c>
      <c r="N101" s="15">
        <f t="shared" si="129"/>
        <v>0</v>
      </c>
      <c r="O101" s="15">
        <v>33198.1</v>
      </c>
      <c r="P101" s="44">
        <v>0</v>
      </c>
      <c r="Q101" s="15">
        <f t="shared" ref="Q101:Q180" si="144">O101+P101</f>
        <v>33198.1</v>
      </c>
      <c r="R101" s="15">
        <v>0</v>
      </c>
      <c r="S101" s="15">
        <f t="shared" si="131"/>
        <v>33198.1</v>
      </c>
      <c r="T101" s="15">
        <v>0</v>
      </c>
      <c r="U101" s="15">
        <f t="shared" si="132"/>
        <v>33198.1</v>
      </c>
      <c r="V101" s="15">
        <v>0</v>
      </c>
      <c r="W101" s="15">
        <f t="shared" si="133"/>
        <v>33198.1</v>
      </c>
      <c r="X101" s="15">
        <v>0</v>
      </c>
      <c r="Y101" s="15">
        <f t="shared" si="134"/>
        <v>33198.1</v>
      </c>
      <c r="Z101" s="24">
        <v>0</v>
      </c>
      <c r="AA101" s="15">
        <f t="shared" si="135"/>
        <v>33198.1</v>
      </c>
      <c r="AB101" s="16">
        <v>0</v>
      </c>
      <c r="AC101" s="16">
        <v>0</v>
      </c>
      <c r="AD101" s="16">
        <f t="shared" ref="AD101:AD180" si="145">AB101+AC101</f>
        <v>0</v>
      </c>
      <c r="AE101" s="16">
        <v>0</v>
      </c>
      <c r="AF101" s="16">
        <f t="shared" si="136"/>
        <v>0</v>
      </c>
      <c r="AG101" s="16">
        <v>0</v>
      </c>
      <c r="AH101" s="16">
        <f t="shared" si="137"/>
        <v>0</v>
      </c>
      <c r="AI101" s="16">
        <v>0</v>
      </c>
      <c r="AJ101" s="16">
        <f t="shared" si="138"/>
        <v>0</v>
      </c>
      <c r="AK101" s="26">
        <v>0</v>
      </c>
      <c r="AL101" s="16">
        <f t="shared" si="139"/>
        <v>0</v>
      </c>
      <c r="AM101" s="9" t="s">
        <v>100</v>
      </c>
      <c r="AN101" s="13"/>
    </row>
    <row r="102" spans="1:40" ht="56.25" x14ac:dyDescent="0.3">
      <c r="A102" s="58" t="s">
        <v>166</v>
      </c>
      <c r="B102" s="75" t="s">
        <v>66</v>
      </c>
      <c r="C102" s="6" t="s">
        <v>129</v>
      </c>
      <c r="D102" s="15">
        <v>99000</v>
      </c>
      <c r="E102" s="44">
        <v>-50000</v>
      </c>
      <c r="F102" s="15">
        <f t="shared" si="143"/>
        <v>49000</v>
      </c>
      <c r="G102" s="15"/>
      <c r="H102" s="15">
        <f t="shared" si="126"/>
        <v>49000</v>
      </c>
      <c r="I102" s="15"/>
      <c r="J102" s="15">
        <f t="shared" si="127"/>
        <v>49000</v>
      </c>
      <c r="K102" s="15"/>
      <c r="L102" s="15">
        <f t="shared" si="128"/>
        <v>49000</v>
      </c>
      <c r="M102" s="24">
        <v>193717.85</v>
      </c>
      <c r="N102" s="15">
        <f t="shared" si="129"/>
        <v>242717.85</v>
      </c>
      <c r="O102" s="15">
        <v>317159.3</v>
      </c>
      <c r="P102" s="44"/>
      <c r="Q102" s="15">
        <f t="shared" si="144"/>
        <v>317159.3</v>
      </c>
      <c r="R102" s="15"/>
      <c r="S102" s="15">
        <f t="shared" si="131"/>
        <v>317159.3</v>
      </c>
      <c r="T102" s="15"/>
      <c r="U102" s="15">
        <f t="shared" si="132"/>
        <v>317159.3</v>
      </c>
      <c r="V102" s="15"/>
      <c r="W102" s="15">
        <f t="shared" si="133"/>
        <v>317159.3</v>
      </c>
      <c r="X102" s="15"/>
      <c r="Y102" s="15">
        <f t="shared" si="134"/>
        <v>317159.3</v>
      </c>
      <c r="Z102" s="24">
        <v>-193717.85</v>
      </c>
      <c r="AA102" s="15">
        <f t="shared" si="135"/>
        <v>123441.44999999998</v>
      </c>
      <c r="AB102" s="16">
        <v>0</v>
      </c>
      <c r="AC102" s="16"/>
      <c r="AD102" s="16">
        <f t="shared" si="145"/>
        <v>0</v>
      </c>
      <c r="AE102" s="16"/>
      <c r="AF102" s="16">
        <f t="shared" si="136"/>
        <v>0</v>
      </c>
      <c r="AG102" s="16"/>
      <c r="AH102" s="16">
        <f t="shared" si="137"/>
        <v>0</v>
      </c>
      <c r="AI102" s="16"/>
      <c r="AJ102" s="16">
        <f t="shared" si="138"/>
        <v>0</v>
      </c>
      <c r="AK102" s="26"/>
      <c r="AL102" s="16">
        <f t="shared" si="139"/>
        <v>0</v>
      </c>
      <c r="AM102" s="9" t="s">
        <v>101</v>
      </c>
      <c r="AN102" s="13"/>
    </row>
    <row r="103" spans="1:40" ht="93.75" x14ac:dyDescent="0.3">
      <c r="A103" s="58" t="s">
        <v>167</v>
      </c>
      <c r="B103" s="75" t="s">
        <v>383</v>
      </c>
      <c r="C103" s="6" t="s">
        <v>129</v>
      </c>
      <c r="D103" s="15">
        <v>0</v>
      </c>
      <c r="E103" s="44">
        <v>0</v>
      </c>
      <c r="F103" s="15">
        <f t="shared" si="143"/>
        <v>0</v>
      </c>
      <c r="G103" s="15">
        <f>364.881+12789.147</f>
        <v>13154.028</v>
      </c>
      <c r="H103" s="15">
        <f t="shared" si="126"/>
        <v>13154.028</v>
      </c>
      <c r="I103" s="15"/>
      <c r="J103" s="15">
        <f t="shared" si="127"/>
        <v>13154.028</v>
      </c>
      <c r="K103" s="15"/>
      <c r="L103" s="15">
        <f t="shared" si="128"/>
        <v>13154.028</v>
      </c>
      <c r="M103" s="24">
        <f>M105+M106+M107</f>
        <v>364506.57899999997</v>
      </c>
      <c r="N103" s="15">
        <f t="shared" si="129"/>
        <v>377660.60699999996</v>
      </c>
      <c r="O103" s="15">
        <v>90000</v>
      </c>
      <c r="P103" s="44">
        <v>0</v>
      </c>
      <c r="Q103" s="15">
        <f>O103+P103</f>
        <v>90000</v>
      </c>
      <c r="R103" s="15">
        <v>-13154.028</v>
      </c>
      <c r="S103" s="15">
        <f t="shared" si="131"/>
        <v>76845.971999999994</v>
      </c>
      <c r="T103" s="15"/>
      <c r="U103" s="15">
        <f t="shared" si="132"/>
        <v>76845.971999999994</v>
      </c>
      <c r="V103" s="15"/>
      <c r="W103" s="15">
        <f t="shared" si="133"/>
        <v>76845.971999999994</v>
      </c>
      <c r="X103" s="15"/>
      <c r="Y103" s="15">
        <f t="shared" si="134"/>
        <v>76845.971999999994</v>
      </c>
      <c r="Z103" s="24">
        <f>Z105</f>
        <v>-39177.717999999993</v>
      </c>
      <c r="AA103" s="15">
        <f t="shared" si="135"/>
        <v>37668.254000000001</v>
      </c>
      <c r="AB103" s="16">
        <v>0</v>
      </c>
      <c r="AC103" s="16">
        <v>0</v>
      </c>
      <c r="AD103" s="16">
        <f t="shared" si="145"/>
        <v>0</v>
      </c>
      <c r="AE103" s="16">
        <v>0</v>
      </c>
      <c r="AF103" s="16">
        <f t="shared" si="136"/>
        <v>0</v>
      </c>
      <c r="AG103" s="16">
        <v>0</v>
      </c>
      <c r="AH103" s="16">
        <f t="shared" si="137"/>
        <v>0</v>
      </c>
      <c r="AI103" s="16">
        <v>0</v>
      </c>
      <c r="AJ103" s="16">
        <f t="shared" si="138"/>
        <v>0</v>
      </c>
      <c r="AK103" s="26">
        <v>0</v>
      </c>
      <c r="AL103" s="16">
        <f t="shared" si="139"/>
        <v>0</v>
      </c>
      <c r="AN103" s="13"/>
    </row>
    <row r="104" spans="1:40" x14ac:dyDescent="0.3">
      <c r="A104" s="58"/>
      <c r="B104" s="7" t="s">
        <v>5</v>
      </c>
      <c r="C104" s="6"/>
      <c r="D104" s="15"/>
      <c r="E104" s="44"/>
      <c r="F104" s="15"/>
      <c r="G104" s="15"/>
      <c r="H104" s="15"/>
      <c r="I104" s="15"/>
      <c r="J104" s="15"/>
      <c r="K104" s="15"/>
      <c r="L104" s="15"/>
      <c r="M104" s="24"/>
      <c r="N104" s="15"/>
      <c r="O104" s="15"/>
      <c r="P104" s="44"/>
      <c r="Q104" s="15">
        <f t="shared" si="144"/>
        <v>0</v>
      </c>
      <c r="R104" s="15"/>
      <c r="S104" s="15"/>
      <c r="T104" s="15"/>
      <c r="U104" s="15"/>
      <c r="V104" s="15"/>
      <c r="W104" s="15"/>
      <c r="X104" s="15"/>
      <c r="Y104" s="15"/>
      <c r="Z104" s="24"/>
      <c r="AA104" s="15"/>
      <c r="AB104" s="16"/>
      <c r="AC104" s="16"/>
      <c r="AD104" s="16"/>
      <c r="AE104" s="16"/>
      <c r="AF104" s="16"/>
      <c r="AG104" s="16"/>
      <c r="AH104" s="16"/>
      <c r="AI104" s="16"/>
      <c r="AJ104" s="16"/>
      <c r="AK104" s="26"/>
      <c r="AL104" s="16"/>
      <c r="AN104" s="13"/>
    </row>
    <row r="105" spans="1:40" hidden="1" x14ac:dyDescent="0.3">
      <c r="A105" s="58"/>
      <c r="B105" s="5" t="s">
        <v>6</v>
      </c>
      <c r="C105" s="6"/>
      <c r="D105" s="15"/>
      <c r="E105" s="44"/>
      <c r="F105" s="15"/>
      <c r="G105" s="15">
        <v>13154.028</v>
      </c>
      <c r="H105" s="15">
        <f t="shared" si="126"/>
        <v>13154.028</v>
      </c>
      <c r="I105" s="15"/>
      <c r="J105" s="15">
        <f t="shared" si="127"/>
        <v>13154.028</v>
      </c>
      <c r="K105" s="15"/>
      <c r="L105" s="15">
        <f t="shared" si="128"/>
        <v>13154.028</v>
      </c>
      <c r="M105" s="24"/>
      <c r="N105" s="15">
        <f t="shared" si="129"/>
        <v>13154.028</v>
      </c>
      <c r="O105" s="15">
        <v>90000</v>
      </c>
      <c r="P105" s="44"/>
      <c r="Q105" s="15">
        <f t="shared" si="144"/>
        <v>90000</v>
      </c>
      <c r="R105" s="15">
        <v>-13154.028</v>
      </c>
      <c r="S105" s="15">
        <f t="shared" si="131"/>
        <v>76845.971999999994</v>
      </c>
      <c r="T105" s="15"/>
      <c r="U105" s="15">
        <f t="shared" si="132"/>
        <v>76845.971999999994</v>
      </c>
      <c r="V105" s="15"/>
      <c r="W105" s="15">
        <f t="shared" si="133"/>
        <v>76845.971999999994</v>
      </c>
      <c r="X105" s="15"/>
      <c r="Y105" s="15">
        <f t="shared" si="134"/>
        <v>76845.971999999994</v>
      </c>
      <c r="Z105" s="24">
        <f>-76845.972+37668.254</f>
        <v>-39177.717999999993</v>
      </c>
      <c r="AA105" s="15">
        <f t="shared" si="135"/>
        <v>37668.254000000001</v>
      </c>
      <c r="AB105" s="16"/>
      <c r="AC105" s="16"/>
      <c r="AD105" s="16"/>
      <c r="AE105" s="16"/>
      <c r="AF105" s="16"/>
      <c r="AG105" s="16"/>
      <c r="AH105" s="16"/>
      <c r="AI105" s="16"/>
      <c r="AJ105" s="16"/>
      <c r="AK105" s="26"/>
      <c r="AL105" s="16">
        <f t="shared" si="139"/>
        <v>0</v>
      </c>
      <c r="AM105" s="9" t="s">
        <v>382</v>
      </c>
      <c r="AN105" s="13">
        <v>0</v>
      </c>
    </row>
    <row r="106" spans="1:40" x14ac:dyDescent="0.3">
      <c r="A106" s="58"/>
      <c r="B106" s="75" t="s">
        <v>12</v>
      </c>
      <c r="C106" s="6"/>
      <c r="D106" s="15"/>
      <c r="E106" s="44"/>
      <c r="F106" s="15"/>
      <c r="G106" s="15"/>
      <c r="H106" s="15">
        <f t="shared" si="126"/>
        <v>0</v>
      </c>
      <c r="I106" s="15"/>
      <c r="J106" s="15">
        <f t="shared" si="127"/>
        <v>0</v>
      </c>
      <c r="K106" s="15"/>
      <c r="L106" s="15">
        <f t="shared" si="128"/>
        <v>0</v>
      </c>
      <c r="M106" s="24">
        <v>18225.278999999999</v>
      </c>
      <c r="N106" s="15">
        <f t="shared" si="129"/>
        <v>18225.278999999999</v>
      </c>
      <c r="O106" s="15"/>
      <c r="P106" s="44"/>
      <c r="Q106" s="15">
        <f t="shared" si="144"/>
        <v>0</v>
      </c>
      <c r="R106" s="15"/>
      <c r="S106" s="15">
        <f t="shared" si="131"/>
        <v>0</v>
      </c>
      <c r="T106" s="15"/>
      <c r="U106" s="15">
        <f t="shared" si="132"/>
        <v>0</v>
      </c>
      <c r="V106" s="15"/>
      <c r="W106" s="15">
        <f t="shared" si="133"/>
        <v>0</v>
      </c>
      <c r="X106" s="15"/>
      <c r="Y106" s="15">
        <f t="shared" si="134"/>
        <v>0</v>
      </c>
      <c r="Z106" s="24"/>
      <c r="AA106" s="15">
        <f t="shared" si="135"/>
        <v>0</v>
      </c>
      <c r="AB106" s="16"/>
      <c r="AC106" s="16"/>
      <c r="AD106" s="16"/>
      <c r="AE106" s="16"/>
      <c r="AF106" s="16"/>
      <c r="AG106" s="16"/>
      <c r="AH106" s="16"/>
      <c r="AI106" s="16"/>
      <c r="AJ106" s="16"/>
      <c r="AK106" s="26"/>
      <c r="AL106" s="16">
        <f t="shared" si="139"/>
        <v>0</v>
      </c>
      <c r="AM106" s="9" t="s">
        <v>377</v>
      </c>
      <c r="AN106" s="13"/>
    </row>
    <row r="107" spans="1:40" x14ac:dyDescent="0.3">
      <c r="A107" s="58"/>
      <c r="B107" s="75" t="s">
        <v>19</v>
      </c>
      <c r="C107" s="6"/>
      <c r="D107" s="15"/>
      <c r="E107" s="44"/>
      <c r="F107" s="15"/>
      <c r="G107" s="15"/>
      <c r="H107" s="15">
        <f t="shared" si="126"/>
        <v>0</v>
      </c>
      <c r="I107" s="15"/>
      <c r="J107" s="15">
        <f t="shared" si="127"/>
        <v>0</v>
      </c>
      <c r="K107" s="15"/>
      <c r="L107" s="15">
        <f t="shared" si="128"/>
        <v>0</v>
      </c>
      <c r="M107" s="24">
        <v>346281.3</v>
      </c>
      <c r="N107" s="15">
        <f t="shared" si="129"/>
        <v>346281.3</v>
      </c>
      <c r="O107" s="15"/>
      <c r="P107" s="44"/>
      <c r="Q107" s="15">
        <f t="shared" si="144"/>
        <v>0</v>
      </c>
      <c r="R107" s="15"/>
      <c r="S107" s="15">
        <f t="shared" si="131"/>
        <v>0</v>
      </c>
      <c r="T107" s="15"/>
      <c r="U107" s="15">
        <f t="shared" si="132"/>
        <v>0</v>
      </c>
      <c r="V107" s="15"/>
      <c r="W107" s="15">
        <f t="shared" si="133"/>
        <v>0</v>
      </c>
      <c r="X107" s="15"/>
      <c r="Y107" s="15">
        <f t="shared" si="134"/>
        <v>0</v>
      </c>
      <c r="Z107" s="24"/>
      <c r="AA107" s="15">
        <f t="shared" si="135"/>
        <v>0</v>
      </c>
      <c r="AB107" s="16"/>
      <c r="AC107" s="16"/>
      <c r="AD107" s="16"/>
      <c r="AE107" s="16"/>
      <c r="AF107" s="16"/>
      <c r="AG107" s="16"/>
      <c r="AH107" s="16"/>
      <c r="AI107" s="16"/>
      <c r="AJ107" s="16"/>
      <c r="AK107" s="26"/>
      <c r="AL107" s="16">
        <f t="shared" si="139"/>
        <v>0</v>
      </c>
      <c r="AN107" s="13"/>
    </row>
    <row r="108" spans="1:40" ht="56.25" x14ac:dyDescent="0.3">
      <c r="A108" s="58" t="s">
        <v>168</v>
      </c>
      <c r="B108" s="75" t="s">
        <v>67</v>
      </c>
      <c r="C108" s="6" t="s">
        <v>129</v>
      </c>
      <c r="D108" s="15">
        <v>0</v>
      </c>
      <c r="E108" s="44">
        <v>0</v>
      </c>
      <c r="F108" s="15">
        <f t="shared" si="143"/>
        <v>0</v>
      </c>
      <c r="G108" s="15">
        <v>0</v>
      </c>
      <c r="H108" s="15">
        <f t="shared" si="126"/>
        <v>0</v>
      </c>
      <c r="I108" s="15">
        <v>0</v>
      </c>
      <c r="J108" s="15">
        <f t="shared" si="127"/>
        <v>0</v>
      </c>
      <c r="K108" s="15">
        <v>0</v>
      </c>
      <c r="L108" s="15">
        <f t="shared" si="128"/>
        <v>0</v>
      </c>
      <c r="M108" s="24">
        <v>4935.2139999999999</v>
      </c>
      <c r="N108" s="15">
        <f t="shared" si="129"/>
        <v>4935.2139999999999</v>
      </c>
      <c r="O108" s="15">
        <v>14760.4</v>
      </c>
      <c r="P108" s="44">
        <v>0</v>
      </c>
      <c r="Q108" s="15">
        <f t="shared" si="144"/>
        <v>14760.4</v>
      </c>
      <c r="R108" s="15">
        <v>0</v>
      </c>
      <c r="S108" s="15">
        <f t="shared" si="131"/>
        <v>14760.4</v>
      </c>
      <c r="T108" s="15">
        <v>0</v>
      </c>
      <c r="U108" s="15">
        <f t="shared" si="132"/>
        <v>14760.4</v>
      </c>
      <c r="V108" s="15">
        <v>0</v>
      </c>
      <c r="W108" s="15">
        <f t="shared" si="133"/>
        <v>14760.4</v>
      </c>
      <c r="X108" s="15">
        <v>0</v>
      </c>
      <c r="Y108" s="15">
        <f t="shared" si="134"/>
        <v>14760.4</v>
      </c>
      <c r="Z108" s="24">
        <v>-4935.2139999999999</v>
      </c>
      <c r="AA108" s="15">
        <f t="shared" si="135"/>
        <v>9825.1859999999997</v>
      </c>
      <c r="AB108" s="16">
        <v>0</v>
      </c>
      <c r="AC108" s="16">
        <v>0</v>
      </c>
      <c r="AD108" s="16">
        <f t="shared" si="145"/>
        <v>0</v>
      </c>
      <c r="AE108" s="16">
        <v>0</v>
      </c>
      <c r="AF108" s="16">
        <f t="shared" si="136"/>
        <v>0</v>
      </c>
      <c r="AG108" s="16">
        <v>0</v>
      </c>
      <c r="AH108" s="16">
        <f t="shared" si="137"/>
        <v>0</v>
      </c>
      <c r="AI108" s="16">
        <v>0</v>
      </c>
      <c r="AJ108" s="16">
        <f t="shared" si="138"/>
        <v>0</v>
      </c>
      <c r="AK108" s="26">
        <v>0</v>
      </c>
      <c r="AL108" s="16">
        <f t="shared" si="139"/>
        <v>0</v>
      </c>
      <c r="AM108" s="9" t="s">
        <v>102</v>
      </c>
      <c r="AN108" s="13"/>
    </row>
    <row r="109" spans="1:40" ht="56.25" hidden="1" x14ac:dyDescent="0.3">
      <c r="A109" s="1" t="s">
        <v>165</v>
      </c>
      <c r="B109" s="21" t="s">
        <v>68</v>
      </c>
      <c r="C109" s="6" t="s">
        <v>129</v>
      </c>
      <c r="D109" s="15">
        <v>2697</v>
      </c>
      <c r="E109" s="44">
        <v>-2697</v>
      </c>
      <c r="F109" s="15">
        <f t="shared" si="143"/>
        <v>0</v>
      </c>
      <c r="G109" s="15"/>
      <c r="H109" s="15">
        <f t="shared" si="126"/>
        <v>0</v>
      </c>
      <c r="I109" s="15"/>
      <c r="J109" s="15">
        <f t="shared" si="127"/>
        <v>0</v>
      </c>
      <c r="K109" s="15"/>
      <c r="L109" s="15">
        <f t="shared" si="128"/>
        <v>0</v>
      </c>
      <c r="M109" s="24"/>
      <c r="N109" s="15">
        <f t="shared" si="129"/>
        <v>0</v>
      </c>
      <c r="O109" s="15">
        <v>6293</v>
      </c>
      <c r="P109" s="44">
        <v>-6293</v>
      </c>
      <c r="Q109" s="15">
        <f t="shared" si="144"/>
        <v>0</v>
      </c>
      <c r="R109" s="15"/>
      <c r="S109" s="15">
        <f t="shared" si="131"/>
        <v>0</v>
      </c>
      <c r="T109" s="15"/>
      <c r="U109" s="15">
        <f t="shared" si="132"/>
        <v>0</v>
      </c>
      <c r="V109" s="15"/>
      <c r="W109" s="15">
        <f t="shared" si="133"/>
        <v>0</v>
      </c>
      <c r="X109" s="15"/>
      <c r="Y109" s="15">
        <f t="shared" si="134"/>
        <v>0</v>
      </c>
      <c r="Z109" s="24"/>
      <c r="AA109" s="15">
        <f t="shared" si="135"/>
        <v>0</v>
      </c>
      <c r="AB109" s="16">
        <v>0</v>
      </c>
      <c r="AC109" s="16"/>
      <c r="AD109" s="16">
        <f t="shared" si="145"/>
        <v>0</v>
      </c>
      <c r="AE109" s="16"/>
      <c r="AF109" s="16">
        <f t="shared" si="136"/>
        <v>0</v>
      </c>
      <c r="AG109" s="16"/>
      <c r="AH109" s="16">
        <f t="shared" si="137"/>
        <v>0</v>
      </c>
      <c r="AI109" s="16"/>
      <c r="AJ109" s="16">
        <f t="shared" si="138"/>
        <v>0</v>
      </c>
      <c r="AK109" s="26"/>
      <c r="AL109" s="16">
        <f t="shared" si="139"/>
        <v>0</v>
      </c>
      <c r="AM109" s="9" t="s">
        <v>103</v>
      </c>
      <c r="AN109" s="13">
        <v>0</v>
      </c>
    </row>
    <row r="110" spans="1:40" ht="75" x14ac:dyDescent="0.3">
      <c r="A110" s="58" t="s">
        <v>169</v>
      </c>
      <c r="B110" s="75" t="s">
        <v>68</v>
      </c>
      <c r="C110" s="6" t="s">
        <v>252</v>
      </c>
      <c r="D110" s="15"/>
      <c r="E110" s="44">
        <v>2697</v>
      </c>
      <c r="F110" s="15">
        <f t="shared" si="143"/>
        <v>2697</v>
      </c>
      <c r="G110" s="15"/>
      <c r="H110" s="15">
        <f t="shared" si="126"/>
        <v>2697</v>
      </c>
      <c r="I110" s="15"/>
      <c r="J110" s="15">
        <f t="shared" si="127"/>
        <v>2697</v>
      </c>
      <c r="K110" s="15"/>
      <c r="L110" s="15">
        <f t="shared" si="128"/>
        <v>2697</v>
      </c>
      <c r="M110" s="24"/>
      <c r="N110" s="15">
        <f t="shared" si="129"/>
        <v>2697</v>
      </c>
      <c r="O110" s="15"/>
      <c r="P110" s="44">
        <v>6293</v>
      </c>
      <c r="Q110" s="15">
        <f t="shared" si="144"/>
        <v>6293</v>
      </c>
      <c r="R110" s="15"/>
      <c r="S110" s="15">
        <f t="shared" si="131"/>
        <v>6293</v>
      </c>
      <c r="T110" s="15"/>
      <c r="U110" s="15">
        <f t="shared" si="132"/>
        <v>6293</v>
      </c>
      <c r="V110" s="15"/>
      <c r="W110" s="15">
        <f t="shared" si="133"/>
        <v>6293</v>
      </c>
      <c r="X110" s="15"/>
      <c r="Y110" s="15">
        <f t="shared" si="134"/>
        <v>6293</v>
      </c>
      <c r="Z110" s="24"/>
      <c r="AA110" s="15">
        <f t="shared" si="135"/>
        <v>6293</v>
      </c>
      <c r="AB110" s="16"/>
      <c r="AC110" s="16"/>
      <c r="AD110" s="16">
        <f t="shared" si="145"/>
        <v>0</v>
      </c>
      <c r="AE110" s="16"/>
      <c r="AF110" s="16">
        <f t="shared" si="136"/>
        <v>0</v>
      </c>
      <c r="AG110" s="16"/>
      <c r="AH110" s="16">
        <f t="shared" si="137"/>
        <v>0</v>
      </c>
      <c r="AI110" s="16"/>
      <c r="AJ110" s="16">
        <f t="shared" si="138"/>
        <v>0</v>
      </c>
      <c r="AK110" s="26"/>
      <c r="AL110" s="16">
        <f t="shared" si="139"/>
        <v>0</v>
      </c>
      <c r="AM110" s="9" t="s">
        <v>103</v>
      </c>
      <c r="AN110" s="13"/>
    </row>
    <row r="111" spans="1:40" ht="56.25" x14ac:dyDescent="0.3">
      <c r="A111" s="58" t="s">
        <v>170</v>
      </c>
      <c r="B111" s="75" t="s">
        <v>69</v>
      </c>
      <c r="C111" s="6" t="s">
        <v>129</v>
      </c>
      <c r="D111" s="15">
        <v>41944.5</v>
      </c>
      <c r="E111" s="44"/>
      <c r="F111" s="15">
        <f t="shared" si="143"/>
        <v>41944.5</v>
      </c>
      <c r="G111" s="15"/>
      <c r="H111" s="15">
        <f t="shared" si="126"/>
        <v>41944.5</v>
      </c>
      <c r="I111" s="15"/>
      <c r="J111" s="15">
        <f t="shared" si="127"/>
        <v>41944.5</v>
      </c>
      <c r="K111" s="15"/>
      <c r="L111" s="15">
        <f t="shared" si="128"/>
        <v>41944.5</v>
      </c>
      <c r="M111" s="24">
        <v>-31672.5</v>
      </c>
      <c r="N111" s="15">
        <f t="shared" si="129"/>
        <v>10272</v>
      </c>
      <c r="O111" s="15">
        <v>86980.4</v>
      </c>
      <c r="P111" s="44"/>
      <c r="Q111" s="15">
        <f t="shared" si="144"/>
        <v>86980.4</v>
      </c>
      <c r="R111" s="15"/>
      <c r="S111" s="15">
        <f t="shared" si="131"/>
        <v>86980.4</v>
      </c>
      <c r="T111" s="15"/>
      <c r="U111" s="15">
        <f t="shared" si="132"/>
        <v>86980.4</v>
      </c>
      <c r="V111" s="15"/>
      <c r="W111" s="15">
        <f t="shared" si="133"/>
        <v>86980.4</v>
      </c>
      <c r="X111" s="15"/>
      <c r="Y111" s="15">
        <f t="shared" si="134"/>
        <v>86980.4</v>
      </c>
      <c r="Z111" s="24">
        <v>33472.125999999997</v>
      </c>
      <c r="AA111" s="15">
        <f t="shared" si="135"/>
        <v>120452.52599999998</v>
      </c>
      <c r="AB111" s="16">
        <v>8017</v>
      </c>
      <c r="AC111" s="16"/>
      <c r="AD111" s="16">
        <f t="shared" si="145"/>
        <v>8017</v>
      </c>
      <c r="AE111" s="16"/>
      <c r="AF111" s="16">
        <f t="shared" si="136"/>
        <v>8017</v>
      </c>
      <c r="AG111" s="16"/>
      <c r="AH111" s="16">
        <f t="shared" si="137"/>
        <v>8017</v>
      </c>
      <c r="AI111" s="16"/>
      <c r="AJ111" s="16">
        <f t="shared" si="138"/>
        <v>8017</v>
      </c>
      <c r="AK111" s="26">
        <v>-1959.69</v>
      </c>
      <c r="AL111" s="16">
        <f t="shared" si="139"/>
        <v>6057.3099999999995</v>
      </c>
      <c r="AM111" s="9" t="s">
        <v>104</v>
      </c>
      <c r="AN111" s="13"/>
    </row>
    <row r="112" spans="1:40" ht="56.25" x14ac:dyDescent="0.3">
      <c r="A112" s="58" t="s">
        <v>171</v>
      </c>
      <c r="B112" s="75" t="s">
        <v>70</v>
      </c>
      <c r="C112" s="6" t="s">
        <v>129</v>
      </c>
      <c r="D112" s="15">
        <v>15000</v>
      </c>
      <c r="E112" s="44"/>
      <c r="F112" s="15">
        <f t="shared" si="143"/>
        <v>15000</v>
      </c>
      <c r="G112" s="15"/>
      <c r="H112" s="15">
        <f t="shared" si="126"/>
        <v>15000</v>
      </c>
      <c r="I112" s="15"/>
      <c r="J112" s="15">
        <f t="shared" si="127"/>
        <v>15000</v>
      </c>
      <c r="K112" s="15"/>
      <c r="L112" s="15">
        <f t="shared" si="128"/>
        <v>15000</v>
      </c>
      <c r="M112" s="24">
        <v>-15000</v>
      </c>
      <c r="N112" s="15">
        <f t="shared" si="129"/>
        <v>0</v>
      </c>
      <c r="O112" s="15">
        <v>27000</v>
      </c>
      <c r="P112" s="44"/>
      <c r="Q112" s="15">
        <f t="shared" si="144"/>
        <v>27000</v>
      </c>
      <c r="R112" s="15"/>
      <c r="S112" s="15">
        <f t="shared" si="131"/>
        <v>27000</v>
      </c>
      <c r="T112" s="15"/>
      <c r="U112" s="15">
        <f t="shared" si="132"/>
        <v>27000</v>
      </c>
      <c r="V112" s="15"/>
      <c r="W112" s="15">
        <f t="shared" si="133"/>
        <v>27000</v>
      </c>
      <c r="X112" s="15"/>
      <c r="Y112" s="15">
        <f t="shared" si="134"/>
        <v>27000</v>
      </c>
      <c r="Z112" s="24">
        <v>13040.31</v>
      </c>
      <c r="AA112" s="15">
        <f t="shared" si="135"/>
        <v>40040.31</v>
      </c>
      <c r="AB112" s="16">
        <v>15000</v>
      </c>
      <c r="AC112" s="16"/>
      <c r="AD112" s="16">
        <f t="shared" si="145"/>
        <v>15000</v>
      </c>
      <c r="AE112" s="16"/>
      <c r="AF112" s="16">
        <f t="shared" si="136"/>
        <v>15000</v>
      </c>
      <c r="AG112" s="16"/>
      <c r="AH112" s="16">
        <f t="shared" si="137"/>
        <v>15000</v>
      </c>
      <c r="AI112" s="16"/>
      <c r="AJ112" s="16">
        <f t="shared" si="138"/>
        <v>15000</v>
      </c>
      <c r="AK112" s="26">
        <v>1959.69</v>
      </c>
      <c r="AL112" s="16">
        <f t="shared" si="139"/>
        <v>16959.689999999999</v>
      </c>
      <c r="AM112" s="9" t="s">
        <v>105</v>
      </c>
      <c r="AN112" s="13"/>
    </row>
    <row r="113" spans="1:40" ht="56.25" x14ac:dyDescent="0.3">
      <c r="A113" s="58" t="s">
        <v>172</v>
      </c>
      <c r="B113" s="75" t="s">
        <v>71</v>
      </c>
      <c r="C113" s="6" t="s">
        <v>129</v>
      </c>
      <c r="D113" s="15">
        <v>9900</v>
      </c>
      <c r="E113" s="44"/>
      <c r="F113" s="15">
        <f t="shared" si="143"/>
        <v>9900</v>
      </c>
      <c r="G113" s="15"/>
      <c r="H113" s="15">
        <f t="shared" si="126"/>
        <v>9900</v>
      </c>
      <c r="I113" s="15"/>
      <c r="J113" s="15">
        <f t="shared" si="127"/>
        <v>9900</v>
      </c>
      <c r="K113" s="15"/>
      <c r="L113" s="15">
        <f t="shared" si="128"/>
        <v>9900</v>
      </c>
      <c r="M113" s="24"/>
      <c r="N113" s="15">
        <f t="shared" si="129"/>
        <v>9900</v>
      </c>
      <c r="O113" s="15">
        <v>0</v>
      </c>
      <c r="P113" s="44"/>
      <c r="Q113" s="15">
        <f t="shared" si="144"/>
        <v>0</v>
      </c>
      <c r="R113" s="15"/>
      <c r="S113" s="15">
        <f t="shared" si="131"/>
        <v>0</v>
      </c>
      <c r="T113" s="15"/>
      <c r="U113" s="15">
        <f t="shared" si="132"/>
        <v>0</v>
      </c>
      <c r="V113" s="15"/>
      <c r="W113" s="15">
        <f t="shared" si="133"/>
        <v>0</v>
      </c>
      <c r="X113" s="15"/>
      <c r="Y113" s="15">
        <f t="shared" si="134"/>
        <v>0</v>
      </c>
      <c r="Z113" s="24">
        <v>18177.851999999999</v>
      </c>
      <c r="AA113" s="15">
        <f t="shared" si="135"/>
        <v>18177.851999999999</v>
      </c>
      <c r="AB113" s="16">
        <v>0</v>
      </c>
      <c r="AC113" s="16"/>
      <c r="AD113" s="16">
        <f t="shared" si="145"/>
        <v>0</v>
      </c>
      <c r="AE113" s="16"/>
      <c r="AF113" s="16">
        <f t="shared" si="136"/>
        <v>0</v>
      </c>
      <c r="AG113" s="16"/>
      <c r="AH113" s="16">
        <f t="shared" si="137"/>
        <v>0</v>
      </c>
      <c r="AI113" s="16"/>
      <c r="AJ113" s="16">
        <f t="shared" si="138"/>
        <v>0</v>
      </c>
      <c r="AK113" s="26"/>
      <c r="AL113" s="16">
        <f t="shared" si="139"/>
        <v>0</v>
      </c>
      <c r="AM113" s="9" t="s">
        <v>106</v>
      </c>
      <c r="AN113" s="13"/>
    </row>
    <row r="114" spans="1:40" ht="56.25" x14ac:dyDescent="0.3">
      <c r="A114" s="58" t="s">
        <v>173</v>
      </c>
      <c r="B114" s="75" t="s">
        <v>72</v>
      </c>
      <c r="C114" s="6" t="s">
        <v>355</v>
      </c>
      <c r="D114" s="15">
        <v>10791</v>
      </c>
      <c r="E114" s="44"/>
      <c r="F114" s="15">
        <f t="shared" si="143"/>
        <v>10791</v>
      </c>
      <c r="G114" s="15">
        <v>5553.5469999999996</v>
      </c>
      <c r="H114" s="15">
        <f t="shared" si="126"/>
        <v>16344.546999999999</v>
      </c>
      <c r="I114" s="15"/>
      <c r="J114" s="15">
        <f t="shared" si="127"/>
        <v>16344.546999999999</v>
      </c>
      <c r="K114" s="15"/>
      <c r="L114" s="15">
        <f t="shared" si="128"/>
        <v>16344.546999999999</v>
      </c>
      <c r="M114" s="24"/>
      <c r="N114" s="15">
        <f t="shared" si="129"/>
        <v>16344.546999999999</v>
      </c>
      <c r="O114" s="15">
        <v>0</v>
      </c>
      <c r="P114" s="44"/>
      <c r="Q114" s="15">
        <f t="shared" si="144"/>
        <v>0</v>
      </c>
      <c r="R114" s="15"/>
      <c r="S114" s="15">
        <f t="shared" si="131"/>
        <v>0</v>
      </c>
      <c r="T114" s="15"/>
      <c r="U114" s="15">
        <f t="shared" si="132"/>
        <v>0</v>
      </c>
      <c r="V114" s="15"/>
      <c r="W114" s="15">
        <f t="shared" si="133"/>
        <v>0</v>
      </c>
      <c r="X114" s="15"/>
      <c r="Y114" s="15">
        <f t="shared" si="134"/>
        <v>0</v>
      </c>
      <c r="Z114" s="24"/>
      <c r="AA114" s="15">
        <f t="shared" si="135"/>
        <v>0</v>
      </c>
      <c r="AB114" s="16">
        <v>0</v>
      </c>
      <c r="AC114" s="16"/>
      <c r="AD114" s="16">
        <f t="shared" si="145"/>
        <v>0</v>
      </c>
      <c r="AE114" s="16"/>
      <c r="AF114" s="16">
        <f t="shared" si="136"/>
        <v>0</v>
      </c>
      <c r="AG114" s="16"/>
      <c r="AH114" s="16">
        <f t="shared" si="137"/>
        <v>0</v>
      </c>
      <c r="AI114" s="16"/>
      <c r="AJ114" s="16">
        <f t="shared" si="138"/>
        <v>0</v>
      </c>
      <c r="AK114" s="26"/>
      <c r="AL114" s="16">
        <f t="shared" si="139"/>
        <v>0</v>
      </c>
      <c r="AM114" s="9" t="s">
        <v>107</v>
      </c>
      <c r="AN114" s="13"/>
    </row>
    <row r="115" spans="1:40" ht="56.25" x14ac:dyDescent="0.3">
      <c r="A115" s="58" t="s">
        <v>174</v>
      </c>
      <c r="B115" s="75" t="s">
        <v>73</v>
      </c>
      <c r="C115" s="6" t="s">
        <v>3</v>
      </c>
      <c r="D115" s="15">
        <f>D117+D118+D119</f>
        <v>2034327.7</v>
      </c>
      <c r="E115" s="44">
        <f>E117+E118+E119</f>
        <v>0</v>
      </c>
      <c r="F115" s="15">
        <f t="shared" si="143"/>
        <v>2034327.7</v>
      </c>
      <c r="G115" s="15">
        <f>G117+G118+G119</f>
        <v>6.46</v>
      </c>
      <c r="H115" s="15">
        <f t="shared" si="126"/>
        <v>2034334.16</v>
      </c>
      <c r="I115" s="15">
        <f>I117+I118+I119</f>
        <v>0</v>
      </c>
      <c r="J115" s="15">
        <f t="shared" si="127"/>
        <v>2034334.16</v>
      </c>
      <c r="K115" s="15">
        <f>K117+K118+K119</f>
        <v>0</v>
      </c>
      <c r="L115" s="15">
        <f t="shared" si="128"/>
        <v>2034334.16</v>
      </c>
      <c r="M115" s="24">
        <f>M117+M118+M119</f>
        <v>1002241.904</v>
      </c>
      <c r="N115" s="15">
        <f t="shared" si="129"/>
        <v>3036576.0639999998</v>
      </c>
      <c r="O115" s="15">
        <f>O117+O118+O119</f>
        <v>2176385.7999999998</v>
      </c>
      <c r="P115" s="44">
        <f>P117+P118+P119</f>
        <v>0</v>
      </c>
      <c r="Q115" s="15">
        <f t="shared" si="144"/>
        <v>2176385.7999999998</v>
      </c>
      <c r="R115" s="15">
        <f>R117+R118+R119</f>
        <v>0</v>
      </c>
      <c r="S115" s="15">
        <f t="shared" si="131"/>
        <v>2176385.7999999998</v>
      </c>
      <c r="T115" s="15">
        <f>T117+T118+T119</f>
        <v>0</v>
      </c>
      <c r="U115" s="15">
        <f t="shared" si="132"/>
        <v>2176385.7999999998</v>
      </c>
      <c r="V115" s="15">
        <f>V117+V118+V119</f>
        <v>0</v>
      </c>
      <c r="W115" s="15">
        <f t="shared" si="133"/>
        <v>2176385.7999999998</v>
      </c>
      <c r="X115" s="15">
        <f>X117+X118+X119</f>
        <v>0</v>
      </c>
      <c r="Y115" s="15">
        <f t="shared" si="134"/>
        <v>2176385.7999999998</v>
      </c>
      <c r="Z115" s="24">
        <f>Z117+Z118+Z119</f>
        <v>-1404112.203</v>
      </c>
      <c r="AA115" s="15">
        <f t="shared" si="135"/>
        <v>772273.59699999983</v>
      </c>
      <c r="AB115" s="15">
        <f t="shared" ref="AB115" si="146">AB117+AB118+AB119</f>
        <v>2648924.9000000004</v>
      </c>
      <c r="AC115" s="16">
        <f>AC117+AC118+AC119</f>
        <v>0</v>
      </c>
      <c r="AD115" s="16">
        <f t="shared" si="145"/>
        <v>2648924.9000000004</v>
      </c>
      <c r="AE115" s="16">
        <f>AE117+AE118+AE119</f>
        <v>0</v>
      </c>
      <c r="AF115" s="16">
        <f t="shared" si="136"/>
        <v>2648924.9000000004</v>
      </c>
      <c r="AG115" s="16">
        <f>AG117+AG118+AG119</f>
        <v>0</v>
      </c>
      <c r="AH115" s="16">
        <f t="shared" si="137"/>
        <v>2648924.9000000004</v>
      </c>
      <c r="AI115" s="16">
        <f>AI117+AI118+AI119</f>
        <v>0</v>
      </c>
      <c r="AJ115" s="16">
        <f t="shared" si="138"/>
        <v>2648924.9000000004</v>
      </c>
      <c r="AK115" s="26">
        <f>AK117+AK118+AK119</f>
        <v>-72147.930999999997</v>
      </c>
      <c r="AL115" s="16">
        <f t="shared" si="139"/>
        <v>2576776.9690000005</v>
      </c>
      <c r="AN115" s="13"/>
    </row>
    <row r="116" spans="1:40" x14ac:dyDescent="0.3">
      <c r="A116" s="58"/>
      <c r="B116" s="7" t="s">
        <v>5</v>
      </c>
      <c r="C116" s="6"/>
      <c r="D116" s="15"/>
      <c r="E116" s="44"/>
      <c r="F116" s="15"/>
      <c r="G116" s="15"/>
      <c r="H116" s="15"/>
      <c r="I116" s="15"/>
      <c r="J116" s="15"/>
      <c r="K116" s="15"/>
      <c r="L116" s="15"/>
      <c r="M116" s="24"/>
      <c r="N116" s="15"/>
      <c r="O116" s="15"/>
      <c r="P116" s="44"/>
      <c r="Q116" s="15"/>
      <c r="R116" s="15"/>
      <c r="S116" s="15"/>
      <c r="T116" s="15"/>
      <c r="U116" s="15"/>
      <c r="V116" s="15"/>
      <c r="W116" s="15"/>
      <c r="X116" s="15"/>
      <c r="Y116" s="15"/>
      <c r="Z116" s="24"/>
      <c r="AA116" s="15"/>
      <c r="AB116" s="16"/>
      <c r="AC116" s="16"/>
      <c r="AD116" s="16"/>
      <c r="AE116" s="16"/>
      <c r="AF116" s="16"/>
      <c r="AG116" s="16"/>
      <c r="AH116" s="16"/>
      <c r="AI116" s="16"/>
      <c r="AJ116" s="16"/>
      <c r="AK116" s="26"/>
      <c r="AL116" s="16"/>
      <c r="AN116" s="13"/>
    </row>
    <row r="117" spans="1:40" hidden="1" x14ac:dyDescent="0.3">
      <c r="A117" s="1"/>
      <c r="B117" s="5" t="s">
        <v>6</v>
      </c>
      <c r="C117" s="6"/>
      <c r="D117" s="15">
        <v>668305.69999999995</v>
      </c>
      <c r="E117" s="44"/>
      <c r="F117" s="15">
        <f t="shared" si="143"/>
        <v>668305.69999999995</v>
      </c>
      <c r="G117" s="15">
        <f>6.46</f>
        <v>6.46</v>
      </c>
      <c r="H117" s="15">
        <f t="shared" ref="H117:H120" si="147">F117+G117</f>
        <v>668312.15999999992</v>
      </c>
      <c r="I117" s="15"/>
      <c r="J117" s="15">
        <f t="shared" ref="J117:J120" si="148">H117+I117</f>
        <v>668312.15999999992</v>
      </c>
      <c r="K117" s="15"/>
      <c r="L117" s="15">
        <f t="shared" ref="L117:L120" si="149">J117+K117</f>
        <v>668312.15999999992</v>
      </c>
      <c r="M117" s="24">
        <v>55643.81</v>
      </c>
      <c r="N117" s="15">
        <f t="shared" ref="N117:N120" si="150">L117+M117</f>
        <v>723955.97</v>
      </c>
      <c r="O117" s="15">
        <v>65847.199999999997</v>
      </c>
      <c r="P117" s="44"/>
      <c r="Q117" s="15">
        <f t="shared" si="144"/>
        <v>65847.199999999997</v>
      </c>
      <c r="R117" s="15"/>
      <c r="S117" s="15">
        <f t="shared" ref="S117:S120" si="151">Q117+R117</f>
        <v>65847.199999999997</v>
      </c>
      <c r="T117" s="15"/>
      <c r="U117" s="15">
        <f>S117+T117</f>
        <v>65847.199999999997</v>
      </c>
      <c r="V117" s="15"/>
      <c r="W117" s="15">
        <f>U117+V117</f>
        <v>65847.199999999997</v>
      </c>
      <c r="X117" s="15"/>
      <c r="Y117" s="15">
        <f>W117+X117</f>
        <v>65847.199999999997</v>
      </c>
      <c r="Z117" s="24"/>
      <c r="AA117" s="15">
        <f>Y117+Z117</f>
        <v>65847.199999999997</v>
      </c>
      <c r="AB117" s="16">
        <v>434970</v>
      </c>
      <c r="AC117" s="16"/>
      <c r="AD117" s="16">
        <f t="shared" si="145"/>
        <v>434970</v>
      </c>
      <c r="AE117" s="16"/>
      <c r="AF117" s="16">
        <f t="shared" ref="AF117:AF120" si="152">AD117+AE117</f>
        <v>434970</v>
      </c>
      <c r="AG117" s="16"/>
      <c r="AH117" s="16">
        <f t="shared" ref="AH117:AH120" si="153">AF117+AG117</f>
        <v>434970</v>
      </c>
      <c r="AI117" s="16"/>
      <c r="AJ117" s="16">
        <f t="shared" ref="AJ117:AJ120" si="154">AH117+AI117</f>
        <v>434970</v>
      </c>
      <c r="AK117" s="26"/>
      <c r="AL117" s="16">
        <f t="shared" ref="AL117:AL120" si="155">AJ117+AK117</f>
        <v>434970</v>
      </c>
      <c r="AM117" s="9" t="s">
        <v>292</v>
      </c>
      <c r="AN117" s="13">
        <v>0</v>
      </c>
    </row>
    <row r="118" spans="1:40" x14ac:dyDescent="0.3">
      <c r="A118" s="58"/>
      <c r="B118" s="75" t="s">
        <v>12</v>
      </c>
      <c r="C118" s="6"/>
      <c r="D118" s="15">
        <v>691865.7</v>
      </c>
      <c r="E118" s="44"/>
      <c r="F118" s="15">
        <f t="shared" si="143"/>
        <v>691865.7</v>
      </c>
      <c r="G118" s="15"/>
      <c r="H118" s="15">
        <f t="shared" si="147"/>
        <v>691865.7</v>
      </c>
      <c r="I118" s="15"/>
      <c r="J118" s="15">
        <f t="shared" si="148"/>
        <v>691865.7</v>
      </c>
      <c r="K118" s="15"/>
      <c r="L118" s="15">
        <f t="shared" si="149"/>
        <v>691865.7</v>
      </c>
      <c r="M118" s="24">
        <v>-5114.9719999999998</v>
      </c>
      <c r="N118" s="15">
        <f>L118+M118</f>
        <v>686750.728</v>
      </c>
      <c r="O118" s="15">
        <v>105526.9</v>
      </c>
      <c r="P118" s="44"/>
      <c r="Q118" s="15">
        <f t="shared" si="144"/>
        <v>105526.9</v>
      </c>
      <c r="R118" s="15"/>
      <c r="S118" s="15">
        <f t="shared" si="151"/>
        <v>105526.9</v>
      </c>
      <c r="T118" s="15"/>
      <c r="U118" s="15">
        <f>S118+T118</f>
        <v>105526.9</v>
      </c>
      <c r="V118" s="15"/>
      <c r="W118" s="15">
        <f>U118+V118</f>
        <v>105526.9</v>
      </c>
      <c r="X118" s="15"/>
      <c r="Y118" s="15">
        <f>W118+X118</f>
        <v>105526.9</v>
      </c>
      <c r="Z118" s="24">
        <v>-9621.643</v>
      </c>
      <c r="AA118" s="15">
        <f>Y118+Z118</f>
        <v>95905.256999999998</v>
      </c>
      <c r="AB118" s="16">
        <v>110697.7</v>
      </c>
      <c r="AC118" s="16"/>
      <c r="AD118" s="16">
        <f t="shared" si="145"/>
        <v>110697.7</v>
      </c>
      <c r="AE118" s="16"/>
      <c r="AF118" s="16">
        <f t="shared" si="152"/>
        <v>110697.7</v>
      </c>
      <c r="AG118" s="16"/>
      <c r="AH118" s="16">
        <f t="shared" si="153"/>
        <v>110697.7</v>
      </c>
      <c r="AI118" s="16"/>
      <c r="AJ118" s="16">
        <f t="shared" si="154"/>
        <v>110697.7</v>
      </c>
      <c r="AK118" s="26">
        <v>-3607.3510000000001</v>
      </c>
      <c r="AL118" s="16">
        <f t="shared" si="155"/>
        <v>107090.349</v>
      </c>
      <c r="AM118" s="9" t="s">
        <v>240</v>
      </c>
      <c r="AN118" s="13"/>
    </row>
    <row r="119" spans="1:40" ht="37.5" x14ac:dyDescent="0.3">
      <c r="A119" s="58"/>
      <c r="B119" s="75" t="s">
        <v>28</v>
      </c>
      <c r="C119" s="6"/>
      <c r="D119" s="15">
        <v>674156.3</v>
      </c>
      <c r="E119" s="44"/>
      <c r="F119" s="15">
        <f t="shared" si="143"/>
        <v>674156.3</v>
      </c>
      <c r="G119" s="15"/>
      <c r="H119" s="15">
        <f t="shared" si="147"/>
        <v>674156.3</v>
      </c>
      <c r="I119" s="15"/>
      <c r="J119" s="15">
        <f t="shared" si="148"/>
        <v>674156.3</v>
      </c>
      <c r="K119" s="15"/>
      <c r="L119" s="15">
        <f t="shared" si="149"/>
        <v>674156.3</v>
      </c>
      <c r="M119" s="24">
        <v>951713.06599999999</v>
      </c>
      <c r="N119" s="15">
        <f t="shared" si="150"/>
        <v>1625869.3659999999</v>
      </c>
      <c r="O119" s="15">
        <v>2005011.7</v>
      </c>
      <c r="P119" s="44"/>
      <c r="Q119" s="15">
        <f t="shared" si="144"/>
        <v>2005011.7</v>
      </c>
      <c r="R119" s="15"/>
      <c r="S119" s="15">
        <f t="shared" si="151"/>
        <v>2005011.7</v>
      </c>
      <c r="T119" s="15"/>
      <c r="U119" s="15">
        <f>S119+T119</f>
        <v>2005011.7</v>
      </c>
      <c r="V119" s="15"/>
      <c r="W119" s="15">
        <f>U119+V119</f>
        <v>2005011.7</v>
      </c>
      <c r="X119" s="15"/>
      <c r="Y119" s="15">
        <f>W119+X119</f>
        <v>2005011.7</v>
      </c>
      <c r="Z119" s="24">
        <v>-1394490.56</v>
      </c>
      <c r="AA119" s="15">
        <f>Y119+Z119</f>
        <v>610521.1399999999</v>
      </c>
      <c r="AB119" s="16">
        <v>2103257.2000000002</v>
      </c>
      <c r="AC119" s="16"/>
      <c r="AD119" s="16">
        <f t="shared" si="145"/>
        <v>2103257.2000000002</v>
      </c>
      <c r="AE119" s="16"/>
      <c r="AF119" s="16">
        <f t="shared" si="152"/>
        <v>2103257.2000000002</v>
      </c>
      <c r="AG119" s="16"/>
      <c r="AH119" s="16">
        <f t="shared" si="153"/>
        <v>2103257.2000000002</v>
      </c>
      <c r="AI119" s="16"/>
      <c r="AJ119" s="16">
        <f t="shared" si="154"/>
        <v>2103257.2000000002</v>
      </c>
      <c r="AK119" s="26">
        <v>-68540.58</v>
      </c>
      <c r="AL119" s="16">
        <f t="shared" si="155"/>
        <v>2034716.62</v>
      </c>
      <c r="AM119" s="9" t="s">
        <v>239</v>
      </c>
      <c r="AN119" s="13"/>
    </row>
    <row r="120" spans="1:40" ht="112.5" x14ac:dyDescent="0.3">
      <c r="A120" s="58" t="s">
        <v>175</v>
      </c>
      <c r="B120" s="75" t="s">
        <v>74</v>
      </c>
      <c r="C120" s="6" t="s">
        <v>3</v>
      </c>
      <c r="D120" s="15">
        <f>D122</f>
        <v>72217.5</v>
      </c>
      <c r="E120" s="44">
        <f>E122</f>
        <v>0</v>
      </c>
      <c r="F120" s="15">
        <f t="shared" si="143"/>
        <v>72217.5</v>
      </c>
      <c r="G120" s="15">
        <f>G122</f>
        <v>-197.4</v>
      </c>
      <c r="H120" s="15">
        <f t="shared" si="147"/>
        <v>72020.100000000006</v>
      </c>
      <c r="I120" s="15">
        <f>I122</f>
        <v>0</v>
      </c>
      <c r="J120" s="15">
        <f t="shared" si="148"/>
        <v>72020.100000000006</v>
      </c>
      <c r="K120" s="15">
        <f>K122</f>
        <v>0</v>
      </c>
      <c r="L120" s="15">
        <f t="shared" si="149"/>
        <v>72020.100000000006</v>
      </c>
      <c r="M120" s="24">
        <f>M122</f>
        <v>0</v>
      </c>
      <c r="N120" s="15">
        <f t="shared" si="150"/>
        <v>72020.100000000006</v>
      </c>
      <c r="O120" s="15">
        <f t="shared" ref="O120:AB120" si="156">O122</f>
        <v>64310.3</v>
      </c>
      <c r="P120" s="44">
        <f>P122</f>
        <v>0</v>
      </c>
      <c r="Q120" s="15">
        <f t="shared" si="144"/>
        <v>64310.3</v>
      </c>
      <c r="R120" s="15">
        <f>R122</f>
        <v>3788.7</v>
      </c>
      <c r="S120" s="15">
        <f t="shared" si="151"/>
        <v>68099</v>
      </c>
      <c r="T120" s="15">
        <f>T122</f>
        <v>0</v>
      </c>
      <c r="U120" s="15">
        <f>S120+T120</f>
        <v>68099</v>
      </c>
      <c r="V120" s="15">
        <f>V122</f>
        <v>0</v>
      </c>
      <c r="W120" s="15">
        <f>U120+V120</f>
        <v>68099</v>
      </c>
      <c r="X120" s="15">
        <f>X122</f>
        <v>0</v>
      </c>
      <c r="Y120" s="15">
        <f>W120+X120</f>
        <v>68099</v>
      </c>
      <c r="Z120" s="24">
        <f>Z122</f>
        <v>0</v>
      </c>
      <c r="AA120" s="15">
        <f>Y120+Z120</f>
        <v>68099</v>
      </c>
      <c r="AB120" s="15">
        <f t="shared" si="156"/>
        <v>52882.2</v>
      </c>
      <c r="AC120" s="16">
        <f>AC122</f>
        <v>0</v>
      </c>
      <c r="AD120" s="16">
        <f t="shared" si="145"/>
        <v>52882.2</v>
      </c>
      <c r="AE120" s="16">
        <f>AE122</f>
        <v>12395.8</v>
      </c>
      <c r="AF120" s="16">
        <f t="shared" si="152"/>
        <v>65278</v>
      </c>
      <c r="AG120" s="16">
        <f>AG122</f>
        <v>0</v>
      </c>
      <c r="AH120" s="16">
        <f t="shared" si="153"/>
        <v>65278</v>
      </c>
      <c r="AI120" s="16">
        <f>AI122</f>
        <v>0</v>
      </c>
      <c r="AJ120" s="16">
        <f t="shared" si="154"/>
        <v>65278</v>
      </c>
      <c r="AK120" s="26">
        <f>AK122</f>
        <v>0</v>
      </c>
      <c r="AL120" s="16">
        <f t="shared" si="155"/>
        <v>65278</v>
      </c>
      <c r="AN120" s="13"/>
    </row>
    <row r="121" spans="1:40" x14ac:dyDescent="0.3">
      <c r="A121" s="58"/>
      <c r="B121" s="75" t="s">
        <v>5</v>
      </c>
      <c r="C121" s="6"/>
      <c r="D121" s="16"/>
      <c r="E121" s="46"/>
      <c r="F121" s="15"/>
      <c r="G121" s="16"/>
      <c r="H121" s="15"/>
      <c r="I121" s="16"/>
      <c r="J121" s="15"/>
      <c r="K121" s="16"/>
      <c r="L121" s="15"/>
      <c r="M121" s="26"/>
      <c r="N121" s="15"/>
      <c r="O121" s="16"/>
      <c r="P121" s="46"/>
      <c r="Q121" s="15"/>
      <c r="R121" s="16"/>
      <c r="S121" s="15"/>
      <c r="T121" s="16"/>
      <c r="U121" s="15"/>
      <c r="V121" s="16"/>
      <c r="W121" s="15"/>
      <c r="X121" s="16"/>
      <c r="Y121" s="15"/>
      <c r="Z121" s="26"/>
      <c r="AA121" s="15"/>
      <c r="AB121" s="16"/>
      <c r="AC121" s="16"/>
      <c r="AD121" s="16"/>
      <c r="AE121" s="16"/>
      <c r="AF121" s="16"/>
      <c r="AG121" s="16"/>
      <c r="AH121" s="16"/>
      <c r="AI121" s="16"/>
      <c r="AJ121" s="16"/>
      <c r="AK121" s="26"/>
      <c r="AL121" s="16"/>
      <c r="AN121" s="13"/>
    </row>
    <row r="122" spans="1:40" x14ac:dyDescent="0.3">
      <c r="A122" s="58"/>
      <c r="B122" s="75" t="s">
        <v>12</v>
      </c>
      <c r="C122" s="6"/>
      <c r="D122" s="16">
        <v>72217.5</v>
      </c>
      <c r="E122" s="46"/>
      <c r="F122" s="15">
        <f t="shared" si="143"/>
        <v>72217.5</v>
      </c>
      <c r="G122" s="16">
        <v>-197.4</v>
      </c>
      <c r="H122" s="15">
        <f t="shared" ref="H122:H123" si="157">F122+G122</f>
        <v>72020.100000000006</v>
      </c>
      <c r="I122" s="16"/>
      <c r="J122" s="15">
        <f t="shared" ref="J122:J123" si="158">H122+I122</f>
        <v>72020.100000000006</v>
      </c>
      <c r="K122" s="16"/>
      <c r="L122" s="15">
        <f t="shared" ref="L122:L123" si="159">J122+K122</f>
        <v>72020.100000000006</v>
      </c>
      <c r="M122" s="26"/>
      <c r="N122" s="15">
        <f t="shared" ref="N122:N123" si="160">L122+M122</f>
        <v>72020.100000000006</v>
      </c>
      <c r="O122" s="16">
        <v>64310.3</v>
      </c>
      <c r="P122" s="46"/>
      <c r="Q122" s="15">
        <f t="shared" si="144"/>
        <v>64310.3</v>
      </c>
      <c r="R122" s="16">
        <v>3788.7</v>
      </c>
      <c r="S122" s="15">
        <f t="shared" ref="S122:S123" si="161">Q122+R122</f>
        <v>68099</v>
      </c>
      <c r="T122" s="16"/>
      <c r="U122" s="15">
        <f>S122+T122</f>
        <v>68099</v>
      </c>
      <c r="V122" s="16"/>
      <c r="W122" s="15">
        <f>U122+V122</f>
        <v>68099</v>
      </c>
      <c r="X122" s="16"/>
      <c r="Y122" s="15">
        <f>W122+X122</f>
        <v>68099</v>
      </c>
      <c r="Z122" s="26"/>
      <c r="AA122" s="15">
        <f>Y122+Z122</f>
        <v>68099</v>
      </c>
      <c r="AB122" s="16">
        <v>52882.2</v>
      </c>
      <c r="AC122" s="16"/>
      <c r="AD122" s="16">
        <f t="shared" si="145"/>
        <v>52882.2</v>
      </c>
      <c r="AE122" s="16">
        <v>12395.8</v>
      </c>
      <c r="AF122" s="16">
        <f t="shared" ref="AF122:AF123" si="162">AD122+AE122</f>
        <v>65278</v>
      </c>
      <c r="AG122" s="16"/>
      <c r="AH122" s="16">
        <f t="shared" ref="AH122:AH123" si="163">AF122+AG122</f>
        <v>65278</v>
      </c>
      <c r="AI122" s="16"/>
      <c r="AJ122" s="16">
        <f t="shared" ref="AJ122:AJ123" si="164">AH122+AI122</f>
        <v>65278</v>
      </c>
      <c r="AK122" s="26"/>
      <c r="AL122" s="16">
        <f t="shared" ref="AL122:AL123" si="165">AJ122+AK122</f>
        <v>65278</v>
      </c>
      <c r="AM122" s="9" t="s">
        <v>108</v>
      </c>
      <c r="AN122" s="13"/>
    </row>
    <row r="123" spans="1:40" ht="56.25" x14ac:dyDescent="0.3">
      <c r="A123" s="58" t="s">
        <v>176</v>
      </c>
      <c r="B123" s="75" t="s">
        <v>75</v>
      </c>
      <c r="C123" s="75" t="s">
        <v>3</v>
      </c>
      <c r="D123" s="16">
        <f>D125+D126</f>
        <v>179202.4</v>
      </c>
      <c r="E123" s="46">
        <f>E125+E126</f>
        <v>0</v>
      </c>
      <c r="F123" s="15">
        <f t="shared" si="143"/>
        <v>179202.4</v>
      </c>
      <c r="G123" s="16">
        <f>G125+G126</f>
        <v>13530.2</v>
      </c>
      <c r="H123" s="15">
        <f t="shared" si="157"/>
        <v>192732.6</v>
      </c>
      <c r="I123" s="16">
        <f>I125+I126</f>
        <v>0</v>
      </c>
      <c r="J123" s="15">
        <f t="shared" si="158"/>
        <v>192732.6</v>
      </c>
      <c r="K123" s="16">
        <f>K125+K126</f>
        <v>0</v>
      </c>
      <c r="L123" s="15">
        <f t="shared" si="159"/>
        <v>192732.6</v>
      </c>
      <c r="M123" s="26">
        <f>M125+M126</f>
        <v>0</v>
      </c>
      <c r="N123" s="15">
        <f t="shared" si="160"/>
        <v>192732.6</v>
      </c>
      <c r="O123" s="16">
        <f t="shared" ref="O123:AB123" si="166">O125+O126</f>
        <v>183300.1</v>
      </c>
      <c r="P123" s="46">
        <f>P125+P126</f>
        <v>0</v>
      </c>
      <c r="Q123" s="15">
        <f t="shared" si="144"/>
        <v>183300.1</v>
      </c>
      <c r="R123" s="16">
        <f>R125+R126</f>
        <v>9544.2999999999993</v>
      </c>
      <c r="S123" s="15">
        <f t="shared" si="161"/>
        <v>192844.4</v>
      </c>
      <c r="T123" s="16">
        <f>T125+T126</f>
        <v>0</v>
      </c>
      <c r="U123" s="15">
        <f>S123+T123</f>
        <v>192844.4</v>
      </c>
      <c r="V123" s="16">
        <f>V125+V126</f>
        <v>0</v>
      </c>
      <c r="W123" s="15">
        <f>U123+V123</f>
        <v>192844.4</v>
      </c>
      <c r="X123" s="16">
        <f>X125+X126</f>
        <v>0</v>
      </c>
      <c r="Y123" s="15">
        <f>W123+X123</f>
        <v>192844.4</v>
      </c>
      <c r="Z123" s="26">
        <f>Z125+Z126</f>
        <v>0</v>
      </c>
      <c r="AA123" s="15">
        <f>Y123+Z123</f>
        <v>192844.4</v>
      </c>
      <c r="AB123" s="16">
        <f t="shared" si="166"/>
        <v>183300.1</v>
      </c>
      <c r="AC123" s="16">
        <f>AC125+AC126</f>
        <v>0</v>
      </c>
      <c r="AD123" s="16">
        <f t="shared" si="145"/>
        <v>183300.1</v>
      </c>
      <c r="AE123" s="16">
        <f>AE125+AE126</f>
        <v>-4777.1000000000004</v>
      </c>
      <c r="AF123" s="16">
        <f t="shared" si="162"/>
        <v>178523</v>
      </c>
      <c r="AG123" s="16">
        <f>AG125+AG126</f>
        <v>0</v>
      </c>
      <c r="AH123" s="16">
        <f t="shared" si="163"/>
        <v>178523</v>
      </c>
      <c r="AI123" s="16">
        <f>AI125+AI126</f>
        <v>0</v>
      </c>
      <c r="AJ123" s="16">
        <f t="shared" si="164"/>
        <v>178523</v>
      </c>
      <c r="AK123" s="26">
        <f>AK125+AK126</f>
        <v>0</v>
      </c>
      <c r="AL123" s="16">
        <f t="shared" si="165"/>
        <v>178523</v>
      </c>
      <c r="AN123" s="13"/>
    </row>
    <row r="124" spans="1:40" x14ac:dyDescent="0.3">
      <c r="A124" s="58"/>
      <c r="B124" s="5" t="s">
        <v>5</v>
      </c>
      <c r="C124" s="6"/>
      <c r="D124" s="16"/>
      <c r="E124" s="46"/>
      <c r="F124" s="15"/>
      <c r="G124" s="16"/>
      <c r="H124" s="15"/>
      <c r="I124" s="16"/>
      <c r="J124" s="15"/>
      <c r="K124" s="16"/>
      <c r="L124" s="15"/>
      <c r="M124" s="26"/>
      <c r="N124" s="15"/>
      <c r="O124" s="16"/>
      <c r="P124" s="46"/>
      <c r="Q124" s="15"/>
      <c r="R124" s="16"/>
      <c r="S124" s="15"/>
      <c r="T124" s="16"/>
      <c r="U124" s="15"/>
      <c r="V124" s="16"/>
      <c r="W124" s="15"/>
      <c r="X124" s="16"/>
      <c r="Y124" s="15"/>
      <c r="Z124" s="26"/>
      <c r="AA124" s="15"/>
      <c r="AB124" s="16"/>
      <c r="AC124" s="16"/>
      <c r="AD124" s="16"/>
      <c r="AE124" s="16"/>
      <c r="AF124" s="16"/>
      <c r="AG124" s="16"/>
      <c r="AH124" s="16"/>
      <c r="AI124" s="16"/>
      <c r="AJ124" s="16"/>
      <c r="AK124" s="26"/>
      <c r="AL124" s="16"/>
      <c r="AN124" s="13"/>
    </row>
    <row r="125" spans="1:40" x14ac:dyDescent="0.3">
      <c r="A125" s="58"/>
      <c r="B125" s="75" t="s">
        <v>12</v>
      </c>
      <c r="C125" s="6"/>
      <c r="D125" s="16">
        <v>48384.7</v>
      </c>
      <c r="E125" s="46"/>
      <c r="F125" s="15">
        <f t="shared" si="143"/>
        <v>48384.7</v>
      </c>
      <c r="G125" s="16">
        <v>3653.2</v>
      </c>
      <c r="H125" s="15">
        <f t="shared" ref="H125:H134" si="167">F125+G125</f>
        <v>52037.899999999994</v>
      </c>
      <c r="I125" s="16"/>
      <c r="J125" s="15">
        <f t="shared" ref="J125:J130" si="168">H125+I125</f>
        <v>52037.899999999994</v>
      </c>
      <c r="K125" s="16"/>
      <c r="L125" s="15">
        <f t="shared" ref="L125:L130" si="169">J125+K125</f>
        <v>52037.899999999994</v>
      </c>
      <c r="M125" s="26"/>
      <c r="N125" s="15">
        <f t="shared" ref="N125:N130" si="170">L125+M125</f>
        <v>52037.899999999994</v>
      </c>
      <c r="O125" s="16">
        <v>45825</v>
      </c>
      <c r="P125" s="46"/>
      <c r="Q125" s="15">
        <f t="shared" si="144"/>
        <v>45825</v>
      </c>
      <c r="R125" s="16">
        <v>2386.1</v>
      </c>
      <c r="S125" s="15">
        <f t="shared" ref="S125:S134" si="171">Q125+R125</f>
        <v>48211.1</v>
      </c>
      <c r="T125" s="16"/>
      <c r="U125" s="15">
        <f t="shared" ref="U125:U130" si="172">S125+T125</f>
        <v>48211.1</v>
      </c>
      <c r="V125" s="16"/>
      <c r="W125" s="15">
        <f t="shared" ref="W125:W130" si="173">U125+V125</f>
        <v>48211.1</v>
      </c>
      <c r="X125" s="16"/>
      <c r="Y125" s="15">
        <f t="shared" ref="Y125:Y130" si="174">W125+X125</f>
        <v>48211.1</v>
      </c>
      <c r="Z125" s="26"/>
      <c r="AA125" s="15">
        <f t="shared" ref="AA125:AA130" si="175">Y125+Z125</f>
        <v>48211.1</v>
      </c>
      <c r="AB125" s="16">
        <v>45825</v>
      </c>
      <c r="AC125" s="16"/>
      <c r="AD125" s="16">
        <f t="shared" si="145"/>
        <v>45825</v>
      </c>
      <c r="AE125" s="16">
        <v>-1194.3</v>
      </c>
      <c r="AF125" s="16">
        <f t="shared" ref="AF125:AF134" si="176">AD125+AE125</f>
        <v>44630.7</v>
      </c>
      <c r="AG125" s="16"/>
      <c r="AH125" s="16">
        <f t="shared" ref="AH125:AH130" si="177">AF125+AG125</f>
        <v>44630.7</v>
      </c>
      <c r="AI125" s="16"/>
      <c r="AJ125" s="16">
        <f t="shared" ref="AJ125:AJ130" si="178">AH125+AI125</f>
        <v>44630.7</v>
      </c>
      <c r="AK125" s="26"/>
      <c r="AL125" s="16">
        <f t="shared" ref="AL125:AL130" si="179">AJ125+AK125</f>
        <v>44630.7</v>
      </c>
      <c r="AM125" s="9" t="s">
        <v>109</v>
      </c>
      <c r="AN125" s="13"/>
    </row>
    <row r="126" spans="1:40" x14ac:dyDescent="0.3">
      <c r="A126" s="58"/>
      <c r="B126" s="75" t="s">
        <v>19</v>
      </c>
      <c r="C126" s="6"/>
      <c r="D126" s="16">
        <v>130817.7</v>
      </c>
      <c r="E126" s="46"/>
      <c r="F126" s="15">
        <f t="shared" si="143"/>
        <v>130817.7</v>
      </c>
      <c r="G126" s="16">
        <v>9877</v>
      </c>
      <c r="H126" s="15">
        <f t="shared" si="167"/>
        <v>140694.70000000001</v>
      </c>
      <c r="I126" s="16"/>
      <c r="J126" s="15">
        <f t="shared" si="168"/>
        <v>140694.70000000001</v>
      </c>
      <c r="K126" s="16"/>
      <c r="L126" s="15">
        <f t="shared" si="169"/>
        <v>140694.70000000001</v>
      </c>
      <c r="M126" s="26"/>
      <c r="N126" s="15">
        <f t="shared" si="170"/>
        <v>140694.70000000001</v>
      </c>
      <c r="O126" s="16">
        <v>137475.1</v>
      </c>
      <c r="P126" s="46"/>
      <c r="Q126" s="15">
        <f t="shared" si="144"/>
        <v>137475.1</v>
      </c>
      <c r="R126" s="16">
        <v>7158.2</v>
      </c>
      <c r="S126" s="15">
        <f t="shared" si="171"/>
        <v>144633.30000000002</v>
      </c>
      <c r="T126" s="16"/>
      <c r="U126" s="15">
        <f t="shared" si="172"/>
        <v>144633.30000000002</v>
      </c>
      <c r="V126" s="16"/>
      <c r="W126" s="15">
        <f t="shared" si="173"/>
        <v>144633.30000000002</v>
      </c>
      <c r="X126" s="16"/>
      <c r="Y126" s="15">
        <f t="shared" si="174"/>
        <v>144633.30000000002</v>
      </c>
      <c r="Z126" s="26"/>
      <c r="AA126" s="15">
        <f t="shared" si="175"/>
        <v>144633.30000000002</v>
      </c>
      <c r="AB126" s="16">
        <v>137475.1</v>
      </c>
      <c r="AC126" s="16"/>
      <c r="AD126" s="16">
        <f t="shared" si="145"/>
        <v>137475.1</v>
      </c>
      <c r="AE126" s="16">
        <v>-3582.8</v>
      </c>
      <c r="AF126" s="16">
        <f t="shared" si="176"/>
        <v>133892.30000000002</v>
      </c>
      <c r="AG126" s="16"/>
      <c r="AH126" s="16">
        <f t="shared" si="177"/>
        <v>133892.30000000002</v>
      </c>
      <c r="AI126" s="16"/>
      <c r="AJ126" s="16">
        <f t="shared" si="178"/>
        <v>133892.30000000002</v>
      </c>
      <c r="AK126" s="26"/>
      <c r="AL126" s="16">
        <f t="shared" si="179"/>
        <v>133892.30000000002</v>
      </c>
      <c r="AM126" s="9" t="s">
        <v>109</v>
      </c>
      <c r="AN126" s="13"/>
    </row>
    <row r="127" spans="1:40" ht="56.25" x14ac:dyDescent="0.3">
      <c r="A127" s="58" t="s">
        <v>177</v>
      </c>
      <c r="B127" s="75" t="s">
        <v>347</v>
      </c>
      <c r="C127" s="6" t="s">
        <v>129</v>
      </c>
      <c r="D127" s="16"/>
      <c r="E127" s="46"/>
      <c r="F127" s="15"/>
      <c r="G127" s="16">
        <v>5138.7460000000001</v>
      </c>
      <c r="H127" s="15">
        <f t="shared" si="167"/>
        <v>5138.7460000000001</v>
      </c>
      <c r="I127" s="16"/>
      <c r="J127" s="15">
        <f t="shared" si="168"/>
        <v>5138.7460000000001</v>
      </c>
      <c r="K127" s="16"/>
      <c r="L127" s="15">
        <f t="shared" si="169"/>
        <v>5138.7460000000001</v>
      </c>
      <c r="M127" s="26"/>
      <c r="N127" s="15">
        <f t="shared" si="170"/>
        <v>5138.7460000000001</v>
      </c>
      <c r="O127" s="16"/>
      <c r="P127" s="46"/>
      <c r="Q127" s="15"/>
      <c r="R127" s="16"/>
      <c r="S127" s="15">
        <f t="shared" si="171"/>
        <v>0</v>
      </c>
      <c r="T127" s="16"/>
      <c r="U127" s="15">
        <f t="shared" si="172"/>
        <v>0</v>
      </c>
      <c r="V127" s="16"/>
      <c r="W127" s="15">
        <f t="shared" si="173"/>
        <v>0</v>
      </c>
      <c r="X127" s="16"/>
      <c r="Y127" s="15">
        <f t="shared" si="174"/>
        <v>0</v>
      </c>
      <c r="Z127" s="26"/>
      <c r="AA127" s="15">
        <f t="shared" si="175"/>
        <v>0</v>
      </c>
      <c r="AB127" s="16"/>
      <c r="AC127" s="16"/>
      <c r="AD127" s="16"/>
      <c r="AE127" s="16"/>
      <c r="AF127" s="16">
        <f t="shared" si="176"/>
        <v>0</v>
      </c>
      <c r="AG127" s="16"/>
      <c r="AH127" s="16">
        <f t="shared" si="177"/>
        <v>0</v>
      </c>
      <c r="AI127" s="16"/>
      <c r="AJ127" s="16">
        <f t="shared" si="178"/>
        <v>0</v>
      </c>
      <c r="AK127" s="26"/>
      <c r="AL127" s="16">
        <f t="shared" si="179"/>
        <v>0</v>
      </c>
      <c r="AM127" s="9" t="s">
        <v>302</v>
      </c>
      <c r="AN127" s="13"/>
    </row>
    <row r="128" spans="1:40" ht="56.25" x14ac:dyDescent="0.3">
      <c r="A128" s="58" t="s">
        <v>178</v>
      </c>
      <c r="B128" s="75" t="s">
        <v>303</v>
      </c>
      <c r="C128" s="6" t="s">
        <v>129</v>
      </c>
      <c r="D128" s="16"/>
      <c r="E128" s="46"/>
      <c r="F128" s="15"/>
      <c r="G128" s="16">
        <v>9350</v>
      </c>
      <c r="H128" s="15">
        <f t="shared" si="167"/>
        <v>9350</v>
      </c>
      <c r="I128" s="16"/>
      <c r="J128" s="15">
        <f t="shared" si="168"/>
        <v>9350</v>
      </c>
      <c r="K128" s="16"/>
      <c r="L128" s="15">
        <f t="shared" si="169"/>
        <v>9350</v>
      </c>
      <c r="M128" s="26"/>
      <c r="N128" s="15">
        <f t="shared" si="170"/>
        <v>9350</v>
      </c>
      <c r="O128" s="16"/>
      <c r="P128" s="46"/>
      <c r="Q128" s="15"/>
      <c r="R128" s="16"/>
      <c r="S128" s="15">
        <f t="shared" si="171"/>
        <v>0</v>
      </c>
      <c r="T128" s="16"/>
      <c r="U128" s="15">
        <f t="shared" si="172"/>
        <v>0</v>
      </c>
      <c r="V128" s="16"/>
      <c r="W128" s="15">
        <f t="shared" si="173"/>
        <v>0</v>
      </c>
      <c r="X128" s="16"/>
      <c r="Y128" s="15">
        <f t="shared" si="174"/>
        <v>0</v>
      </c>
      <c r="Z128" s="26"/>
      <c r="AA128" s="15">
        <f t="shared" si="175"/>
        <v>0</v>
      </c>
      <c r="AB128" s="16"/>
      <c r="AC128" s="16"/>
      <c r="AD128" s="16"/>
      <c r="AE128" s="16"/>
      <c r="AF128" s="16">
        <f t="shared" si="176"/>
        <v>0</v>
      </c>
      <c r="AG128" s="16"/>
      <c r="AH128" s="16">
        <f t="shared" si="177"/>
        <v>0</v>
      </c>
      <c r="AI128" s="16"/>
      <c r="AJ128" s="16">
        <f t="shared" si="178"/>
        <v>0</v>
      </c>
      <c r="AK128" s="26"/>
      <c r="AL128" s="16">
        <f t="shared" si="179"/>
        <v>0</v>
      </c>
      <c r="AM128" s="9" t="s">
        <v>304</v>
      </c>
      <c r="AN128" s="13"/>
    </row>
    <row r="129" spans="1:40" ht="56.25" x14ac:dyDescent="0.3">
      <c r="A129" s="58" t="s">
        <v>179</v>
      </c>
      <c r="B129" s="75" t="s">
        <v>305</v>
      </c>
      <c r="C129" s="6" t="s">
        <v>129</v>
      </c>
      <c r="D129" s="16"/>
      <c r="E129" s="46"/>
      <c r="F129" s="15"/>
      <c r="G129" s="16">
        <v>2092.9110000000001</v>
      </c>
      <c r="H129" s="15">
        <f t="shared" si="167"/>
        <v>2092.9110000000001</v>
      </c>
      <c r="I129" s="16"/>
      <c r="J129" s="15">
        <f t="shared" si="168"/>
        <v>2092.9110000000001</v>
      </c>
      <c r="K129" s="16"/>
      <c r="L129" s="15">
        <f t="shared" si="169"/>
        <v>2092.9110000000001</v>
      </c>
      <c r="M129" s="26"/>
      <c r="N129" s="15">
        <f t="shared" si="170"/>
        <v>2092.9110000000001</v>
      </c>
      <c r="O129" s="16"/>
      <c r="P129" s="46"/>
      <c r="Q129" s="15"/>
      <c r="R129" s="16"/>
      <c r="S129" s="15">
        <f t="shared" si="171"/>
        <v>0</v>
      </c>
      <c r="T129" s="16"/>
      <c r="U129" s="15">
        <f t="shared" si="172"/>
        <v>0</v>
      </c>
      <c r="V129" s="16"/>
      <c r="W129" s="15">
        <f t="shared" si="173"/>
        <v>0</v>
      </c>
      <c r="X129" s="16"/>
      <c r="Y129" s="15">
        <f t="shared" si="174"/>
        <v>0</v>
      </c>
      <c r="Z129" s="26"/>
      <c r="AA129" s="15">
        <f t="shared" si="175"/>
        <v>0</v>
      </c>
      <c r="AB129" s="16"/>
      <c r="AC129" s="16"/>
      <c r="AD129" s="16"/>
      <c r="AE129" s="16"/>
      <c r="AF129" s="16">
        <f t="shared" si="176"/>
        <v>0</v>
      </c>
      <c r="AG129" s="16"/>
      <c r="AH129" s="16">
        <f t="shared" si="177"/>
        <v>0</v>
      </c>
      <c r="AI129" s="16"/>
      <c r="AJ129" s="16">
        <f t="shared" si="178"/>
        <v>0</v>
      </c>
      <c r="AK129" s="26"/>
      <c r="AL129" s="16">
        <f t="shared" si="179"/>
        <v>0</v>
      </c>
      <c r="AM129" s="9" t="s">
        <v>306</v>
      </c>
      <c r="AN129" s="13"/>
    </row>
    <row r="130" spans="1:40" ht="75" hidden="1" x14ac:dyDescent="0.3">
      <c r="A130" s="66" t="s">
        <v>177</v>
      </c>
      <c r="B130" s="63" t="s">
        <v>319</v>
      </c>
      <c r="C130" s="6" t="s">
        <v>252</v>
      </c>
      <c r="D130" s="16"/>
      <c r="E130" s="46"/>
      <c r="F130" s="15"/>
      <c r="G130" s="16"/>
      <c r="H130" s="15">
        <f t="shared" si="167"/>
        <v>0</v>
      </c>
      <c r="I130" s="16"/>
      <c r="J130" s="15">
        <f t="shared" si="168"/>
        <v>0</v>
      </c>
      <c r="K130" s="16"/>
      <c r="L130" s="15">
        <f t="shared" si="169"/>
        <v>0</v>
      </c>
      <c r="M130" s="26"/>
      <c r="N130" s="15">
        <f t="shared" si="170"/>
        <v>0</v>
      </c>
      <c r="O130" s="16"/>
      <c r="P130" s="46"/>
      <c r="Q130" s="15"/>
      <c r="R130" s="16">
        <f>R132</f>
        <v>2850</v>
      </c>
      <c r="S130" s="15">
        <f t="shared" si="171"/>
        <v>2850</v>
      </c>
      <c r="T130" s="16">
        <f>T132</f>
        <v>-2850</v>
      </c>
      <c r="U130" s="15">
        <f t="shared" si="172"/>
        <v>0</v>
      </c>
      <c r="V130" s="16">
        <f>V132</f>
        <v>0</v>
      </c>
      <c r="W130" s="15">
        <f t="shared" si="173"/>
        <v>0</v>
      </c>
      <c r="X130" s="16">
        <f>X132</f>
        <v>0</v>
      </c>
      <c r="Y130" s="15">
        <f t="shared" si="174"/>
        <v>0</v>
      </c>
      <c r="Z130" s="26">
        <f>Z132</f>
        <v>0</v>
      </c>
      <c r="AA130" s="15">
        <f t="shared" si="175"/>
        <v>0</v>
      </c>
      <c r="AB130" s="16"/>
      <c r="AC130" s="16"/>
      <c r="AD130" s="16"/>
      <c r="AE130" s="16"/>
      <c r="AF130" s="16">
        <f t="shared" si="176"/>
        <v>0</v>
      </c>
      <c r="AG130" s="16"/>
      <c r="AH130" s="16">
        <f t="shared" si="177"/>
        <v>0</v>
      </c>
      <c r="AI130" s="16"/>
      <c r="AJ130" s="16">
        <f t="shared" si="178"/>
        <v>0</v>
      </c>
      <c r="AK130" s="26"/>
      <c r="AL130" s="16">
        <f t="shared" si="179"/>
        <v>0</v>
      </c>
      <c r="AM130" s="9" t="s">
        <v>320</v>
      </c>
      <c r="AN130" s="13">
        <v>0</v>
      </c>
    </row>
    <row r="131" spans="1:40" hidden="1" x14ac:dyDescent="0.3">
      <c r="A131" s="58"/>
      <c r="B131" s="5" t="s">
        <v>5</v>
      </c>
      <c r="C131" s="6"/>
      <c r="D131" s="16"/>
      <c r="E131" s="46"/>
      <c r="F131" s="15"/>
      <c r="G131" s="16"/>
      <c r="H131" s="15"/>
      <c r="I131" s="16"/>
      <c r="J131" s="15"/>
      <c r="K131" s="16"/>
      <c r="L131" s="15"/>
      <c r="M131" s="26"/>
      <c r="N131" s="15"/>
      <c r="O131" s="16"/>
      <c r="P131" s="46"/>
      <c r="Q131" s="15"/>
      <c r="R131" s="16"/>
      <c r="S131" s="15"/>
      <c r="T131" s="16"/>
      <c r="U131" s="15"/>
      <c r="V131" s="16"/>
      <c r="W131" s="15"/>
      <c r="X131" s="16"/>
      <c r="Y131" s="15"/>
      <c r="Z131" s="26"/>
      <c r="AA131" s="15"/>
      <c r="AB131" s="16"/>
      <c r="AC131" s="16"/>
      <c r="AD131" s="16"/>
      <c r="AE131" s="16"/>
      <c r="AF131" s="16"/>
      <c r="AG131" s="16"/>
      <c r="AH131" s="16"/>
      <c r="AI131" s="16"/>
      <c r="AJ131" s="16"/>
      <c r="AK131" s="26"/>
      <c r="AL131" s="16"/>
      <c r="AN131" s="13">
        <v>0</v>
      </c>
    </row>
    <row r="132" spans="1:40" hidden="1" x14ac:dyDescent="0.3">
      <c r="A132" s="58"/>
      <c r="B132" s="63" t="s">
        <v>12</v>
      </c>
      <c r="C132" s="6"/>
      <c r="D132" s="16"/>
      <c r="E132" s="46"/>
      <c r="F132" s="15"/>
      <c r="G132" s="16"/>
      <c r="H132" s="15">
        <f t="shared" si="167"/>
        <v>0</v>
      </c>
      <c r="I132" s="16"/>
      <c r="J132" s="15">
        <f t="shared" ref="J132:J134" si="180">H132+I132</f>
        <v>0</v>
      </c>
      <c r="K132" s="16"/>
      <c r="L132" s="15">
        <f t="shared" ref="L132:L134" si="181">J132+K132</f>
        <v>0</v>
      </c>
      <c r="M132" s="26"/>
      <c r="N132" s="15">
        <f t="shared" ref="N132:N134" si="182">L132+M132</f>
        <v>0</v>
      </c>
      <c r="O132" s="16"/>
      <c r="P132" s="46"/>
      <c r="Q132" s="15"/>
      <c r="R132" s="16">
        <v>2850</v>
      </c>
      <c r="S132" s="15">
        <f t="shared" si="171"/>
        <v>2850</v>
      </c>
      <c r="T132" s="16">
        <v>-2850</v>
      </c>
      <c r="U132" s="15">
        <f>S132+T132</f>
        <v>0</v>
      </c>
      <c r="V132" s="16"/>
      <c r="W132" s="15">
        <f>U132+V132</f>
        <v>0</v>
      </c>
      <c r="X132" s="16"/>
      <c r="Y132" s="15">
        <f>W132+X132</f>
        <v>0</v>
      </c>
      <c r="Z132" s="26"/>
      <c r="AA132" s="15">
        <f>Y132+Z132</f>
        <v>0</v>
      </c>
      <c r="AB132" s="16"/>
      <c r="AC132" s="16"/>
      <c r="AD132" s="16"/>
      <c r="AE132" s="16"/>
      <c r="AF132" s="16">
        <f t="shared" si="176"/>
        <v>0</v>
      </c>
      <c r="AG132" s="16"/>
      <c r="AH132" s="16">
        <f t="shared" ref="AH132:AH134" si="183">AF132+AG132</f>
        <v>0</v>
      </c>
      <c r="AI132" s="16"/>
      <c r="AJ132" s="16">
        <f t="shared" ref="AJ132:AJ134" si="184">AH132+AI132</f>
        <v>0</v>
      </c>
      <c r="AK132" s="26"/>
      <c r="AL132" s="16">
        <f t="shared" ref="AL132:AL134" si="185">AJ132+AK132</f>
        <v>0</v>
      </c>
      <c r="AN132" s="13">
        <v>0</v>
      </c>
    </row>
    <row r="133" spans="1:40" ht="56.25" x14ac:dyDescent="0.3">
      <c r="A133" s="58" t="s">
        <v>180</v>
      </c>
      <c r="B133" s="75" t="s">
        <v>384</v>
      </c>
      <c r="C133" s="6" t="s">
        <v>129</v>
      </c>
      <c r="D133" s="16"/>
      <c r="E133" s="46"/>
      <c r="F133" s="15"/>
      <c r="G133" s="16"/>
      <c r="H133" s="15"/>
      <c r="I133" s="16"/>
      <c r="J133" s="15"/>
      <c r="K133" s="16"/>
      <c r="L133" s="15"/>
      <c r="M133" s="26"/>
      <c r="N133" s="15">
        <f t="shared" si="182"/>
        <v>0</v>
      </c>
      <c r="O133" s="16"/>
      <c r="P133" s="46"/>
      <c r="Q133" s="15"/>
      <c r="R133" s="16"/>
      <c r="S133" s="15"/>
      <c r="T133" s="16"/>
      <c r="U133" s="15"/>
      <c r="V133" s="16"/>
      <c r="W133" s="15"/>
      <c r="X133" s="16"/>
      <c r="Y133" s="15"/>
      <c r="Z133" s="26">
        <v>45000</v>
      </c>
      <c r="AA133" s="15">
        <f>Y133+Z133</f>
        <v>45000</v>
      </c>
      <c r="AB133" s="16"/>
      <c r="AC133" s="16"/>
      <c r="AD133" s="16"/>
      <c r="AE133" s="16"/>
      <c r="AF133" s="16"/>
      <c r="AG133" s="16"/>
      <c r="AH133" s="16"/>
      <c r="AI133" s="16"/>
      <c r="AJ133" s="16"/>
      <c r="AK133" s="26">
        <v>51669.557999999997</v>
      </c>
      <c r="AL133" s="16">
        <f t="shared" si="185"/>
        <v>51669.557999999997</v>
      </c>
      <c r="AM133" s="9" t="s">
        <v>378</v>
      </c>
      <c r="AN133" s="13"/>
    </row>
    <row r="134" spans="1:40" x14ac:dyDescent="0.3">
      <c r="A134" s="58"/>
      <c r="B134" s="75" t="s">
        <v>25</v>
      </c>
      <c r="C134" s="75"/>
      <c r="D134" s="30">
        <f>D136+D137</f>
        <v>210457.8</v>
      </c>
      <c r="E134" s="30">
        <f>E136+E137</f>
        <v>67262.237999999998</v>
      </c>
      <c r="F134" s="29">
        <f t="shared" si="143"/>
        <v>277720.038</v>
      </c>
      <c r="G134" s="30">
        <f>G136+G137</f>
        <v>72670.857999999993</v>
      </c>
      <c r="H134" s="29">
        <f t="shared" si="167"/>
        <v>350390.89600000001</v>
      </c>
      <c r="I134" s="30">
        <f>I136+I137</f>
        <v>48486.6</v>
      </c>
      <c r="J134" s="29">
        <f t="shared" si="180"/>
        <v>398877.49599999998</v>
      </c>
      <c r="K134" s="30">
        <f>K136+K137</f>
        <v>21381.1</v>
      </c>
      <c r="L134" s="29">
        <f t="shared" si="181"/>
        <v>420258.59599999996</v>
      </c>
      <c r="M134" s="30">
        <f>M136+M137</f>
        <v>-38357</v>
      </c>
      <c r="N134" s="15">
        <f t="shared" si="182"/>
        <v>381901.59599999996</v>
      </c>
      <c r="O134" s="30">
        <f t="shared" ref="O134:AB134" si="186">O136+O137</f>
        <v>333295.7</v>
      </c>
      <c r="P134" s="30">
        <f>P136+P137</f>
        <v>0</v>
      </c>
      <c r="Q134" s="29">
        <f t="shared" si="144"/>
        <v>333295.7</v>
      </c>
      <c r="R134" s="30">
        <f>R136+R137</f>
        <v>-32677.599999999999</v>
      </c>
      <c r="S134" s="29">
        <f t="shared" si="171"/>
        <v>300618.10000000003</v>
      </c>
      <c r="T134" s="30">
        <f>T136+T137</f>
        <v>0</v>
      </c>
      <c r="U134" s="29">
        <f>S134+T134</f>
        <v>300618.10000000003</v>
      </c>
      <c r="V134" s="30">
        <f>V136+V137</f>
        <v>-84124.5</v>
      </c>
      <c r="W134" s="29">
        <f>U134+V134</f>
        <v>216493.60000000003</v>
      </c>
      <c r="X134" s="30">
        <f>X136+X137</f>
        <v>0</v>
      </c>
      <c r="Y134" s="29">
        <f>W134+X134</f>
        <v>216493.60000000003</v>
      </c>
      <c r="Z134" s="30">
        <f>Z136+Z137</f>
        <v>38357</v>
      </c>
      <c r="AA134" s="15">
        <f>Y134+Z134</f>
        <v>254850.60000000003</v>
      </c>
      <c r="AB134" s="30">
        <f t="shared" si="186"/>
        <v>296266</v>
      </c>
      <c r="AC134" s="30">
        <f>AC136+AC137</f>
        <v>0</v>
      </c>
      <c r="AD134" s="30">
        <f t="shared" si="145"/>
        <v>296266</v>
      </c>
      <c r="AE134" s="30">
        <f>AE136+AE137</f>
        <v>-155766</v>
      </c>
      <c r="AF134" s="30">
        <f t="shared" si="176"/>
        <v>140500</v>
      </c>
      <c r="AG134" s="30">
        <f>AG136+AG137</f>
        <v>-28221.547000000006</v>
      </c>
      <c r="AH134" s="30">
        <f t="shared" si="183"/>
        <v>112278.45299999999</v>
      </c>
      <c r="AI134" s="30">
        <f>AI136+AI137</f>
        <v>28221.546999999999</v>
      </c>
      <c r="AJ134" s="30">
        <f t="shared" si="184"/>
        <v>140500</v>
      </c>
      <c r="AK134" s="30">
        <f>AK136+AK137</f>
        <v>0</v>
      </c>
      <c r="AL134" s="16">
        <f t="shared" si="185"/>
        <v>140500</v>
      </c>
      <c r="AN134" s="13"/>
    </row>
    <row r="135" spans="1:40" x14ac:dyDescent="0.3">
      <c r="A135" s="58"/>
      <c r="B135" s="7" t="s">
        <v>5</v>
      </c>
      <c r="C135" s="75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15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15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16"/>
      <c r="AN135" s="13"/>
    </row>
    <row r="136" spans="1:40" s="32" customFormat="1" hidden="1" x14ac:dyDescent="0.3">
      <c r="A136" s="28"/>
      <c r="B136" s="37" t="s">
        <v>6</v>
      </c>
      <c r="C136" s="48"/>
      <c r="D136" s="29">
        <f>D140+D142+D147+D148+D149+D154+D155+D152+D145</f>
        <v>148096</v>
      </c>
      <c r="E136" s="29">
        <f>E140+E142+E147+E148+E149+E154+E155+E152+E145+E157</f>
        <v>67262.237999999998</v>
      </c>
      <c r="F136" s="29">
        <f t="shared" si="143"/>
        <v>215358.23800000001</v>
      </c>
      <c r="G136" s="29">
        <f>G140+G142+G147+G148+G149+G154+G155+G152+G145+G157+G158+G159</f>
        <v>72670.857999999993</v>
      </c>
      <c r="H136" s="29">
        <f t="shared" ref="H136:H138" si="187">F136+G136</f>
        <v>288029.09600000002</v>
      </c>
      <c r="I136" s="29">
        <f>I140+I142+I147+I148+I149+I154+I155+I152+I145+I157+I158+I159</f>
        <v>48486.6</v>
      </c>
      <c r="J136" s="29">
        <f t="shared" ref="J136:J138" si="188">H136+I136</f>
        <v>336515.696</v>
      </c>
      <c r="K136" s="29">
        <f>K140+K142+K147+K148+K149+K154+K155+K152+K145+K157+K158+K159+K156</f>
        <v>21381.1</v>
      </c>
      <c r="L136" s="29">
        <f t="shared" ref="L136:L138" si="189">J136+K136</f>
        <v>357896.79599999997</v>
      </c>
      <c r="M136" s="29">
        <f>M140+M142+M147+M148+M149+M154+M155+M152+M145+M157+M158+M159+M156</f>
        <v>-38357</v>
      </c>
      <c r="N136" s="29">
        <f t="shared" ref="N136:N138" si="190">L136+M136</f>
        <v>319539.79599999997</v>
      </c>
      <c r="O136" s="29">
        <f t="shared" ref="O136:AB136" si="191">O140+O142+O147+O148+O149+O154+O155+O152+O145</f>
        <v>216956.9</v>
      </c>
      <c r="P136" s="29">
        <f>P140+P142+P147+P148+P149+P154+P155+P152+P145+P157</f>
        <v>0</v>
      </c>
      <c r="Q136" s="29">
        <f t="shared" si="144"/>
        <v>216956.9</v>
      </c>
      <c r="R136" s="29">
        <f>R140+R142+R147+R148+R149+R154+R155+R152+R145+R157+R158+R159</f>
        <v>0</v>
      </c>
      <c r="S136" s="29">
        <f t="shared" ref="S136:S138" si="192">Q136+R136</f>
        <v>216956.9</v>
      </c>
      <c r="T136" s="29">
        <f>T140+T142+T147+T148+T149+T154+T155+T152+T145+T157+T158+T159</f>
        <v>0</v>
      </c>
      <c r="U136" s="29">
        <f>S136+T136</f>
        <v>216956.9</v>
      </c>
      <c r="V136" s="29">
        <f>V140+V142+V147+V148+V149+V154+V155+V152+V145+V157+V158+V159</f>
        <v>-84124.5</v>
      </c>
      <c r="W136" s="29">
        <f>U136+V136</f>
        <v>132832.4</v>
      </c>
      <c r="X136" s="29">
        <f>X140+X142+X147+X148+X149+X154+X155+X152+X145+X157+X158+X159+X156</f>
        <v>0</v>
      </c>
      <c r="Y136" s="29">
        <f>W136+X136</f>
        <v>132832.4</v>
      </c>
      <c r="Z136" s="29">
        <f>Z140+Z142+Z147+Z148+Z149+Z154+Z155+Z152+Z145+Z157+Z158+Z159+Z156</f>
        <v>38357</v>
      </c>
      <c r="AA136" s="29">
        <f>Y136+Z136</f>
        <v>171189.4</v>
      </c>
      <c r="AB136" s="29">
        <f t="shared" si="191"/>
        <v>140500</v>
      </c>
      <c r="AC136" s="30">
        <f>AC140+AC142+AC147+AC148+AC149+AC154+AC155+AC152+AC145+AC157</f>
        <v>0</v>
      </c>
      <c r="AD136" s="30">
        <f t="shared" si="145"/>
        <v>140500</v>
      </c>
      <c r="AE136" s="30">
        <f>AE140+AE142+AE147+AE148+AE149+AE154+AE155+AE152+AE145+AE157+AE158+AE159</f>
        <v>0</v>
      </c>
      <c r="AF136" s="30">
        <f t="shared" ref="AF136:AF138" si="193">AD136+AE136</f>
        <v>140500</v>
      </c>
      <c r="AG136" s="30">
        <f>AG140+AG142+AG147+AG148+AG149+AG154+AG155+AG152+AG145+AG157+AG158+AG159</f>
        <v>-28221.547000000006</v>
      </c>
      <c r="AH136" s="30">
        <f t="shared" ref="AH136:AH138" si="194">AF136+AG136</f>
        <v>112278.45299999999</v>
      </c>
      <c r="AI136" s="30">
        <f>AI140+AI142+AI147+AI148+AI149+AI154+AI155+AI152+AI145+AI157+AI158+AI159+AI156</f>
        <v>28221.546999999999</v>
      </c>
      <c r="AJ136" s="30">
        <f t="shared" ref="AJ136:AJ138" si="195">AH136+AI136</f>
        <v>140500</v>
      </c>
      <c r="AK136" s="30">
        <f>AK140+AK142+AK147+AK148+AK149+AK154+AK155+AK152+AK145+AK157+AK158+AK159+AK156</f>
        <v>0</v>
      </c>
      <c r="AL136" s="30">
        <f t="shared" ref="AL136:AL138" si="196">AJ136+AK136</f>
        <v>140500</v>
      </c>
      <c r="AM136" s="31"/>
      <c r="AN136" s="33">
        <v>0</v>
      </c>
    </row>
    <row r="137" spans="1:40" x14ac:dyDescent="0.3">
      <c r="A137" s="58"/>
      <c r="B137" s="7" t="s">
        <v>12</v>
      </c>
      <c r="C137" s="75"/>
      <c r="D137" s="29">
        <f>D141+D153+D146</f>
        <v>62361.8</v>
      </c>
      <c r="E137" s="29">
        <f>E141+E153+E146</f>
        <v>0</v>
      </c>
      <c r="F137" s="29">
        <f t="shared" si="143"/>
        <v>62361.8</v>
      </c>
      <c r="G137" s="29">
        <f>G141+G153+G146</f>
        <v>0</v>
      </c>
      <c r="H137" s="29">
        <f t="shared" si="187"/>
        <v>62361.8</v>
      </c>
      <c r="I137" s="29">
        <f>I141+I153+I146</f>
        <v>0</v>
      </c>
      <c r="J137" s="29">
        <f t="shared" si="188"/>
        <v>62361.8</v>
      </c>
      <c r="K137" s="29">
        <f>K141+K153+K146</f>
        <v>0</v>
      </c>
      <c r="L137" s="29">
        <f t="shared" si="189"/>
        <v>62361.8</v>
      </c>
      <c r="M137" s="29">
        <f>M141+M153+M146</f>
        <v>0</v>
      </c>
      <c r="N137" s="15">
        <f t="shared" si="190"/>
        <v>62361.8</v>
      </c>
      <c r="O137" s="29">
        <f t="shared" ref="O137:AB137" si="197">O141+O153+O146</f>
        <v>116338.8</v>
      </c>
      <c r="P137" s="29">
        <f>P141+P153+P146</f>
        <v>0</v>
      </c>
      <c r="Q137" s="29">
        <f t="shared" si="144"/>
        <v>116338.8</v>
      </c>
      <c r="R137" s="29">
        <f>R141+R153+R146</f>
        <v>-32677.599999999999</v>
      </c>
      <c r="S137" s="29">
        <f t="shared" si="192"/>
        <v>83661.200000000012</v>
      </c>
      <c r="T137" s="29">
        <f>T141+T153+T146</f>
        <v>0</v>
      </c>
      <c r="U137" s="29">
        <f>S137+T137</f>
        <v>83661.200000000012</v>
      </c>
      <c r="V137" s="29">
        <f>V141+V153+V146</f>
        <v>0</v>
      </c>
      <c r="W137" s="29">
        <f>U137+V137</f>
        <v>83661.200000000012</v>
      </c>
      <c r="X137" s="29">
        <f>X141+X153+X146</f>
        <v>0</v>
      </c>
      <c r="Y137" s="29">
        <f>W137+X137</f>
        <v>83661.200000000012</v>
      </c>
      <c r="Z137" s="29">
        <f>Z141+Z153+Z146</f>
        <v>0</v>
      </c>
      <c r="AA137" s="15">
        <f>Y137+Z137</f>
        <v>83661.200000000012</v>
      </c>
      <c r="AB137" s="29">
        <f t="shared" si="197"/>
        <v>155766</v>
      </c>
      <c r="AC137" s="30">
        <f>AC141+AC153+AC146</f>
        <v>0</v>
      </c>
      <c r="AD137" s="30">
        <f t="shared" si="145"/>
        <v>155766</v>
      </c>
      <c r="AE137" s="30">
        <f>AE141+AE153+AE146</f>
        <v>-155766</v>
      </c>
      <c r="AF137" s="30">
        <f t="shared" si="193"/>
        <v>0</v>
      </c>
      <c r="AG137" s="30">
        <f>AG141+AG153+AG146</f>
        <v>0</v>
      </c>
      <c r="AH137" s="30">
        <f t="shared" si="194"/>
        <v>0</v>
      </c>
      <c r="AI137" s="30">
        <f>AI141+AI153+AI146</f>
        <v>0</v>
      </c>
      <c r="AJ137" s="30">
        <f t="shared" si="195"/>
        <v>0</v>
      </c>
      <c r="AK137" s="30">
        <f>AK141+AK153+AK146</f>
        <v>0</v>
      </c>
      <c r="AL137" s="16">
        <f t="shared" si="196"/>
        <v>0</v>
      </c>
      <c r="AN137" s="13"/>
    </row>
    <row r="138" spans="1:40" ht="56.25" x14ac:dyDescent="0.3">
      <c r="A138" s="58" t="s">
        <v>181</v>
      </c>
      <c r="B138" s="7" t="s">
        <v>134</v>
      </c>
      <c r="C138" s="6" t="s">
        <v>355</v>
      </c>
      <c r="D138" s="15">
        <f>D140+D141</f>
        <v>122861.8</v>
      </c>
      <c r="E138" s="44">
        <f>E140+E141</f>
        <v>41419.322999999997</v>
      </c>
      <c r="F138" s="15">
        <f t="shared" si="143"/>
        <v>164281.12299999999</v>
      </c>
      <c r="G138" s="15">
        <f>G140+G141</f>
        <v>20363.190999999999</v>
      </c>
      <c r="H138" s="15">
        <f t="shared" si="187"/>
        <v>184644.31399999998</v>
      </c>
      <c r="I138" s="15">
        <f>I140+I141</f>
        <v>0</v>
      </c>
      <c r="J138" s="15">
        <f t="shared" si="188"/>
        <v>184644.31399999998</v>
      </c>
      <c r="K138" s="15">
        <f>K140+K141</f>
        <v>0</v>
      </c>
      <c r="L138" s="15">
        <f t="shared" si="189"/>
        <v>184644.31399999998</v>
      </c>
      <c r="M138" s="24">
        <f>M140+M141</f>
        <v>0</v>
      </c>
      <c r="N138" s="15">
        <f t="shared" si="190"/>
        <v>184644.31399999998</v>
      </c>
      <c r="O138" s="15">
        <f t="shared" ref="O138:AB138" si="198">O140+O141</f>
        <v>176838.8</v>
      </c>
      <c r="P138" s="44">
        <f>P140+P141</f>
        <v>0</v>
      </c>
      <c r="Q138" s="15">
        <f t="shared" si="144"/>
        <v>176838.8</v>
      </c>
      <c r="R138" s="15">
        <f>R140+R141</f>
        <v>-32677.599999999999</v>
      </c>
      <c r="S138" s="15">
        <f t="shared" si="192"/>
        <v>144161.19999999998</v>
      </c>
      <c r="T138" s="15">
        <f>T140+T141</f>
        <v>0</v>
      </c>
      <c r="U138" s="15">
        <f>S138+T138</f>
        <v>144161.19999999998</v>
      </c>
      <c r="V138" s="15">
        <f>V140+V141</f>
        <v>0</v>
      </c>
      <c r="W138" s="15">
        <f>U138+V138</f>
        <v>144161.19999999998</v>
      </c>
      <c r="X138" s="15">
        <f>X140+X141</f>
        <v>0</v>
      </c>
      <c r="Y138" s="15">
        <f>W138+X138</f>
        <v>144161.19999999998</v>
      </c>
      <c r="Z138" s="24">
        <f>Z140+Z141</f>
        <v>0</v>
      </c>
      <c r="AA138" s="15">
        <f>Y138+Z138</f>
        <v>144161.19999999998</v>
      </c>
      <c r="AB138" s="15">
        <f t="shared" si="198"/>
        <v>180500</v>
      </c>
      <c r="AC138" s="16">
        <f>AC140+AC141</f>
        <v>0</v>
      </c>
      <c r="AD138" s="16">
        <f t="shared" si="145"/>
        <v>180500</v>
      </c>
      <c r="AE138" s="16">
        <f>AE140+AE141</f>
        <v>-120000</v>
      </c>
      <c r="AF138" s="16">
        <f t="shared" si="193"/>
        <v>60500</v>
      </c>
      <c r="AG138" s="16">
        <f>AG140+AG141</f>
        <v>0</v>
      </c>
      <c r="AH138" s="16">
        <f t="shared" si="194"/>
        <v>60500</v>
      </c>
      <c r="AI138" s="16">
        <f>AI140+AI141</f>
        <v>0</v>
      </c>
      <c r="AJ138" s="16">
        <f t="shared" si="195"/>
        <v>60500</v>
      </c>
      <c r="AK138" s="26">
        <f>AK140+AK141</f>
        <v>0</v>
      </c>
      <c r="AL138" s="16">
        <f t="shared" si="196"/>
        <v>60500</v>
      </c>
      <c r="AN138" s="13"/>
    </row>
    <row r="139" spans="1:40" x14ac:dyDescent="0.3">
      <c r="A139" s="58"/>
      <c r="B139" s="7" t="s">
        <v>5</v>
      </c>
      <c r="C139" s="6"/>
      <c r="D139" s="15"/>
      <c r="E139" s="44"/>
      <c r="F139" s="15"/>
      <c r="G139" s="15"/>
      <c r="H139" s="15"/>
      <c r="I139" s="15"/>
      <c r="J139" s="15"/>
      <c r="K139" s="15"/>
      <c r="L139" s="15"/>
      <c r="M139" s="24"/>
      <c r="N139" s="15"/>
      <c r="O139" s="15"/>
      <c r="P139" s="44"/>
      <c r="Q139" s="15"/>
      <c r="R139" s="15"/>
      <c r="S139" s="15"/>
      <c r="T139" s="15"/>
      <c r="U139" s="15"/>
      <c r="V139" s="15"/>
      <c r="W139" s="15"/>
      <c r="X139" s="15"/>
      <c r="Y139" s="15"/>
      <c r="Z139" s="24"/>
      <c r="AA139" s="15"/>
      <c r="AB139" s="15"/>
      <c r="AC139" s="16"/>
      <c r="AD139" s="16"/>
      <c r="AE139" s="16"/>
      <c r="AF139" s="16"/>
      <c r="AG139" s="16"/>
      <c r="AH139" s="16"/>
      <c r="AI139" s="16"/>
      <c r="AJ139" s="16"/>
      <c r="AK139" s="26"/>
      <c r="AL139" s="16"/>
      <c r="AN139" s="13"/>
    </row>
    <row r="140" spans="1:40" hidden="1" x14ac:dyDescent="0.3">
      <c r="A140" s="1"/>
      <c r="B140" s="7" t="s">
        <v>6</v>
      </c>
      <c r="C140" s="21"/>
      <c r="D140" s="15">
        <v>60500</v>
      </c>
      <c r="E140" s="44">
        <v>41419.322999999997</v>
      </c>
      <c r="F140" s="15">
        <f t="shared" si="143"/>
        <v>101919.323</v>
      </c>
      <c r="G140" s="15">
        <v>20363.190999999999</v>
      </c>
      <c r="H140" s="15">
        <f t="shared" ref="H140:H143" si="199">F140+G140</f>
        <v>122282.514</v>
      </c>
      <c r="I140" s="15"/>
      <c r="J140" s="15">
        <f t="shared" ref="J140:J143" si="200">H140+I140</f>
        <v>122282.514</v>
      </c>
      <c r="K140" s="15"/>
      <c r="L140" s="15">
        <f t="shared" ref="L140:L143" si="201">J140+K140</f>
        <v>122282.514</v>
      </c>
      <c r="M140" s="24"/>
      <c r="N140" s="15">
        <f t="shared" ref="N140:N143" si="202">L140+M140</f>
        <v>122282.514</v>
      </c>
      <c r="O140" s="15">
        <v>60500</v>
      </c>
      <c r="P140" s="44"/>
      <c r="Q140" s="15">
        <f t="shared" si="144"/>
        <v>60500</v>
      </c>
      <c r="R140" s="15"/>
      <c r="S140" s="15">
        <f t="shared" ref="S140:S143" si="203">Q140+R140</f>
        <v>60500</v>
      </c>
      <c r="T140" s="15"/>
      <c r="U140" s="15">
        <f>S140+T140</f>
        <v>60500</v>
      </c>
      <c r="V140" s="15"/>
      <c r="W140" s="15">
        <f>U140+V140</f>
        <v>60500</v>
      </c>
      <c r="X140" s="15"/>
      <c r="Y140" s="15">
        <f>W140+X140</f>
        <v>60500</v>
      </c>
      <c r="Z140" s="24"/>
      <c r="AA140" s="15">
        <f>Y140+Z140</f>
        <v>60500</v>
      </c>
      <c r="AB140" s="16">
        <v>60500</v>
      </c>
      <c r="AC140" s="16"/>
      <c r="AD140" s="16">
        <f t="shared" si="145"/>
        <v>60500</v>
      </c>
      <c r="AE140" s="16"/>
      <c r="AF140" s="16">
        <f t="shared" ref="AF140:AF143" si="204">AD140+AE140</f>
        <v>60500</v>
      </c>
      <c r="AG140" s="16"/>
      <c r="AH140" s="16">
        <f t="shared" ref="AH140:AH143" si="205">AF140+AG140</f>
        <v>60500</v>
      </c>
      <c r="AI140" s="16"/>
      <c r="AJ140" s="16">
        <f t="shared" ref="AJ140:AJ143" si="206">AH140+AI140</f>
        <v>60500</v>
      </c>
      <c r="AK140" s="26"/>
      <c r="AL140" s="16">
        <f t="shared" ref="AL140:AL143" si="207">AJ140+AK140</f>
        <v>60500</v>
      </c>
      <c r="AM140" s="9" t="s">
        <v>223</v>
      </c>
      <c r="AN140" s="13">
        <v>0</v>
      </c>
    </row>
    <row r="141" spans="1:40" x14ac:dyDescent="0.3">
      <c r="A141" s="58"/>
      <c r="B141" s="5" t="s">
        <v>12</v>
      </c>
      <c r="C141" s="75"/>
      <c r="D141" s="15">
        <v>62361.8</v>
      </c>
      <c r="E141" s="44"/>
      <c r="F141" s="15">
        <f t="shared" si="143"/>
        <v>62361.8</v>
      </c>
      <c r="G141" s="15"/>
      <c r="H141" s="15">
        <f t="shared" si="199"/>
        <v>62361.8</v>
      </c>
      <c r="I141" s="15"/>
      <c r="J141" s="15">
        <f t="shared" si="200"/>
        <v>62361.8</v>
      </c>
      <c r="K141" s="15"/>
      <c r="L141" s="15">
        <f t="shared" si="201"/>
        <v>62361.8</v>
      </c>
      <c r="M141" s="24"/>
      <c r="N141" s="15">
        <f t="shared" si="202"/>
        <v>62361.8</v>
      </c>
      <c r="O141" s="15">
        <v>116338.8</v>
      </c>
      <c r="P141" s="44"/>
      <c r="Q141" s="15">
        <f t="shared" si="144"/>
        <v>116338.8</v>
      </c>
      <c r="R141" s="15">
        <v>-32677.599999999999</v>
      </c>
      <c r="S141" s="15">
        <f t="shared" si="203"/>
        <v>83661.200000000012</v>
      </c>
      <c r="T141" s="15"/>
      <c r="U141" s="15">
        <f>S141+T141</f>
        <v>83661.200000000012</v>
      </c>
      <c r="V141" s="15"/>
      <c r="W141" s="15">
        <f>U141+V141</f>
        <v>83661.200000000012</v>
      </c>
      <c r="X141" s="15"/>
      <c r="Y141" s="15">
        <f>W141+X141</f>
        <v>83661.200000000012</v>
      </c>
      <c r="Z141" s="24"/>
      <c r="AA141" s="15">
        <f>Y141+Z141</f>
        <v>83661.200000000012</v>
      </c>
      <c r="AB141" s="16">
        <v>120000</v>
      </c>
      <c r="AC141" s="16"/>
      <c r="AD141" s="16">
        <f t="shared" si="145"/>
        <v>120000</v>
      </c>
      <c r="AE141" s="16">
        <v>-120000</v>
      </c>
      <c r="AF141" s="16">
        <f t="shared" si="204"/>
        <v>0</v>
      </c>
      <c r="AG141" s="16"/>
      <c r="AH141" s="16">
        <f t="shared" si="205"/>
        <v>0</v>
      </c>
      <c r="AI141" s="16"/>
      <c r="AJ141" s="16">
        <f t="shared" si="206"/>
        <v>0</v>
      </c>
      <c r="AK141" s="26"/>
      <c r="AL141" s="16">
        <f t="shared" si="207"/>
        <v>0</v>
      </c>
      <c r="AM141" s="9" t="s">
        <v>224</v>
      </c>
      <c r="AN141" s="13"/>
    </row>
    <row r="142" spans="1:40" ht="56.25" x14ac:dyDescent="0.3">
      <c r="A142" s="58" t="s">
        <v>182</v>
      </c>
      <c r="B142" s="7" t="s">
        <v>78</v>
      </c>
      <c r="C142" s="6" t="s">
        <v>355</v>
      </c>
      <c r="D142" s="15">
        <v>16975.900000000001</v>
      </c>
      <c r="E142" s="44"/>
      <c r="F142" s="15">
        <f t="shared" si="143"/>
        <v>16975.900000000001</v>
      </c>
      <c r="G142" s="15"/>
      <c r="H142" s="15">
        <f t="shared" si="199"/>
        <v>16975.900000000001</v>
      </c>
      <c r="I142" s="15"/>
      <c r="J142" s="15">
        <f t="shared" si="200"/>
        <v>16975.900000000001</v>
      </c>
      <c r="K142" s="15"/>
      <c r="L142" s="15">
        <f t="shared" si="201"/>
        <v>16975.900000000001</v>
      </c>
      <c r="M142" s="24">
        <v>-16975.900000000001</v>
      </c>
      <c r="N142" s="15">
        <f t="shared" si="202"/>
        <v>0</v>
      </c>
      <c r="O142" s="15">
        <v>0</v>
      </c>
      <c r="P142" s="44"/>
      <c r="Q142" s="15">
        <f t="shared" si="144"/>
        <v>0</v>
      </c>
      <c r="R142" s="15"/>
      <c r="S142" s="15">
        <f t="shared" si="203"/>
        <v>0</v>
      </c>
      <c r="T142" s="15"/>
      <c r="U142" s="15">
        <f>S142+T142</f>
        <v>0</v>
      </c>
      <c r="V142" s="15"/>
      <c r="W142" s="15">
        <f>U142+V142</f>
        <v>0</v>
      </c>
      <c r="X142" s="15"/>
      <c r="Y142" s="15">
        <f>W142+X142</f>
        <v>0</v>
      </c>
      <c r="Z142" s="24">
        <v>16975.900000000001</v>
      </c>
      <c r="AA142" s="15">
        <f>Y142+Z142</f>
        <v>16975.900000000001</v>
      </c>
      <c r="AB142" s="16">
        <v>0</v>
      </c>
      <c r="AC142" s="16"/>
      <c r="AD142" s="16">
        <f t="shared" si="145"/>
        <v>0</v>
      </c>
      <c r="AE142" s="16"/>
      <c r="AF142" s="16">
        <f t="shared" si="204"/>
        <v>0</v>
      </c>
      <c r="AG142" s="16"/>
      <c r="AH142" s="16">
        <f t="shared" si="205"/>
        <v>0</v>
      </c>
      <c r="AI142" s="16"/>
      <c r="AJ142" s="16">
        <f t="shared" si="206"/>
        <v>0</v>
      </c>
      <c r="AK142" s="26"/>
      <c r="AL142" s="16">
        <f t="shared" si="207"/>
        <v>0</v>
      </c>
      <c r="AM142" s="9" t="s">
        <v>110</v>
      </c>
      <c r="AN142" s="13"/>
    </row>
    <row r="143" spans="1:40" ht="56.25" x14ac:dyDescent="0.3">
      <c r="A143" s="58" t="s">
        <v>183</v>
      </c>
      <c r="B143" s="7" t="s">
        <v>45</v>
      </c>
      <c r="C143" s="6" t="s">
        <v>355</v>
      </c>
      <c r="D143" s="15">
        <f>D145+D146</f>
        <v>16230.4</v>
      </c>
      <c r="E143" s="44">
        <f>E145+E146</f>
        <v>0</v>
      </c>
      <c r="F143" s="15">
        <f t="shared" si="143"/>
        <v>16230.4</v>
      </c>
      <c r="G143" s="15">
        <f>G145+G146</f>
        <v>0</v>
      </c>
      <c r="H143" s="15">
        <f t="shared" si="199"/>
        <v>16230.4</v>
      </c>
      <c r="I143" s="15">
        <f>I145+I146</f>
        <v>0</v>
      </c>
      <c r="J143" s="15">
        <f t="shared" si="200"/>
        <v>16230.4</v>
      </c>
      <c r="K143" s="15">
        <f>K145+K146</f>
        <v>0</v>
      </c>
      <c r="L143" s="15">
        <f t="shared" si="201"/>
        <v>16230.4</v>
      </c>
      <c r="M143" s="24">
        <f>M145+M146</f>
        <v>0</v>
      </c>
      <c r="N143" s="15">
        <f t="shared" si="202"/>
        <v>16230.4</v>
      </c>
      <c r="O143" s="15">
        <f t="shared" ref="O143:AB143" si="208">O145+O146</f>
        <v>39980.400000000001</v>
      </c>
      <c r="P143" s="44">
        <f>P145+P146</f>
        <v>0</v>
      </c>
      <c r="Q143" s="15">
        <f t="shared" si="144"/>
        <v>39980.400000000001</v>
      </c>
      <c r="R143" s="15">
        <f>R145+R146</f>
        <v>0</v>
      </c>
      <c r="S143" s="15">
        <f t="shared" si="203"/>
        <v>39980.400000000001</v>
      </c>
      <c r="T143" s="15">
        <f>T145+T146</f>
        <v>0</v>
      </c>
      <c r="U143" s="15">
        <f>S143+T143</f>
        <v>39980.400000000001</v>
      </c>
      <c r="V143" s="15">
        <f>V145+V146</f>
        <v>0</v>
      </c>
      <c r="W143" s="15">
        <f>U143+V143</f>
        <v>39980.400000000001</v>
      </c>
      <c r="X143" s="15">
        <f>X145+X146</f>
        <v>0</v>
      </c>
      <c r="Y143" s="15">
        <f>W143+X143</f>
        <v>39980.400000000001</v>
      </c>
      <c r="Z143" s="24">
        <f>Z145+Z146</f>
        <v>0</v>
      </c>
      <c r="AA143" s="15">
        <f>Y143+Z143</f>
        <v>39980.400000000001</v>
      </c>
      <c r="AB143" s="15">
        <f t="shared" si="208"/>
        <v>17701.5</v>
      </c>
      <c r="AC143" s="16">
        <f>AC145+AC146</f>
        <v>0</v>
      </c>
      <c r="AD143" s="16">
        <f t="shared" si="145"/>
        <v>17701.5</v>
      </c>
      <c r="AE143" s="16">
        <f>AE145+AE146</f>
        <v>-17701.5</v>
      </c>
      <c r="AF143" s="16">
        <f t="shared" si="204"/>
        <v>0</v>
      </c>
      <c r="AG143" s="16">
        <f>AG145+AG146</f>
        <v>28022.061000000002</v>
      </c>
      <c r="AH143" s="16">
        <f t="shared" si="205"/>
        <v>28022.061000000002</v>
      </c>
      <c r="AI143" s="16">
        <f>AI145+AI146</f>
        <v>0</v>
      </c>
      <c r="AJ143" s="16">
        <f t="shared" si="206"/>
        <v>28022.061000000002</v>
      </c>
      <c r="AK143" s="26">
        <f>AK145+AK146</f>
        <v>0</v>
      </c>
      <c r="AL143" s="16">
        <f t="shared" si="207"/>
        <v>28022.061000000002</v>
      </c>
      <c r="AM143" s="9" t="s">
        <v>111</v>
      </c>
      <c r="AN143" s="13"/>
    </row>
    <row r="144" spans="1:40" hidden="1" x14ac:dyDescent="0.3">
      <c r="A144" s="1"/>
      <c r="B144" s="7" t="s">
        <v>5</v>
      </c>
      <c r="C144" s="6"/>
      <c r="D144" s="15"/>
      <c r="E144" s="44"/>
      <c r="F144" s="15"/>
      <c r="G144" s="15"/>
      <c r="H144" s="15"/>
      <c r="I144" s="15"/>
      <c r="J144" s="15"/>
      <c r="K144" s="15"/>
      <c r="L144" s="15"/>
      <c r="M144" s="24"/>
      <c r="N144" s="15"/>
      <c r="O144" s="15"/>
      <c r="P144" s="44"/>
      <c r="Q144" s="15"/>
      <c r="R144" s="15"/>
      <c r="S144" s="15"/>
      <c r="T144" s="15"/>
      <c r="U144" s="15"/>
      <c r="V144" s="15"/>
      <c r="W144" s="15"/>
      <c r="X144" s="15"/>
      <c r="Y144" s="15"/>
      <c r="Z144" s="24"/>
      <c r="AA144" s="15"/>
      <c r="AB144" s="16"/>
      <c r="AC144" s="16"/>
      <c r="AD144" s="16"/>
      <c r="AE144" s="16"/>
      <c r="AF144" s="16"/>
      <c r="AG144" s="16"/>
      <c r="AH144" s="16"/>
      <c r="AI144" s="16"/>
      <c r="AJ144" s="16"/>
      <c r="AK144" s="26"/>
      <c r="AL144" s="16"/>
      <c r="AN144" s="13">
        <v>0</v>
      </c>
    </row>
    <row r="145" spans="1:40" hidden="1" x14ac:dyDescent="0.3">
      <c r="A145" s="1"/>
      <c r="B145" s="7" t="s">
        <v>6</v>
      </c>
      <c r="C145" s="6"/>
      <c r="D145" s="15">
        <v>16230.4</v>
      </c>
      <c r="E145" s="44"/>
      <c r="F145" s="15">
        <f t="shared" si="143"/>
        <v>16230.4</v>
      </c>
      <c r="G145" s="15"/>
      <c r="H145" s="15">
        <f t="shared" ref="H145:H150" si="209">F145+G145</f>
        <v>16230.4</v>
      </c>
      <c r="I145" s="15"/>
      <c r="J145" s="15">
        <f t="shared" ref="J145:J150" si="210">H145+I145</f>
        <v>16230.4</v>
      </c>
      <c r="K145" s="15"/>
      <c r="L145" s="15">
        <f t="shared" ref="L145:L150" si="211">J145+K145</f>
        <v>16230.4</v>
      </c>
      <c r="M145" s="24"/>
      <c r="N145" s="15">
        <f t="shared" ref="N145:N150" si="212">L145+M145</f>
        <v>16230.4</v>
      </c>
      <c r="O145" s="15">
        <v>39980.400000000001</v>
      </c>
      <c r="P145" s="44"/>
      <c r="Q145" s="15">
        <f t="shared" si="144"/>
        <v>39980.400000000001</v>
      </c>
      <c r="R145" s="15"/>
      <c r="S145" s="15">
        <f t="shared" ref="S145:S150" si="213">Q145+R145</f>
        <v>39980.400000000001</v>
      </c>
      <c r="T145" s="15"/>
      <c r="U145" s="15">
        <f t="shared" ref="U145:U150" si="214">S145+T145</f>
        <v>39980.400000000001</v>
      </c>
      <c r="V145" s="15"/>
      <c r="W145" s="15">
        <f t="shared" ref="W145:W150" si="215">U145+V145</f>
        <v>39980.400000000001</v>
      </c>
      <c r="X145" s="15"/>
      <c r="Y145" s="15">
        <f t="shared" ref="Y145:Y150" si="216">W145+X145</f>
        <v>39980.400000000001</v>
      </c>
      <c r="Z145" s="24"/>
      <c r="AA145" s="15">
        <f t="shared" ref="AA145:AA150" si="217">Y145+Z145</f>
        <v>39980.400000000001</v>
      </c>
      <c r="AB145" s="16">
        <v>0</v>
      </c>
      <c r="AC145" s="16"/>
      <c r="AD145" s="16">
        <f t="shared" si="145"/>
        <v>0</v>
      </c>
      <c r="AE145" s="16"/>
      <c r="AF145" s="16">
        <f t="shared" ref="AF145:AF150" si="218">AD145+AE145</f>
        <v>0</v>
      </c>
      <c r="AG145" s="16">
        <v>28022.061000000002</v>
      </c>
      <c r="AH145" s="16">
        <f t="shared" ref="AH145:AH150" si="219">AF145+AG145</f>
        <v>28022.061000000002</v>
      </c>
      <c r="AI145" s="16"/>
      <c r="AJ145" s="16">
        <f t="shared" ref="AJ145:AJ150" si="220">AH145+AI145</f>
        <v>28022.061000000002</v>
      </c>
      <c r="AK145" s="26"/>
      <c r="AL145" s="16">
        <f t="shared" ref="AL145:AL150" si="221">AJ145+AK145</f>
        <v>28022.061000000002</v>
      </c>
      <c r="AM145" s="9" t="s">
        <v>111</v>
      </c>
      <c r="AN145" s="13">
        <v>0</v>
      </c>
    </row>
    <row r="146" spans="1:40" hidden="1" x14ac:dyDescent="0.3">
      <c r="A146" s="1"/>
      <c r="B146" s="5" t="s">
        <v>12</v>
      </c>
      <c r="C146" s="6"/>
      <c r="D146" s="15">
        <v>0</v>
      </c>
      <c r="E146" s="44">
        <v>0</v>
      </c>
      <c r="F146" s="15">
        <f t="shared" si="143"/>
        <v>0</v>
      </c>
      <c r="G146" s="15">
        <v>0</v>
      </c>
      <c r="H146" s="15">
        <f t="shared" si="209"/>
        <v>0</v>
      </c>
      <c r="I146" s="15">
        <v>0</v>
      </c>
      <c r="J146" s="15">
        <f t="shared" si="210"/>
        <v>0</v>
      </c>
      <c r="K146" s="15">
        <v>0</v>
      </c>
      <c r="L146" s="15">
        <f t="shared" si="211"/>
        <v>0</v>
      </c>
      <c r="M146" s="24">
        <v>0</v>
      </c>
      <c r="N146" s="15">
        <f t="shared" si="212"/>
        <v>0</v>
      </c>
      <c r="O146" s="15">
        <v>0</v>
      </c>
      <c r="P146" s="44">
        <v>0</v>
      </c>
      <c r="Q146" s="15">
        <f t="shared" si="144"/>
        <v>0</v>
      </c>
      <c r="R146" s="15">
        <v>0</v>
      </c>
      <c r="S146" s="15">
        <f t="shared" si="213"/>
        <v>0</v>
      </c>
      <c r="T146" s="15">
        <v>0</v>
      </c>
      <c r="U146" s="15">
        <f t="shared" si="214"/>
        <v>0</v>
      </c>
      <c r="V146" s="15">
        <v>0</v>
      </c>
      <c r="W146" s="15">
        <f t="shared" si="215"/>
        <v>0</v>
      </c>
      <c r="X146" s="15">
        <v>0</v>
      </c>
      <c r="Y146" s="15">
        <f t="shared" si="216"/>
        <v>0</v>
      </c>
      <c r="Z146" s="24">
        <v>0</v>
      </c>
      <c r="AA146" s="15">
        <f t="shared" si="217"/>
        <v>0</v>
      </c>
      <c r="AB146" s="16">
        <v>17701.5</v>
      </c>
      <c r="AC146" s="16">
        <v>0</v>
      </c>
      <c r="AD146" s="16">
        <f t="shared" si="145"/>
        <v>17701.5</v>
      </c>
      <c r="AE146" s="16">
        <v>-17701.5</v>
      </c>
      <c r="AF146" s="16">
        <f t="shared" si="218"/>
        <v>0</v>
      </c>
      <c r="AG146" s="16"/>
      <c r="AH146" s="16">
        <f t="shared" si="219"/>
        <v>0</v>
      </c>
      <c r="AI146" s="16"/>
      <c r="AJ146" s="16">
        <f t="shared" si="220"/>
        <v>0</v>
      </c>
      <c r="AK146" s="26"/>
      <c r="AL146" s="16">
        <f t="shared" si="221"/>
        <v>0</v>
      </c>
      <c r="AM146" s="9" t="s">
        <v>225</v>
      </c>
      <c r="AN146" s="13">
        <v>0</v>
      </c>
    </row>
    <row r="147" spans="1:40" ht="56.25" hidden="1" x14ac:dyDescent="0.3">
      <c r="A147" s="58" t="s">
        <v>180</v>
      </c>
      <c r="B147" s="7" t="s">
        <v>46</v>
      </c>
      <c r="C147" s="6" t="s">
        <v>355</v>
      </c>
      <c r="D147" s="15">
        <v>0</v>
      </c>
      <c r="E147" s="44">
        <v>0</v>
      </c>
      <c r="F147" s="15">
        <f t="shared" si="143"/>
        <v>0</v>
      </c>
      <c r="G147" s="15">
        <v>0</v>
      </c>
      <c r="H147" s="15">
        <f t="shared" si="209"/>
        <v>0</v>
      </c>
      <c r="I147" s="15"/>
      <c r="J147" s="15">
        <f t="shared" si="210"/>
        <v>0</v>
      </c>
      <c r="K147" s="15"/>
      <c r="L147" s="15">
        <f t="shared" si="211"/>
        <v>0</v>
      </c>
      <c r="M147" s="24"/>
      <c r="N147" s="15">
        <f t="shared" si="212"/>
        <v>0</v>
      </c>
      <c r="O147" s="15">
        <v>14256.8</v>
      </c>
      <c r="P147" s="44">
        <v>0</v>
      </c>
      <c r="Q147" s="15">
        <f t="shared" si="144"/>
        <v>14256.8</v>
      </c>
      <c r="R147" s="15">
        <v>0</v>
      </c>
      <c r="S147" s="15">
        <f t="shared" si="213"/>
        <v>14256.8</v>
      </c>
      <c r="T147" s="15">
        <v>0</v>
      </c>
      <c r="U147" s="15">
        <f t="shared" si="214"/>
        <v>14256.8</v>
      </c>
      <c r="V147" s="15">
        <v>-14256.8</v>
      </c>
      <c r="W147" s="15">
        <f t="shared" si="215"/>
        <v>0</v>
      </c>
      <c r="X147" s="15"/>
      <c r="Y147" s="15">
        <f t="shared" si="216"/>
        <v>0</v>
      </c>
      <c r="Z147" s="24"/>
      <c r="AA147" s="15">
        <f t="shared" si="217"/>
        <v>0</v>
      </c>
      <c r="AB147" s="16">
        <v>0</v>
      </c>
      <c r="AC147" s="16">
        <v>0</v>
      </c>
      <c r="AD147" s="16">
        <f t="shared" si="145"/>
        <v>0</v>
      </c>
      <c r="AE147" s="16">
        <v>0</v>
      </c>
      <c r="AF147" s="16">
        <f t="shared" si="218"/>
        <v>0</v>
      </c>
      <c r="AG147" s="16">
        <v>0</v>
      </c>
      <c r="AH147" s="16">
        <f t="shared" si="219"/>
        <v>0</v>
      </c>
      <c r="AI147" s="16">
        <v>0</v>
      </c>
      <c r="AJ147" s="16">
        <f t="shared" si="220"/>
        <v>0</v>
      </c>
      <c r="AK147" s="26">
        <v>0</v>
      </c>
      <c r="AL147" s="16">
        <f t="shared" si="221"/>
        <v>0</v>
      </c>
      <c r="AM147" s="8" t="s">
        <v>112</v>
      </c>
      <c r="AN147" s="13">
        <v>0</v>
      </c>
    </row>
    <row r="148" spans="1:40" ht="56.25" x14ac:dyDescent="0.3">
      <c r="A148" s="58" t="s">
        <v>184</v>
      </c>
      <c r="B148" s="7" t="s">
        <v>47</v>
      </c>
      <c r="C148" s="6" t="s">
        <v>355</v>
      </c>
      <c r="D148" s="15">
        <v>12170.5</v>
      </c>
      <c r="E148" s="44"/>
      <c r="F148" s="15">
        <f t="shared" si="143"/>
        <v>12170.5</v>
      </c>
      <c r="G148" s="15"/>
      <c r="H148" s="15">
        <f t="shared" si="209"/>
        <v>12170.5</v>
      </c>
      <c r="I148" s="15">
        <v>26867.7</v>
      </c>
      <c r="J148" s="15">
        <f t="shared" si="210"/>
        <v>39038.199999999997</v>
      </c>
      <c r="K148" s="15"/>
      <c r="L148" s="15">
        <f t="shared" si="211"/>
        <v>39038.199999999997</v>
      </c>
      <c r="M148" s="24"/>
      <c r="N148" s="15">
        <f t="shared" si="212"/>
        <v>39038.199999999997</v>
      </c>
      <c r="O148" s="15">
        <v>37733.300000000003</v>
      </c>
      <c r="P148" s="44"/>
      <c r="Q148" s="15">
        <f t="shared" si="144"/>
        <v>37733.300000000003</v>
      </c>
      <c r="R148" s="15"/>
      <c r="S148" s="15">
        <f t="shared" si="213"/>
        <v>37733.300000000003</v>
      </c>
      <c r="T148" s="15"/>
      <c r="U148" s="15">
        <f t="shared" si="214"/>
        <v>37733.300000000003</v>
      </c>
      <c r="V148" s="15">
        <v>-22429.963</v>
      </c>
      <c r="W148" s="15">
        <f t="shared" si="215"/>
        <v>15303.337000000003</v>
      </c>
      <c r="X148" s="15"/>
      <c r="Y148" s="15">
        <f t="shared" si="216"/>
        <v>15303.337000000003</v>
      </c>
      <c r="Z148" s="24"/>
      <c r="AA148" s="15">
        <f t="shared" si="217"/>
        <v>15303.337000000003</v>
      </c>
      <c r="AB148" s="16">
        <v>0</v>
      </c>
      <c r="AC148" s="16"/>
      <c r="AD148" s="16">
        <f t="shared" si="145"/>
        <v>0</v>
      </c>
      <c r="AE148" s="16"/>
      <c r="AF148" s="16">
        <f t="shared" si="218"/>
        <v>0</v>
      </c>
      <c r="AG148" s="16"/>
      <c r="AH148" s="16">
        <f t="shared" si="219"/>
        <v>0</v>
      </c>
      <c r="AI148" s="16"/>
      <c r="AJ148" s="16">
        <f t="shared" si="220"/>
        <v>0</v>
      </c>
      <c r="AK148" s="26"/>
      <c r="AL148" s="16">
        <f t="shared" si="221"/>
        <v>0</v>
      </c>
      <c r="AM148" s="8" t="s">
        <v>113</v>
      </c>
      <c r="AN148" s="13"/>
    </row>
    <row r="149" spans="1:40" ht="56.25" x14ac:dyDescent="0.3">
      <c r="A149" s="58" t="s">
        <v>185</v>
      </c>
      <c r="B149" s="7" t="s">
        <v>48</v>
      </c>
      <c r="C149" s="6" t="s">
        <v>355</v>
      </c>
      <c r="D149" s="15">
        <v>18910</v>
      </c>
      <c r="E149" s="44"/>
      <c r="F149" s="15">
        <f t="shared" si="143"/>
        <v>18910</v>
      </c>
      <c r="G149" s="15"/>
      <c r="H149" s="15">
        <f t="shared" si="209"/>
        <v>18910</v>
      </c>
      <c r="I149" s="15">
        <v>43000</v>
      </c>
      <c r="J149" s="15">
        <f t="shared" si="210"/>
        <v>61910</v>
      </c>
      <c r="K149" s="15"/>
      <c r="L149" s="15">
        <f t="shared" si="211"/>
        <v>61910</v>
      </c>
      <c r="M149" s="24"/>
      <c r="N149" s="15">
        <f t="shared" si="212"/>
        <v>61910</v>
      </c>
      <c r="O149" s="15">
        <v>53457.599999999999</v>
      </c>
      <c r="P149" s="44"/>
      <c r="Q149" s="15">
        <f t="shared" si="144"/>
        <v>53457.599999999999</v>
      </c>
      <c r="R149" s="15"/>
      <c r="S149" s="15">
        <f t="shared" si="213"/>
        <v>53457.599999999999</v>
      </c>
      <c r="T149" s="15"/>
      <c r="U149" s="15">
        <f t="shared" si="214"/>
        <v>53457.599999999999</v>
      </c>
      <c r="V149" s="15">
        <v>-39481.737000000001</v>
      </c>
      <c r="W149" s="15">
        <f t="shared" si="215"/>
        <v>13975.862999999998</v>
      </c>
      <c r="X149" s="15"/>
      <c r="Y149" s="15">
        <f t="shared" si="216"/>
        <v>13975.862999999998</v>
      </c>
      <c r="Z149" s="24"/>
      <c r="AA149" s="15">
        <f t="shared" si="217"/>
        <v>13975.862999999998</v>
      </c>
      <c r="AB149" s="16">
        <v>0</v>
      </c>
      <c r="AC149" s="16"/>
      <c r="AD149" s="16">
        <f t="shared" si="145"/>
        <v>0</v>
      </c>
      <c r="AE149" s="16"/>
      <c r="AF149" s="16">
        <f t="shared" si="218"/>
        <v>0</v>
      </c>
      <c r="AG149" s="16">
        <v>5691.8919999999998</v>
      </c>
      <c r="AH149" s="16">
        <f t="shared" si="219"/>
        <v>5691.8919999999998</v>
      </c>
      <c r="AI149" s="16"/>
      <c r="AJ149" s="16">
        <f t="shared" si="220"/>
        <v>5691.8919999999998</v>
      </c>
      <c r="AK149" s="26"/>
      <c r="AL149" s="16">
        <f t="shared" si="221"/>
        <v>5691.8919999999998</v>
      </c>
      <c r="AM149" s="8" t="s">
        <v>211</v>
      </c>
      <c r="AN149" s="13"/>
    </row>
    <row r="150" spans="1:40" ht="56.25" x14ac:dyDescent="0.3">
      <c r="A150" s="58" t="s">
        <v>186</v>
      </c>
      <c r="B150" s="7" t="s">
        <v>49</v>
      </c>
      <c r="C150" s="6" t="s">
        <v>355</v>
      </c>
      <c r="D150" s="15">
        <f>D152+D153</f>
        <v>1928.1</v>
      </c>
      <c r="E150" s="44">
        <f>E152+E153</f>
        <v>0</v>
      </c>
      <c r="F150" s="15">
        <f t="shared" si="143"/>
        <v>1928.1</v>
      </c>
      <c r="G150" s="15">
        <f>G152+G153</f>
        <v>0</v>
      </c>
      <c r="H150" s="15">
        <f t="shared" si="209"/>
        <v>1928.1</v>
      </c>
      <c r="I150" s="15">
        <f>I152+I153</f>
        <v>0</v>
      </c>
      <c r="J150" s="15">
        <f t="shared" si="210"/>
        <v>1928.1</v>
      </c>
      <c r="K150" s="15">
        <f>K152+K153</f>
        <v>0</v>
      </c>
      <c r="L150" s="15">
        <f t="shared" si="211"/>
        <v>1928.1</v>
      </c>
      <c r="M150" s="24">
        <f>M152+M153</f>
        <v>0</v>
      </c>
      <c r="N150" s="15">
        <f t="shared" si="212"/>
        <v>1928.1</v>
      </c>
      <c r="O150" s="15">
        <f t="shared" ref="O150:AB150" si="222">O152+O153</f>
        <v>3072.8</v>
      </c>
      <c r="P150" s="44">
        <f>P152+P153</f>
        <v>0</v>
      </c>
      <c r="Q150" s="15">
        <f t="shared" si="144"/>
        <v>3072.8</v>
      </c>
      <c r="R150" s="15">
        <f>R152+R153</f>
        <v>0</v>
      </c>
      <c r="S150" s="15">
        <f t="shared" si="213"/>
        <v>3072.8</v>
      </c>
      <c r="T150" s="15">
        <f>T152+T153</f>
        <v>0</v>
      </c>
      <c r="U150" s="15">
        <f t="shared" si="214"/>
        <v>3072.8</v>
      </c>
      <c r="V150" s="15">
        <f>V152+V153</f>
        <v>0</v>
      </c>
      <c r="W150" s="15">
        <f t="shared" si="215"/>
        <v>3072.8</v>
      </c>
      <c r="X150" s="15">
        <f>X152+X153</f>
        <v>0</v>
      </c>
      <c r="Y150" s="15">
        <f t="shared" si="216"/>
        <v>3072.8</v>
      </c>
      <c r="Z150" s="24">
        <f>Z152+Z153</f>
        <v>0</v>
      </c>
      <c r="AA150" s="15">
        <f t="shared" si="217"/>
        <v>3072.8</v>
      </c>
      <c r="AB150" s="15">
        <f t="shared" si="222"/>
        <v>18064.5</v>
      </c>
      <c r="AC150" s="16">
        <f>AC152+AC153</f>
        <v>0</v>
      </c>
      <c r="AD150" s="16">
        <f t="shared" si="145"/>
        <v>18064.5</v>
      </c>
      <c r="AE150" s="16">
        <f>AE152+AE153</f>
        <v>-18064.5</v>
      </c>
      <c r="AF150" s="16">
        <f t="shared" si="218"/>
        <v>0</v>
      </c>
      <c r="AG150" s="16">
        <f>AG152+AG153</f>
        <v>18064.5</v>
      </c>
      <c r="AH150" s="16">
        <f t="shared" si="219"/>
        <v>18064.5</v>
      </c>
      <c r="AI150" s="16">
        <f>AI152+AI153</f>
        <v>0</v>
      </c>
      <c r="AJ150" s="16">
        <f t="shared" si="220"/>
        <v>18064.5</v>
      </c>
      <c r="AK150" s="26">
        <f>AK152+AK153</f>
        <v>0</v>
      </c>
      <c r="AL150" s="16">
        <f t="shared" si="221"/>
        <v>18064.5</v>
      </c>
      <c r="AM150" s="9" t="s">
        <v>114</v>
      </c>
      <c r="AN150" s="13"/>
    </row>
    <row r="151" spans="1:40" hidden="1" x14ac:dyDescent="0.3">
      <c r="A151" s="1"/>
      <c r="B151" s="7" t="s">
        <v>5</v>
      </c>
      <c r="C151" s="6"/>
      <c r="D151" s="15"/>
      <c r="E151" s="44"/>
      <c r="F151" s="15"/>
      <c r="G151" s="15"/>
      <c r="H151" s="15"/>
      <c r="I151" s="15"/>
      <c r="J151" s="15"/>
      <c r="K151" s="15"/>
      <c r="L151" s="15"/>
      <c r="M151" s="24"/>
      <c r="N151" s="15"/>
      <c r="O151" s="15"/>
      <c r="P151" s="44"/>
      <c r="Q151" s="15"/>
      <c r="R151" s="15"/>
      <c r="S151" s="15"/>
      <c r="T151" s="15"/>
      <c r="U151" s="15"/>
      <c r="V151" s="15"/>
      <c r="W151" s="15"/>
      <c r="X151" s="15"/>
      <c r="Y151" s="15"/>
      <c r="Z151" s="24"/>
      <c r="AA151" s="15"/>
      <c r="AB151" s="16"/>
      <c r="AC151" s="16"/>
      <c r="AD151" s="16"/>
      <c r="AE151" s="16"/>
      <c r="AF151" s="16"/>
      <c r="AG151" s="16"/>
      <c r="AH151" s="16"/>
      <c r="AI151" s="16"/>
      <c r="AJ151" s="16"/>
      <c r="AK151" s="26"/>
      <c r="AL151" s="16"/>
      <c r="AM151" s="8"/>
      <c r="AN151" s="13">
        <v>0</v>
      </c>
    </row>
    <row r="152" spans="1:40" hidden="1" x14ac:dyDescent="0.3">
      <c r="A152" s="1"/>
      <c r="B152" s="7" t="s">
        <v>6</v>
      </c>
      <c r="C152" s="6"/>
      <c r="D152" s="15">
        <v>1928.1</v>
      </c>
      <c r="E152" s="44"/>
      <c r="F152" s="15">
        <f t="shared" si="143"/>
        <v>1928.1</v>
      </c>
      <c r="G152" s="15"/>
      <c r="H152" s="15">
        <f t="shared" ref="H152:H160" si="223">F152+G152</f>
        <v>1928.1</v>
      </c>
      <c r="I152" s="15"/>
      <c r="J152" s="15">
        <f t="shared" ref="J152:J160" si="224">H152+I152</f>
        <v>1928.1</v>
      </c>
      <c r="K152" s="15"/>
      <c r="L152" s="15">
        <f t="shared" ref="L152:L160" si="225">J152+K152</f>
        <v>1928.1</v>
      </c>
      <c r="M152" s="24"/>
      <c r="N152" s="15">
        <f t="shared" ref="N152:N160" si="226">L152+M152</f>
        <v>1928.1</v>
      </c>
      <c r="O152" s="15">
        <v>3072.8</v>
      </c>
      <c r="P152" s="44"/>
      <c r="Q152" s="15">
        <f t="shared" si="144"/>
        <v>3072.8</v>
      </c>
      <c r="R152" s="15"/>
      <c r="S152" s="15">
        <f t="shared" ref="S152:S160" si="227">Q152+R152</f>
        <v>3072.8</v>
      </c>
      <c r="T152" s="15"/>
      <c r="U152" s="15">
        <f t="shared" ref="U152:U160" si="228">S152+T152</f>
        <v>3072.8</v>
      </c>
      <c r="V152" s="15"/>
      <c r="W152" s="15">
        <f t="shared" ref="W152:W160" si="229">U152+V152</f>
        <v>3072.8</v>
      </c>
      <c r="X152" s="15"/>
      <c r="Y152" s="15">
        <f t="shared" ref="Y152:Y160" si="230">W152+X152</f>
        <v>3072.8</v>
      </c>
      <c r="Z152" s="24"/>
      <c r="AA152" s="15">
        <f t="shared" ref="AA152:AA160" si="231">Y152+Z152</f>
        <v>3072.8</v>
      </c>
      <c r="AB152" s="16">
        <v>0</v>
      </c>
      <c r="AC152" s="16"/>
      <c r="AD152" s="16">
        <f t="shared" si="145"/>
        <v>0</v>
      </c>
      <c r="AE152" s="16"/>
      <c r="AF152" s="16">
        <f t="shared" ref="AF152:AF160" si="232">AD152+AE152</f>
        <v>0</v>
      </c>
      <c r="AG152" s="16">
        <v>18064.5</v>
      </c>
      <c r="AH152" s="16">
        <f t="shared" ref="AH152:AH160" si="233">AF152+AG152</f>
        <v>18064.5</v>
      </c>
      <c r="AI152" s="16"/>
      <c r="AJ152" s="16">
        <f t="shared" ref="AJ152:AJ160" si="234">AH152+AI152</f>
        <v>18064.5</v>
      </c>
      <c r="AK152" s="26"/>
      <c r="AL152" s="16">
        <f t="shared" ref="AL152:AL160" si="235">AJ152+AK152</f>
        <v>18064.5</v>
      </c>
      <c r="AM152" s="8" t="s">
        <v>114</v>
      </c>
      <c r="AN152" s="13">
        <v>0</v>
      </c>
    </row>
    <row r="153" spans="1:40" hidden="1" x14ac:dyDescent="0.3">
      <c r="A153" s="1"/>
      <c r="B153" s="5" t="s">
        <v>12</v>
      </c>
      <c r="C153" s="6"/>
      <c r="D153" s="15">
        <v>0</v>
      </c>
      <c r="E153" s="44">
        <v>0</v>
      </c>
      <c r="F153" s="15">
        <f t="shared" si="143"/>
        <v>0</v>
      </c>
      <c r="G153" s="15">
        <v>0</v>
      </c>
      <c r="H153" s="15">
        <f t="shared" si="223"/>
        <v>0</v>
      </c>
      <c r="I153" s="15">
        <v>0</v>
      </c>
      <c r="J153" s="15">
        <f t="shared" si="224"/>
        <v>0</v>
      </c>
      <c r="K153" s="15">
        <v>0</v>
      </c>
      <c r="L153" s="15">
        <f t="shared" si="225"/>
        <v>0</v>
      </c>
      <c r="M153" s="24">
        <v>0</v>
      </c>
      <c r="N153" s="15">
        <f t="shared" si="226"/>
        <v>0</v>
      </c>
      <c r="O153" s="15">
        <v>0</v>
      </c>
      <c r="P153" s="44">
        <v>0</v>
      </c>
      <c r="Q153" s="15">
        <f t="shared" si="144"/>
        <v>0</v>
      </c>
      <c r="R153" s="15">
        <v>0</v>
      </c>
      <c r="S153" s="15">
        <f t="shared" si="227"/>
        <v>0</v>
      </c>
      <c r="T153" s="15">
        <v>0</v>
      </c>
      <c r="U153" s="15">
        <f t="shared" si="228"/>
        <v>0</v>
      </c>
      <c r="V153" s="15">
        <v>0</v>
      </c>
      <c r="W153" s="15">
        <f t="shared" si="229"/>
        <v>0</v>
      </c>
      <c r="X153" s="15">
        <v>0</v>
      </c>
      <c r="Y153" s="15">
        <f t="shared" si="230"/>
        <v>0</v>
      </c>
      <c r="Z153" s="24">
        <v>0</v>
      </c>
      <c r="AA153" s="15">
        <f t="shared" si="231"/>
        <v>0</v>
      </c>
      <c r="AB153" s="16">
        <v>18064.5</v>
      </c>
      <c r="AC153" s="16">
        <v>0</v>
      </c>
      <c r="AD153" s="16">
        <f t="shared" si="145"/>
        <v>18064.5</v>
      </c>
      <c r="AE153" s="16">
        <v>-18064.5</v>
      </c>
      <c r="AF153" s="16">
        <f t="shared" si="232"/>
        <v>0</v>
      </c>
      <c r="AG153" s="16"/>
      <c r="AH153" s="16">
        <f t="shared" si="233"/>
        <v>0</v>
      </c>
      <c r="AI153" s="16"/>
      <c r="AJ153" s="16">
        <f t="shared" si="234"/>
        <v>0</v>
      </c>
      <c r="AK153" s="26"/>
      <c r="AL153" s="16">
        <f t="shared" si="235"/>
        <v>0</v>
      </c>
      <c r="AM153" s="8" t="s">
        <v>225</v>
      </c>
      <c r="AN153" s="13">
        <v>0</v>
      </c>
    </row>
    <row r="154" spans="1:40" ht="56.25" x14ac:dyDescent="0.3">
      <c r="A154" s="58" t="s">
        <v>187</v>
      </c>
      <c r="B154" s="7" t="s">
        <v>77</v>
      </c>
      <c r="C154" s="6" t="s">
        <v>355</v>
      </c>
      <c r="D154" s="15">
        <v>0</v>
      </c>
      <c r="E154" s="44">
        <v>0</v>
      </c>
      <c r="F154" s="15">
        <f t="shared" si="143"/>
        <v>0</v>
      </c>
      <c r="G154" s="15">
        <v>0</v>
      </c>
      <c r="H154" s="15">
        <f t="shared" si="223"/>
        <v>0</v>
      </c>
      <c r="I154" s="15">
        <v>0</v>
      </c>
      <c r="J154" s="15">
        <f t="shared" si="224"/>
        <v>0</v>
      </c>
      <c r="K154" s="15">
        <v>0</v>
      </c>
      <c r="L154" s="15">
        <f t="shared" si="225"/>
        <v>0</v>
      </c>
      <c r="M154" s="24">
        <v>0</v>
      </c>
      <c r="N154" s="15">
        <f t="shared" si="226"/>
        <v>0</v>
      </c>
      <c r="O154" s="15">
        <v>7956</v>
      </c>
      <c r="P154" s="44">
        <v>0</v>
      </c>
      <c r="Q154" s="15">
        <f t="shared" si="144"/>
        <v>7956</v>
      </c>
      <c r="R154" s="15">
        <v>0</v>
      </c>
      <c r="S154" s="15">
        <f t="shared" si="227"/>
        <v>7956</v>
      </c>
      <c r="T154" s="15">
        <v>0</v>
      </c>
      <c r="U154" s="15">
        <f t="shared" si="228"/>
        <v>7956</v>
      </c>
      <c r="V154" s="15">
        <v>-7956</v>
      </c>
      <c r="W154" s="15">
        <f t="shared" si="229"/>
        <v>0</v>
      </c>
      <c r="X154" s="15"/>
      <c r="Y154" s="15">
        <f t="shared" si="230"/>
        <v>0</v>
      </c>
      <c r="Z154" s="24"/>
      <c r="AA154" s="15">
        <f t="shared" si="231"/>
        <v>0</v>
      </c>
      <c r="AB154" s="16">
        <v>80000</v>
      </c>
      <c r="AC154" s="16">
        <v>0</v>
      </c>
      <c r="AD154" s="16">
        <f t="shared" si="145"/>
        <v>80000</v>
      </c>
      <c r="AE154" s="16">
        <v>0</v>
      </c>
      <c r="AF154" s="16">
        <f t="shared" si="232"/>
        <v>80000</v>
      </c>
      <c r="AG154" s="16">
        <v>-80000</v>
      </c>
      <c r="AH154" s="16">
        <f t="shared" si="233"/>
        <v>0</v>
      </c>
      <c r="AI154" s="16">
        <v>28221.546999999999</v>
      </c>
      <c r="AJ154" s="16">
        <f t="shared" si="234"/>
        <v>28221.546999999999</v>
      </c>
      <c r="AK154" s="26"/>
      <c r="AL154" s="16">
        <f t="shared" si="235"/>
        <v>28221.546999999999</v>
      </c>
      <c r="AM154" s="8" t="s">
        <v>115</v>
      </c>
      <c r="AN154" s="13"/>
    </row>
    <row r="155" spans="1:40" ht="56.25" hidden="1" x14ac:dyDescent="0.3">
      <c r="A155" s="66" t="s">
        <v>184</v>
      </c>
      <c r="B155" s="7" t="s">
        <v>79</v>
      </c>
      <c r="C155" s="6" t="s">
        <v>129</v>
      </c>
      <c r="D155" s="15">
        <v>21381.1</v>
      </c>
      <c r="E155" s="44"/>
      <c r="F155" s="15">
        <f t="shared" si="143"/>
        <v>21381.1</v>
      </c>
      <c r="G155" s="15"/>
      <c r="H155" s="15">
        <f t="shared" si="223"/>
        <v>21381.1</v>
      </c>
      <c r="I155" s="15">
        <v>-21381.1</v>
      </c>
      <c r="J155" s="15">
        <f t="shared" si="224"/>
        <v>0</v>
      </c>
      <c r="K155" s="15"/>
      <c r="L155" s="15">
        <f t="shared" si="225"/>
        <v>0</v>
      </c>
      <c r="M155" s="24"/>
      <c r="N155" s="15">
        <f t="shared" si="226"/>
        <v>0</v>
      </c>
      <c r="O155" s="15">
        <v>0</v>
      </c>
      <c r="P155" s="44"/>
      <c r="Q155" s="15">
        <f t="shared" si="144"/>
        <v>0</v>
      </c>
      <c r="R155" s="15"/>
      <c r="S155" s="15">
        <f t="shared" si="227"/>
        <v>0</v>
      </c>
      <c r="T155" s="15"/>
      <c r="U155" s="15">
        <f t="shared" si="228"/>
        <v>0</v>
      </c>
      <c r="V155" s="15"/>
      <c r="W155" s="15">
        <f t="shared" si="229"/>
        <v>0</v>
      </c>
      <c r="X155" s="15"/>
      <c r="Y155" s="15">
        <f t="shared" si="230"/>
        <v>0</v>
      </c>
      <c r="Z155" s="24"/>
      <c r="AA155" s="15">
        <f t="shared" si="231"/>
        <v>0</v>
      </c>
      <c r="AB155" s="15">
        <v>0</v>
      </c>
      <c r="AC155" s="16"/>
      <c r="AD155" s="16">
        <f t="shared" si="145"/>
        <v>0</v>
      </c>
      <c r="AE155" s="16"/>
      <c r="AF155" s="16">
        <f t="shared" si="232"/>
        <v>0</v>
      </c>
      <c r="AG155" s="16"/>
      <c r="AH155" s="16">
        <f t="shared" si="233"/>
        <v>0</v>
      </c>
      <c r="AI155" s="16"/>
      <c r="AJ155" s="16">
        <f t="shared" si="234"/>
        <v>0</v>
      </c>
      <c r="AK155" s="26"/>
      <c r="AL155" s="16">
        <f t="shared" si="235"/>
        <v>0</v>
      </c>
      <c r="AM155" s="8" t="s">
        <v>116</v>
      </c>
      <c r="AN155" s="13">
        <v>0</v>
      </c>
    </row>
    <row r="156" spans="1:40" ht="56.25" x14ac:dyDescent="0.3">
      <c r="A156" s="58" t="s">
        <v>188</v>
      </c>
      <c r="B156" s="7" t="s">
        <v>79</v>
      </c>
      <c r="C156" s="6" t="s">
        <v>355</v>
      </c>
      <c r="D156" s="15"/>
      <c r="E156" s="44"/>
      <c r="F156" s="15"/>
      <c r="G156" s="15"/>
      <c r="H156" s="15"/>
      <c r="I156" s="15"/>
      <c r="J156" s="15"/>
      <c r="K156" s="15">
        <v>21381.1</v>
      </c>
      <c r="L156" s="15">
        <f t="shared" si="225"/>
        <v>21381.1</v>
      </c>
      <c r="M156" s="24">
        <v>-21381.1</v>
      </c>
      <c r="N156" s="15">
        <f t="shared" si="226"/>
        <v>0</v>
      </c>
      <c r="O156" s="15"/>
      <c r="P156" s="44"/>
      <c r="Q156" s="15"/>
      <c r="R156" s="15"/>
      <c r="S156" s="15"/>
      <c r="T156" s="15"/>
      <c r="U156" s="15"/>
      <c r="V156" s="15"/>
      <c r="W156" s="15"/>
      <c r="X156" s="15"/>
      <c r="Y156" s="15">
        <f t="shared" si="230"/>
        <v>0</v>
      </c>
      <c r="Z156" s="24">
        <v>21381.1</v>
      </c>
      <c r="AA156" s="15">
        <f t="shared" si="231"/>
        <v>21381.1</v>
      </c>
      <c r="AB156" s="15"/>
      <c r="AC156" s="16"/>
      <c r="AD156" s="16"/>
      <c r="AE156" s="16"/>
      <c r="AF156" s="16"/>
      <c r="AG156" s="16"/>
      <c r="AH156" s="16"/>
      <c r="AI156" s="16"/>
      <c r="AJ156" s="16">
        <f t="shared" si="234"/>
        <v>0</v>
      </c>
      <c r="AK156" s="26"/>
      <c r="AL156" s="16">
        <f t="shared" si="235"/>
        <v>0</v>
      </c>
      <c r="AM156" s="8" t="s">
        <v>116</v>
      </c>
      <c r="AN156" s="13"/>
    </row>
    <row r="157" spans="1:40" ht="56.25" x14ac:dyDescent="0.3">
      <c r="A157" s="58" t="s">
        <v>189</v>
      </c>
      <c r="B157" s="7" t="s">
        <v>248</v>
      </c>
      <c r="C157" s="6" t="s">
        <v>355</v>
      </c>
      <c r="D157" s="15"/>
      <c r="E157" s="44">
        <v>25842.915000000001</v>
      </c>
      <c r="F157" s="15">
        <f t="shared" si="143"/>
        <v>25842.915000000001</v>
      </c>
      <c r="G157" s="15">
        <v>6287.3549999999996</v>
      </c>
      <c r="H157" s="15">
        <f t="shared" si="223"/>
        <v>32130.27</v>
      </c>
      <c r="I157" s="15"/>
      <c r="J157" s="15">
        <f t="shared" si="224"/>
        <v>32130.27</v>
      </c>
      <c r="K157" s="15"/>
      <c r="L157" s="15">
        <f t="shared" si="225"/>
        <v>32130.27</v>
      </c>
      <c r="M157" s="24"/>
      <c r="N157" s="15">
        <f t="shared" si="226"/>
        <v>32130.27</v>
      </c>
      <c r="O157" s="15"/>
      <c r="P157" s="44"/>
      <c r="Q157" s="15">
        <f t="shared" si="144"/>
        <v>0</v>
      </c>
      <c r="R157" s="15"/>
      <c r="S157" s="15">
        <f t="shared" si="227"/>
        <v>0</v>
      </c>
      <c r="T157" s="15"/>
      <c r="U157" s="15">
        <f t="shared" si="228"/>
        <v>0</v>
      </c>
      <c r="V157" s="15"/>
      <c r="W157" s="15">
        <f t="shared" si="229"/>
        <v>0</v>
      </c>
      <c r="X157" s="15"/>
      <c r="Y157" s="15">
        <f t="shared" si="230"/>
        <v>0</v>
      </c>
      <c r="Z157" s="24"/>
      <c r="AA157" s="15">
        <f t="shared" si="231"/>
        <v>0</v>
      </c>
      <c r="AB157" s="15"/>
      <c r="AC157" s="16"/>
      <c r="AD157" s="16">
        <f t="shared" si="145"/>
        <v>0</v>
      </c>
      <c r="AE157" s="16"/>
      <c r="AF157" s="16">
        <f t="shared" si="232"/>
        <v>0</v>
      </c>
      <c r="AG157" s="16"/>
      <c r="AH157" s="16">
        <f t="shared" si="233"/>
        <v>0</v>
      </c>
      <c r="AI157" s="16"/>
      <c r="AJ157" s="16">
        <f t="shared" si="234"/>
        <v>0</v>
      </c>
      <c r="AK157" s="26"/>
      <c r="AL157" s="16">
        <f t="shared" si="235"/>
        <v>0</v>
      </c>
      <c r="AM157" s="8" t="s">
        <v>249</v>
      </c>
      <c r="AN157" s="13"/>
    </row>
    <row r="158" spans="1:40" ht="56.25" x14ac:dyDescent="0.3">
      <c r="A158" s="58" t="s">
        <v>190</v>
      </c>
      <c r="B158" s="7" t="s">
        <v>323</v>
      </c>
      <c r="C158" s="6" t="s">
        <v>355</v>
      </c>
      <c r="D158" s="15"/>
      <c r="E158" s="44"/>
      <c r="F158" s="15"/>
      <c r="G158" s="15">
        <v>23340.873</v>
      </c>
      <c r="H158" s="15">
        <f t="shared" si="223"/>
        <v>23340.873</v>
      </c>
      <c r="I158" s="15"/>
      <c r="J158" s="15">
        <f t="shared" si="224"/>
        <v>23340.873</v>
      </c>
      <c r="K158" s="15"/>
      <c r="L158" s="15">
        <f t="shared" si="225"/>
        <v>23340.873</v>
      </c>
      <c r="M158" s="24"/>
      <c r="N158" s="15">
        <f t="shared" si="226"/>
        <v>23340.873</v>
      </c>
      <c r="O158" s="15"/>
      <c r="P158" s="44"/>
      <c r="Q158" s="15"/>
      <c r="R158" s="15"/>
      <c r="S158" s="15">
        <f t="shared" si="227"/>
        <v>0</v>
      </c>
      <c r="T158" s="15"/>
      <c r="U158" s="15">
        <f t="shared" si="228"/>
        <v>0</v>
      </c>
      <c r="V158" s="15"/>
      <c r="W158" s="15">
        <f t="shared" si="229"/>
        <v>0</v>
      </c>
      <c r="X158" s="15"/>
      <c r="Y158" s="15">
        <f t="shared" si="230"/>
        <v>0</v>
      </c>
      <c r="Z158" s="24"/>
      <c r="AA158" s="15">
        <f t="shared" si="231"/>
        <v>0</v>
      </c>
      <c r="AB158" s="15"/>
      <c r="AC158" s="16"/>
      <c r="AD158" s="16"/>
      <c r="AE158" s="16"/>
      <c r="AF158" s="16">
        <f t="shared" si="232"/>
        <v>0</v>
      </c>
      <c r="AG158" s="16"/>
      <c r="AH158" s="16">
        <f t="shared" si="233"/>
        <v>0</v>
      </c>
      <c r="AI158" s="16"/>
      <c r="AJ158" s="16">
        <f t="shared" si="234"/>
        <v>0</v>
      </c>
      <c r="AK158" s="26"/>
      <c r="AL158" s="16">
        <f t="shared" si="235"/>
        <v>0</v>
      </c>
      <c r="AM158" s="8" t="s">
        <v>325</v>
      </c>
      <c r="AN158" s="13"/>
    </row>
    <row r="159" spans="1:40" ht="56.25" x14ac:dyDescent="0.3">
      <c r="A159" s="58" t="s">
        <v>191</v>
      </c>
      <c r="B159" s="7" t="s">
        <v>324</v>
      </c>
      <c r="C159" s="6" t="s">
        <v>355</v>
      </c>
      <c r="D159" s="15"/>
      <c r="E159" s="44"/>
      <c r="F159" s="15"/>
      <c r="G159" s="15">
        <v>22679.438999999998</v>
      </c>
      <c r="H159" s="15">
        <f t="shared" si="223"/>
        <v>22679.438999999998</v>
      </c>
      <c r="I159" s="15"/>
      <c r="J159" s="15">
        <f t="shared" si="224"/>
        <v>22679.438999999998</v>
      </c>
      <c r="K159" s="15"/>
      <c r="L159" s="15">
        <f t="shared" si="225"/>
        <v>22679.438999999998</v>
      </c>
      <c r="M159" s="24"/>
      <c r="N159" s="15">
        <f t="shared" si="226"/>
        <v>22679.438999999998</v>
      </c>
      <c r="O159" s="15"/>
      <c r="P159" s="44"/>
      <c r="Q159" s="15"/>
      <c r="R159" s="15"/>
      <c r="S159" s="15">
        <f t="shared" si="227"/>
        <v>0</v>
      </c>
      <c r="T159" s="15"/>
      <c r="U159" s="15">
        <f t="shared" si="228"/>
        <v>0</v>
      </c>
      <c r="V159" s="15"/>
      <c r="W159" s="15">
        <f t="shared" si="229"/>
        <v>0</v>
      </c>
      <c r="X159" s="15"/>
      <c r="Y159" s="15">
        <f t="shared" si="230"/>
        <v>0</v>
      </c>
      <c r="Z159" s="24"/>
      <c r="AA159" s="15">
        <f t="shared" si="231"/>
        <v>0</v>
      </c>
      <c r="AB159" s="15"/>
      <c r="AC159" s="16"/>
      <c r="AD159" s="16"/>
      <c r="AE159" s="16"/>
      <c r="AF159" s="16">
        <f t="shared" si="232"/>
        <v>0</v>
      </c>
      <c r="AG159" s="16"/>
      <c r="AH159" s="16">
        <f t="shared" si="233"/>
        <v>0</v>
      </c>
      <c r="AI159" s="16"/>
      <c r="AJ159" s="16">
        <f t="shared" si="234"/>
        <v>0</v>
      </c>
      <c r="AK159" s="26"/>
      <c r="AL159" s="16">
        <f t="shared" si="235"/>
        <v>0</v>
      </c>
      <c r="AM159" s="8" t="s">
        <v>326</v>
      </c>
      <c r="AN159" s="13"/>
    </row>
    <row r="160" spans="1:40" x14ac:dyDescent="0.3">
      <c r="A160" s="58"/>
      <c r="B160" s="75" t="s">
        <v>4</v>
      </c>
      <c r="C160" s="75"/>
      <c r="D160" s="30">
        <f>D162+D163</f>
        <v>2702073</v>
      </c>
      <c r="E160" s="30">
        <f>E162+E163</f>
        <v>12363.3</v>
      </c>
      <c r="F160" s="29">
        <f t="shared" si="143"/>
        <v>2714436.3</v>
      </c>
      <c r="G160" s="30">
        <f>G162+G163</f>
        <v>284356.26200000005</v>
      </c>
      <c r="H160" s="29">
        <f t="shared" si="223"/>
        <v>2998792.5619999999</v>
      </c>
      <c r="I160" s="30">
        <f>I162+I163</f>
        <v>0</v>
      </c>
      <c r="J160" s="29">
        <f t="shared" si="224"/>
        <v>2998792.5619999999</v>
      </c>
      <c r="K160" s="30">
        <f>K162+K163</f>
        <v>0</v>
      </c>
      <c r="L160" s="29">
        <f t="shared" si="225"/>
        <v>2998792.5619999999</v>
      </c>
      <c r="M160" s="26">
        <f>M162+M163</f>
        <v>-437360.86</v>
      </c>
      <c r="N160" s="15">
        <f t="shared" si="226"/>
        <v>2561431.702</v>
      </c>
      <c r="O160" s="30">
        <f t="shared" ref="O160:AB160" si="236">O162+O163</f>
        <v>2943856.3</v>
      </c>
      <c r="P160" s="30">
        <f>P162+P163</f>
        <v>0</v>
      </c>
      <c r="Q160" s="29">
        <f t="shared" si="144"/>
        <v>2943856.3</v>
      </c>
      <c r="R160" s="30">
        <f>R162+R163</f>
        <v>0</v>
      </c>
      <c r="S160" s="29">
        <f t="shared" si="227"/>
        <v>2943856.3</v>
      </c>
      <c r="T160" s="30">
        <f>T162+T163</f>
        <v>0</v>
      </c>
      <c r="U160" s="29">
        <f t="shared" si="228"/>
        <v>2943856.3</v>
      </c>
      <c r="V160" s="30">
        <f>V162+V163</f>
        <v>0</v>
      </c>
      <c r="W160" s="29">
        <f t="shared" si="229"/>
        <v>2943856.3</v>
      </c>
      <c r="X160" s="30">
        <f>X162+X163</f>
        <v>0</v>
      </c>
      <c r="Y160" s="29">
        <f t="shared" si="230"/>
        <v>2943856.3</v>
      </c>
      <c r="Z160" s="30">
        <f>Z162+Z163</f>
        <v>469152.16</v>
      </c>
      <c r="AA160" s="15">
        <f t="shared" si="231"/>
        <v>3413008.46</v>
      </c>
      <c r="AB160" s="30">
        <f t="shared" si="236"/>
        <v>3590793.7</v>
      </c>
      <c r="AC160" s="30">
        <f>AC162+AC163</f>
        <v>0</v>
      </c>
      <c r="AD160" s="30">
        <f t="shared" si="145"/>
        <v>3590793.7</v>
      </c>
      <c r="AE160" s="30">
        <f>AE162+AE163</f>
        <v>0</v>
      </c>
      <c r="AF160" s="30">
        <f t="shared" si="232"/>
        <v>3590793.7</v>
      </c>
      <c r="AG160" s="30">
        <f>AG162+AG163</f>
        <v>0</v>
      </c>
      <c r="AH160" s="30">
        <f t="shared" si="233"/>
        <v>3590793.7</v>
      </c>
      <c r="AI160" s="30">
        <f>AI162+AI163</f>
        <v>0</v>
      </c>
      <c r="AJ160" s="30">
        <f t="shared" si="234"/>
        <v>3590793.7</v>
      </c>
      <c r="AK160" s="30">
        <f>AK162+AK163</f>
        <v>0</v>
      </c>
      <c r="AL160" s="16">
        <f t="shared" si="235"/>
        <v>3590793.7</v>
      </c>
      <c r="AN160" s="13"/>
    </row>
    <row r="161" spans="1:40" x14ac:dyDescent="0.3">
      <c r="A161" s="58"/>
      <c r="B161" s="7" t="s">
        <v>5</v>
      </c>
      <c r="C161" s="76"/>
      <c r="D161" s="29"/>
      <c r="E161" s="29"/>
      <c r="F161" s="29"/>
      <c r="G161" s="29"/>
      <c r="H161" s="29"/>
      <c r="I161" s="29"/>
      <c r="J161" s="29"/>
      <c r="K161" s="29"/>
      <c r="L161" s="29"/>
      <c r="M161" s="24"/>
      <c r="N161" s="15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15"/>
      <c r="AB161" s="29"/>
      <c r="AC161" s="30"/>
      <c r="AD161" s="30"/>
      <c r="AE161" s="30"/>
      <c r="AF161" s="30"/>
      <c r="AG161" s="30"/>
      <c r="AH161" s="30"/>
      <c r="AI161" s="30"/>
      <c r="AJ161" s="30"/>
      <c r="AK161" s="30"/>
      <c r="AL161" s="16"/>
      <c r="AN161" s="13"/>
    </row>
    <row r="162" spans="1:40" s="32" customFormat="1" hidden="1" x14ac:dyDescent="0.3">
      <c r="A162" s="28"/>
      <c r="B162" s="37" t="s">
        <v>6</v>
      </c>
      <c r="C162" s="52"/>
      <c r="D162" s="39">
        <f>D166+D170+D174+D178+D182+D186+D190+D194+D198+D201+D204+D208+D212+D200</f>
        <v>599118</v>
      </c>
      <c r="E162" s="39">
        <f>E166+E170+E174+E178+E182+E186+E190+E194+E198+E201+E204+E208+E212+E200+E214</f>
        <v>12363.3</v>
      </c>
      <c r="F162" s="29">
        <f t="shared" si="143"/>
        <v>611481.30000000005</v>
      </c>
      <c r="G162" s="39">
        <f>G166+G170+G174+G178+G182+G186+G190+G194+G198+G201+G204+G208+G212+G200+G214+G215+G216+G217+G218</f>
        <v>284356.26200000005</v>
      </c>
      <c r="H162" s="29">
        <f t="shared" ref="H162:H164" si="237">F162+G162</f>
        <v>895837.56200000015</v>
      </c>
      <c r="I162" s="39">
        <f>I166+I170+I174+I178+I182+I186+I190+I194+I198+I201+I204+I208+I212+I200+I214+I215+I216+I217+I218</f>
        <v>0</v>
      </c>
      <c r="J162" s="29">
        <f t="shared" ref="J162:J164" si="238">H162+I162</f>
        <v>895837.56200000015</v>
      </c>
      <c r="K162" s="39">
        <f>K166+K170+K174+K178+K182+K186+K190+K194+K198+K201+K204+K208+K212+K200+K214+K215+K216+K217+K218</f>
        <v>0</v>
      </c>
      <c r="L162" s="29">
        <f t="shared" ref="L162:L164" si="239">J162+K162</f>
        <v>895837.56200000015</v>
      </c>
      <c r="M162" s="25">
        <f>M166+M170+M174+M178+M182+M186+M190+M194+M198+M201+M204+M208+M212+M200+M214+M215+M216+M217+M218+M219</f>
        <v>-99467.26</v>
      </c>
      <c r="N162" s="29">
        <f t="shared" ref="N162:N164" si="240">L162+M162</f>
        <v>796370.30200000014</v>
      </c>
      <c r="O162" s="39">
        <f t="shared" ref="O162:AB162" si="241">O166+O170+O174+O178+O182+O186+O190+O194+O198+O201+O204+O208+O212+O200</f>
        <v>1083181.3</v>
      </c>
      <c r="P162" s="39">
        <f>P166+P170+P174+P178+P182+P186+P190+P194+P198+P201+P204+P208+P212+P200+P214</f>
        <v>0</v>
      </c>
      <c r="Q162" s="29">
        <f t="shared" si="144"/>
        <v>1083181.3</v>
      </c>
      <c r="R162" s="39">
        <f>R166+R170+R174+R178+R182+R186+R190+R194+R198+R201+R204+R208+R212+R200+R214+R215+R216+R217+R218</f>
        <v>0</v>
      </c>
      <c r="S162" s="29">
        <f t="shared" ref="S162:S164" si="242">Q162+R162</f>
        <v>1083181.3</v>
      </c>
      <c r="T162" s="39">
        <f>T166+T170+T174+T178+T182+T186+T190+T194+T198+T201+T204+T208+T212+T200+T214+T215+T216+T217+T218</f>
        <v>0</v>
      </c>
      <c r="U162" s="29">
        <f>S162+T162</f>
        <v>1083181.3</v>
      </c>
      <c r="V162" s="39">
        <f>V166+V170+V174+V178+V182+V186+V190+V194+V198+V201+V204+V208+V212+V200+V214+V215+V216+V217+V218</f>
        <v>0</v>
      </c>
      <c r="W162" s="29">
        <f>U162+V162</f>
        <v>1083181.3</v>
      </c>
      <c r="X162" s="39">
        <f>X166+X170+X174+X178+X182+X186+X190+X194+X198+X201+X204+X208+X212+X200+X214+X215+X216+X217+X218</f>
        <v>0</v>
      </c>
      <c r="Y162" s="29">
        <f>W162+X162</f>
        <v>1083181.3</v>
      </c>
      <c r="Z162" s="39">
        <f>Z166+Z170+Z174+Z178+Z182+Z186+Z190+Z194+Z198+Z201+Z204+Z208+Z212+Z200+Z214+Z215+Z216+Z217+Z218+Z219</f>
        <v>89821.06</v>
      </c>
      <c r="AA162" s="29">
        <f>Y162+Z162</f>
        <v>1173002.3600000001</v>
      </c>
      <c r="AB162" s="39">
        <f t="shared" si="241"/>
        <v>1333689.2</v>
      </c>
      <c r="AC162" s="40">
        <f>AC166+AC170+AC174+AC178+AC182+AC186+AC190+AC194+AC198+AC201+AC204+AC208+AC212+AC200+AC214</f>
        <v>0</v>
      </c>
      <c r="AD162" s="30">
        <f t="shared" si="145"/>
        <v>1333689.2</v>
      </c>
      <c r="AE162" s="40">
        <f>AE166+AE170+AE174+AE178+AE182+AE186+AE190+AE194+AE198+AE201+AE204+AE208+AE212+AE200+AE214+AE215+AE216+AE217+AE218</f>
        <v>0</v>
      </c>
      <c r="AF162" s="30">
        <f t="shared" ref="AF162:AF164" si="243">AD162+AE162</f>
        <v>1333689.2</v>
      </c>
      <c r="AG162" s="40">
        <f>AG166+AG170+AG174+AG178+AG182+AG186+AG190+AG194+AG198+AG201+AG204+AG208+AG212+AG200+AG214+AG215+AG216+AG217+AG218</f>
        <v>0</v>
      </c>
      <c r="AH162" s="30">
        <f t="shared" ref="AH162:AH164" si="244">AF162+AG162</f>
        <v>1333689.2</v>
      </c>
      <c r="AI162" s="40">
        <f>AI166+AI170+AI174+AI178+AI182+AI186+AI190+AI194+AI198+AI201+AI204+AI208+AI212+AI200+AI214+AI215+AI216+AI217+AI218</f>
        <v>0</v>
      </c>
      <c r="AJ162" s="30">
        <f t="shared" ref="AJ162:AJ164" si="245">AH162+AI162</f>
        <v>1333689.2</v>
      </c>
      <c r="AK162" s="40">
        <f>AK166+AK170+AK174+AK178+AK182+AK186+AK190+AK194+AK198+AK201+AK204+AK208+AK212+AK200+AK214+AK215+AK216+AK217+AK218+AK219</f>
        <v>0</v>
      </c>
      <c r="AL162" s="30">
        <f t="shared" ref="AL162:AL164" si="246">AJ162+AK162</f>
        <v>1333689.2</v>
      </c>
      <c r="AM162" s="31"/>
      <c r="AN162" s="33">
        <v>0</v>
      </c>
    </row>
    <row r="163" spans="1:40" x14ac:dyDescent="0.3">
      <c r="A163" s="58"/>
      <c r="B163" s="75" t="s">
        <v>20</v>
      </c>
      <c r="C163" s="76"/>
      <c r="D163" s="29">
        <f>D167+D171+D175+D179+D183+D187+D191+D195+D199+D205+D209+D213</f>
        <v>2102955</v>
      </c>
      <c r="E163" s="29">
        <f>E167+E171+E175+E179+E183+E187+E191+E195+E199+E205+E209+E213</f>
        <v>0</v>
      </c>
      <c r="F163" s="29">
        <f t="shared" si="143"/>
        <v>2102955</v>
      </c>
      <c r="G163" s="29">
        <f>G167+G171+G175+G179+G183+G187+G191+G195+G199+G205+G209+G213</f>
        <v>0</v>
      </c>
      <c r="H163" s="29">
        <f t="shared" si="237"/>
        <v>2102955</v>
      </c>
      <c r="I163" s="29">
        <f>I167+I171+I175+I179+I183+I187+I191+I195+I199+I205+I209+I213</f>
        <v>0</v>
      </c>
      <c r="J163" s="29">
        <f t="shared" si="238"/>
        <v>2102955</v>
      </c>
      <c r="K163" s="29">
        <f>K167+K171+K175+K179+K183+K187+K191+K195+K199+K205+K209+K213</f>
        <v>0</v>
      </c>
      <c r="L163" s="29">
        <f t="shared" si="239"/>
        <v>2102955</v>
      </c>
      <c r="M163" s="24">
        <f>M167+M171+M175+M179+M183+M187+M191+M195+M199+M205+M209+M213</f>
        <v>-337893.6</v>
      </c>
      <c r="N163" s="15">
        <f t="shared" si="240"/>
        <v>1765061.4</v>
      </c>
      <c r="O163" s="29">
        <f t="shared" ref="O163:AB163" si="247">O167+O171+O175+O179+O183+O187+O191+O195+O199+O205+O209+O213</f>
        <v>1860675</v>
      </c>
      <c r="P163" s="29">
        <f>P167+P171+P175+P179+P183+P187+P191+P195+P199+P205+P209+P213</f>
        <v>0</v>
      </c>
      <c r="Q163" s="29">
        <f t="shared" si="144"/>
        <v>1860675</v>
      </c>
      <c r="R163" s="29">
        <f>R167+R171+R175+R179+R183+R187+R191+R195+R199+R205+R209+R213</f>
        <v>0</v>
      </c>
      <c r="S163" s="29">
        <f t="shared" si="242"/>
        <v>1860675</v>
      </c>
      <c r="T163" s="29">
        <f>T167+T171+T175+T179+T183+T187+T191+T195+T199+T205+T209+T213</f>
        <v>0</v>
      </c>
      <c r="U163" s="29">
        <f>S163+T163</f>
        <v>1860675</v>
      </c>
      <c r="V163" s="29">
        <f>V167+V171+V175+V179+V183+V187+V191+V195+V199+V205+V209+V213</f>
        <v>0</v>
      </c>
      <c r="W163" s="29">
        <f>U163+V163</f>
        <v>1860675</v>
      </c>
      <c r="X163" s="29">
        <f>X167+X171+X175+X179+X183+X187+X191+X195+X199+X205+X209+X213</f>
        <v>0</v>
      </c>
      <c r="Y163" s="29">
        <f>W163+X163</f>
        <v>1860675</v>
      </c>
      <c r="Z163" s="29">
        <f>Z167+Z171+Z175+Z179+Z183+Z187+Z191+Z195+Z199+Z205+Z209+Z213</f>
        <v>379331.1</v>
      </c>
      <c r="AA163" s="15">
        <f>Y163+Z163</f>
        <v>2240006.1</v>
      </c>
      <c r="AB163" s="29">
        <f t="shared" si="247"/>
        <v>2257104.5</v>
      </c>
      <c r="AC163" s="30">
        <f>AC167+AC171+AC175+AC179+AC183+AC187+AC191+AC195+AC199+AC205+AC209+AC213</f>
        <v>0</v>
      </c>
      <c r="AD163" s="30">
        <f t="shared" si="145"/>
        <v>2257104.5</v>
      </c>
      <c r="AE163" s="30">
        <f>AE167+AE171+AE175+AE179+AE183+AE187+AE191+AE195+AE199+AE205+AE209+AE213</f>
        <v>0</v>
      </c>
      <c r="AF163" s="30">
        <f t="shared" si="243"/>
        <v>2257104.5</v>
      </c>
      <c r="AG163" s="30">
        <f>AG167+AG171+AG175+AG179+AG183+AG187+AG191+AG195+AG199+AG205+AG209+AG213</f>
        <v>0</v>
      </c>
      <c r="AH163" s="30">
        <f t="shared" si="244"/>
        <v>2257104.5</v>
      </c>
      <c r="AI163" s="30">
        <f>AI167+AI171+AI175+AI179+AI183+AI187+AI191+AI195+AI199+AI205+AI209+AI213</f>
        <v>0</v>
      </c>
      <c r="AJ163" s="30">
        <f t="shared" si="245"/>
        <v>2257104.5</v>
      </c>
      <c r="AK163" s="30">
        <f>AK167+AK171+AK175+AK179+AK183+AK187+AK191+AK195+AK199+AK205+AK209+AK213</f>
        <v>0</v>
      </c>
      <c r="AL163" s="16">
        <f t="shared" si="246"/>
        <v>2257104.5</v>
      </c>
      <c r="AN163" s="13"/>
    </row>
    <row r="164" spans="1:40" ht="56.25" x14ac:dyDescent="0.3">
      <c r="A164" s="58" t="s">
        <v>192</v>
      </c>
      <c r="B164" s="75" t="s">
        <v>135</v>
      </c>
      <c r="C164" s="6" t="s">
        <v>355</v>
      </c>
      <c r="D164" s="15">
        <f>D166+D167</f>
        <v>311998.90000000002</v>
      </c>
      <c r="E164" s="44">
        <f>E166+E167</f>
        <v>0</v>
      </c>
      <c r="F164" s="15">
        <f t="shared" si="143"/>
        <v>311998.90000000002</v>
      </c>
      <c r="G164" s="15">
        <f>G166+G167</f>
        <v>90690.504000000001</v>
      </c>
      <c r="H164" s="15">
        <f t="shared" si="237"/>
        <v>402689.40400000004</v>
      </c>
      <c r="I164" s="15">
        <f>I166+I167</f>
        <v>0</v>
      </c>
      <c r="J164" s="15">
        <f t="shared" si="238"/>
        <v>402689.40400000004</v>
      </c>
      <c r="K164" s="15">
        <f>K166+K167</f>
        <v>0</v>
      </c>
      <c r="L164" s="15">
        <f t="shared" si="239"/>
        <v>402689.40400000004</v>
      </c>
      <c r="M164" s="24">
        <f>M166+M167</f>
        <v>0</v>
      </c>
      <c r="N164" s="15">
        <f t="shared" si="240"/>
        <v>402689.40400000004</v>
      </c>
      <c r="O164" s="15">
        <f>O166+O167</f>
        <v>0</v>
      </c>
      <c r="P164" s="44">
        <f>P166+P167</f>
        <v>0</v>
      </c>
      <c r="Q164" s="15">
        <f t="shared" si="144"/>
        <v>0</v>
      </c>
      <c r="R164" s="15">
        <f>R166+R167</f>
        <v>0</v>
      </c>
      <c r="S164" s="15">
        <f t="shared" si="242"/>
        <v>0</v>
      </c>
      <c r="T164" s="15">
        <f>T166+T167</f>
        <v>0</v>
      </c>
      <c r="U164" s="15">
        <f>S164+T164</f>
        <v>0</v>
      </c>
      <c r="V164" s="15">
        <f>V166+V167</f>
        <v>0</v>
      </c>
      <c r="W164" s="15">
        <f>U164+V164</f>
        <v>0</v>
      </c>
      <c r="X164" s="15">
        <f>X166+X167</f>
        <v>0</v>
      </c>
      <c r="Y164" s="15">
        <f>W164+X164</f>
        <v>0</v>
      </c>
      <c r="Z164" s="24">
        <f>Z166+Z167</f>
        <v>0</v>
      </c>
      <c r="AA164" s="15">
        <f>Y164+Z164</f>
        <v>0</v>
      </c>
      <c r="AB164" s="15">
        <f>AB166+AB167</f>
        <v>0</v>
      </c>
      <c r="AC164" s="16">
        <f>AC166+AC167</f>
        <v>0</v>
      </c>
      <c r="AD164" s="16">
        <f t="shared" si="145"/>
        <v>0</v>
      </c>
      <c r="AE164" s="16">
        <f>AE166+AE167</f>
        <v>0</v>
      </c>
      <c r="AF164" s="16">
        <f t="shared" si="243"/>
        <v>0</v>
      </c>
      <c r="AG164" s="16">
        <f>AG166+AG167</f>
        <v>0</v>
      </c>
      <c r="AH164" s="16">
        <f t="shared" si="244"/>
        <v>0</v>
      </c>
      <c r="AI164" s="16">
        <f>AI166+AI167</f>
        <v>0</v>
      </c>
      <c r="AJ164" s="16">
        <f t="shared" si="245"/>
        <v>0</v>
      </c>
      <c r="AK164" s="26">
        <f>AK166+AK167</f>
        <v>0</v>
      </c>
      <c r="AL164" s="16">
        <f t="shared" si="246"/>
        <v>0</v>
      </c>
      <c r="AN164" s="13"/>
    </row>
    <row r="165" spans="1:40" x14ac:dyDescent="0.3">
      <c r="A165" s="58"/>
      <c r="B165" s="75" t="s">
        <v>5</v>
      </c>
      <c r="C165" s="76"/>
      <c r="D165" s="15"/>
      <c r="E165" s="44"/>
      <c r="F165" s="15"/>
      <c r="G165" s="15"/>
      <c r="H165" s="15"/>
      <c r="I165" s="15"/>
      <c r="J165" s="15"/>
      <c r="K165" s="15"/>
      <c r="L165" s="15"/>
      <c r="M165" s="24"/>
      <c r="N165" s="15"/>
      <c r="O165" s="15"/>
      <c r="P165" s="44"/>
      <c r="Q165" s="15"/>
      <c r="R165" s="15"/>
      <c r="S165" s="15"/>
      <c r="T165" s="15"/>
      <c r="U165" s="15"/>
      <c r="V165" s="15"/>
      <c r="W165" s="15"/>
      <c r="X165" s="15"/>
      <c r="Y165" s="15"/>
      <c r="Z165" s="24"/>
      <c r="AA165" s="15"/>
      <c r="AB165" s="16"/>
      <c r="AC165" s="16"/>
      <c r="AD165" s="16"/>
      <c r="AE165" s="16"/>
      <c r="AF165" s="16"/>
      <c r="AG165" s="16"/>
      <c r="AH165" s="16"/>
      <c r="AI165" s="16"/>
      <c r="AJ165" s="16"/>
      <c r="AK165" s="26"/>
      <c r="AL165" s="16"/>
      <c r="AN165" s="13"/>
    </row>
    <row r="166" spans="1:40" hidden="1" x14ac:dyDescent="0.3">
      <c r="A166" s="1"/>
      <c r="B166" s="21" t="s">
        <v>6</v>
      </c>
      <c r="C166" s="2"/>
      <c r="D166" s="18">
        <v>85005.3</v>
      </c>
      <c r="E166" s="45"/>
      <c r="F166" s="15">
        <f t="shared" si="143"/>
        <v>85005.3</v>
      </c>
      <c r="G166" s="18">
        <f>40.056+90650.448</f>
        <v>90690.504000000001</v>
      </c>
      <c r="H166" s="15">
        <f t="shared" ref="H166:H168" si="248">F166+G166</f>
        <v>175695.804</v>
      </c>
      <c r="I166" s="18"/>
      <c r="J166" s="15">
        <f t="shared" ref="J166:J168" si="249">H166+I166</f>
        <v>175695.804</v>
      </c>
      <c r="K166" s="18"/>
      <c r="L166" s="15">
        <f t="shared" ref="L166:L168" si="250">J166+K166</f>
        <v>175695.804</v>
      </c>
      <c r="M166" s="25"/>
      <c r="N166" s="15">
        <f t="shared" ref="N166:N168" si="251">L166+M166</f>
        <v>175695.804</v>
      </c>
      <c r="O166" s="18">
        <v>0</v>
      </c>
      <c r="P166" s="45"/>
      <c r="Q166" s="15">
        <f t="shared" si="144"/>
        <v>0</v>
      </c>
      <c r="R166" s="18"/>
      <c r="S166" s="15">
        <f t="shared" ref="S166:S168" si="252">Q166+R166</f>
        <v>0</v>
      </c>
      <c r="T166" s="18"/>
      <c r="U166" s="15">
        <f>S166+T166</f>
        <v>0</v>
      </c>
      <c r="V166" s="18"/>
      <c r="W166" s="15">
        <f>U166+V166</f>
        <v>0</v>
      </c>
      <c r="X166" s="18"/>
      <c r="Y166" s="15">
        <f>W166+X166</f>
        <v>0</v>
      </c>
      <c r="Z166" s="25"/>
      <c r="AA166" s="15">
        <f>Y166+Z166</f>
        <v>0</v>
      </c>
      <c r="AB166" s="17">
        <v>0</v>
      </c>
      <c r="AC166" s="17"/>
      <c r="AD166" s="16">
        <f t="shared" si="145"/>
        <v>0</v>
      </c>
      <c r="AE166" s="17"/>
      <c r="AF166" s="16">
        <f t="shared" ref="AF166:AF168" si="253">AD166+AE166</f>
        <v>0</v>
      </c>
      <c r="AG166" s="17"/>
      <c r="AH166" s="16">
        <f t="shared" ref="AH166:AH168" si="254">AF166+AG166</f>
        <v>0</v>
      </c>
      <c r="AI166" s="17"/>
      <c r="AJ166" s="16">
        <f t="shared" ref="AJ166:AJ168" si="255">AH166+AI166</f>
        <v>0</v>
      </c>
      <c r="AK166" s="27"/>
      <c r="AL166" s="16">
        <f t="shared" ref="AL166:AL168" si="256">AJ166+AK166</f>
        <v>0</v>
      </c>
      <c r="AM166" s="9" t="s">
        <v>233</v>
      </c>
      <c r="AN166" s="13">
        <v>0</v>
      </c>
    </row>
    <row r="167" spans="1:40" x14ac:dyDescent="0.3">
      <c r="A167" s="58"/>
      <c r="B167" s="75" t="s">
        <v>20</v>
      </c>
      <c r="C167" s="76"/>
      <c r="D167" s="15">
        <v>226993.6</v>
      </c>
      <c r="E167" s="44"/>
      <c r="F167" s="15">
        <f t="shared" si="143"/>
        <v>226993.6</v>
      </c>
      <c r="G167" s="15"/>
      <c r="H167" s="15">
        <f t="shared" si="248"/>
        <v>226993.6</v>
      </c>
      <c r="I167" s="15"/>
      <c r="J167" s="15">
        <f t="shared" si="249"/>
        <v>226993.6</v>
      </c>
      <c r="K167" s="15"/>
      <c r="L167" s="15">
        <f t="shared" si="250"/>
        <v>226993.6</v>
      </c>
      <c r="M167" s="24"/>
      <c r="N167" s="15">
        <f t="shared" si="251"/>
        <v>226993.6</v>
      </c>
      <c r="O167" s="15">
        <v>0</v>
      </c>
      <c r="P167" s="44"/>
      <c r="Q167" s="15">
        <f t="shared" si="144"/>
        <v>0</v>
      </c>
      <c r="R167" s="15"/>
      <c r="S167" s="15">
        <f t="shared" si="252"/>
        <v>0</v>
      </c>
      <c r="T167" s="15"/>
      <c r="U167" s="15">
        <f>S167+T167</f>
        <v>0</v>
      </c>
      <c r="V167" s="15"/>
      <c r="W167" s="15">
        <f>U167+V167</f>
        <v>0</v>
      </c>
      <c r="X167" s="15"/>
      <c r="Y167" s="15">
        <f>W167+X167</f>
        <v>0</v>
      </c>
      <c r="Z167" s="24"/>
      <c r="AA167" s="15">
        <f>Y167+Z167</f>
        <v>0</v>
      </c>
      <c r="AB167" s="16">
        <v>0</v>
      </c>
      <c r="AC167" s="16"/>
      <c r="AD167" s="16">
        <f t="shared" si="145"/>
        <v>0</v>
      </c>
      <c r="AE167" s="16"/>
      <c r="AF167" s="16">
        <f t="shared" si="253"/>
        <v>0</v>
      </c>
      <c r="AG167" s="16"/>
      <c r="AH167" s="16">
        <f t="shared" si="254"/>
        <v>0</v>
      </c>
      <c r="AI167" s="16"/>
      <c r="AJ167" s="16">
        <f t="shared" si="255"/>
        <v>0</v>
      </c>
      <c r="AK167" s="26"/>
      <c r="AL167" s="16">
        <f t="shared" si="256"/>
        <v>0</v>
      </c>
      <c r="AM167" s="9" t="s">
        <v>234</v>
      </c>
      <c r="AN167" s="13"/>
    </row>
    <row r="168" spans="1:40" ht="56.25" x14ac:dyDescent="0.3">
      <c r="A168" s="58" t="s">
        <v>193</v>
      </c>
      <c r="B168" s="75" t="s">
        <v>36</v>
      </c>
      <c r="C168" s="6" t="s">
        <v>355</v>
      </c>
      <c r="D168" s="15">
        <f>D170+D171</f>
        <v>469142.3</v>
      </c>
      <c r="E168" s="44">
        <f>E170+E171</f>
        <v>0</v>
      </c>
      <c r="F168" s="15">
        <f t="shared" si="143"/>
        <v>469142.3</v>
      </c>
      <c r="G168" s="15">
        <f>G170+G171</f>
        <v>0</v>
      </c>
      <c r="H168" s="15">
        <f t="shared" si="248"/>
        <v>469142.3</v>
      </c>
      <c r="I168" s="15">
        <f>I170+I171</f>
        <v>0</v>
      </c>
      <c r="J168" s="15">
        <f t="shared" si="249"/>
        <v>469142.3</v>
      </c>
      <c r="K168" s="15">
        <f>K170+K171</f>
        <v>0</v>
      </c>
      <c r="L168" s="15">
        <f t="shared" si="250"/>
        <v>469142.3</v>
      </c>
      <c r="M168" s="24">
        <f>M170+M171</f>
        <v>0</v>
      </c>
      <c r="N168" s="15">
        <f t="shared" si="251"/>
        <v>469142.3</v>
      </c>
      <c r="O168" s="15">
        <f t="shared" ref="O168:AB168" si="257">O170+O171</f>
        <v>0</v>
      </c>
      <c r="P168" s="44">
        <f>P170+P171</f>
        <v>0</v>
      </c>
      <c r="Q168" s="15">
        <f t="shared" si="144"/>
        <v>0</v>
      </c>
      <c r="R168" s="15">
        <f>R170+R171</f>
        <v>0</v>
      </c>
      <c r="S168" s="15">
        <f t="shared" si="252"/>
        <v>0</v>
      </c>
      <c r="T168" s="15">
        <f>T170+T171</f>
        <v>0</v>
      </c>
      <c r="U168" s="15">
        <f>S168+T168</f>
        <v>0</v>
      </c>
      <c r="V168" s="15">
        <f>V170+V171</f>
        <v>0</v>
      </c>
      <c r="W168" s="15">
        <f>U168+V168</f>
        <v>0</v>
      </c>
      <c r="X168" s="15">
        <f>X170+X171</f>
        <v>0</v>
      </c>
      <c r="Y168" s="15">
        <f>W168+X168</f>
        <v>0</v>
      </c>
      <c r="Z168" s="24">
        <f>Z170+Z171</f>
        <v>0</v>
      </c>
      <c r="AA168" s="15">
        <f>Y168+Z168</f>
        <v>0</v>
      </c>
      <c r="AB168" s="15">
        <f t="shared" si="257"/>
        <v>0</v>
      </c>
      <c r="AC168" s="16">
        <f>AC170+AC171</f>
        <v>0</v>
      </c>
      <c r="AD168" s="16">
        <f t="shared" si="145"/>
        <v>0</v>
      </c>
      <c r="AE168" s="16">
        <f>AE170+AE171</f>
        <v>0</v>
      </c>
      <c r="AF168" s="16">
        <f t="shared" si="253"/>
        <v>0</v>
      </c>
      <c r="AG168" s="16">
        <f>AG170+AG171</f>
        <v>0</v>
      </c>
      <c r="AH168" s="16">
        <f t="shared" si="254"/>
        <v>0</v>
      </c>
      <c r="AI168" s="16">
        <f>AI170+AI171</f>
        <v>0</v>
      </c>
      <c r="AJ168" s="16">
        <f t="shared" si="255"/>
        <v>0</v>
      </c>
      <c r="AK168" s="26">
        <f>AK170+AK171</f>
        <v>0</v>
      </c>
      <c r="AL168" s="16">
        <f t="shared" si="256"/>
        <v>0</v>
      </c>
      <c r="AN168" s="13"/>
    </row>
    <row r="169" spans="1:40" x14ac:dyDescent="0.3">
      <c r="A169" s="58"/>
      <c r="B169" s="75" t="s">
        <v>5</v>
      </c>
      <c r="C169" s="41"/>
      <c r="D169" s="15"/>
      <c r="E169" s="44"/>
      <c r="F169" s="15"/>
      <c r="G169" s="15"/>
      <c r="H169" s="15"/>
      <c r="I169" s="15"/>
      <c r="J169" s="15"/>
      <c r="K169" s="15"/>
      <c r="L169" s="15"/>
      <c r="M169" s="24"/>
      <c r="N169" s="15"/>
      <c r="O169" s="15"/>
      <c r="P169" s="44"/>
      <c r="Q169" s="15"/>
      <c r="R169" s="15"/>
      <c r="S169" s="15"/>
      <c r="T169" s="15"/>
      <c r="U169" s="15"/>
      <c r="V169" s="15"/>
      <c r="W169" s="15"/>
      <c r="X169" s="15"/>
      <c r="Y169" s="15"/>
      <c r="Z169" s="24"/>
      <c r="AA169" s="15"/>
      <c r="AB169" s="16"/>
      <c r="AC169" s="16"/>
      <c r="AD169" s="16"/>
      <c r="AE169" s="16"/>
      <c r="AF169" s="16"/>
      <c r="AG169" s="16"/>
      <c r="AH169" s="16"/>
      <c r="AI169" s="16"/>
      <c r="AJ169" s="16"/>
      <c r="AK169" s="26"/>
      <c r="AL169" s="16"/>
      <c r="AN169" s="13"/>
    </row>
    <row r="170" spans="1:40" hidden="1" x14ac:dyDescent="0.3">
      <c r="A170" s="1"/>
      <c r="B170" s="21" t="s">
        <v>6</v>
      </c>
      <c r="C170" s="22"/>
      <c r="D170" s="15">
        <v>117285.5</v>
      </c>
      <c r="E170" s="44"/>
      <c r="F170" s="15">
        <f t="shared" si="143"/>
        <v>117285.5</v>
      </c>
      <c r="G170" s="15"/>
      <c r="H170" s="15">
        <f t="shared" ref="H170:H172" si="258">F170+G170</f>
        <v>117285.5</v>
      </c>
      <c r="I170" s="15"/>
      <c r="J170" s="15">
        <f t="shared" ref="J170:J172" si="259">H170+I170</f>
        <v>117285.5</v>
      </c>
      <c r="K170" s="15"/>
      <c r="L170" s="15">
        <f t="shared" ref="L170:L172" si="260">J170+K170</f>
        <v>117285.5</v>
      </c>
      <c r="M170" s="24"/>
      <c r="N170" s="15">
        <f t="shared" ref="N170:N172" si="261">L170+M170</f>
        <v>117285.5</v>
      </c>
      <c r="O170" s="15">
        <v>0</v>
      </c>
      <c r="P170" s="44"/>
      <c r="Q170" s="15">
        <f t="shared" si="144"/>
        <v>0</v>
      </c>
      <c r="R170" s="15"/>
      <c r="S170" s="15">
        <f t="shared" ref="S170:S172" si="262">Q170+R170</f>
        <v>0</v>
      </c>
      <c r="T170" s="15"/>
      <c r="U170" s="15">
        <f>S170+T170</f>
        <v>0</v>
      </c>
      <c r="V170" s="15"/>
      <c r="W170" s="15">
        <f>U170+V170</f>
        <v>0</v>
      </c>
      <c r="X170" s="15"/>
      <c r="Y170" s="15">
        <f>W170+X170</f>
        <v>0</v>
      </c>
      <c r="Z170" s="24"/>
      <c r="AA170" s="15">
        <f>Y170+Z170</f>
        <v>0</v>
      </c>
      <c r="AB170" s="16">
        <v>0</v>
      </c>
      <c r="AC170" s="16"/>
      <c r="AD170" s="16">
        <f t="shared" si="145"/>
        <v>0</v>
      </c>
      <c r="AE170" s="16"/>
      <c r="AF170" s="16">
        <f t="shared" ref="AF170:AF172" si="263">AD170+AE170</f>
        <v>0</v>
      </c>
      <c r="AG170" s="16"/>
      <c r="AH170" s="16">
        <f t="shared" ref="AH170:AH172" si="264">AF170+AG170</f>
        <v>0</v>
      </c>
      <c r="AI170" s="16"/>
      <c r="AJ170" s="16">
        <f t="shared" ref="AJ170:AJ172" si="265">AH170+AI170</f>
        <v>0</v>
      </c>
      <c r="AK170" s="26"/>
      <c r="AL170" s="16">
        <f t="shared" ref="AL170:AL172" si="266">AJ170+AK170</f>
        <v>0</v>
      </c>
      <c r="AM170" s="9" t="s">
        <v>231</v>
      </c>
      <c r="AN170" s="13">
        <v>0</v>
      </c>
    </row>
    <row r="171" spans="1:40" x14ac:dyDescent="0.3">
      <c r="A171" s="58"/>
      <c r="B171" s="75" t="s">
        <v>20</v>
      </c>
      <c r="C171" s="41"/>
      <c r="D171" s="15">
        <v>351856.8</v>
      </c>
      <c r="E171" s="44"/>
      <c r="F171" s="15">
        <f t="shared" si="143"/>
        <v>351856.8</v>
      </c>
      <c r="G171" s="15"/>
      <c r="H171" s="15">
        <f t="shared" si="258"/>
        <v>351856.8</v>
      </c>
      <c r="I171" s="15"/>
      <c r="J171" s="15">
        <f t="shared" si="259"/>
        <v>351856.8</v>
      </c>
      <c r="K171" s="15"/>
      <c r="L171" s="15">
        <f t="shared" si="260"/>
        <v>351856.8</v>
      </c>
      <c r="M171" s="24"/>
      <c r="N171" s="15">
        <f t="shared" si="261"/>
        <v>351856.8</v>
      </c>
      <c r="O171" s="15">
        <v>0</v>
      </c>
      <c r="P171" s="44"/>
      <c r="Q171" s="15">
        <f t="shared" si="144"/>
        <v>0</v>
      </c>
      <c r="R171" s="15"/>
      <c r="S171" s="15">
        <f t="shared" si="262"/>
        <v>0</v>
      </c>
      <c r="T171" s="15"/>
      <c r="U171" s="15">
        <f>S171+T171</f>
        <v>0</v>
      </c>
      <c r="V171" s="15"/>
      <c r="W171" s="15">
        <f>U171+V171</f>
        <v>0</v>
      </c>
      <c r="X171" s="15"/>
      <c r="Y171" s="15">
        <f>W171+X171</f>
        <v>0</v>
      </c>
      <c r="Z171" s="24"/>
      <c r="AA171" s="15">
        <f>Y171+Z171</f>
        <v>0</v>
      </c>
      <c r="AB171" s="16">
        <v>0</v>
      </c>
      <c r="AC171" s="16"/>
      <c r="AD171" s="16">
        <f t="shared" si="145"/>
        <v>0</v>
      </c>
      <c r="AE171" s="16"/>
      <c r="AF171" s="16">
        <f t="shared" si="263"/>
        <v>0</v>
      </c>
      <c r="AG171" s="16"/>
      <c r="AH171" s="16">
        <f t="shared" si="264"/>
        <v>0</v>
      </c>
      <c r="AI171" s="16"/>
      <c r="AJ171" s="16">
        <f t="shared" si="265"/>
        <v>0</v>
      </c>
      <c r="AK171" s="26"/>
      <c r="AL171" s="16">
        <f t="shared" si="266"/>
        <v>0</v>
      </c>
      <c r="AM171" s="9" t="s">
        <v>234</v>
      </c>
      <c r="AN171" s="13"/>
    </row>
    <row r="172" spans="1:40" ht="56.25" x14ac:dyDescent="0.3">
      <c r="A172" s="58" t="s">
        <v>194</v>
      </c>
      <c r="B172" s="75" t="s">
        <v>243</v>
      </c>
      <c r="C172" s="6" t="s">
        <v>355</v>
      </c>
      <c r="D172" s="15">
        <f>D174+D175</f>
        <v>62004.900000000009</v>
      </c>
      <c r="E172" s="44">
        <f>E174+E175</f>
        <v>0</v>
      </c>
      <c r="F172" s="15">
        <f t="shared" si="143"/>
        <v>62004.900000000009</v>
      </c>
      <c r="G172" s="15">
        <f>G174+G175</f>
        <v>5305</v>
      </c>
      <c r="H172" s="15">
        <f t="shared" si="258"/>
        <v>67309.900000000009</v>
      </c>
      <c r="I172" s="15">
        <f>I174+I175</f>
        <v>0</v>
      </c>
      <c r="J172" s="15">
        <f t="shared" si="259"/>
        <v>67309.900000000009</v>
      </c>
      <c r="K172" s="15">
        <f>K174+K175</f>
        <v>0</v>
      </c>
      <c r="L172" s="15">
        <f t="shared" si="260"/>
        <v>67309.900000000009</v>
      </c>
      <c r="M172" s="24">
        <f>M174+M175</f>
        <v>0</v>
      </c>
      <c r="N172" s="15">
        <f t="shared" si="261"/>
        <v>67309.900000000009</v>
      </c>
      <c r="O172" s="15">
        <f t="shared" ref="O172:AB172" si="267">O174+O175</f>
        <v>279089.3</v>
      </c>
      <c r="P172" s="44">
        <f>P174+P175</f>
        <v>0</v>
      </c>
      <c r="Q172" s="15">
        <f t="shared" si="144"/>
        <v>279089.3</v>
      </c>
      <c r="R172" s="15">
        <f>R174+R175</f>
        <v>0</v>
      </c>
      <c r="S172" s="15">
        <f t="shared" si="262"/>
        <v>279089.3</v>
      </c>
      <c r="T172" s="15">
        <f>T174+T175</f>
        <v>0</v>
      </c>
      <c r="U172" s="15">
        <f>S172+T172</f>
        <v>279089.3</v>
      </c>
      <c r="V172" s="15">
        <f>V174+V175</f>
        <v>0</v>
      </c>
      <c r="W172" s="15">
        <f>U172+V172</f>
        <v>279089.3</v>
      </c>
      <c r="X172" s="15">
        <f>X174+X175</f>
        <v>0</v>
      </c>
      <c r="Y172" s="15">
        <f>W172+X172</f>
        <v>279089.3</v>
      </c>
      <c r="Z172" s="24">
        <f>Z174+Z175</f>
        <v>0</v>
      </c>
      <c r="AA172" s="15">
        <f>Y172+Z172</f>
        <v>279089.3</v>
      </c>
      <c r="AB172" s="15">
        <f t="shared" si="267"/>
        <v>1088484.5</v>
      </c>
      <c r="AC172" s="16">
        <f>AC174+AC175</f>
        <v>0</v>
      </c>
      <c r="AD172" s="16">
        <f t="shared" si="145"/>
        <v>1088484.5</v>
      </c>
      <c r="AE172" s="16">
        <f>AE174+AE175</f>
        <v>0</v>
      </c>
      <c r="AF172" s="16">
        <f t="shared" si="263"/>
        <v>1088484.5</v>
      </c>
      <c r="AG172" s="16">
        <f>AG174+AG175</f>
        <v>0</v>
      </c>
      <c r="AH172" s="16">
        <f t="shared" si="264"/>
        <v>1088484.5</v>
      </c>
      <c r="AI172" s="16">
        <f>AI174+AI175</f>
        <v>0</v>
      </c>
      <c r="AJ172" s="16">
        <f t="shared" si="265"/>
        <v>1088484.5</v>
      </c>
      <c r="AK172" s="26">
        <f>AK174+AK175</f>
        <v>0</v>
      </c>
      <c r="AL172" s="16">
        <f t="shared" si="266"/>
        <v>1088484.5</v>
      </c>
      <c r="AN172" s="13"/>
    </row>
    <row r="173" spans="1:40" x14ac:dyDescent="0.3">
      <c r="A173" s="58"/>
      <c r="B173" s="75" t="s">
        <v>5</v>
      </c>
      <c r="C173" s="41"/>
      <c r="D173" s="15"/>
      <c r="E173" s="44"/>
      <c r="F173" s="15"/>
      <c r="G173" s="15"/>
      <c r="H173" s="15"/>
      <c r="I173" s="15"/>
      <c r="J173" s="15"/>
      <c r="K173" s="15"/>
      <c r="L173" s="15"/>
      <c r="M173" s="24"/>
      <c r="N173" s="15"/>
      <c r="O173" s="15"/>
      <c r="P173" s="44"/>
      <c r="Q173" s="15"/>
      <c r="R173" s="15"/>
      <c r="S173" s="15"/>
      <c r="T173" s="15"/>
      <c r="U173" s="15"/>
      <c r="V173" s="15"/>
      <c r="W173" s="15"/>
      <c r="X173" s="15"/>
      <c r="Y173" s="15"/>
      <c r="Z173" s="24"/>
      <c r="AA173" s="15"/>
      <c r="AB173" s="16"/>
      <c r="AC173" s="16"/>
      <c r="AD173" s="16"/>
      <c r="AE173" s="16"/>
      <c r="AF173" s="16"/>
      <c r="AG173" s="16"/>
      <c r="AH173" s="16"/>
      <c r="AI173" s="16"/>
      <c r="AJ173" s="16"/>
      <c r="AK173" s="26"/>
      <c r="AL173" s="16"/>
      <c r="AN173" s="13"/>
    </row>
    <row r="174" spans="1:40" hidden="1" x14ac:dyDescent="0.3">
      <c r="A174" s="1"/>
      <c r="B174" s="21" t="s">
        <v>6</v>
      </c>
      <c r="C174" s="22"/>
      <c r="D174" s="15">
        <v>11580.600000000006</v>
      </c>
      <c r="E174" s="44"/>
      <c r="F174" s="15">
        <f t="shared" si="143"/>
        <v>11580.600000000006</v>
      </c>
      <c r="G174" s="15">
        <v>5305</v>
      </c>
      <c r="H174" s="15">
        <f t="shared" ref="H174:H176" si="268">F174+G174</f>
        <v>16885.600000000006</v>
      </c>
      <c r="I174" s="15"/>
      <c r="J174" s="15">
        <f t="shared" ref="J174:J176" si="269">H174+I174</f>
        <v>16885.600000000006</v>
      </c>
      <c r="K174" s="15"/>
      <c r="L174" s="15">
        <f t="shared" ref="L174:L176" si="270">J174+K174</f>
        <v>16885.600000000006</v>
      </c>
      <c r="M174" s="24"/>
      <c r="N174" s="15">
        <f t="shared" ref="N174:N176" si="271">L174+M174</f>
        <v>16885.600000000006</v>
      </c>
      <c r="O174" s="15">
        <v>279089.3</v>
      </c>
      <c r="P174" s="44"/>
      <c r="Q174" s="15">
        <f t="shared" si="144"/>
        <v>279089.3</v>
      </c>
      <c r="R174" s="15"/>
      <c r="S174" s="15">
        <f t="shared" ref="S174:S176" si="272">Q174+R174</f>
        <v>279089.3</v>
      </c>
      <c r="T174" s="15"/>
      <c r="U174" s="15">
        <f>S174+T174</f>
        <v>279089.3</v>
      </c>
      <c r="V174" s="15"/>
      <c r="W174" s="15">
        <f>U174+V174</f>
        <v>279089.3</v>
      </c>
      <c r="X174" s="15"/>
      <c r="Y174" s="15">
        <f>W174+X174</f>
        <v>279089.3</v>
      </c>
      <c r="Z174" s="24"/>
      <c r="AA174" s="15">
        <f>Y174+Z174</f>
        <v>279089.3</v>
      </c>
      <c r="AB174" s="16">
        <v>338484.5</v>
      </c>
      <c r="AC174" s="16"/>
      <c r="AD174" s="16">
        <f t="shared" si="145"/>
        <v>338484.5</v>
      </c>
      <c r="AE174" s="16"/>
      <c r="AF174" s="16">
        <f t="shared" ref="AF174:AF176" si="273">AD174+AE174</f>
        <v>338484.5</v>
      </c>
      <c r="AG174" s="16"/>
      <c r="AH174" s="16">
        <f t="shared" ref="AH174:AH176" si="274">AF174+AG174</f>
        <v>338484.5</v>
      </c>
      <c r="AI174" s="16"/>
      <c r="AJ174" s="16">
        <f t="shared" ref="AJ174:AJ176" si="275">AH174+AI174</f>
        <v>338484.5</v>
      </c>
      <c r="AK174" s="26"/>
      <c r="AL174" s="16">
        <f t="shared" ref="AL174:AL176" si="276">AJ174+AK174</f>
        <v>338484.5</v>
      </c>
      <c r="AM174" s="3" t="s">
        <v>230</v>
      </c>
      <c r="AN174" s="13">
        <v>0</v>
      </c>
    </row>
    <row r="175" spans="1:40" x14ac:dyDescent="0.3">
      <c r="A175" s="58"/>
      <c r="B175" s="75" t="s">
        <v>20</v>
      </c>
      <c r="C175" s="41"/>
      <c r="D175" s="15">
        <v>50424.3</v>
      </c>
      <c r="E175" s="44"/>
      <c r="F175" s="15">
        <f t="shared" si="143"/>
        <v>50424.3</v>
      </c>
      <c r="G175" s="15"/>
      <c r="H175" s="15">
        <f t="shared" si="268"/>
        <v>50424.3</v>
      </c>
      <c r="I175" s="15"/>
      <c r="J175" s="15">
        <f t="shared" si="269"/>
        <v>50424.3</v>
      </c>
      <c r="K175" s="15"/>
      <c r="L175" s="15">
        <f t="shared" si="270"/>
        <v>50424.3</v>
      </c>
      <c r="M175" s="24"/>
      <c r="N175" s="15">
        <f t="shared" si="271"/>
        <v>50424.3</v>
      </c>
      <c r="O175" s="15">
        <v>0</v>
      </c>
      <c r="P175" s="44"/>
      <c r="Q175" s="15">
        <f t="shared" si="144"/>
        <v>0</v>
      </c>
      <c r="R175" s="15"/>
      <c r="S175" s="15">
        <f t="shared" si="272"/>
        <v>0</v>
      </c>
      <c r="T175" s="15"/>
      <c r="U175" s="15">
        <f>S175+T175</f>
        <v>0</v>
      </c>
      <c r="V175" s="15"/>
      <c r="W175" s="15">
        <f>U175+V175</f>
        <v>0</v>
      </c>
      <c r="X175" s="15"/>
      <c r="Y175" s="15">
        <f>W175+X175</f>
        <v>0</v>
      </c>
      <c r="Z175" s="24"/>
      <c r="AA175" s="15">
        <f>Y175+Z175</f>
        <v>0</v>
      </c>
      <c r="AB175" s="16">
        <v>750000</v>
      </c>
      <c r="AC175" s="16"/>
      <c r="AD175" s="16">
        <f t="shared" si="145"/>
        <v>750000</v>
      </c>
      <c r="AE175" s="16"/>
      <c r="AF175" s="16">
        <f t="shared" si="273"/>
        <v>750000</v>
      </c>
      <c r="AG175" s="16"/>
      <c r="AH175" s="16">
        <f t="shared" si="274"/>
        <v>750000</v>
      </c>
      <c r="AI175" s="16"/>
      <c r="AJ175" s="16">
        <f t="shared" si="275"/>
        <v>750000</v>
      </c>
      <c r="AK175" s="26"/>
      <c r="AL175" s="16">
        <f t="shared" si="276"/>
        <v>750000</v>
      </c>
      <c r="AM175" s="9" t="s">
        <v>234</v>
      </c>
      <c r="AN175" s="13"/>
    </row>
    <row r="176" spans="1:40" ht="56.25" x14ac:dyDescent="0.3">
      <c r="A176" s="58" t="s">
        <v>195</v>
      </c>
      <c r="B176" s="75" t="s">
        <v>212</v>
      </c>
      <c r="C176" s="6" t="s">
        <v>355</v>
      </c>
      <c r="D176" s="15">
        <f>D178+D179</f>
        <v>0</v>
      </c>
      <c r="E176" s="44">
        <f>E178+E179</f>
        <v>0</v>
      </c>
      <c r="F176" s="15">
        <f t="shared" si="143"/>
        <v>0</v>
      </c>
      <c r="G176" s="15">
        <f>G178+G179</f>
        <v>0</v>
      </c>
      <c r="H176" s="15">
        <f t="shared" si="268"/>
        <v>0</v>
      </c>
      <c r="I176" s="15">
        <f>I178+I179</f>
        <v>0</v>
      </c>
      <c r="J176" s="15">
        <f t="shared" si="269"/>
        <v>0</v>
      </c>
      <c r="K176" s="15">
        <f>K178+K179</f>
        <v>0</v>
      </c>
      <c r="L176" s="15">
        <f t="shared" si="270"/>
        <v>0</v>
      </c>
      <c r="M176" s="24">
        <f>M178+M179</f>
        <v>0</v>
      </c>
      <c r="N176" s="15">
        <f t="shared" si="271"/>
        <v>0</v>
      </c>
      <c r="O176" s="15">
        <f t="shared" ref="O176:AB176" si="277">O178+O179</f>
        <v>41507.199999999997</v>
      </c>
      <c r="P176" s="44">
        <f>P178+P179</f>
        <v>0</v>
      </c>
      <c r="Q176" s="15">
        <f t="shared" si="144"/>
        <v>41507.199999999997</v>
      </c>
      <c r="R176" s="15">
        <f>R178+R179</f>
        <v>0</v>
      </c>
      <c r="S176" s="15">
        <f t="shared" si="272"/>
        <v>41507.199999999997</v>
      </c>
      <c r="T176" s="15">
        <f>T178+T179</f>
        <v>0</v>
      </c>
      <c r="U176" s="15">
        <f>S176+T176</f>
        <v>41507.199999999997</v>
      </c>
      <c r="V176" s="15">
        <f>V178+V179</f>
        <v>0</v>
      </c>
      <c r="W176" s="15">
        <f>U176+V176</f>
        <v>41507.199999999997</v>
      </c>
      <c r="X176" s="15">
        <f>X178+X179</f>
        <v>0</v>
      </c>
      <c r="Y176" s="15">
        <f>W176+X176</f>
        <v>41507.199999999997</v>
      </c>
      <c r="Z176" s="24">
        <f>Z178+Z179</f>
        <v>0</v>
      </c>
      <c r="AA176" s="15">
        <f>Y176+Z176</f>
        <v>41507.199999999997</v>
      </c>
      <c r="AB176" s="15">
        <f t="shared" si="277"/>
        <v>0</v>
      </c>
      <c r="AC176" s="16">
        <f>AC178+AC179</f>
        <v>0</v>
      </c>
      <c r="AD176" s="16">
        <f t="shared" si="145"/>
        <v>0</v>
      </c>
      <c r="AE176" s="16">
        <f>AE178+AE179</f>
        <v>0</v>
      </c>
      <c r="AF176" s="16">
        <f t="shared" si="273"/>
        <v>0</v>
      </c>
      <c r="AG176" s="16">
        <f>AG178+AG179</f>
        <v>0</v>
      </c>
      <c r="AH176" s="16">
        <f t="shared" si="274"/>
        <v>0</v>
      </c>
      <c r="AI176" s="16">
        <f>AI178+AI179</f>
        <v>0</v>
      </c>
      <c r="AJ176" s="16">
        <f t="shared" si="275"/>
        <v>0</v>
      </c>
      <c r="AK176" s="26">
        <f>AK178+AK179</f>
        <v>0</v>
      </c>
      <c r="AL176" s="16">
        <f t="shared" si="276"/>
        <v>0</v>
      </c>
      <c r="AN176" s="13"/>
    </row>
    <row r="177" spans="1:40" x14ac:dyDescent="0.3">
      <c r="A177" s="58"/>
      <c r="B177" s="75" t="s">
        <v>5</v>
      </c>
      <c r="C177" s="41"/>
      <c r="D177" s="15"/>
      <c r="E177" s="44"/>
      <c r="F177" s="15"/>
      <c r="G177" s="15"/>
      <c r="H177" s="15"/>
      <c r="I177" s="15"/>
      <c r="J177" s="15"/>
      <c r="K177" s="15"/>
      <c r="L177" s="15"/>
      <c r="M177" s="24"/>
      <c r="N177" s="15"/>
      <c r="O177" s="15"/>
      <c r="P177" s="44"/>
      <c r="Q177" s="15"/>
      <c r="R177" s="15"/>
      <c r="S177" s="15"/>
      <c r="T177" s="15"/>
      <c r="U177" s="15"/>
      <c r="V177" s="15"/>
      <c r="W177" s="15"/>
      <c r="X177" s="15"/>
      <c r="Y177" s="15"/>
      <c r="Z177" s="24"/>
      <c r="AA177" s="15"/>
      <c r="AB177" s="16"/>
      <c r="AC177" s="16"/>
      <c r="AD177" s="16"/>
      <c r="AE177" s="16"/>
      <c r="AF177" s="16"/>
      <c r="AG177" s="16"/>
      <c r="AH177" s="16"/>
      <c r="AI177" s="16"/>
      <c r="AJ177" s="16"/>
      <c r="AK177" s="26"/>
      <c r="AL177" s="16"/>
      <c r="AN177" s="13"/>
    </row>
    <row r="178" spans="1:40" hidden="1" x14ac:dyDescent="0.3">
      <c r="A178" s="1"/>
      <c r="B178" s="21" t="s">
        <v>6</v>
      </c>
      <c r="C178" s="22"/>
      <c r="D178" s="15">
        <v>0</v>
      </c>
      <c r="E178" s="44">
        <v>0</v>
      </c>
      <c r="F178" s="15">
        <f t="shared" si="143"/>
        <v>0</v>
      </c>
      <c r="G178" s="15">
        <v>0</v>
      </c>
      <c r="H178" s="15">
        <f t="shared" ref="H178:H180" si="278">F178+G178</f>
        <v>0</v>
      </c>
      <c r="I178" s="15">
        <v>0</v>
      </c>
      <c r="J178" s="15">
        <f t="shared" ref="J178:J180" si="279">H178+I178</f>
        <v>0</v>
      </c>
      <c r="K178" s="15">
        <v>0</v>
      </c>
      <c r="L178" s="15">
        <f t="shared" ref="L178:L180" si="280">J178+K178</f>
        <v>0</v>
      </c>
      <c r="M178" s="24">
        <v>0</v>
      </c>
      <c r="N178" s="15">
        <f t="shared" ref="N178:N180" si="281">L178+M178</f>
        <v>0</v>
      </c>
      <c r="O178" s="15">
        <v>10376.9</v>
      </c>
      <c r="P178" s="44">
        <v>0</v>
      </c>
      <c r="Q178" s="15">
        <f t="shared" si="144"/>
        <v>10376.9</v>
      </c>
      <c r="R178" s="15">
        <v>0</v>
      </c>
      <c r="S178" s="15">
        <f t="shared" ref="S178:S180" si="282">Q178+R178</f>
        <v>10376.9</v>
      </c>
      <c r="T178" s="15">
        <v>0</v>
      </c>
      <c r="U178" s="15">
        <f>S178+T178</f>
        <v>10376.9</v>
      </c>
      <c r="V178" s="15">
        <v>0</v>
      </c>
      <c r="W178" s="15">
        <f>U178+V178</f>
        <v>10376.9</v>
      </c>
      <c r="X178" s="15">
        <v>0</v>
      </c>
      <c r="Y178" s="15">
        <f>W178+X178</f>
        <v>10376.9</v>
      </c>
      <c r="Z178" s="24">
        <v>0</v>
      </c>
      <c r="AA178" s="15">
        <f>Y178+Z178</f>
        <v>10376.9</v>
      </c>
      <c r="AB178" s="16">
        <v>0</v>
      </c>
      <c r="AC178" s="16">
        <v>0</v>
      </c>
      <c r="AD178" s="16">
        <f t="shared" si="145"/>
        <v>0</v>
      </c>
      <c r="AE178" s="16">
        <v>0</v>
      </c>
      <c r="AF178" s="16">
        <f t="shared" ref="AF178:AF180" si="283">AD178+AE178</f>
        <v>0</v>
      </c>
      <c r="AG178" s="16">
        <v>0</v>
      </c>
      <c r="AH178" s="16">
        <f t="shared" ref="AH178:AH180" si="284">AF178+AG178</f>
        <v>0</v>
      </c>
      <c r="AI178" s="16">
        <v>0</v>
      </c>
      <c r="AJ178" s="16">
        <f t="shared" ref="AJ178:AJ180" si="285">AH178+AI178</f>
        <v>0</v>
      </c>
      <c r="AK178" s="26">
        <v>0</v>
      </c>
      <c r="AL178" s="16">
        <f t="shared" ref="AL178:AL180" si="286">AJ178+AK178</f>
        <v>0</v>
      </c>
      <c r="AM178" s="9" t="s">
        <v>237</v>
      </c>
      <c r="AN178" s="13">
        <v>0</v>
      </c>
    </row>
    <row r="179" spans="1:40" x14ac:dyDescent="0.3">
      <c r="A179" s="58"/>
      <c r="B179" s="75" t="s">
        <v>20</v>
      </c>
      <c r="C179" s="41"/>
      <c r="D179" s="15">
        <v>0</v>
      </c>
      <c r="E179" s="44">
        <v>0</v>
      </c>
      <c r="F179" s="15">
        <f t="shared" si="143"/>
        <v>0</v>
      </c>
      <c r="G179" s="15">
        <v>0</v>
      </c>
      <c r="H179" s="15">
        <f t="shared" si="278"/>
        <v>0</v>
      </c>
      <c r="I179" s="15">
        <v>0</v>
      </c>
      <c r="J179" s="15">
        <f t="shared" si="279"/>
        <v>0</v>
      </c>
      <c r="K179" s="15">
        <v>0</v>
      </c>
      <c r="L179" s="15">
        <f t="shared" si="280"/>
        <v>0</v>
      </c>
      <c r="M179" s="24">
        <v>0</v>
      </c>
      <c r="N179" s="15">
        <f t="shared" si="281"/>
        <v>0</v>
      </c>
      <c r="O179" s="15">
        <v>31130.3</v>
      </c>
      <c r="P179" s="44">
        <v>0</v>
      </c>
      <c r="Q179" s="15">
        <f t="shared" si="144"/>
        <v>31130.3</v>
      </c>
      <c r="R179" s="15">
        <v>0</v>
      </c>
      <c r="S179" s="15">
        <f t="shared" si="282"/>
        <v>31130.3</v>
      </c>
      <c r="T179" s="15">
        <v>0</v>
      </c>
      <c r="U179" s="15">
        <f>S179+T179</f>
        <v>31130.3</v>
      </c>
      <c r="V179" s="15">
        <v>0</v>
      </c>
      <c r="W179" s="15">
        <f>U179+V179</f>
        <v>31130.3</v>
      </c>
      <c r="X179" s="15">
        <v>0</v>
      </c>
      <c r="Y179" s="15">
        <f>W179+X179</f>
        <v>31130.3</v>
      </c>
      <c r="Z179" s="24">
        <v>0</v>
      </c>
      <c r="AA179" s="15">
        <f>Y179+Z179</f>
        <v>31130.3</v>
      </c>
      <c r="AB179" s="16">
        <v>0</v>
      </c>
      <c r="AC179" s="16">
        <v>0</v>
      </c>
      <c r="AD179" s="16">
        <f t="shared" si="145"/>
        <v>0</v>
      </c>
      <c r="AE179" s="16">
        <v>0</v>
      </c>
      <c r="AF179" s="16">
        <f t="shared" si="283"/>
        <v>0</v>
      </c>
      <c r="AG179" s="16">
        <v>0</v>
      </c>
      <c r="AH179" s="16">
        <f t="shared" si="284"/>
        <v>0</v>
      </c>
      <c r="AI179" s="16">
        <v>0</v>
      </c>
      <c r="AJ179" s="16">
        <f t="shared" si="285"/>
        <v>0</v>
      </c>
      <c r="AK179" s="26">
        <v>0</v>
      </c>
      <c r="AL179" s="16">
        <f t="shared" si="286"/>
        <v>0</v>
      </c>
      <c r="AM179" s="9" t="s">
        <v>234</v>
      </c>
      <c r="AN179" s="13"/>
    </row>
    <row r="180" spans="1:40" ht="75" x14ac:dyDescent="0.3">
      <c r="A180" s="58" t="s">
        <v>196</v>
      </c>
      <c r="B180" s="75" t="s">
        <v>37</v>
      </c>
      <c r="C180" s="6" t="s">
        <v>355</v>
      </c>
      <c r="D180" s="15">
        <f>D182+D183</f>
        <v>0</v>
      </c>
      <c r="E180" s="44">
        <f>E182+E183</f>
        <v>0</v>
      </c>
      <c r="F180" s="15">
        <f t="shared" si="143"/>
        <v>0</v>
      </c>
      <c r="G180" s="15">
        <f>G182+G183</f>
        <v>0</v>
      </c>
      <c r="H180" s="15">
        <f t="shared" si="278"/>
        <v>0</v>
      </c>
      <c r="I180" s="15">
        <f>I182+I183</f>
        <v>0</v>
      </c>
      <c r="J180" s="15">
        <f t="shared" si="279"/>
        <v>0</v>
      </c>
      <c r="K180" s="15">
        <f>K182+K183</f>
        <v>0</v>
      </c>
      <c r="L180" s="15">
        <f t="shared" si="280"/>
        <v>0</v>
      </c>
      <c r="M180" s="24">
        <f>M182+M183</f>
        <v>0</v>
      </c>
      <c r="N180" s="15">
        <f t="shared" si="281"/>
        <v>0</v>
      </c>
      <c r="O180" s="15">
        <f t="shared" ref="O180:AB180" si="287">O182+O183</f>
        <v>46155</v>
      </c>
      <c r="P180" s="44">
        <f>P182+P183</f>
        <v>0</v>
      </c>
      <c r="Q180" s="15">
        <f t="shared" si="144"/>
        <v>46155</v>
      </c>
      <c r="R180" s="15">
        <f>R182+R183</f>
        <v>0</v>
      </c>
      <c r="S180" s="15">
        <f t="shared" si="282"/>
        <v>46155</v>
      </c>
      <c r="T180" s="15">
        <f>T182+T183</f>
        <v>0</v>
      </c>
      <c r="U180" s="15">
        <f>S180+T180</f>
        <v>46155</v>
      </c>
      <c r="V180" s="15">
        <f>V182+V183</f>
        <v>0</v>
      </c>
      <c r="W180" s="15">
        <f>U180+V180</f>
        <v>46155</v>
      </c>
      <c r="X180" s="15">
        <f>X182+X183</f>
        <v>0</v>
      </c>
      <c r="Y180" s="15">
        <f>W180+X180</f>
        <v>46155</v>
      </c>
      <c r="Z180" s="24">
        <f>Z182+Z183</f>
        <v>0</v>
      </c>
      <c r="AA180" s="15">
        <f>Y180+Z180</f>
        <v>46155</v>
      </c>
      <c r="AB180" s="15">
        <f t="shared" si="287"/>
        <v>0</v>
      </c>
      <c r="AC180" s="16">
        <f>AC182+AC183</f>
        <v>0</v>
      </c>
      <c r="AD180" s="16">
        <f t="shared" si="145"/>
        <v>0</v>
      </c>
      <c r="AE180" s="16">
        <f>AE182+AE183</f>
        <v>0</v>
      </c>
      <c r="AF180" s="16">
        <f t="shared" si="283"/>
        <v>0</v>
      </c>
      <c r="AG180" s="16">
        <f>AG182+AG183</f>
        <v>0</v>
      </c>
      <c r="AH180" s="16">
        <f t="shared" si="284"/>
        <v>0</v>
      </c>
      <c r="AI180" s="16">
        <f>AI182+AI183</f>
        <v>0</v>
      </c>
      <c r="AJ180" s="16">
        <f t="shared" si="285"/>
        <v>0</v>
      </c>
      <c r="AK180" s="26">
        <f>AK182+AK183</f>
        <v>0</v>
      </c>
      <c r="AL180" s="16">
        <f t="shared" si="286"/>
        <v>0</v>
      </c>
      <c r="AN180" s="13"/>
    </row>
    <row r="181" spans="1:40" x14ac:dyDescent="0.3">
      <c r="A181" s="58"/>
      <c r="B181" s="75" t="s">
        <v>5</v>
      </c>
      <c r="C181" s="76"/>
      <c r="D181" s="15"/>
      <c r="E181" s="44"/>
      <c r="F181" s="15"/>
      <c r="G181" s="15"/>
      <c r="H181" s="15"/>
      <c r="I181" s="15"/>
      <c r="J181" s="15"/>
      <c r="K181" s="15"/>
      <c r="L181" s="15"/>
      <c r="M181" s="24"/>
      <c r="N181" s="15"/>
      <c r="O181" s="15"/>
      <c r="P181" s="44"/>
      <c r="Q181" s="15"/>
      <c r="R181" s="15"/>
      <c r="S181" s="15"/>
      <c r="T181" s="15"/>
      <c r="U181" s="15"/>
      <c r="V181" s="15"/>
      <c r="W181" s="15"/>
      <c r="X181" s="15"/>
      <c r="Y181" s="15"/>
      <c r="Z181" s="24"/>
      <c r="AA181" s="15"/>
      <c r="AB181" s="16"/>
      <c r="AC181" s="16"/>
      <c r="AD181" s="16"/>
      <c r="AE181" s="16"/>
      <c r="AF181" s="16"/>
      <c r="AG181" s="16"/>
      <c r="AH181" s="16"/>
      <c r="AI181" s="16"/>
      <c r="AJ181" s="16"/>
      <c r="AK181" s="26"/>
      <c r="AL181" s="16"/>
      <c r="AN181" s="13"/>
    </row>
    <row r="182" spans="1:40" hidden="1" x14ac:dyDescent="0.3">
      <c r="A182" s="1"/>
      <c r="B182" s="21" t="s">
        <v>6</v>
      </c>
      <c r="C182" s="2"/>
      <c r="D182" s="18">
        <v>0</v>
      </c>
      <c r="E182" s="45">
        <v>0</v>
      </c>
      <c r="F182" s="15">
        <f t="shared" ref="F182:F251" si="288">D182+E182</f>
        <v>0</v>
      </c>
      <c r="G182" s="18">
        <v>0</v>
      </c>
      <c r="H182" s="15">
        <f t="shared" ref="H182:H184" si="289">F182+G182</f>
        <v>0</v>
      </c>
      <c r="I182" s="18">
        <v>0</v>
      </c>
      <c r="J182" s="15">
        <f t="shared" ref="J182:J184" si="290">H182+I182</f>
        <v>0</v>
      </c>
      <c r="K182" s="18">
        <v>0</v>
      </c>
      <c r="L182" s="15">
        <f t="shared" ref="L182:L184" si="291">J182+K182</f>
        <v>0</v>
      </c>
      <c r="M182" s="25">
        <v>0</v>
      </c>
      <c r="N182" s="15">
        <f t="shared" ref="N182:N184" si="292">L182+M182</f>
        <v>0</v>
      </c>
      <c r="O182" s="18">
        <v>11538.9</v>
      </c>
      <c r="P182" s="45">
        <v>0</v>
      </c>
      <c r="Q182" s="15">
        <f t="shared" ref="Q182:Q251" si="293">O182+P182</f>
        <v>11538.9</v>
      </c>
      <c r="R182" s="18">
        <v>0</v>
      </c>
      <c r="S182" s="15">
        <f t="shared" ref="S182:S184" si="294">Q182+R182</f>
        <v>11538.9</v>
      </c>
      <c r="T182" s="18">
        <v>0</v>
      </c>
      <c r="U182" s="15">
        <f>S182+T182</f>
        <v>11538.9</v>
      </c>
      <c r="V182" s="18">
        <v>0</v>
      </c>
      <c r="W182" s="15">
        <f>U182+V182</f>
        <v>11538.9</v>
      </c>
      <c r="X182" s="18">
        <v>0</v>
      </c>
      <c r="Y182" s="15">
        <f>W182+X182</f>
        <v>11538.9</v>
      </c>
      <c r="Z182" s="25">
        <v>0</v>
      </c>
      <c r="AA182" s="15">
        <f>Y182+Z182</f>
        <v>11538.9</v>
      </c>
      <c r="AB182" s="17">
        <v>0</v>
      </c>
      <c r="AC182" s="17">
        <v>0</v>
      </c>
      <c r="AD182" s="16">
        <f t="shared" ref="AD182:AD251" si="295">AB182+AC182</f>
        <v>0</v>
      </c>
      <c r="AE182" s="17">
        <v>0</v>
      </c>
      <c r="AF182" s="16">
        <f t="shared" ref="AF182:AF184" si="296">AD182+AE182</f>
        <v>0</v>
      </c>
      <c r="AG182" s="17">
        <v>0</v>
      </c>
      <c r="AH182" s="16">
        <f t="shared" ref="AH182:AH184" si="297">AF182+AG182</f>
        <v>0</v>
      </c>
      <c r="AI182" s="17">
        <v>0</v>
      </c>
      <c r="AJ182" s="16">
        <f t="shared" ref="AJ182:AJ184" si="298">AH182+AI182</f>
        <v>0</v>
      </c>
      <c r="AK182" s="27">
        <v>0</v>
      </c>
      <c r="AL182" s="16">
        <f t="shared" ref="AL182:AL184" si="299">AJ182+AK182</f>
        <v>0</v>
      </c>
      <c r="AM182" s="8" t="s">
        <v>238</v>
      </c>
      <c r="AN182" s="13">
        <v>0</v>
      </c>
    </row>
    <row r="183" spans="1:40" x14ac:dyDescent="0.3">
      <c r="A183" s="58"/>
      <c r="B183" s="75" t="s">
        <v>20</v>
      </c>
      <c r="C183" s="76"/>
      <c r="D183" s="15">
        <v>0</v>
      </c>
      <c r="E183" s="44">
        <v>0</v>
      </c>
      <c r="F183" s="15">
        <f t="shared" si="288"/>
        <v>0</v>
      </c>
      <c r="G183" s="15">
        <v>0</v>
      </c>
      <c r="H183" s="15">
        <f t="shared" si="289"/>
        <v>0</v>
      </c>
      <c r="I183" s="15">
        <v>0</v>
      </c>
      <c r="J183" s="15">
        <f t="shared" si="290"/>
        <v>0</v>
      </c>
      <c r="K183" s="15">
        <v>0</v>
      </c>
      <c r="L183" s="15">
        <f t="shared" si="291"/>
        <v>0</v>
      </c>
      <c r="M183" s="24">
        <v>0</v>
      </c>
      <c r="N183" s="15">
        <f t="shared" si="292"/>
        <v>0</v>
      </c>
      <c r="O183" s="15">
        <v>34616.1</v>
      </c>
      <c r="P183" s="44">
        <v>0</v>
      </c>
      <c r="Q183" s="15">
        <f t="shared" si="293"/>
        <v>34616.1</v>
      </c>
      <c r="R183" s="15">
        <v>0</v>
      </c>
      <c r="S183" s="15">
        <f t="shared" si="294"/>
        <v>34616.1</v>
      </c>
      <c r="T183" s="15">
        <v>0</v>
      </c>
      <c r="U183" s="15">
        <f>S183+T183</f>
        <v>34616.1</v>
      </c>
      <c r="V183" s="15">
        <v>0</v>
      </c>
      <c r="W183" s="15">
        <f>U183+V183</f>
        <v>34616.1</v>
      </c>
      <c r="X183" s="15">
        <v>0</v>
      </c>
      <c r="Y183" s="15">
        <f>W183+X183</f>
        <v>34616.1</v>
      </c>
      <c r="Z183" s="24">
        <v>0</v>
      </c>
      <c r="AA183" s="15">
        <f>Y183+Z183</f>
        <v>34616.1</v>
      </c>
      <c r="AB183" s="16">
        <v>0</v>
      </c>
      <c r="AC183" s="16">
        <v>0</v>
      </c>
      <c r="AD183" s="16">
        <f t="shared" si="295"/>
        <v>0</v>
      </c>
      <c r="AE183" s="16">
        <v>0</v>
      </c>
      <c r="AF183" s="16">
        <f t="shared" si="296"/>
        <v>0</v>
      </c>
      <c r="AG183" s="16">
        <v>0</v>
      </c>
      <c r="AH183" s="16">
        <f t="shared" si="297"/>
        <v>0</v>
      </c>
      <c r="AI183" s="16">
        <v>0</v>
      </c>
      <c r="AJ183" s="16">
        <f t="shared" si="298"/>
        <v>0</v>
      </c>
      <c r="AK183" s="26">
        <v>0</v>
      </c>
      <c r="AL183" s="16">
        <f t="shared" si="299"/>
        <v>0</v>
      </c>
      <c r="AM183" s="9" t="s">
        <v>234</v>
      </c>
      <c r="AN183" s="13"/>
    </row>
    <row r="184" spans="1:40" ht="56.25" x14ac:dyDescent="0.3">
      <c r="A184" s="58" t="s">
        <v>197</v>
      </c>
      <c r="B184" s="75" t="s">
        <v>38</v>
      </c>
      <c r="C184" s="6" t="s">
        <v>355</v>
      </c>
      <c r="D184" s="15">
        <f>D186+D187</f>
        <v>955530.5</v>
      </c>
      <c r="E184" s="44">
        <f>E186+E187</f>
        <v>0</v>
      </c>
      <c r="F184" s="15">
        <f t="shared" si="288"/>
        <v>955530.5</v>
      </c>
      <c r="G184" s="15">
        <f>G186+G187</f>
        <v>48155.483999999997</v>
      </c>
      <c r="H184" s="15">
        <f t="shared" si="289"/>
        <v>1003685.9839999999</v>
      </c>
      <c r="I184" s="15">
        <f>I186+I187</f>
        <v>0</v>
      </c>
      <c r="J184" s="15">
        <f t="shared" si="290"/>
        <v>1003685.9839999999</v>
      </c>
      <c r="K184" s="15">
        <f>K186+K187</f>
        <v>0</v>
      </c>
      <c r="L184" s="15">
        <f t="shared" si="291"/>
        <v>1003685.9839999999</v>
      </c>
      <c r="M184" s="24">
        <f>M186+M187</f>
        <v>0</v>
      </c>
      <c r="N184" s="15">
        <f t="shared" si="292"/>
        <v>1003685.9839999999</v>
      </c>
      <c r="O184" s="15">
        <f t="shared" ref="O184:AB184" si="300">O186+O187</f>
        <v>1475299.3</v>
      </c>
      <c r="P184" s="44">
        <f>P186+P187</f>
        <v>0</v>
      </c>
      <c r="Q184" s="15">
        <f t="shared" si="293"/>
        <v>1475299.3</v>
      </c>
      <c r="R184" s="15">
        <f>R186+R187</f>
        <v>0</v>
      </c>
      <c r="S184" s="15">
        <f t="shared" si="294"/>
        <v>1475299.3</v>
      </c>
      <c r="T184" s="15">
        <f>T186+T187</f>
        <v>0</v>
      </c>
      <c r="U184" s="15">
        <f>S184+T184</f>
        <v>1475299.3</v>
      </c>
      <c r="V184" s="15">
        <f>V186+V187</f>
        <v>0</v>
      </c>
      <c r="W184" s="15">
        <f>U184+V184</f>
        <v>1475299.3</v>
      </c>
      <c r="X184" s="15">
        <f>X186+X187</f>
        <v>0</v>
      </c>
      <c r="Y184" s="15">
        <f>W184+X184</f>
        <v>1475299.3</v>
      </c>
      <c r="Z184" s="24">
        <f>Z186+Z187</f>
        <v>0</v>
      </c>
      <c r="AA184" s="15">
        <f>Y184+Z184</f>
        <v>1475299.3</v>
      </c>
      <c r="AB184" s="15">
        <f t="shared" si="300"/>
        <v>2402309.2000000002</v>
      </c>
      <c r="AC184" s="16">
        <f>AC186+AC187</f>
        <v>0</v>
      </c>
      <c r="AD184" s="16">
        <f t="shared" si="295"/>
        <v>2402309.2000000002</v>
      </c>
      <c r="AE184" s="16">
        <f>AE186+AE187</f>
        <v>0</v>
      </c>
      <c r="AF184" s="16">
        <f t="shared" si="296"/>
        <v>2402309.2000000002</v>
      </c>
      <c r="AG184" s="16">
        <f>AG186+AG187</f>
        <v>0</v>
      </c>
      <c r="AH184" s="16">
        <f t="shared" si="297"/>
        <v>2402309.2000000002</v>
      </c>
      <c r="AI184" s="16">
        <f>AI186+AI187</f>
        <v>0</v>
      </c>
      <c r="AJ184" s="16">
        <f t="shared" si="298"/>
        <v>2402309.2000000002</v>
      </c>
      <c r="AK184" s="26">
        <f>AK186+AK187</f>
        <v>0</v>
      </c>
      <c r="AL184" s="16">
        <f t="shared" si="299"/>
        <v>2402309.2000000002</v>
      </c>
      <c r="AN184" s="13"/>
    </row>
    <row r="185" spans="1:40" x14ac:dyDescent="0.3">
      <c r="A185" s="58"/>
      <c r="B185" s="75" t="s">
        <v>5</v>
      </c>
      <c r="C185" s="76"/>
      <c r="D185" s="15"/>
      <c r="E185" s="44"/>
      <c r="F185" s="15"/>
      <c r="G185" s="15"/>
      <c r="H185" s="15"/>
      <c r="I185" s="15"/>
      <c r="J185" s="15"/>
      <c r="K185" s="15"/>
      <c r="L185" s="15"/>
      <c r="M185" s="24"/>
      <c r="N185" s="15"/>
      <c r="O185" s="15"/>
      <c r="P185" s="44"/>
      <c r="Q185" s="15"/>
      <c r="R185" s="15"/>
      <c r="S185" s="15"/>
      <c r="T185" s="15"/>
      <c r="U185" s="15"/>
      <c r="V185" s="15"/>
      <c r="W185" s="15"/>
      <c r="X185" s="15"/>
      <c r="Y185" s="15"/>
      <c r="Z185" s="24"/>
      <c r="AA185" s="15"/>
      <c r="AB185" s="16"/>
      <c r="AC185" s="16"/>
      <c r="AD185" s="16"/>
      <c r="AE185" s="16"/>
      <c r="AF185" s="16"/>
      <c r="AG185" s="16"/>
      <c r="AH185" s="16"/>
      <c r="AI185" s="16"/>
      <c r="AJ185" s="16"/>
      <c r="AK185" s="26"/>
      <c r="AL185" s="16"/>
      <c r="AN185" s="13"/>
    </row>
    <row r="186" spans="1:40" hidden="1" x14ac:dyDescent="0.3">
      <c r="A186" s="1"/>
      <c r="B186" s="21" t="s">
        <v>6</v>
      </c>
      <c r="C186" s="2"/>
      <c r="D186" s="18">
        <v>156098.9</v>
      </c>
      <c r="E186" s="45"/>
      <c r="F186" s="15">
        <f t="shared" si="288"/>
        <v>156098.9</v>
      </c>
      <c r="G186" s="18">
        <v>48155.483999999997</v>
      </c>
      <c r="H186" s="15">
        <f t="shared" ref="H186:H188" si="301">F186+G186</f>
        <v>204254.38399999999</v>
      </c>
      <c r="I186" s="18"/>
      <c r="J186" s="15">
        <f t="shared" ref="J186:J188" si="302">H186+I186</f>
        <v>204254.38399999999</v>
      </c>
      <c r="K186" s="18"/>
      <c r="L186" s="15">
        <f t="shared" ref="L186:L188" si="303">J186+K186</f>
        <v>204254.38399999999</v>
      </c>
      <c r="M186" s="25"/>
      <c r="N186" s="15">
        <f t="shared" ref="N186:N188" si="304">L186+M186</f>
        <v>204254.38399999999</v>
      </c>
      <c r="O186" s="18">
        <v>434567.5</v>
      </c>
      <c r="P186" s="45"/>
      <c r="Q186" s="15">
        <f t="shared" si="293"/>
        <v>434567.5</v>
      </c>
      <c r="R186" s="18"/>
      <c r="S186" s="15">
        <f t="shared" ref="S186:S188" si="305">Q186+R186</f>
        <v>434567.5</v>
      </c>
      <c r="T186" s="18"/>
      <c r="U186" s="15">
        <f>S186+T186</f>
        <v>434567.5</v>
      </c>
      <c r="V186" s="18"/>
      <c r="W186" s="15">
        <f>U186+V186</f>
        <v>434567.5</v>
      </c>
      <c r="X186" s="18"/>
      <c r="Y186" s="15">
        <f>W186+X186</f>
        <v>434567.5</v>
      </c>
      <c r="Z186" s="25"/>
      <c r="AA186" s="15">
        <f>Y186+Z186</f>
        <v>434567.5</v>
      </c>
      <c r="AB186" s="17">
        <v>970204.7</v>
      </c>
      <c r="AC186" s="17"/>
      <c r="AD186" s="16">
        <f t="shared" si="295"/>
        <v>970204.7</v>
      </c>
      <c r="AE186" s="17"/>
      <c r="AF186" s="16">
        <f t="shared" ref="AF186:AF188" si="306">AD186+AE186</f>
        <v>970204.7</v>
      </c>
      <c r="AG186" s="17"/>
      <c r="AH186" s="16">
        <f t="shared" ref="AH186:AH188" si="307">AF186+AG186</f>
        <v>970204.7</v>
      </c>
      <c r="AI186" s="17"/>
      <c r="AJ186" s="16">
        <f t="shared" ref="AJ186:AJ188" si="308">AH186+AI186</f>
        <v>970204.7</v>
      </c>
      <c r="AK186" s="27"/>
      <c r="AL186" s="16">
        <f t="shared" ref="AL186:AL188" si="309">AJ186+AK186</f>
        <v>970204.7</v>
      </c>
      <c r="AM186" s="8" t="s">
        <v>229</v>
      </c>
      <c r="AN186" s="13">
        <v>0</v>
      </c>
    </row>
    <row r="187" spans="1:40" x14ac:dyDescent="0.3">
      <c r="A187" s="58"/>
      <c r="B187" s="75" t="s">
        <v>20</v>
      </c>
      <c r="C187" s="76"/>
      <c r="D187" s="15">
        <v>799431.6</v>
      </c>
      <c r="E187" s="44"/>
      <c r="F187" s="15">
        <f t="shared" si="288"/>
        <v>799431.6</v>
      </c>
      <c r="G187" s="15"/>
      <c r="H187" s="15">
        <f t="shared" si="301"/>
        <v>799431.6</v>
      </c>
      <c r="I187" s="15"/>
      <c r="J187" s="15">
        <f t="shared" si="302"/>
        <v>799431.6</v>
      </c>
      <c r="K187" s="15"/>
      <c r="L187" s="15">
        <f t="shared" si="303"/>
        <v>799431.6</v>
      </c>
      <c r="M187" s="24"/>
      <c r="N187" s="15">
        <f t="shared" si="304"/>
        <v>799431.6</v>
      </c>
      <c r="O187" s="15">
        <v>1040731.8</v>
      </c>
      <c r="P187" s="44"/>
      <c r="Q187" s="15">
        <f t="shared" si="293"/>
        <v>1040731.8</v>
      </c>
      <c r="R187" s="15"/>
      <c r="S187" s="15">
        <f t="shared" si="305"/>
        <v>1040731.8</v>
      </c>
      <c r="T187" s="15"/>
      <c r="U187" s="15">
        <f>S187+T187</f>
        <v>1040731.8</v>
      </c>
      <c r="V187" s="15"/>
      <c r="W187" s="15">
        <f>U187+V187</f>
        <v>1040731.8</v>
      </c>
      <c r="X187" s="15"/>
      <c r="Y187" s="15">
        <f>W187+X187</f>
        <v>1040731.8</v>
      </c>
      <c r="Z187" s="24"/>
      <c r="AA187" s="15">
        <f>Y187+Z187</f>
        <v>1040731.8</v>
      </c>
      <c r="AB187" s="16">
        <v>1432104.5</v>
      </c>
      <c r="AC187" s="16"/>
      <c r="AD187" s="16">
        <f t="shared" si="295"/>
        <v>1432104.5</v>
      </c>
      <c r="AE187" s="16"/>
      <c r="AF187" s="16">
        <f t="shared" si="306"/>
        <v>1432104.5</v>
      </c>
      <c r="AG187" s="16"/>
      <c r="AH187" s="16">
        <f t="shared" si="307"/>
        <v>1432104.5</v>
      </c>
      <c r="AI187" s="16"/>
      <c r="AJ187" s="16">
        <f t="shared" si="308"/>
        <v>1432104.5</v>
      </c>
      <c r="AK187" s="26"/>
      <c r="AL187" s="16">
        <f t="shared" si="309"/>
        <v>1432104.5</v>
      </c>
      <c r="AM187" s="9" t="s">
        <v>234</v>
      </c>
      <c r="AN187" s="13"/>
    </row>
    <row r="188" spans="1:40" ht="56.25" x14ac:dyDescent="0.3">
      <c r="A188" s="58" t="s">
        <v>198</v>
      </c>
      <c r="B188" s="75" t="s">
        <v>39</v>
      </c>
      <c r="C188" s="6" t="s">
        <v>355</v>
      </c>
      <c r="D188" s="15">
        <f>D190+D191</f>
        <v>393223.6</v>
      </c>
      <c r="E188" s="44">
        <f>E190+E191</f>
        <v>0</v>
      </c>
      <c r="F188" s="15">
        <f t="shared" si="288"/>
        <v>393223.6</v>
      </c>
      <c r="G188" s="15">
        <f>G190+G191</f>
        <v>0</v>
      </c>
      <c r="H188" s="15">
        <f t="shared" si="301"/>
        <v>393223.6</v>
      </c>
      <c r="I188" s="15">
        <f>I190+I191</f>
        <v>0</v>
      </c>
      <c r="J188" s="15">
        <f t="shared" si="302"/>
        <v>393223.6</v>
      </c>
      <c r="K188" s="15">
        <f>K190+K191</f>
        <v>0</v>
      </c>
      <c r="L188" s="15">
        <f t="shared" si="303"/>
        <v>393223.6</v>
      </c>
      <c r="M188" s="24">
        <f>M190+M191</f>
        <v>0</v>
      </c>
      <c r="N188" s="15">
        <f t="shared" si="304"/>
        <v>393223.6</v>
      </c>
      <c r="O188" s="15">
        <f t="shared" ref="O188:AB188" si="310">O190+O191</f>
        <v>0</v>
      </c>
      <c r="P188" s="44">
        <f>P190+P191</f>
        <v>0</v>
      </c>
      <c r="Q188" s="15">
        <f t="shared" si="293"/>
        <v>0</v>
      </c>
      <c r="R188" s="15">
        <f>R190+R191</f>
        <v>0</v>
      </c>
      <c r="S188" s="15">
        <f t="shared" si="305"/>
        <v>0</v>
      </c>
      <c r="T188" s="15">
        <f>T190+T191</f>
        <v>0</v>
      </c>
      <c r="U188" s="15">
        <f>S188+T188</f>
        <v>0</v>
      </c>
      <c r="V188" s="15">
        <f>V190+V191</f>
        <v>0</v>
      </c>
      <c r="W188" s="15">
        <f>U188+V188</f>
        <v>0</v>
      </c>
      <c r="X188" s="15">
        <f>X190+X191</f>
        <v>0</v>
      </c>
      <c r="Y188" s="15">
        <f>W188+X188</f>
        <v>0</v>
      </c>
      <c r="Z188" s="24">
        <f>Z190+Z191</f>
        <v>0</v>
      </c>
      <c r="AA188" s="15">
        <f>Y188+Z188</f>
        <v>0</v>
      </c>
      <c r="AB188" s="15">
        <f t="shared" si="310"/>
        <v>0</v>
      </c>
      <c r="AC188" s="16">
        <f>AC190+AC191</f>
        <v>0</v>
      </c>
      <c r="AD188" s="16">
        <f t="shared" si="295"/>
        <v>0</v>
      </c>
      <c r="AE188" s="16">
        <f>AE190+AE191</f>
        <v>0</v>
      </c>
      <c r="AF188" s="16">
        <f t="shared" si="306"/>
        <v>0</v>
      </c>
      <c r="AG188" s="16">
        <f>AG190+AG191</f>
        <v>0</v>
      </c>
      <c r="AH188" s="16">
        <f t="shared" si="307"/>
        <v>0</v>
      </c>
      <c r="AI188" s="16">
        <f>AI190+AI191</f>
        <v>0</v>
      </c>
      <c r="AJ188" s="16">
        <f t="shared" si="308"/>
        <v>0</v>
      </c>
      <c r="AK188" s="26">
        <f>AK190+AK191</f>
        <v>0</v>
      </c>
      <c r="AL188" s="16">
        <f t="shared" si="309"/>
        <v>0</v>
      </c>
      <c r="AN188" s="13"/>
    </row>
    <row r="189" spans="1:40" x14ac:dyDescent="0.3">
      <c r="A189" s="58"/>
      <c r="B189" s="75" t="s">
        <v>5</v>
      </c>
      <c r="C189" s="6"/>
      <c r="D189" s="15"/>
      <c r="E189" s="44"/>
      <c r="F189" s="15"/>
      <c r="G189" s="15"/>
      <c r="H189" s="15"/>
      <c r="I189" s="15"/>
      <c r="J189" s="15"/>
      <c r="K189" s="15"/>
      <c r="L189" s="15"/>
      <c r="M189" s="24"/>
      <c r="N189" s="15"/>
      <c r="O189" s="15"/>
      <c r="P189" s="44"/>
      <c r="Q189" s="15"/>
      <c r="R189" s="15"/>
      <c r="S189" s="15"/>
      <c r="T189" s="15"/>
      <c r="U189" s="15"/>
      <c r="V189" s="15"/>
      <c r="W189" s="15"/>
      <c r="X189" s="15"/>
      <c r="Y189" s="15"/>
      <c r="Z189" s="24"/>
      <c r="AA189" s="15"/>
      <c r="AB189" s="15"/>
      <c r="AC189" s="16"/>
      <c r="AD189" s="16"/>
      <c r="AE189" s="16"/>
      <c r="AF189" s="16"/>
      <c r="AG189" s="16"/>
      <c r="AH189" s="16"/>
      <c r="AI189" s="16"/>
      <c r="AJ189" s="16"/>
      <c r="AK189" s="26"/>
      <c r="AL189" s="16"/>
      <c r="AN189" s="13"/>
    </row>
    <row r="190" spans="1:40" hidden="1" x14ac:dyDescent="0.3">
      <c r="A190" s="1"/>
      <c r="B190" s="21" t="s">
        <v>6</v>
      </c>
      <c r="C190" s="21"/>
      <c r="D190" s="15">
        <v>98306</v>
      </c>
      <c r="E190" s="44"/>
      <c r="F190" s="15">
        <f t="shared" si="288"/>
        <v>98306</v>
      </c>
      <c r="G190" s="15"/>
      <c r="H190" s="15">
        <f t="shared" ref="H190:H192" si="311">F190+G190</f>
        <v>98306</v>
      </c>
      <c r="I190" s="15"/>
      <c r="J190" s="15">
        <f t="shared" ref="J190:J192" si="312">H190+I190</f>
        <v>98306</v>
      </c>
      <c r="K190" s="15"/>
      <c r="L190" s="15">
        <f t="shared" ref="L190:L192" si="313">J190+K190</f>
        <v>98306</v>
      </c>
      <c r="M190" s="24"/>
      <c r="N190" s="15">
        <f t="shared" ref="N190:N192" si="314">L190+M190</f>
        <v>98306</v>
      </c>
      <c r="O190" s="15">
        <v>0</v>
      </c>
      <c r="P190" s="44"/>
      <c r="Q190" s="15">
        <f t="shared" si="293"/>
        <v>0</v>
      </c>
      <c r="R190" s="15"/>
      <c r="S190" s="15">
        <f t="shared" ref="S190:S192" si="315">Q190+R190</f>
        <v>0</v>
      </c>
      <c r="T190" s="15"/>
      <c r="U190" s="15">
        <f>S190+T190</f>
        <v>0</v>
      </c>
      <c r="V190" s="15"/>
      <c r="W190" s="15">
        <f>U190+V190</f>
        <v>0</v>
      </c>
      <c r="X190" s="15"/>
      <c r="Y190" s="15">
        <f>W190+X190</f>
        <v>0</v>
      </c>
      <c r="Z190" s="24"/>
      <c r="AA190" s="15">
        <f>Y190+Z190</f>
        <v>0</v>
      </c>
      <c r="AB190" s="16">
        <v>0</v>
      </c>
      <c r="AC190" s="16"/>
      <c r="AD190" s="16">
        <f t="shared" si="295"/>
        <v>0</v>
      </c>
      <c r="AE190" s="16"/>
      <c r="AF190" s="16">
        <f t="shared" ref="AF190:AF192" si="316">AD190+AE190</f>
        <v>0</v>
      </c>
      <c r="AG190" s="16"/>
      <c r="AH190" s="16">
        <f t="shared" ref="AH190:AH192" si="317">AF190+AG190</f>
        <v>0</v>
      </c>
      <c r="AI190" s="16"/>
      <c r="AJ190" s="16">
        <f t="shared" ref="AJ190:AJ192" si="318">AH190+AI190</f>
        <v>0</v>
      </c>
      <c r="AK190" s="26"/>
      <c r="AL190" s="16">
        <f t="shared" ref="AL190:AL192" si="319">AJ190+AK190</f>
        <v>0</v>
      </c>
      <c r="AM190" s="9" t="s">
        <v>227</v>
      </c>
      <c r="AN190" s="13">
        <v>0</v>
      </c>
    </row>
    <row r="191" spans="1:40" x14ac:dyDescent="0.3">
      <c r="A191" s="58"/>
      <c r="B191" s="75" t="s">
        <v>20</v>
      </c>
      <c r="C191" s="75"/>
      <c r="D191" s="15">
        <v>294917.59999999998</v>
      </c>
      <c r="E191" s="44"/>
      <c r="F191" s="15">
        <f t="shared" si="288"/>
        <v>294917.59999999998</v>
      </c>
      <c r="G191" s="15"/>
      <c r="H191" s="15">
        <f t="shared" si="311"/>
        <v>294917.59999999998</v>
      </c>
      <c r="I191" s="15"/>
      <c r="J191" s="15">
        <f t="shared" si="312"/>
        <v>294917.59999999998</v>
      </c>
      <c r="K191" s="15"/>
      <c r="L191" s="15">
        <f t="shared" si="313"/>
        <v>294917.59999999998</v>
      </c>
      <c r="M191" s="24"/>
      <c r="N191" s="15">
        <f t="shared" si="314"/>
        <v>294917.59999999998</v>
      </c>
      <c r="O191" s="15">
        <v>0</v>
      </c>
      <c r="P191" s="44"/>
      <c r="Q191" s="15">
        <f t="shared" si="293"/>
        <v>0</v>
      </c>
      <c r="R191" s="15"/>
      <c r="S191" s="15">
        <f t="shared" si="315"/>
        <v>0</v>
      </c>
      <c r="T191" s="15"/>
      <c r="U191" s="15">
        <f>S191+T191</f>
        <v>0</v>
      </c>
      <c r="V191" s="15"/>
      <c r="W191" s="15">
        <f>U191+V191</f>
        <v>0</v>
      </c>
      <c r="X191" s="15"/>
      <c r="Y191" s="15">
        <f>W191+X191</f>
        <v>0</v>
      </c>
      <c r="Z191" s="24"/>
      <c r="AA191" s="15">
        <f>Y191+Z191</f>
        <v>0</v>
      </c>
      <c r="AB191" s="16">
        <v>0</v>
      </c>
      <c r="AC191" s="16"/>
      <c r="AD191" s="16">
        <f t="shared" si="295"/>
        <v>0</v>
      </c>
      <c r="AE191" s="16"/>
      <c r="AF191" s="16">
        <f t="shared" si="316"/>
        <v>0</v>
      </c>
      <c r="AG191" s="16"/>
      <c r="AH191" s="16">
        <f t="shared" si="317"/>
        <v>0</v>
      </c>
      <c r="AI191" s="16"/>
      <c r="AJ191" s="16">
        <f t="shared" si="318"/>
        <v>0</v>
      </c>
      <c r="AK191" s="26"/>
      <c r="AL191" s="16">
        <f t="shared" si="319"/>
        <v>0</v>
      </c>
      <c r="AM191" s="9" t="s">
        <v>234</v>
      </c>
      <c r="AN191" s="13"/>
    </row>
    <row r="192" spans="1:40" ht="56.25" x14ac:dyDescent="0.3">
      <c r="A192" s="58" t="s">
        <v>199</v>
      </c>
      <c r="B192" s="75" t="s">
        <v>40</v>
      </c>
      <c r="C192" s="6" t="s">
        <v>355</v>
      </c>
      <c r="D192" s="15">
        <f>D194+D195</f>
        <v>100000</v>
      </c>
      <c r="E192" s="44">
        <f>E194+E195</f>
        <v>0</v>
      </c>
      <c r="F192" s="15">
        <f t="shared" si="288"/>
        <v>100000</v>
      </c>
      <c r="G192" s="15">
        <f>G194+G195</f>
        <v>0</v>
      </c>
      <c r="H192" s="15">
        <f t="shared" si="311"/>
        <v>100000</v>
      </c>
      <c r="I192" s="15">
        <f>I194+I195</f>
        <v>0</v>
      </c>
      <c r="J192" s="15">
        <f t="shared" si="312"/>
        <v>100000</v>
      </c>
      <c r="K192" s="15">
        <f>K194+K195</f>
        <v>0</v>
      </c>
      <c r="L192" s="15">
        <f t="shared" si="313"/>
        <v>100000</v>
      </c>
      <c r="M192" s="24">
        <f>M194+M195</f>
        <v>-100000</v>
      </c>
      <c r="N192" s="15">
        <f t="shared" si="314"/>
        <v>0</v>
      </c>
      <c r="O192" s="15">
        <f t="shared" ref="O192:AB192" si="320">O194+O195</f>
        <v>999358.3</v>
      </c>
      <c r="P192" s="44">
        <f>P194+P195</f>
        <v>0</v>
      </c>
      <c r="Q192" s="15">
        <f t="shared" si="293"/>
        <v>999358.3</v>
      </c>
      <c r="R192" s="15">
        <f>R194+R195</f>
        <v>0</v>
      </c>
      <c r="S192" s="15">
        <f t="shared" si="315"/>
        <v>999358.3</v>
      </c>
      <c r="T192" s="15">
        <f>T194+T195</f>
        <v>0</v>
      </c>
      <c r="U192" s="15">
        <f>S192+T192</f>
        <v>999358.3</v>
      </c>
      <c r="V192" s="15">
        <f>V194+V195</f>
        <v>0</v>
      </c>
      <c r="W192" s="15">
        <f>U192+V192</f>
        <v>999358.3</v>
      </c>
      <c r="X192" s="15">
        <f>X194+X195</f>
        <v>0</v>
      </c>
      <c r="Y192" s="15">
        <f>W192+X192</f>
        <v>999358.3</v>
      </c>
      <c r="Z192" s="24">
        <f>Z194+Z195</f>
        <v>100000</v>
      </c>
      <c r="AA192" s="15">
        <f>Y192+Z192</f>
        <v>1099358.3</v>
      </c>
      <c r="AB192" s="15">
        <f t="shared" si="320"/>
        <v>100000</v>
      </c>
      <c r="AC192" s="16">
        <f>AC194+AC195</f>
        <v>0</v>
      </c>
      <c r="AD192" s="16">
        <f t="shared" si="295"/>
        <v>100000</v>
      </c>
      <c r="AE192" s="16">
        <f>AE194+AE195</f>
        <v>0</v>
      </c>
      <c r="AF192" s="16">
        <f t="shared" si="316"/>
        <v>100000</v>
      </c>
      <c r="AG192" s="16">
        <f>AG194+AG195</f>
        <v>0</v>
      </c>
      <c r="AH192" s="16">
        <f t="shared" si="317"/>
        <v>100000</v>
      </c>
      <c r="AI192" s="16">
        <f>AI194+AI195</f>
        <v>0</v>
      </c>
      <c r="AJ192" s="16">
        <f t="shared" si="318"/>
        <v>100000</v>
      </c>
      <c r="AK192" s="26">
        <f>AK194+AK195</f>
        <v>0</v>
      </c>
      <c r="AL192" s="16">
        <f t="shared" si="319"/>
        <v>100000</v>
      </c>
      <c r="AN192" s="13"/>
    </row>
    <row r="193" spans="1:40" x14ac:dyDescent="0.3">
      <c r="A193" s="58"/>
      <c r="B193" s="75" t="s">
        <v>5</v>
      </c>
      <c r="C193" s="6"/>
      <c r="D193" s="15"/>
      <c r="E193" s="44"/>
      <c r="F193" s="15"/>
      <c r="G193" s="15"/>
      <c r="H193" s="15"/>
      <c r="I193" s="15"/>
      <c r="J193" s="15"/>
      <c r="K193" s="15"/>
      <c r="L193" s="15"/>
      <c r="M193" s="24"/>
      <c r="N193" s="15"/>
      <c r="O193" s="15"/>
      <c r="P193" s="44"/>
      <c r="Q193" s="15"/>
      <c r="R193" s="15"/>
      <c r="S193" s="15"/>
      <c r="T193" s="15"/>
      <c r="U193" s="15"/>
      <c r="V193" s="15"/>
      <c r="W193" s="15"/>
      <c r="X193" s="15"/>
      <c r="Y193" s="15"/>
      <c r="Z193" s="24"/>
      <c r="AA193" s="15"/>
      <c r="AB193" s="15"/>
      <c r="AC193" s="16"/>
      <c r="AD193" s="16"/>
      <c r="AE193" s="16"/>
      <c r="AF193" s="16"/>
      <c r="AG193" s="16"/>
      <c r="AH193" s="16"/>
      <c r="AI193" s="16"/>
      <c r="AJ193" s="16"/>
      <c r="AK193" s="26"/>
      <c r="AL193" s="16"/>
      <c r="AN193" s="13"/>
    </row>
    <row r="194" spans="1:40" hidden="1" x14ac:dyDescent="0.3">
      <c r="A194" s="1"/>
      <c r="B194" s="21" t="s">
        <v>6</v>
      </c>
      <c r="C194" s="21"/>
      <c r="D194" s="15">
        <v>25000</v>
      </c>
      <c r="E194" s="44"/>
      <c r="F194" s="15">
        <f t="shared" si="288"/>
        <v>25000</v>
      </c>
      <c r="G194" s="15"/>
      <c r="H194" s="15">
        <f t="shared" ref="H194:H196" si="321">F194+G194</f>
        <v>25000</v>
      </c>
      <c r="I194" s="15"/>
      <c r="J194" s="15">
        <f t="shared" ref="J194:J196" si="322">H194+I194</f>
        <v>25000</v>
      </c>
      <c r="K194" s="15"/>
      <c r="L194" s="15">
        <f t="shared" ref="L194:L196" si="323">J194+K194</f>
        <v>25000</v>
      </c>
      <c r="M194" s="24">
        <v>-25000</v>
      </c>
      <c r="N194" s="15">
        <f t="shared" ref="N194:N196" si="324">L194+M194</f>
        <v>0</v>
      </c>
      <c r="O194" s="15">
        <v>284496.90000000002</v>
      </c>
      <c r="P194" s="44"/>
      <c r="Q194" s="15">
        <f t="shared" si="293"/>
        <v>284496.90000000002</v>
      </c>
      <c r="R194" s="15"/>
      <c r="S194" s="15">
        <f t="shared" ref="S194:S196" si="325">Q194+R194</f>
        <v>284496.90000000002</v>
      </c>
      <c r="T194" s="15"/>
      <c r="U194" s="15">
        <f>S194+T194</f>
        <v>284496.90000000002</v>
      </c>
      <c r="V194" s="15"/>
      <c r="W194" s="15">
        <f>U194+V194</f>
        <v>284496.90000000002</v>
      </c>
      <c r="X194" s="15"/>
      <c r="Y194" s="15">
        <f>W194+X194</f>
        <v>284496.90000000002</v>
      </c>
      <c r="Z194" s="24">
        <v>25000</v>
      </c>
      <c r="AA194" s="15">
        <f>Y194+Z194</f>
        <v>309496.90000000002</v>
      </c>
      <c r="AB194" s="16">
        <v>25000</v>
      </c>
      <c r="AC194" s="16"/>
      <c r="AD194" s="16">
        <f t="shared" si="295"/>
        <v>25000</v>
      </c>
      <c r="AE194" s="16"/>
      <c r="AF194" s="16">
        <f t="shared" ref="AF194:AF196" si="326">AD194+AE194</f>
        <v>25000</v>
      </c>
      <c r="AG194" s="16"/>
      <c r="AH194" s="16">
        <f t="shared" ref="AH194:AH196" si="327">AF194+AG194</f>
        <v>25000</v>
      </c>
      <c r="AI194" s="16"/>
      <c r="AJ194" s="16">
        <f t="shared" ref="AJ194:AJ196" si="328">AH194+AI194</f>
        <v>25000</v>
      </c>
      <c r="AK194" s="26"/>
      <c r="AL194" s="16">
        <f t="shared" ref="AL194:AL196" si="329">AJ194+AK194</f>
        <v>25000</v>
      </c>
      <c r="AM194" s="9" t="s">
        <v>226</v>
      </c>
      <c r="AN194" s="13">
        <v>0</v>
      </c>
    </row>
    <row r="195" spans="1:40" x14ac:dyDescent="0.3">
      <c r="A195" s="58"/>
      <c r="B195" s="75" t="s">
        <v>20</v>
      </c>
      <c r="C195" s="75"/>
      <c r="D195" s="15">
        <v>75000</v>
      </c>
      <c r="E195" s="44"/>
      <c r="F195" s="15">
        <f t="shared" si="288"/>
        <v>75000</v>
      </c>
      <c r="G195" s="15"/>
      <c r="H195" s="15">
        <f t="shared" si="321"/>
        <v>75000</v>
      </c>
      <c r="I195" s="15"/>
      <c r="J195" s="15">
        <f t="shared" si="322"/>
        <v>75000</v>
      </c>
      <c r="K195" s="15"/>
      <c r="L195" s="15">
        <f t="shared" si="323"/>
        <v>75000</v>
      </c>
      <c r="M195" s="24">
        <v>-75000</v>
      </c>
      <c r="N195" s="15">
        <f t="shared" si="324"/>
        <v>0</v>
      </c>
      <c r="O195" s="15">
        <v>714861.4</v>
      </c>
      <c r="P195" s="44"/>
      <c r="Q195" s="15">
        <f t="shared" si="293"/>
        <v>714861.4</v>
      </c>
      <c r="R195" s="15"/>
      <c r="S195" s="15">
        <f t="shared" si="325"/>
        <v>714861.4</v>
      </c>
      <c r="T195" s="15"/>
      <c r="U195" s="15">
        <f>S195+T195</f>
        <v>714861.4</v>
      </c>
      <c r="V195" s="15"/>
      <c r="W195" s="15">
        <f>U195+V195</f>
        <v>714861.4</v>
      </c>
      <c r="X195" s="15"/>
      <c r="Y195" s="15">
        <f>W195+X195</f>
        <v>714861.4</v>
      </c>
      <c r="Z195" s="24">
        <v>75000</v>
      </c>
      <c r="AA195" s="15">
        <f>Y195+Z195</f>
        <v>789861.4</v>
      </c>
      <c r="AB195" s="16">
        <v>75000</v>
      </c>
      <c r="AC195" s="16"/>
      <c r="AD195" s="16">
        <f t="shared" si="295"/>
        <v>75000</v>
      </c>
      <c r="AE195" s="16"/>
      <c r="AF195" s="16">
        <f t="shared" si="326"/>
        <v>75000</v>
      </c>
      <c r="AG195" s="16"/>
      <c r="AH195" s="16">
        <f t="shared" si="327"/>
        <v>75000</v>
      </c>
      <c r="AI195" s="16"/>
      <c r="AJ195" s="16">
        <f t="shared" si="328"/>
        <v>75000</v>
      </c>
      <c r="AK195" s="26"/>
      <c r="AL195" s="16">
        <f t="shared" si="329"/>
        <v>75000</v>
      </c>
      <c r="AM195" s="9" t="s">
        <v>234</v>
      </c>
      <c r="AN195" s="13"/>
    </row>
    <row r="196" spans="1:40" ht="56.25" x14ac:dyDescent="0.3">
      <c r="A196" s="58" t="s">
        <v>200</v>
      </c>
      <c r="B196" s="75" t="s">
        <v>241</v>
      </c>
      <c r="C196" s="6" t="s">
        <v>355</v>
      </c>
      <c r="D196" s="15">
        <f>D198+D199</f>
        <v>344108.19999999995</v>
      </c>
      <c r="E196" s="44">
        <f>E198+E199</f>
        <v>0</v>
      </c>
      <c r="F196" s="15">
        <f t="shared" si="288"/>
        <v>344108.19999999995</v>
      </c>
      <c r="G196" s="15">
        <f>G198+G199</f>
        <v>13812.6</v>
      </c>
      <c r="H196" s="15">
        <f t="shared" si="321"/>
        <v>357920.79999999993</v>
      </c>
      <c r="I196" s="15">
        <f>I198+I199</f>
        <v>0</v>
      </c>
      <c r="J196" s="15">
        <f t="shared" si="322"/>
        <v>357920.79999999993</v>
      </c>
      <c r="K196" s="15">
        <f>K198+K199</f>
        <v>0</v>
      </c>
      <c r="L196" s="15">
        <f t="shared" si="323"/>
        <v>357920.79999999993</v>
      </c>
      <c r="M196" s="24">
        <f>M198+M199</f>
        <v>-292714.65999999997</v>
      </c>
      <c r="N196" s="15">
        <f t="shared" si="324"/>
        <v>65206.139999999956</v>
      </c>
      <c r="O196" s="15">
        <f t="shared" ref="O196:AB196" si="330">O198+O199</f>
        <v>50000</v>
      </c>
      <c r="P196" s="44">
        <f>P198+P199</f>
        <v>0</v>
      </c>
      <c r="Q196" s="15">
        <f t="shared" si="293"/>
        <v>50000</v>
      </c>
      <c r="R196" s="15">
        <f>R198+R199</f>
        <v>0</v>
      </c>
      <c r="S196" s="15">
        <f t="shared" si="325"/>
        <v>50000</v>
      </c>
      <c r="T196" s="15">
        <f>T198+T199</f>
        <v>0</v>
      </c>
      <c r="U196" s="15">
        <f>S196+T196</f>
        <v>50000</v>
      </c>
      <c r="V196" s="15">
        <f>V198+V199</f>
        <v>0</v>
      </c>
      <c r="W196" s="15">
        <f>U196+V196</f>
        <v>50000</v>
      </c>
      <c r="X196" s="15">
        <f>X198+X199</f>
        <v>0</v>
      </c>
      <c r="Y196" s="15">
        <f>W196+X196</f>
        <v>50000</v>
      </c>
      <c r="Z196" s="24">
        <f>Z198+Z199</f>
        <v>334152.15999999997</v>
      </c>
      <c r="AA196" s="15">
        <f>Y196+Z196</f>
        <v>384152.16</v>
      </c>
      <c r="AB196" s="15">
        <f t="shared" si="330"/>
        <v>0</v>
      </c>
      <c r="AC196" s="16">
        <f>AC198+AC199</f>
        <v>0</v>
      </c>
      <c r="AD196" s="16">
        <f t="shared" si="295"/>
        <v>0</v>
      </c>
      <c r="AE196" s="16">
        <f>AE198+AE199</f>
        <v>0</v>
      </c>
      <c r="AF196" s="16">
        <f t="shared" si="326"/>
        <v>0</v>
      </c>
      <c r="AG196" s="16">
        <f>AG198+AG199</f>
        <v>0</v>
      </c>
      <c r="AH196" s="16">
        <f t="shared" si="327"/>
        <v>0</v>
      </c>
      <c r="AI196" s="16">
        <f>AI198+AI199</f>
        <v>0</v>
      </c>
      <c r="AJ196" s="16">
        <f t="shared" si="328"/>
        <v>0</v>
      </c>
      <c r="AK196" s="26">
        <f>AK198+AK199</f>
        <v>0</v>
      </c>
      <c r="AL196" s="16">
        <f t="shared" si="329"/>
        <v>0</v>
      </c>
      <c r="AN196" s="13"/>
    </row>
    <row r="197" spans="1:40" x14ac:dyDescent="0.3">
      <c r="A197" s="58"/>
      <c r="B197" s="75" t="s">
        <v>5</v>
      </c>
      <c r="C197" s="6"/>
      <c r="D197" s="15"/>
      <c r="E197" s="44"/>
      <c r="F197" s="15"/>
      <c r="G197" s="15"/>
      <c r="H197" s="15"/>
      <c r="I197" s="15"/>
      <c r="J197" s="15"/>
      <c r="K197" s="15"/>
      <c r="L197" s="15"/>
      <c r="M197" s="24"/>
      <c r="N197" s="15"/>
      <c r="O197" s="15"/>
      <c r="P197" s="44"/>
      <c r="Q197" s="15"/>
      <c r="R197" s="15"/>
      <c r="S197" s="15"/>
      <c r="T197" s="15"/>
      <c r="U197" s="15"/>
      <c r="V197" s="15"/>
      <c r="W197" s="15"/>
      <c r="X197" s="15"/>
      <c r="Y197" s="15"/>
      <c r="Z197" s="24"/>
      <c r="AA197" s="15"/>
      <c r="AB197" s="15"/>
      <c r="AC197" s="16"/>
      <c r="AD197" s="16"/>
      <c r="AE197" s="16"/>
      <c r="AF197" s="16"/>
      <c r="AG197" s="16"/>
      <c r="AH197" s="16"/>
      <c r="AI197" s="16"/>
      <c r="AJ197" s="16"/>
      <c r="AK197" s="26"/>
      <c r="AL197" s="16"/>
      <c r="AN197" s="13"/>
    </row>
    <row r="198" spans="1:40" hidden="1" x14ac:dyDescent="0.3">
      <c r="A198" s="1"/>
      <c r="B198" s="21" t="s">
        <v>6</v>
      </c>
      <c r="C198" s="21"/>
      <c r="D198" s="15">
        <v>48527.100000000006</v>
      </c>
      <c r="E198" s="44"/>
      <c r="F198" s="15">
        <f t="shared" si="288"/>
        <v>48527.100000000006</v>
      </c>
      <c r="G198" s="15">
        <v>13812.6</v>
      </c>
      <c r="H198" s="15">
        <f t="shared" ref="H198:H202" si="331">F198+G198</f>
        <v>62339.700000000004</v>
      </c>
      <c r="I198" s="15"/>
      <c r="J198" s="15">
        <f t="shared" ref="J198:J202" si="332">H198+I198</f>
        <v>62339.700000000004</v>
      </c>
      <c r="K198" s="15"/>
      <c r="L198" s="15">
        <f t="shared" ref="L198:L202" si="333">J198+K198</f>
        <v>62339.700000000004</v>
      </c>
      <c r="M198" s="24">
        <v>-38571.06</v>
      </c>
      <c r="N198" s="15">
        <f t="shared" ref="N198:N202" si="334">L198+M198</f>
        <v>23768.640000000007</v>
      </c>
      <c r="O198" s="15">
        <v>50000</v>
      </c>
      <c r="P198" s="44"/>
      <c r="Q198" s="15">
        <f t="shared" si="293"/>
        <v>50000</v>
      </c>
      <c r="R198" s="15"/>
      <c r="S198" s="15">
        <f t="shared" ref="S198:S202" si="335">Q198+R198</f>
        <v>50000</v>
      </c>
      <c r="T198" s="15"/>
      <c r="U198" s="15">
        <f>S198+T198</f>
        <v>50000</v>
      </c>
      <c r="V198" s="15"/>
      <c r="W198" s="15">
        <f>U198+V198</f>
        <v>50000</v>
      </c>
      <c r="X198" s="15"/>
      <c r="Y198" s="15">
        <f>W198+X198</f>
        <v>50000</v>
      </c>
      <c r="Z198" s="24">
        <v>38571.06</v>
      </c>
      <c r="AA198" s="15">
        <f>Y198+Z198</f>
        <v>88571.06</v>
      </c>
      <c r="AB198" s="16">
        <v>0</v>
      </c>
      <c r="AC198" s="16"/>
      <c r="AD198" s="16">
        <f t="shared" si="295"/>
        <v>0</v>
      </c>
      <c r="AE198" s="16"/>
      <c r="AF198" s="16">
        <f t="shared" ref="AF198:AF202" si="336">AD198+AE198</f>
        <v>0</v>
      </c>
      <c r="AG198" s="16"/>
      <c r="AH198" s="16">
        <f t="shared" ref="AH198:AH202" si="337">AF198+AG198</f>
        <v>0</v>
      </c>
      <c r="AI198" s="16"/>
      <c r="AJ198" s="16">
        <f t="shared" ref="AJ198:AJ202" si="338">AH198+AI198</f>
        <v>0</v>
      </c>
      <c r="AK198" s="26"/>
      <c r="AL198" s="16">
        <f t="shared" ref="AL198:AL202" si="339">AJ198+AK198</f>
        <v>0</v>
      </c>
      <c r="AM198" s="9" t="s">
        <v>232</v>
      </c>
      <c r="AN198" s="13">
        <v>0</v>
      </c>
    </row>
    <row r="199" spans="1:40" x14ac:dyDescent="0.3">
      <c r="A199" s="58"/>
      <c r="B199" s="75" t="s">
        <v>20</v>
      </c>
      <c r="C199" s="75"/>
      <c r="D199" s="15">
        <v>295581.09999999998</v>
      </c>
      <c r="E199" s="44"/>
      <c r="F199" s="15">
        <f t="shared" si="288"/>
        <v>295581.09999999998</v>
      </c>
      <c r="G199" s="15"/>
      <c r="H199" s="15">
        <f t="shared" si="331"/>
        <v>295581.09999999998</v>
      </c>
      <c r="I199" s="15"/>
      <c r="J199" s="15">
        <f t="shared" si="332"/>
        <v>295581.09999999998</v>
      </c>
      <c r="K199" s="15"/>
      <c r="L199" s="15">
        <f t="shared" si="333"/>
        <v>295581.09999999998</v>
      </c>
      <c r="M199" s="24">
        <f>-295581.1+41437.5</f>
        <v>-254143.59999999998</v>
      </c>
      <c r="N199" s="15">
        <f t="shared" si="334"/>
        <v>41437.5</v>
      </c>
      <c r="O199" s="15">
        <v>0</v>
      </c>
      <c r="P199" s="44"/>
      <c r="Q199" s="15">
        <f t="shared" si="293"/>
        <v>0</v>
      </c>
      <c r="R199" s="15"/>
      <c r="S199" s="15">
        <f t="shared" si="335"/>
        <v>0</v>
      </c>
      <c r="T199" s="15"/>
      <c r="U199" s="15">
        <f>S199+T199</f>
        <v>0</v>
      </c>
      <c r="V199" s="15"/>
      <c r="W199" s="15">
        <f>U199+V199</f>
        <v>0</v>
      </c>
      <c r="X199" s="15"/>
      <c r="Y199" s="15">
        <f>W199+X199</f>
        <v>0</v>
      </c>
      <c r="Z199" s="24">
        <v>295581.09999999998</v>
      </c>
      <c r="AA199" s="15">
        <f>Y199+Z199</f>
        <v>295581.09999999998</v>
      </c>
      <c r="AB199" s="16">
        <v>0</v>
      </c>
      <c r="AC199" s="16"/>
      <c r="AD199" s="16">
        <f t="shared" si="295"/>
        <v>0</v>
      </c>
      <c r="AE199" s="16"/>
      <c r="AF199" s="16">
        <f t="shared" si="336"/>
        <v>0</v>
      </c>
      <c r="AG199" s="16"/>
      <c r="AH199" s="16">
        <f t="shared" si="337"/>
        <v>0</v>
      </c>
      <c r="AI199" s="16"/>
      <c r="AJ199" s="16">
        <f t="shared" si="338"/>
        <v>0</v>
      </c>
      <c r="AK199" s="26"/>
      <c r="AL199" s="16">
        <f t="shared" si="339"/>
        <v>0</v>
      </c>
      <c r="AM199" s="9" t="s">
        <v>234</v>
      </c>
      <c r="AN199" s="13"/>
    </row>
    <row r="200" spans="1:40" ht="56.25" x14ac:dyDescent="0.3">
      <c r="A200" s="58" t="s">
        <v>201</v>
      </c>
      <c r="B200" s="75" t="s">
        <v>41</v>
      </c>
      <c r="C200" s="6" t="s">
        <v>355</v>
      </c>
      <c r="D200" s="15">
        <v>21398.400000000001</v>
      </c>
      <c r="E200" s="44"/>
      <c r="F200" s="15">
        <f t="shared" si="288"/>
        <v>21398.400000000001</v>
      </c>
      <c r="G200" s="15"/>
      <c r="H200" s="15">
        <f t="shared" si="331"/>
        <v>21398.400000000001</v>
      </c>
      <c r="I200" s="15"/>
      <c r="J200" s="15">
        <f t="shared" si="332"/>
        <v>21398.400000000001</v>
      </c>
      <c r="K200" s="15"/>
      <c r="L200" s="15">
        <f t="shared" si="333"/>
        <v>21398.400000000001</v>
      </c>
      <c r="M200" s="24"/>
      <c r="N200" s="15">
        <f t="shared" si="334"/>
        <v>21398.400000000001</v>
      </c>
      <c r="O200" s="15">
        <v>0</v>
      </c>
      <c r="P200" s="44"/>
      <c r="Q200" s="15">
        <f t="shared" si="293"/>
        <v>0</v>
      </c>
      <c r="R200" s="15"/>
      <c r="S200" s="15">
        <f t="shared" si="335"/>
        <v>0</v>
      </c>
      <c r="T200" s="15"/>
      <c r="U200" s="15">
        <f>S200+T200</f>
        <v>0</v>
      </c>
      <c r="V200" s="15"/>
      <c r="W200" s="15">
        <f>U200+V200</f>
        <v>0</v>
      </c>
      <c r="X200" s="15"/>
      <c r="Y200" s="15">
        <f>W200+X200</f>
        <v>0</v>
      </c>
      <c r="Z200" s="24"/>
      <c r="AA200" s="15">
        <f>Y200+Z200</f>
        <v>0</v>
      </c>
      <c r="AB200" s="16">
        <v>0</v>
      </c>
      <c r="AC200" s="16"/>
      <c r="AD200" s="16">
        <f t="shared" si="295"/>
        <v>0</v>
      </c>
      <c r="AE200" s="16"/>
      <c r="AF200" s="16">
        <f t="shared" si="336"/>
        <v>0</v>
      </c>
      <c r="AG200" s="16"/>
      <c r="AH200" s="16">
        <f t="shared" si="337"/>
        <v>0</v>
      </c>
      <c r="AI200" s="16"/>
      <c r="AJ200" s="16">
        <f t="shared" si="338"/>
        <v>0</v>
      </c>
      <c r="AK200" s="26"/>
      <c r="AL200" s="16">
        <f t="shared" si="339"/>
        <v>0</v>
      </c>
      <c r="AM200" s="9" t="s">
        <v>117</v>
      </c>
      <c r="AN200" s="13"/>
    </row>
    <row r="201" spans="1:40" ht="56.25" hidden="1" x14ac:dyDescent="0.3">
      <c r="A201" s="58" t="s">
        <v>198</v>
      </c>
      <c r="B201" s="67" t="s">
        <v>42</v>
      </c>
      <c r="C201" s="6" t="s">
        <v>355</v>
      </c>
      <c r="D201" s="15">
        <v>9666.2000000000007</v>
      </c>
      <c r="E201" s="44"/>
      <c r="F201" s="15">
        <f t="shared" si="288"/>
        <v>9666.2000000000007</v>
      </c>
      <c r="G201" s="15"/>
      <c r="H201" s="15">
        <f t="shared" si="331"/>
        <v>9666.2000000000007</v>
      </c>
      <c r="I201" s="15"/>
      <c r="J201" s="15">
        <f t="shared" si="332"/>
        <v>9666.2000000000007</v>
      </c>
      <c r="K201" s="15"/>
      <c r="L201" s="15">
        <f t="shared" si="333"/>
        <v>9666.2000000000007</v>
      </c>
      <c r="M201" s="24">
        <v>-9666.2000000000007</v>
      </c>
      <c r="N201" s="15">
        <f t="shared" si="334"/>
        <v>0</v>
      </c>
      <c r="O201" s="15">
        <v>0</v>
      </c>
      <c r="P201" s="44"/>
      <c r="Q201" s="15">
        <f t="shared" si="293"/>
        <v>0</v>
      </c>
      <c r="R201" s="15"/>
      <c r="S201" s="15">
        <f t="shared" si="335"/>
        <v>0</v>
      </c>
      <c r="T201" s="15"/>
      <c r="U201" s="15">
        <f>S201+T201</f>
        <v>0</v>
      </c>
      <c r="V201" s="15"/>
      <c r="W201" s="15">
        <f>U201+V201</f>
        <v>0</v>
      </c>
      <c r="X201" s="15"/>
      <c r="Y201" s="15">
        <f>W201+X201</f>
        <v>0</v>
      </c>
      <c r="Z201" s="24"/>
      <c r="AA201" s="15">
        <f>Y201+Z201</f>
        <v>0</v>
      </c>
      <c r="AB201" s="15">
        <v>0</v>
      </c>
      <c r="AC201" s="16"/>
      <c r="AD201" s="16">
        <f t="shared" si="295"/>
        <v>0</v>
      </c>
      <c r="AE201" s="16"/>
      <c r="AF201" s="16">
        <f t="shared" si="336"/>
        <v>0</v>
      </c>
      <c r="AG201" s="16"/>
      <c r="AH201" s="16">
        <f t="shared" si="337"/>
        <v>0</v>
      </c>
      <c r="AI201" s="16"/>
      <c r="AJ201" s="16">
        <f t="shared" si="338"/>
        <v>0</v>
      </c>
      <c r="AK201" s="26"/>
      <c r="AL201" s="16">
        <f t="shared" si="339"/>
        <v>0</v>
      </c>
      <c r="AM201" s="9" t="s">
        <v>118</v>
      </c>
      <c r="AN201" s="13">
        <v>0</v>
      </c>
    </row>
    <row r="202" spans="1:40" ht="56.25" x14ac:dyDescent="0.3">
      <c r="A202" s="58" t="s">
        <v>202</v>
      </c>
      <c r="B202" s="75" t="s">
        <v>80</v>
      </c>
      <c r="C202" s="6" t="s">
        <v>355</v>
      </c>
      <c r="D202" s="15">
        <f>D204+D205</f>
        <v>0</v>
      </c>
      <c r="E202" s="44">
        <f>E204+E205</f>
        <v>0</v>
      </c>
      <c r="F202" s="15">
        <f t="shared" si="288"/>
        <v>0</v>
      </c>
      <c r="G202" s="15">
        <f>G204+G205</f>
        <v>0</v>
      </c>
      <c r="H202" s="15">
        <f t="shared" si="331"/>
        <v>0</v>
      </c>
      <c r="I202" s="15">
        <f>I204+I205</f>
        <v>0</v>
      </c>
      <c r="J202" s="15">
        <f t="shared" si="332"/>
        <v>0</v>
      </c>
      <c r="K202" s="15">
        <f>K204+K205</f>
        <v>0</v>
      </c>
      <c r="L202" s="15">
        <f t="shared" si="333"/>
        <v>0</v>
      </c>
      <c r="M202" s="24">
        <f>M204+M205</f>
        <v>0</v>
      </c>
      <c r="N202" s="15">
        <f t="shared" si="334"/>
        <v>0</v>
      </c>
      <c r="O202" s="15">
        <f t="shared" ref="O202:AB202" si="340">O204+O205</f>
        <v>33031.300000000003</v>
      </c>
      <c r="P202" s="44">
        <f>P204+P205</f>
        <v>0</v>
      </c>
      <c r="Q202" s="15">
        <f t="shared" si="293"/>
        <v>33031.300000000003</v>
      </c>
      <c r="R202" s="15">
        <f>R204+R205</f>
        <v>0</v>
      </c>
      <c r="S202" s="15">
        <f t="shared" si="335"/>
        <v>33031.300000000003</v>
      </c>
      <c r="T202" s="15">
        <f>T204+T205</f>
        <v>0</v>
      </c>
      <c r="U202" s="15">
        <f>S202+T202</f>
        <v>33031.300000000003</v>
      </c>
      <c r="V202" s="15">
        <f>V204+V205</f>
        <v>0</v>
      </c>
      <c r="W202" s="15">
        <f>U202+V202</f>
        <v>33031.300000000003</v>
      </c>
      <c r="X202" s="15">
        <f>X204+X205</f>
        <v>0</v>
      </c>
      <c r="Y202" s="15">
        <f>W202+X202</f>
        <v>33031.300000000003</v>
      </c>
      <c r="Z202" s="24">
        <f>Z204+Z205</f>
        <v>0</v>
      </c>
      <c r="AA202" s="15">
        <f>Y202+Z202</f>
        <v>33031.300000000003</v>
      </c>
      <c r="AB202" s="15">
        <f t="shared" si="340"/>
        <v>0</v>
      </c>
      <c r="AC202" s="16">
        <f>AC204+AC205</f>
        <v>0</v>
      </c>
      <c r="AD202" s="16">
        <f t="shared" si="295"/>
        <v>0</v>
      </c>
      <c r="AE202" s="16">
        <f>AE204+AE205</f>
        <v>0</v>
      </c>
      <c r="AF202" s="16">
        <f t="shared" si="336"/>
        <v>0</v>
      </c>
      <c r="AG202" s="16">
        <f>AG204+AG205</f>
        <v>0</v>
      </c>
      <c r="AH202" s="16">
        <f t="shared" si="337"/>
        <v>0</v>
      </c>
      <c r="AI202" s="16">
        <f>AI204+AI205</f>
        <v>0</v>
      </c>
      <c r="AJ202" s="16">
        <f t="shared" si="338"/>
        <v>0</v>
      </c>
      <c r="AK202" s="26">
        <f>AK204+AK205</f>
        <v>0</v>
      </c>
      <c r="AL202" s="16">
        <f t="shared" si="339"/>
        <v>0</v>
      </c>
      <c r="AN202" s="13"/>
    </row>
    <row r="203" spans="1:40" x14ac:dyDescent="0.3">
      <c r="A203" s="58"/>
      <c r="B203" s="75" t="s">
        <v>5</v>
      </c>
      <c r="C203" s="75"/>
      <c r="D203" s="15"/>
      <c r="E203" s="44"/>
      <c r="F203" s="15"/>
      <c r="G203" s="15"/>
      <c r="H203" s="15"/>
      <c r="I203" s="15"/>
      <c r="J203" s="15"/>
      <c r="K203" s="15"/>
      <c r="L203" s="15"/>
      <c r="M203" s="24"/>
      <c r="N203" s="15"/>
      <c r="O203" s="15"/>
      <c r="P203" s="44"/>
      <c r="Q203" s="15"/>
      <c r="R203" s="15"/>
      <c r="S203" s="15"/>
      <c r="T203" s="15"/>
      <c r="U203" s="15"/>
      <c r="V203" s="15"/>
      <c r="W203" s="15"/>
      <c r="X203" s="15"/>
      <c r="Y203" s="15"/>
      <c r="Z203" s="24"/>
      <c r="AA203" s="15"/>
      <c r="AB203" s="16"/>
      <c r="AC203" s="16"/>
      <c r="AD203" s="16"/>
      <c r="AE203" s="16"/>
      <c r="AF203" s="16"/>
      <c r="AG203" s="16"/>
      <c r="AH203" s="16"/>
      <c r="AI203" s="16"/>
      <c r="AJ203" s="16"/>
      <c r="AK203" s="26"/>
      <c r="AL203" s="16"/>
      <c r="AN203" s="13"/>
    </row>
    <row r="204" spans="1:40" hidden="1" x14ac:dyDescent="0.3">
      <c r="A204" s="1"/>
      <c r="B204" s="21" t="s">
        <v>6</v>
      </c>
      <c r="C204" s="21"/>
      <c r="D204" s="15">
        <v>0</v>
      </c>
      <c r="E204" s="44">
        <v>0</v>
      </c>
      <c r="F204" s="15">
        <f t="shared" si="288"/>
        <v>0</v>
      </c>
      <c r="G204" s="15">
        <v>0</v>
      </c>
      <c r="H204" s="15">
        <f t="shared" ref="H204:H206" si="341">F204+G204</f>
        <v>0</v>
      </c>
      <c r="I204" s="15">
        <v>0</v>
      </c>
      <c r="J204" s="15">
        <f t="shared" ref="J204:J206" si="342">H204+I204</f>
        <v>0</v>
      </c>
      <c r="K204" s="15">
        <v>0</v>
      </c>
      <c r="L204" s="15">
        <f t="shared" ref="L204:L206" si="343">J204+K204</f>
        <v>0</v>
      </c>
      <c r="M204" s="24">
        <v>0</v>
      </c>
      <c r="N204" s="15">
        <f t="shared" ref="N204:N206" si="344">L204+M204</f>
        <v>0</v>
      </c>
      <c r="O204" s="15">
        <v>8257.7999999999993</v>
      </c>
      <c r="P204" s="44">
        <v>0</v>
      </c>
      <c r="Q204" s="15">
        <f t="shared" si="293"/>
        <v>8257.7999999999993</v>
      </c>
      <c r="R204" s="15">
        <v>0</v>
      </c>
      <c r="S204" s="15">
        <f t="shared" ref="S204:S206" si="345">Q204+R204</f>
        <v>8257.7999999999993</v>
      </c>
      <c r="T204" s="15">
        <v>0</v>
      </c>
      <c r="U204" s="15">
        <f>S204+T204</f>
        <v>8257.7999999999993</v>
      </c>
      <c r="V204" s="15">
        <v>0</v>
      </c>
      <c r="W204" s="15">
        <f>U204+V204</f>
        <v>8257.7999999999993</v>
      </c>
      <c r="X204" s="15">
        <v>0</v>
      </c>
      <c r="Y204" s="15">
        <f>W204+X204</f>
        <v>8257.7999999999993</v>
      </c>
      <c r="Z204" s="24">
        <v>0</v>
      </c>
      <c r="AA204" s="15">
        <f>Y204+Z204</f>
        <v>8257.7999999999993</v>
      </c>
      <c r="AB204" s="16">
        <v>0</v>
      </c>
      <c r="AC204" s="16">
        <v>0</v>
      </c>
      <c r="AD204" s="16">
        <f t="shared" si="295"/>
        <v>0</v>
      </c>
      <c r="AE204" s="16">
        <v>0</v>
      </c>
      <c r="AF204" s="16">
        <f t="shared" ref="AF204:AF206" si="346">AD204+AE204</f>
        <v>0</v>
      </c>
      <c r="AG204" s="16">
        <v>0</v>
      </c>
      <c r="AH204" s="16">
        <f t="shared" ref="AH204:AH206" si="347">AF204+AG204</f>
        <v>0</v>
      </c>
      <c r="AI204" s="16">
        <v>0</v>
      </c>
      <c r="AJ204" s="16">
        <f t="shared" ref="AJ204:AJ206" si="348">AH204+AI204</f>
        <v>0</v>
      </c>
      <c r="AK204" s="26">
        <v>0</v>
      </c>
      <c r="AL204" s="16">
        <f t="shared" ref="AL204:AL206" si="349">AJ204+AK204</f>
        <v>0</v>
      </c>
      <c r="AM204" s="9" t="s">
        <v>236</v>
      </c>
      <c r="AN204" s="13">
        <v>0</v>
      </c>
    </row>
    <row r="205" spans="1:40" x14ac:dyDescent="0.3">
      <c r="A205" s="58"/>
      <c r="B205" s="75" t="s">
        <v>20</v>
      </c>
      <c r="C205" s="6"/>
      <c r="D205" s="15">
        <v>0</v>
      </c>
      <c r="E205" s="44">
        <v>0</v>
      </c>
      <c r="F205" s="15">
        <f t="shared" si="288"/>
        <v>0</v>
      </c>
      <c r="G205" s="15">
        <v>0</v>
      </c>
      <c r="H205" s="15">
        <f t="shared" si="341"/>
        <v>0</v>
      </c>
      <c r="I205" s="15">
        <v>0</v>
      </c>
      <c r="J205" s="15">
        <f t="shared" si="342"/>
        <v>0</v>
      </c>
      <c r="K205" s="15">
        <v>0</v>
      </c>
      <c r="L205" s="15">
        <f t="shared" si="343"/>
        <v>0</v>
      </c>
      <c r="M205" s="24">
        <v>0</v>
      </c>
      <c r="N205" s="15">
        <f t="shared" si="344"/>
        <v>0</v>
      </c>
      <c r="O205" s="15">
        <v>24773.5</v>
      </c>
      <c r="P205" s="44">
        <v>0</v>
      </c>
      <c r="Q205" s="15">
        <f t="shared" si="293"/>
        <v>24773.5</v>
      </c>
      <c r="R205" s="15">
        <v>0</v>
      </c>
      <c r="S205" s="15">
        <f t="shared" si="345"/>
        <v>24773.5</v>
      </c>
      <c r="T205" s="15">
        <v>0</v>
      </c>
      <c r="U205" s="15">
        <f>S205+T205</f>
        <v>24773.5</v>
      </c>
      <c r="V205" s="15">
        <v>0</v>
      </c>
      <c r="W205" s="15">
        <f>U205+V205</f>
        <v>24773.5</v>
      </c>
      <c r="X205" s="15">
        <v>0</v>
      </c>
      <c r="Y205" s="15">
        <f>W205+X205</f>
        <v>24773.5</v>
      </c>
      <c r="Z205" s="24">
        <v>0</v>
      </c>
      <c r="AA205" s="15">
        <f>Y205+Z205</f>
        <v>24773.5</v>
      </c>
      <c r="AB205" s="15">
        <v>0</v>
      </c>
      <c r="AC205" s="16">
        <v>0</v>
      </c>
      <c r="AD205" s="16">
        <f t="shared" si="295"/>
        <v>0</v>
      </c>
      <c r="AE205" s="16">
        <v>0</v>
      </c>
      <c r="AF205" s="16">
        <f t="shared" si="346"/>
        <v>0</v>
      </c>
      <c r="AG205" s="16">
        <v>0</v>
      </c>
      <c r="AH205" s="16">
        <f t="shared" si="347"/>
        <v>0</v>
      </c>
      <c r="AI205" s="16">
        <v>0</v>
      </c>
      <c r="AJ205" s="16">
        <f t="shared" si="348"/>
        <v>0</v>
      </c>
      <c r="AK205" s="26">
        <v>0</v>
      </c>
      <c r="AL205" s="16">
        <f t="shared" si="349"/>
        <v>0</v>
      </c>
      <c r="AM205" s="9" t="s">
        <v>234</v>
      </c>
      <c r="AN205" s="13"/>
    </row>
    <row r="206" spans="1:40" ht="56.25" x14ac:dyDescent="0.3">
      <c r="A206" s="58" t="s">
        <v>203</v>
      </c>
      <c r="B206" s="75" t="s">
        <v>43</v>
      </c>
      <c r="C206" s="6" t="s">
        <v>355</v>
      </c>
      <c r="D206" s="15">
        <f>D208+D209</f>
        <v>0</v>
      </c>
      <c r="E206" s="44">
        <f>E208+E209</f>
        <v>0</v>
      </c>
      <c r="F206" s="15">
        <f t="shared" si="288"/>
        <v>0</v>
      </c>
      <c r="G206" s="15">
        <f>G208+G209</f>
        <v>0</v>
      </c>
      <c r="H206" s="15">
        <f t="shared" si="341"/>
        <v>0</v>
      </c>
      <c r="I206" s="15">
        <f>I208+I209</f>
        <v>0</v>
      </c>
      <c r="J206" s="15">
        <f t="shared" si="342"/>
        <v>0</v>
      </c>
      <c r="K206" s="15">
        <f>K208+K209</f>
        <v>0</v>
      </c>
      <c r="L206" s="15">
        <f t="shared" si="343"/>
        <v>0</v>
      </c>
      <c r="M206" s="24">
        <f>M208+M209</f>
        <v>0</v>
      </c>
      <c r="N206" s="15">
        <f t="shared" si="344"/>
        <v>0</v>
      </c>
      <c r="O206" s="15">
        <f t="shared" ref="O206:AB206" si="350">O208+O209</f>
        <v>19415.900000000001</v>
      </c>
      <c r="P206" s="44">
        <f>P208+P209</f>
        <v>0</v>
      </c>
      <c r="Q206" s="15">
        <f t="shared" si="293"/>
        <v>19415.900000000001</v>
      </c>
      <c r="R206" s="15">
        <f>R208+R209</f>
        <v>0</v>
      </c>
      <c r="S206" s="15">
        <f t="shared" si="345"/>
        <v>19415.900000000001</v>
      </c>
      <c r="T206" s="15">
        <f>T208+T209</f>
        <v>0</v>
      </c>
      <c r="U206" s="15">
        <f>S206+T206</f>
        <v>19415.900000000001</v>
      </c>
      <c r="V206" s="15">
        <f>V208+V209</f>
        <v>0</v>
      </c>
      <c r="W206" s="15">
        <f>U206+V206</f>
        <v>19415.900000000001</v>
      </c>
      <c r="X206" s="15">
        <f>X208+X209</f>
        <v>0</v>
      </c>
      <c r="Y206" s="15">
        <f>W206+X206</f>
        <v>19415.900000000001</v>
      </c>
      <c r="Z206" s="24">
        <f>Z208+Z209</f>
        <v>0</v>
      </c>
      <c r="AA206" s="15">
        <f>Y206+Z206</f>
        <v>19415.900000000001</v>
      </c>
      <c r="AB206" s="15">
        <f t="shared" si="350"/>
        <v>0</v>
      </c>
      <c r="AC206" s="16">
        <f>AC208+AC209</f>
        <v>0</v>
      </c>
      <c r="AD206" s="16">
        <f t="shared" si="295"/>
        <v>0</v>
      </c>
      <c r="AE206" s="16">
        <f>AE208+AE209</f>
        <v>0</v>
      </c>
      <c r="AF206" s="16">
        <f t="shared" si="346"/>
        <v>0</v>
      </c>
      <c r="AG206" s="16">
        <f>AG208+AG209</f>
        <v>0</v>
      </c>
      <c r="AH206" s="16">
        <f t="shared" si="347"/>
        <v>0</v>
      </c>
      <c r="AI206" s="16">
        <f>AI208+AI209</f>
        <v>0</v>
      </c>
      <c r="AJ206" s="16">
        <f t="shared" si="348"/>
        <v>0</v>
      </c>
      <c r="AK206" s="26">
        <f>AK208+AK209</f>
        <v>0</v>
      </c>
      <c r="AL206" s="16">
        <f t="shared" si="349"/>
        <v>0</v>
      </c>
      <c r="AN206" s="13"/>
    </row>
    <row r="207" spans="1:40" x14ac:dyDescent="0.3">
      <c r="A207" s="58"/>
      <c r="B207" s="75" t="s">
        <v>5</v>
      </c>
      <c r="C207" s="75"/>
      <c r="D207" s="15"/>
      <c r="E207" s="44"/>
      <c r="F207" s="15"/>
      <c r="G207" s="15"/>
      <c r="H207" s="15"/>
      <c r="I207" s="15"/>
      <c r="J207" s="15"/>
      <c r="K207" s="15"/>
      <c r="L207" s="15"/>
      <c r="M207" s="24"/>
      <c r="N207" s="15"/>
      <c r="O207" s="15"/>
      <c r="P207" s="44"/>
      <c r="Q207" s="15"/>
      <c r="R207" s="15"/>
      <c r="S207" s="15"/>
      <c r="T207" s="15"/>
      <c r="U207" s="15"/>
      <c r="V207" s="15"/>
      <c r="W207" s="15"/>
      <c r="X207" s="15"/>
      <c r="Y207" s="15"/>
      <c r="Z207" s="24"/>
      <c r="AA207" s="15"/>
      <c r="AB207" s="16"/>
      <c r="AC207" s="16"/>
      <c r="AD207" s="16"/>
      <c r="AE207" s="16"/>
      <c r="AF207" s="16"/>
      <c r="AG207" s="16"/>
      <c r="AH207" s="16"/>
      <c r="AI207" s="16"/>
      <c r="AJ207" s="16"/>
      <c r="AK207" s="26"/>
      <c r="AL207" s="16"/>
      <c r="AN207" s="13"/>
    </row>
    <row r="208" spans="1:40" hidden="1" x14ac:dyDescent="0.3">
      <c r="A208" s="1"/>
      <c r="B208" s="21" t="s">
        <v>6</v>
      </c>
      <c r="C208" s="21"/>
      <c r="D208" s="15">
        <v>0</v>
      </c>
      <c r="E208" s="44">
        <v>0</v>
      </c>
      <c r="F208" s="15">
        <f t="shared" si="288"/>
        <v>0</v>
      </c>
      <c r="G208" s="15">
        <v>0</v>
      </c>
      <c r="H208" s="15">
        <f t="shared" ref="H208:H210" si="351">F208+G208</f>
        <v>0</v>
      </c>
      <c r="I208" s="15">
        <v>0</v>
      </c>
      <c r="J208" s="15">
        <f t="shared" ref="J208:J210" si="352">H208+I208</f>
        <v>0</v>
      </c>
      <c r="K208" s="15">
        <v>0</v>
      </c>
      <c r="L208" s="15">
        <f t="shared" ref="L208:L210" si="353">J208+K208</f>
        <v>0</v>
      </c>
      <c r="M208" s="24">
        <v>0</v>
      </c>
      <c r="N208" s="15">
        <f t="shared" ref="N208:N210" si="354">L208+M208</f>
        <v>0</v>
      </c>
      <c r="O208" s="15">
        <v>4854</v>
      </c>
      <c r="P208" s="44">
        <v>0</v>
      </c>
      <c r="Q208" s="15">
        <f t="shared" si="293"/>
        <v>4854</v>
      </c>
      <c r="R208" s="15">
        <v>0</v>
      </c>
      <c r="S208" s="15">
        <f t="shared" ref="S208:S210" si="355">Q208+R208</f>
        <v>4854</v>
      </c>
      <c r="T208" s="15">
        <v>0</v>
      </c>
      <c r="U208" s="15">
        <f>S208+T208</f>
        <v>4854</v>
      </c>
      <c r="V208" s="15">
        <v>0</v>
      </c>
      <c r="W208" s="15">
        <f>U208+V208</f>
        <v>4854</v>
      </c>
      <c r="X208" s="15">
        <v>0</v>
      </c>
      <c r="Y208" s="15">
        <f>W208+X208</f>
        <v>4854</v>
      </c>
      <c r="Z208" s="24">
        <v>0</v>
      </c>
      <c r="AA208" s="15">
        <f>Y208+Z208</f>
        <v>4854</v>
      </c>
      <c r="AB208" s="16">
        <v>0</v>
      </c>
      <c r="AC208" s="16">
        <v>0</v>
      </c>
      <c r="AD208" s="16">
        <f t="shared" si="295"/>
        <v>0</v>
      </c>
      <c r="AE208" s="16">
        <v>0</v>
      </c>
      <c r="AF208" s="16">
        <f t="shared" ref="AF208:AF210" si="356">AD208+AE208</f>
        <v>0</v>
      </c>
      <c r="AG208" s="16">
        <v>0</v>
      </c>
      <c r="AH208" s="16">
        <f t="shared" ref="AH208:AH210" si="357">AF208+AG208</f>
        <v>0</v>
      </c>
      <c r="AI208" s="16">
        <v>0</v>
      </c>
      <c r="AJ208" s="16">
        <f t="shared" ref="AJ208:AJ210" si="358">AH208+AI208</f>
        <v>0</v>
      </c>
      <c r="AK208" s="26">
        <v>0</v>
      </c>
      <c r="AL208" s="16">
        <f t="shared" ref="AL208:AL210" si="359">AJ208+AK208</f>
        <v>0</v>
      </c>
      <c r="AM208" s="9" t="s">
        <v>235</v>
      </c>
      <c r="AN208" s="13">
        <v>0</v>
      </c>
    </row>
    <row r="209" spans="1:40" x14ac:dyDescent="0.3">
      <c r="A209" s="58"/>
      <c r="B209" s="75" t="s">
        <v>20</v>
      </c>
      <c r="C209" s="6"/>
      <c r="D209" s="15">
        <v>0</v>
      </c>
      <c r="E209" s="44">
        <v>0</v>
      </c>
      <c r="F209" s="15">
        <f t="shared" si="288"/>
        <v>0</v>
      </c>
      <c r="G209" s="15">
        <v>0</v>
      </c>
      <c r="H209" s="15">
        <f t="shared" si="351"/>
        <v>0</v>
      </c>
      <c r="I209" s="15">
        <v>0</v>
      </c>
      <c r="J209" s="15">
        <f t="shared" si="352"/>
        <v>0</v>
      </c>
      <c r="K209" s="15">
        <v>0</v>
      </c>
      <c r="L209" s="15">
        <f t="shared" si="353"/>
        <v>0</v>
      </c>
      <c r="M209" s="24">
        <v>0</v>
      </c>
      <c r="N209" s="15">
        <f t="shared" si="354"/>
        <v>0</v>
      </c>
      <c r="O209" s="15">
        <v>14561.9</v>
      </c>
      <c r="P209" s="44">
        <v>0</v>
      </c>
      <c r="Q209" s="15">
        <f t="shared" si="293"/>
        <v>14561.9</v>
      </c>
      <c r="R209" s="15">
        <v>0</v>
      </c>
      <c r="S209" s="15">
        <f t="shared" si="355"/>
        <v>14561.9</v>
      </c>
      <c r="T209" s="15">
        <v>0</v>
      </c>
      <c r="U209" s="15">
        <f>S209+T209</f>
        <v>14561.9</v>
      </c>
      <c r="V209" s="15">
        <v>0</v>
      </c>
      <c r="W209" s="15">
        <f>U209+V209</f>
        <v>14561.9</v>
      </c>
      <c r="X209" s="15">
        <v>0</v>
      </c>
      <c r="Y209" s="15">
        <f>W209+X209</f>
        <v>14561.9</v>
      </c>
      <c r="Z209" s="24">
        <v>0</v>
      </c>
      <c r="AA209" s="15">
        <f>Y209+Z209</f>
        <v>14561.9</v>
      </c>
      <c r="AB209" s="15">
        <v>0</v>
      </c>
      <c r="AC209" s="16">
        <v>0</v>
      </c>
      <c r="AD209" s="16">
        <f t="shared" si="295"/>
        <v>0</v>
      </c>
      <c r="AE209" s="16">
        <v>0</v>
      </c>
      <c r="AF209" s="16">
        <f t="shared" si="356"/>
        <v>0</v>
      </c>
      <c r="AG209" s="16">
        <v>0</v>
      </c>
      <c r="AH209" s="16">
        <f t="shared" si="357"/>
        <v>0</v>
      </c>
      <c r="AI209" s="16">
        <v>0</v>
      </c>
      <c r="AJ209" s="16">
        <f t="shared" si="358"/>
        <v>0</v>
      </c>
      <c r="AK209" s="26">
        <v>0</v>
      </c>
      <c r="AL209" s="16">
        <f t="shared" si="359"/>
        <v>0</v>
      </c>
      <c r="AM209" s="9" t="s">
        <v>234</v>
      </c>
      <c r="AN209" s="13"/>
    </row>
    <row r="210" spans="1:40" ht="56.25" x14ac:dyDescent="0.3">
      <c r="A210" s="58" t="s">
        <v>204</v>
      </c>
      <c r="B210" s="75" t="s">
        <v>44</v>
      </c>
      <c r="C210" s="6" t="s">
        <v>355</v>
      </c>
      <c r="D210" s="15">
        <f>D212+D213</f>
        <v>35000</v>
      </c>
      <c r="E210" s="44">
        <f>E212+E213</f>
        <v>0</v>
      </c>
      <c r="F210" s="15">
        <f t="shared" si="288"/>
        <v>35000</v>
      </c>
      <c r="G210" s="15">
        <f>G212+G213</f>
        <v>0</v>
      </c>
      <c r="H210" s="15">
        <f t="shared" si="351"/>
        <v>35000</v>
      </c>
      <c r="I210" s="15">
        <f>I212+I213</f>
        <v>0</v>
      </c>
      <c r="J210" s="15">
        <f t="shared" si="352"/>
        <v>35000</v>
      </c>
      <c r="K210" s="15">
        <f>K212+K213</f>
        <v>0</v>
      </c>
      <c r="L210" s="15">
        <f t="shared" si="353"/>
        <v>35000</v>
      </c>
      <c r="M210" s="24">
        <f>M212+M213</f>
        <v>-35000</v>
      </c>
      <c r="N210" s="15">
        <f t="shared" si="354"/>
        <v>0</v>
      </c>
      <c r="O210" s="15">
        <f t="shared" ref="O210:AB210" si="360">O212+O213</f>
        <v>0</v>
      </c>
      <c r="P210" s="44">
        <f>P212+P213</f>
        <v>0</v>
      </c>
      <c r="Q210" s="15">
        <f t="shared" si="293"/>
        <v>0</v>
      </c>
      <c r="R210" s="15">
        <f>R212+R213</f>
        <v>0</v>
      </c>
      <c r="S210" s="15">
        <f t="shared" si="355"/>
        <v>0</v>
      </c>
      <c r="T210" s="15">
        <f>T212+T213</f>
        <v>0</v>
      </c>
      <c r="U210" s="15">
        <f>S210+T210</f>
        <v>0</v>
      </c>
      <c r="V210" s="15">
        <f>V212+V213</f>
        <v>0</v>
      </c>
      <c r="W210" s="15">
        <f>U210+V210</f>
        <v>0</v>
      </c>
      <c r="X210" s="15">
        <f>X212+X213</f>
        <v>0</v>
      </c>
      <c r="Y210" s="15">
        <f>W210+X210</f>
        <v>0</v>
      </c>
      <c r="Z210" s="24">
        <f>Z212+Z213</f>
        <v>35000</v>
      </c>
      <c r="AA210" s="15">
        <f>Y210+Z210</f>
        <v>35000</v>
      </c>
      <c r="AB210" s="15">
        <f t="shared" si="360"/>
        <v>0</v>
      </c>
      <c r="AC210" s="16">
        <f>AC212+AC213</f>
        <v>0</v>
      </c>
      <c r="AD210" s="16">
        <f t="shared" si="295"/>
        <v>0</v>
      </c>
      <c r="AE210" s="16">
        <f>AE212+AE213</f>
        <v>0</v>
      </c>
      <c r="AF210" s="16">
        <f t="shared" si="356"/>
        <v>0</v>
      </c>
      <c r="AG210" s="16">
        <f>AG212+AG213</f>
        <v>0</v>
      </c>
      <c r="AH210" s="16">
        <f t="shared" si="357"/>
        <v>0</v>
      </c>
      <c r="AI210" s="16">
        <f>AI212+AI213</f>
        <v>0</v>
      </c>
      <c r="AJ210" s="16">
        <f t="shared" si="358"/>
        <v>0</v>
      </c>
      <c r="AK210" s="26">
        <f>AK212+AK213</f>
        <v>0</v>
      </c>
      <c r="AL210" s="16">
        <f t="shared" si="359"/>
        <v>0</v>
      </c>
      <c r="AN210" s="13"/>
    </row>
    <row r="211" spans="1:40" x14ac:dyDescent="0.3">
      <c r="A211" s="58"/>
      <c r="B211" s="75" t="s">
        <v>5</v>
      </c>
      <c r="C211" s="75"/>
      <c r="D211" s="15"/>
      <c r="E211" s="44"/>
      <c r="F211" s="15"/>
      <c r="G211" s="15"/>
      <c r="H211" s="15"/>
      <c r="I211" s="15"/>
      <c r="J211" s="15"/>
      <c r="K211" s="15"/>
      <c r="L211" s="15"/>
      <c r="M211" s="24"/>
      <c r="N211" s="15"/>
      <c r="O211" s="15"/>
      <c r="P211" s="44"/>
      <c r="Q211" s="15"/>
      <c r="R211" s="15"/>
      <c r="S211" s="15"/>
      <c r="T211" s="15"/>
      <c r="U211" s="15"/>
      <c r="V211" s="15"/>
      <c r="W211" s="15"/>
      <c r="X211" s="15"/>
      <c r="Y211" s="15"/>
      <c r="Z211" s="24"/>
      <c r="AA211" s="15"/>
      <c r="AB211" s="16"/>
      <c r="AC211" s="16"/>
      <c r="AD211" s="16"/>
      <c r="AE211" s="16"/>
      <c r="AF211" s="16"/>
      <c r="AG211" s="16"/>
      <c r="AH211" s="16"/>
      <c r="AI211" s="16"/>
      <c r="AJ211" s="16"/>
      <c r="AK211" s="26"/>
      <c r="AL211" s="16"/>
      <c r="AN211" s="13"/>
    </row>
    <row r="212" spans="1:40" hidden="1" x14ac:dyDescent="0.3">
      <c r="A212" s="1"/>
      <c r="B212" s="21" t="s">
        <v>6</v>
      </c>
      <c r="C212" s="21"/>
      <c r="D212" s="15">
        <v>26250</v>
      </c>
      <c r="E212" s="44"/>
      <c r="F212" s="15">
        <f t="shared" si="288"/>
        <v>26250</v>
      </c>
      <c r="G212" s="15"/>
      <c r="H212" s="15">
        <f t="shared" ref="H212:H220" si="361">F212+G212</f>
        <v>26250</v>
      </c>
      <c r="I212" s="15"/>
      <c r="J212" s="15">
        <f t="shared" ref="J212:J220" si="362">H212+I212</f>
        <v>26250</v>
      </c>
      <c r="K212" s="15"/>
      <c r="L212" s="15">
        <f t="shared" ref="L212:L220" si="363">J212+K212</f>
        <v>26250</v>
      </c>
      <c r="M212" s="24">
        <v>-26250</v>
      </c>
      <c r="N212" s="15">
        <f t="shared" ref="N212:N220" si="364">L212+M212</f>
        <v>0</v>
      </c>
      <c r="O212" s="15">
        <v>0</v>
      </c>
      <c r="P212" s="44"/>
      <c r="Q212" s="15">
        <f t="shared" si="293"/>
        <v>0</v>
      </c>
      <c r="R212" s="15"/>
      <c r="S212" s="15">
        <f t="shared" ref="S212:S220" si="365">Q212+R212</f>
        <v>0</v>
      </c>
      <c r="T212" s="15"/>
      <c r="U212" s="15">
        <f t="shared" ref="U212:U220" si="366">S212+T212</f>
        <v>0</v>
      </c>
      <c r="V212" s="15"/>
      <c r="W212" s="15">
        <f t="shared" ref="W212:W220" si="367">U212+V212</f>
        <v>0</v>
      </c>
      <c r="X212" s="15"/>
      <c r="Y212" s="15">
        <f t="shared" ref="Y212:Y220" si="368">W212+X212</f>
        <v>0</v>
      </c>
      <c r="Z212" s="24">
        <v>26250</v>
      </c>
      <c r="AA212" s="15">
        <f t="shared" ref="AA212:AA220" si="369">Y212+Z212</f>
        <v>26250</v>
      </c>
      <c r="AB212" s="16">
        <v>0</v>
      </c>
      <c r="AC212" s="16"/>
      <c r="AD212" s="16">
        <f t="shared" si="295"/>
        <v>0</v>
      </c>
      <c r="AE212" s="16"/>
      <c r="AF212" s="16">
        <f t="shared" ref="AF212:AF220" si="370">AD212+AE212</f>
        <v>0</v>
      </c>
      <c r="AG212" s="16"/>
      <c r="AH212" s="16">
        <f t="shared" ref="AH212:AH220" si="371">AF212+AG212</f>
        <v>0</v>
      </c>
      <c r="AI212" s="16"/>
      <c r="AJ212" s="16">
        <f t="shared" ref="AJ212:AJ220" si="372">AH212+AI212</f>
        <v>0</v>
      </c>
      <c r="AK212" s="26"/>
      <c r="AL212" s="16">
        <f t="shared" ref="AL212:AL220" si="373">AJ212+AK212</f>
        <v>0</v>
      </c>
      <c r="AM212" s="9" t="s">
        <v>228</v>
      </c>
      <c r="AN212" s="13">
        <v>0</v>
      </c>
    </row>
    <row r="213" spans="1:40" x14ac:dyDescent="0.3">
      <c r="A213" s="58"/>
      <c r="B213" s="75" t="s">
        <v>20</v>
      </c>
      <c r="C213" s="6"/>
      <c r="D213" s="15">
        <v>8750</v>
      </c>
      <c r="E213" s="44"/>
      <c r="F213" s="15">
        <f t="shared" si="288"/>
        <v>8750</v>
      </c>
      <c r="G213" s="15"/>
      <c r="H213" s="15">
        <f t="shared" si="361"/>
        <v>8750</v>
      </c>
      <c r="I213" s="15"/>
      <c r="J213" s="15">
        <f t="shared" si="362"/>
        <v>8750</v>
      </c>
      <c r="K213" s="15"/>
      <c r="L213" s="15">
        <f t="shared" si="363"/>
        <v>8750</v>
      </c>
      <c r="M213" s="24">
        <v>-8750</v>
      </c>
      <c r="N213" s="15">
        <f t="shared" si="364"/>
        <v>0</v>
      </c>
      <c r="O213" s="15">
        <v>0</v>
      </c>
      <c r="P213" s="44"/>
      <c r="Q213" s="15">
        <f t="shared" si="293"/>
        <v>0</v>
      </c>
      <c r="R213" s="15"/>
      <c r="S213" s="15">
        <f t="shared" si="365"/>
        <v>0</v>
      </c>
      <c r="T213" s="15"/>
      <c r="U213" s="15">
        <f t="shared" si="366"/>
        <v>0</v>
      </c>
      <c r="V213" s="15"/>
      <c r="W213" s="15">
        <f t="shared" si="367"/>
        <v>0</v>
      </c>
      <c r="X213" s="15"/>
      <c r="Y213" s="15">
        <f t="shared" si="368"/>
        <v>0</v>
      </c>
      <c r="Z213" s="24">
        <v>8750</v>
      </c>
      <c r="AA213" s="15">
        <f t="shared" si="369"/>
        <v>8750</v>
      </c>
      <c r="AB213" s="15">
        <v>0</v>
      </c>
      <c r="AC213" s="16"/>
      <c r="AD213" s="16">
        <f t="shared" si="295"/>
        <v>0</v>
      </c>
      <c r="AE213" s="16"/>
      <c r="AF213" s="16">
        <f t="shared" si="370"/>
        <v>0</v>
      </c>
      <c r="AG213" s="16"/>
      <c r="AH213" s="16">
        <f t="shared" si="371"/>
        <v>0</v>
      </c>
      <c r="AI213" s="16"/>
      <c r="AJ213" s="16">
        <f t="shared" si="372"/>
        <v>0</v>
      </c>
      <c r="AK213" s="26"/>
      <c r="AL213" s="16">
        <f t="shared" si="373"/>
        <v>0</v>
      </c>
      <c r="AM213" s="9" t="s">
        <v>234</v>
      </c>
      <c r="AN213" s="13"/>
    </row>
    <row r="214" spans="1:40" ht="56.25" x14ac:dyDescent="0.3">
      <c r="A214" s="58" t="s">
        <v>258</v>
      </c>
      <c r="B214" s="75" t="s">
        <v>250</v>
      </c>
      <c r="C214" s="6" t="s">
        <v>355</v>
      </c>
      <c r="D214" s="15"/>
      <c r="E214" s="44">
        <v>12363.3</v>
      </c>
      <c r="F214" s="15">
        <f t="shared" si="288"/>
        <v>12363.3</v>
      </c>
      <c r="G214" s="15"/>
      <c r="H214" s="15">
        <f t="shared" si="361"/>
        <v>12363.3</v>
      </c>
      <c r="I214" s="15"/>
      <c r="J214" s="15">
        <f t="shared" si="362"/>
        <v>12363.3</v>
      </c>
      <c r="K214" s="15"/>
      <c r="L214" s="15">
        <f t="shared" si="363"/>
        <v>12363.3</v>
      </c>
      <c r="M214" s="24"/>
      <c r="N214" s="15">
        <f t="shared" si="364"/>
        <v>12363.3</v>
      </c>
      <c r="O214" s="15"/>
      <c r="P214" s="44"/>
      <c r="Q214" s="15">
        <f t="shared" si="293"/>
        <v>0</v>
      </c>
      <c r="R214" s="15"/>
      <c r="S214" s="15">
        <f t="shared" si="365"/>
        <v>0</v>
      </c>
      <c r="T214" s="15"/>
      <c r="U214" s="15">
        <f t="shared" si="366"/>
        <v>0</v>
      </c>
      <c r="V214" s="15"/>
      <c r="W214" s="15">
        <f t="shared" si="367"/>
        <v>0</v>
      </c>
      <c r="X214" s="15"/>
      <c r="Y214" s="15">
        <f t="shared" si="368"/>
        <v>0</v>
      </c>
      <c r="Z214" s="24"/>
      <c r="AA214" s="15">
        <f t="shared" si="369"/>
        <v>0</v>
      </c>
      <c r="AB214" s="15"/>
      <c r="AC214" s="16"/>
      <c r="AD214" s="16">
        <f t="shared" si="295"/>
        <v>0</v>
      </c>
      <c r="AE214" s="16"/>
      <c r="AF214" s="16">
        <f t="shared" si="370"/>
        <v>0</v>
      </c>
      <c r="AG214" s="16"/>
      <c r="AH214" s="16">
        <f t="shared" si="371"/>
        <v>0</v>
      </c>
      <c r="AI214" s="16"/>
      <c r="AJ214" s="16">
        <f t="shared" si="372"/>
        <v>0</v>
      </c>
      <c r="AK214" s="26"/>
      <c r="AL214" s="16">
        <f t="shared" si="373"/>
        <v>0</v>
      </c>
      <c r="AM214" s="9" t="s">
        <v>251</v>
      </c>
      <c r="AN214" s="13"/>
    </row>
    <row r="215" spans="1:40" ht="56.25" x14ac:dyDescent="0.3">
      <c r="A215" s="58" t="s">
        <v>259</v>
      </c>
      <c r="B215" s="75" t="s">
        <v>293</v>
      </c>
      <c r="C215" s="6" t="s">
        <v>355</v>
      </c>
      <c r="D215" s="15"/>
      <c r="E215" s="44"/>
      <c r="F215" s="15"/>
      <c r="G215" s="15">
        <f>0.063+4658.938</f>
        <v>4659.0010000000002</v>
      </c>
      <c r="H215" s="15">
        <f t="shared" si="361"/>
        <v>4659.0010000000002</v>
      </c>
      <c r="I215" s="15"/>
      <c r="J215" s="15">
        <f t="shared" si="362"/>
        <v>4659.0010000000002</v>
      </c>
      <c r="K215" s="15"/>
      <c r="L215" s="15">
        <f t="shared" si="363"/>
        <v>4659.0010000000002</v>
      </c>
      <c r="M215" s="24"/>
      <c r="N215" s="15">
        <f t="shared" si="364"/>
        <v>4659.0010000000002</v>
      </c>
      <c r="O215" s="15"/>
      <c r="P215" s="44"/>
      <c r="Q215" s="15"/>
      <c r="R215" s="15"/>
      <c r="S215" s="15">
        <f t="shared" si="365"/>
        <v>0</v>
      </c>
      <c r="T215" s="15"/>
      <c r="U215" s="15">
        <f t="shared" si="366"/>
        <v>0</v>
      </c>
      <c r="V215" s="15"/>
      <c r="W215" s="15">
        <f t="shared" si="367"/>
        <v>0</v>
      </c>
      <c r="X215" s="15"/>
      <c r="Y215" s="15">
        <f t="shared" si="368"/>
        <v>0</v>
      </c>
      <c r="Z215" s="24"/>
      <c r="AA215" s="15">
        <f t="shared" si="369"/>
        <v>0</v>
      </c>
      <c r="AB215" s="15"/>
      <c r="AC215" s="16"/>
      <c r="AD215" s="16"/>
      <c r="AE215" s="16"/>
      <c r="AF215" s="16">
        <f t="shared" si="370"/>
        <v>0</v>
      </c>
      <c r="AG215" s="16"/>
      <c r="AH215" s="16">
        <f t="shared" si="371"/>
        <v>0</v>
      </c>
      <c r="AI215" s="16"/>
      <c r="AJ215" s="16">
        <f t="shared" si="372"/>
        <v>0</v>
      </c>
      <c r="AK215" s="26"/>
      <c r="AL215" s="16">
        <f t="shared" si="373"/>
        <v>0</v>
      </c>
      <c r="AM215" s="9" t="s">
        <v>294</v>
      </c>
      <c r="AN215" s="13"/>
    </row>
    <row r="216" spans="1:40" ht="75" x14ac:dyDescent="0.3">
      <c r="A216" s="58" t="s">
        <v>262</v>
      </c>
      <c r="B216" s="75" t="s">
        <v>295</v>
      </c>
      <c r="C216" s="6" t="s">
        <v>31</v>
      </c>
      <c r="D216" s="15"/>
      <c r="E216" s="44"/>
      <c r="F216" s="15"/>
      <c r="G216" s="15">
        <v>91723.186000000002</v>
      </c>
      <c r="H216" s="15">
        <f t="shared" si="361"/>
        <v>91723.186000000002</v>
      </c>
      <c r="I216" s="15"/>
      <c r="J216" s="15">
        <f t="shared" si="362"/>
        <v>91723.186000000002</v>
      </c>
      <c r="K216" s="15"/>
      <c r="L216" s="15">
        <f t="shared" si="363"/>
        <v>91723.186000000002</v>
      </c>
      <c r="M216" s="24"/>
      <c r="N216" s="15">
        <f t="shared" si="364"/>
        <v>91723.186000000002</v>
      </c>
      <c r="O216" s="15"/>
      <c r="P216" s="44"/>
      <c r="Q216" s="15"/>
      <c r="R216" s="15"/>
      <c r="S216" s="15">
        <f t="shared" si="365"/>
        <v>0</v>
      </c>
      <c r="T216" s="15"/>
      <c r="U216" s="15">
        <f t="shared" si="366"/>
        <v>0</v>
      </c>
      <c r="V216" s="15"/>
      <c r="W216" s="15">
        <f t="shared" si="367"/>
        <v>0</v>
      </c>
      <c r="X216" s="15"/>
      <c r="Y216" s="15">
        <f t="shared" si="368"/>
        <v>0</v>
      </c>
      <c r="Z216" s="24"/>
      <c r="AA216" s="15">
        <f t="shared" si="369"/>
        <v>0</v>
      </c>
      <c r="AB216" s="15"/>
      <c r="AC216" s="16"/>
      <c r="AD216" s="16"/>
      <c r="AE216" s="16"/>
      <c r="AF216" s="16">
        <f t="shared" si="370"/>
        <v>0</v>
      </c>
      <c r="AG216" s="16"/>
      <c r="AH216" s="16">
        <f t="shared" si="371"/>
        <v>0</v>
      </c>
      <c r="AI216" s="16"/>
      <c r="AJ216" s="16">
        <f t="shared" si="372"/>
        <v>0</v>
      </c>
      <c r="AK216" s="26"/>
      <c r="AL216" s="16">
        <f t="shared" si="373"/>
        <v>0</v>
      </c>
      <c r="AM216" s="9" t="s">
        <v>296</v>
      </c>
      <c r="AN216" s="13"/>
    </row>
    <row r="217" spans="1:40" ht="56.25" x14ac:dyDescent="0.3">
      <c r="A217" s="58" t="s">
        <v>265</v>
      </c>
      <c r="B217" s="75" t="s">
        <v>321</v>
      </c>
      <c r="C217" s="6" t="s">
        <v>355</v>
      </c>
      <c r="D217" s="15"/>
      <c r="E217" s="44"/>
      <c r="F217" s="15"/>
      <c r="G217" s="15">
        <v>6716.1379999999999</v>
      </c>
      <c r="H217" s="15">
        <f t="shared" si="361"/>
        <v>6716.1379999999999</v>
      </c>
      <c r="I217" s="15"/>
      <c r="J217" s="15">
        <f t="shared" si="362"/>
        <v>6716.1379999999999</v>
      </c>
      <c r="K217" s="15"/>
      <c r="L217" s="15">
        <f t="shared" si="363"/>
        <v>6716.1379999999999</v>
      </c>
      <c r="M217" s="24"/>
      <c r="N217" s="15">
        <f t="shared" si="364"/>
        <v>6716.1379999999999</v>
      </c>
      <c r="O217" s="15"/>
      <c r="P217" s="44"/>
      <c r="Q217" s="15"/>
      <c r="R217" s="15"/>
      <c r="S217" s="15">
        <f t="shared" si="365"/>
        <v>0</v>
      </c>
      <c r="T217" s="15"/>
      <c r="U217" s="15">
        <f t="shared" si="366"/>
        <v>0</v>
      </c>
      <c r="V217" s="15"/>
      <c r="W217" s="15">
        <f t="shared" si="367"/>
        <v>0</v>
      </c>
      <c r="X217" s="15"/>
      <c r="Y217" s="15">
        <f t="shared" si="368"/>
        <v>0</v>
      </c>
      <c r="Z217" s="24"/>
      <c r="AA217" s="15">
        <f t="shared" si="369"/>
        <v>0</v>
      </c>
      <c r="AB217" s="15"/>
      <c r="AC217" s="16"/>
      <c r="AD217" s="16"/>
      <c r="AE217" s="16"/>
      <c r="AF217" s="16">
        <f t="shared" si="370"/>
        <v>0</v>
      </c>
      <c r="AG217" s="16"/>
      <c r="AH217" s="16">
        <f t="shared" si="371"/>
        <v>0</v>
      </c>
      <c r="AI217" s="16"/>
      <c r="AJ217" s="16">
        <f t="shared" si="372"/>
        <v>0</v>
      </c>
      <c r="AK217" s="26"/>
      <c r="AL217" s="16">
        <f t="shared" si="373"/>
        <v>0</v>
      </c>
      <c r="AM217" s="9" t="s">
        <v>327</v>
      </c>
      <c r="AN217" s="13"/>
    </row>
    <row r="218" spans="1:40" ht="56.25" x14ac:dyDescent="0.3">
      <c r="A218" s="58" t="s">
        <v>268</v>
      </c>
      <c r="B218" s="75" t="s">
        <v>322</v>
      </c>
      <c r="C218" s="6" t="s">
        <v>355</v>
      </c>
      <c r="D218" s="15"/>
      <c r="E218" s="44"/>
      <c r="F218" s="15"/>
      <c r="G218" s="15">
        <v>23294.348999999998</v>
      </c>
      <c r="H218" s="15">
        <f t="shared" si="361"/>
        <v>23294.348999999998</v>
      </c>
      <c r="I218" s="15"/>
      <c r="J218" s="15">
        <f t="shared" si="362"/>
        <v>23294.348999999998</v>
      </c>
      <c r="K218" s="15"/>
      <c r="L218" s="15">
        <f t="shared" si="363"/>
        <v>23294.348999999998</v>
      </c>
      <c r="M218" s="24"/>
      <c r="N218" s="15">
        <f t="shared" si="364"/>
        <v>23294.348999999998</v>
      </c>
      <c r="O218" s="15"/>
      <c r="P218" s="44"/>
      <c r="Q218" s="15"/>
      <c r="R218" s="15"/>
      <c r="S218" s="15">
        <f t="shared" si="365"/>
        <v>0</v>
      </c>
      <c r="T218" s="15"/>
      <c r="U218" s="15">
        <f t="shared" si="366"/>
        <v>0</v>
      </c>
      <c r="V218" s="15"/>
      <c r="W218" s="15">
        <f t="shared" si="367"/>
        <v>0</v>
      </c>
      <c r="X218" s="15"/>
      <c r="Y218" s="15">
        <f t="shared" si="368"/>
        <v>0</v>
      </c>
      <c r="Z218" s="24"/>
      <c r="AA218" s="15">
        <f t="shared" si="369"/>
        <v>0</v>
      </c>
      <c r="AB218" s="15"/>
      <c r="AC218" s="16"/>
      <c r="AD218" s="16"/>
      <c r="AE218" s="16"/>
      <c r="AF218" s="16">
        <f t="shared" si="370"/>
        <v>0</v>
      </c>
      <c r="AG218" s="16"/>
      <c r="AH218" s="16">
        <f t="shared" si="371"/>
        <v>0</v>
      </c>
      <c r="AI218" s="16"/>
      <c r="AJ218" s="16">
        <f t="shared" si="372"/>
        <v>0</v>
      </c>
      <c r="AK218" s="26"/>
      <c r="AL218" s="16">
        <f t="shared" si="373"/>
        <v>0</v>
      </c>
      <c r="AM218" s="9" t="s">
        <v>328</v>
      </c>
      <c r="AN218" s="13"/>
    </row>
    <row r="219" spans="1:40" ht="56.25" x14ac:dyDescent="0.3">
      <c r="A219" s="58" t="s">
        <v>271</v>
      </c>
      <c r="B219" s="75" t="s">
        <v>371</v>
      </c>
      <c r="C219" s="6" t="s">
        <v>355</v>
      </c>
      <c r="D219" s="15"/>
      <c r="E219" s="44"/>
      <c r="F219" s="15"/>
      <c r="G219" s="15"/>
      <c r="H219" s="15"/>
      <c r="I219" s="15"/>
      <c r="J219" s="15"/>
      <c r="K219" s="15"/>
      <c r="L219" s="15"/>
      <c r="M219" s="24">
        <v>20</v>
      </c>
      <c r="N219" s="15">
        <f t="shared" si="364"/>
        <v>20</v>
      </c>
      <c r="O219" s="15"/>
      <c r="P219" s="44"/>
      <c r="Q219" s="15"/>
      <c r="R219" s="15"/>
      <c r="S219" s="15"/>
      <c r="T219" s="15"/>
      <c r="U219" s="15"/>
      <c r="V219" s="15"/>
      <c r="W219" s="15"/>
      <c r="X219" s="15"/>
      <c r="Y219" s="15"/>
      <c r="Z219" s="24"/>
      <c r="AA219" s="15">
        <f t="shared" si="369"/>
        <v>0</v>
      </c>
      <c r="AB219" s="15"/>
      <c r="AC219" s="16"/>
      <c r="AD219" s="16"/>
      <c r="AE219" s="16"/>
      <c r="AF219" s="16"/>
      <c r="AG219" s="16"/>
      <c r="AH219" s="16"/>
      <c r="AI219" s="16"/>
      <c r="AJ219" s="16"/>
      <c r="AK219" s="26"/>
      <c r="AL219" s="16">
        <f t="shared" si="373"/>
        <v>0</v>
      </c>
      <c r="AM219" s="9" t="s">
        <v>372</v>
      </c>
      <c r="AN219" s="13"/>
    </row>
    <row r="220" spans="1:40" x14ac:dyDescent="0.3">
      <c r="A220" s="58"/>
      <c r="B220" s="75" t="s">
        <v>27</v>
      </c>
      <c r="C220" s="75"/>
      <c r="D220" s="29">
        <f>D222</f>
        <v>2462496.4</v>
      </c>
      <c r="E220" s="29">
        <f>E222</f>
        <v>0</v>
      </c>
      <c r="F220" s="29">
        <f t="shared" si="288"/>
        <v>2462496.4</v>
      </c>
      <c r="G220" s="29">
        <f>G222</f>
        <v>0</v>
      </c>
      <c r="H220" s="29">
        <f t="shared" si="361"/>
        <v>2462496.4</v>
      </c>
      <c r="I220" s="29">
        <f>I222</f>
        <v>0</v>
      </c>
      <c r="J220" s="29">
        <f t="shared" si="362"/>
        <v>2462496.4</v>
      </c>
      <c r="K220" s="29">
        <f>K222</f>
        <v>0</v>
      </c>
      <c r="L220" s="29">
        <f t="shared" si="363"/>
        <v>2462496.4</v>
      </c>
      <c r="M220" s="24">
        <f>M222</f>
        <v>0</v>
      </c>
      <c r="N220" s="15">
        <f t="shared" si="364"/>
        <v>2462496.4</v>
      </c>
      <c r="O220" s="29">
        <f t="shared" ref="O220:AB220" si="374">O222</f>
        <v>700000</v>
      </c>
      <c r="P220" s="29">
        <f>P222</f>
        <v>0</v>
      </c>
      <c r="Q220" s="29">
        <f t="shared" si="293"/>
        <v>700000</v>
      </c>
      <c r="R220" s="29">
        <f>R222</f>
        <v>0</v>
      </c>
      <c r="S220" s="29">
        <f t="shared" si="365"/>
        <v>700000</v>
      </c>
      <c r="T220" s="29">
        <f>T222</f>
        <v>0</v>
      </c>
      <c r="U220" s="29">
        <f t="shared" si="366"/>
        <v>700000</v>
      </c>
      <c r="V220" s="29">
        <f>V222</f>
        <v>0</v>
      </c>
      <c r="W220" s="29">
        <f t="shared" si="367"/>
        <v>700000</v>
      </c>
      <c r="X220" s="29">
        <f>X222</f>
        <v>0</v>
      </c>
      <c r="Y220" s="29">
        <f t="shared" si="368"/>
        <v>700000</v>
      </c>
      <c r="Z220" s="29">
        <f>Z222</f>
        <v>0</v>
      </c>
      <c r="AA220" s="15">
        <f t="shared" si="369"/>
        <v>700000</v>
      </c>
      <c r="AB220" s="29">
        <f t="shared" si="374"/>
        <v>0</v>
      </c>
      <c r="AC220" s="30">
        <f>AC222</f>
        <v>0</v>
      </c>
      <c r="AD220" s="30">
        <f t="shared" si="295"/>
        <v>0</v>
      </c>
      <c r="AE220" s="30">
        <f>AE222</f>
        <v>0</v>
      </c>
      <c r="AF220" s="30">
        <f t="shared" si="370"/>
        <v>0</v>
      </c>
      <c r="AG220" s="30">
        <f>AG222</f>
        <v>0</v>
      </c>
      <c r="AH220" s="30">
        <f t="shared" si="371"/>
        <v>0</v>
      </c>
      <c r="AI220" s="30">
        <f>AI222</f>
        <v>0</v>
      </c>
      <c r="AJ220" s="30">
        <f t="shared" si="372"/>
        <v>0</v>
      </c>
      <c r="AK220" s="30">
        <f>AK222</f>
        <v>0</v>
      </c>
      <c r="AL220" s="16">
        <f t="shared" si="373"/>
        <v>0</v>
      </c>
      <c r="AN220" s="13"/>
    </row>
    <row r="221" spans="1:40" x14ac:dyDescent="0.3">
      <c r="A221" s="58"/>
      <c r="B221" s="7" t="s">
        <v>5</v>
      </c>
      <c r="C221" s="75"/>
      <c r="D221" s="29"/>
      <c r="E221" s="29"/>
      <c r="F221" s="29"/>
      <c r="G221" s="29"/>
      <c r="H221" s="29"/>
      <c r="I221" s="29"/>
      <c r="J221" s="29"/>
      <c r="K221" s="29"/>
      <c r="L221" s="29"/>
      <c r="M221" s="24"/>
      <c r="N221" s="15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15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16"/>
      <c r="AN221" s="13"/>
    </row>
    <row r="222" spans="1:40" x14ac:dyDescent="0.3">
      <c r="A222" s="58"/>
      <c r="B222" s="7" t="s">
        <v>12</v>
      </c>
      <c r="C222" s="75"/>
      <c r="D222" s="29">
        <f>D225</f>
        <v>2462496.4</v>
      </c>
      <c r="E222" s="29">
        <f>E225</f>
        <v>0</v>
      </c>
      <c r="F222" s="29">
        <f t="shared" si="288"/>
        <v>2462496.4</v>
      </c>
      <c r="G222" s="29">
        <f>G225</f>
        <v>0</v>
      </c>
      <c r="H222" s="29">
        <f t="shared" ref="H222:H223" si="375">F222+G222</f>
        <v>2462496.4</v>
      </c>
      <c r="I222" s="29">
        <f>I225</f>
        <v>0</v>
      </c>
      <c r="J222" s="29">
        <f t="shared" ref="J222:J223" si="376">H222+I222</f>
        <v>2462496.4</v>
      </c>
      <c r="K222" s="29">
        <f>K225</f>
        <v>0</v>
      </c>
      <c r="L222" s="29">
        <f t="shared" ref="L222:L223" si="377">J222+K222</f>
        <v>2462496.4</v>
      </c>
      <c r="M222" s="29">
        <f>M225</f>
        <v>0</v>
      </c>
      <c r="N222" s="15">
        <f t="shared" ref="N222:N223" si="378">L222+M222</f>
        <v>2462496.4</v>
      </c>
      <c r="O222" s="29">
        <f t="shared" ref="O222:AB222" si="379">O225</f>
        <v>700000</v>
      </c>
      <c r="P222" s="29">
        <f>P225</f>
        <v>0</v>
      </c>
      <c r="Q222" s="29">
        <f t="shared" si="293"/>
        <v>700000</v>
      </c>
      <c r="R222" s="29">
        <f>R225</f>
        <v>0</v>
      </c>
      <c r="S222" s="29">
        <f t="shared" ref="S222:S223" si="380">Q222+R222</f>
        <v>700000</v>
      </c>
      <c r="T222" s="29">
        <f>T225</f>
        <v>0</v>
      </c>
      <c r="U222" s="29">
        <f>S222+T222</f>
        <v>700000</v>
      </c>
      <c r="V222" s="29">
        <f>V225</f>
        <v>0</v>
      </c>
      <c r="W222" s="29">
        <f>U222+V222</f>
        <v>700000</v>
      </c>
      <c r="X222" s="29">
        <f>X225</f>
        <v>0</v>
      </c>
      <c r="Y222" s="29">
        <f>W222+X222</f>
        <v>700000</v>
      </c>
      <c r="Z222" s="29">
        <f>Z225</f>
        <v>0</v>
      </c>
      <c r="AA222" s="15">
        <f>Y222+Z222</f>
        <v>700000</v>
      </c>
      <c r="AB222" s="29">
        <f t="shared" si="379"/>
        <v>0</v>
      </c>
      <c r="AC222" s="30">
        <f>AC225</f>
        <v>0</v>
      </c>
      <c r="AD222" s="30">
        <f t="shared" si="295"/>
        <v>0</v>
      </c>
      <c r="AE222" s="30">
        <f>AE225</f>
        <v>0</v>
      </c>
      <c r="AF222" s="30">
        <f t="shared" ref="AF222:AF223" si="381">AD222+AE222</f>
        <v>0</v>
      </c>
      <c r="AG222" s="30">
        <f>AG225</f>
        <v>0</v>
      </c>
      <c r="AH222" s="30">
        <f t="shared" ref="AH222:AH223" si="382">AF222+AG222</f>
        <v>0</v>
      </c>
      <c r="AI222" s="30">
        <f>AI225</f>
        <v>0</v>
      </c>
      <c r="AJ222" s="30">
        <f t="shared" ref="AJ222:AJ223" si="383">AH222+AI222</f>
        <v>0</v>
      </c>
      <c r="AK222" s="30">
        <f>AK225</f>
        <v>0</v>
      </c>
      <c r="AL222" s="16">
        <f t="shared" ref="AL222:AL223" si="384">AJ222+AK222</f>
        <v>0</v>
      </c>
      <c r="AN222" s="13"/>
    </row>
    <row r="223" spans="1:40" ht="120.75" customHeight="1" x14ac:dyDescent="0.3">
      <c r="A223" s="58" t="s">
        <v>274</v>
      </c>
      <c r="B223" s="75" t="s">
        <v>244</v>
      </c>
      <c r="C223" s="6" t="s">
        <v>355</v>
      </c>
      <c r="D223" s="15">
        <f>D225</f>
        <v>2462496.4</v>
      </c>
      <c r="E223" s="44">
        <f>E225</f>
        <v>0</v>
      </c>
      <c r="F223" s="15">
        <f t="shared" si="288"/>
        <v>2462496.4</v>
      </c>
      <c r="G223" s="15">
        <f>G225</f>
        <v>0</v>
      </c>
      <c r="H223" s="15">
        <f t="shared" si="375"/>
        <v>2462496.4</v>
      </c>
      <c r="I223" s="15">
        <f>I225</f>
        <v>0</v>
      </c>
      <c r="J223" s="15">
        <f t="shared" si="376"/>
        <v>2462496.4</v>
      </c>
      <c r="K223" s="15">
        <f>K225</f>
        <v>0</v>
      </c>
      <c r="L223" s="15">
        <f t="shared" si="377"/>
        <v>2462496.4</v>
      </c>
      <c r="M223" s="24">
        <f>M225</f>
        <v>0</v>
      </c>
      <c r="N223" s="15">
        <f t="shared" si="378"/>
        <v>2462496.4</v>
      </c>
      <c r="O223" s="15">
        <f t="shared" ref="O223:AB223" si="385">O225</f>
        <v>700000</v>
      </c>
      <c r="P223" s="44">
        <f>P225</f>
        <v>0</v>
      </c>
      <c r="Q223" s="15">
        <f t="shared" si="293"/>
        <v>700000</v>
      </c>
      <c r="R223" s="15">
        <f>R225</f>
        <v>0</v>
      </c>
      <c r="S223" s="15">
        <f t="shared" si="380"/>
        <v>700000</v>
      </c>
      <c r="T223" s="15">
        <f>T225</f>
        <v>0</v>
      </c>
      <c r="U223" s="15">
        <f>S223+T223</f>
        <v>700000</v>
      </c>
      <c r="V223" s="15">
        <f>V225</f>
        <v>0</v>
      </c>
      <c r="W223" s="15">
        <f>U223+V223</f>
        <v>700000</v>
      </c>
      <c r="X223" s="15">
        <f>X225</f>
        <v>0</v>
      </c>
      <c r="Y223" s="15">
        <f>W223+X223</f>
        <v>700000</v>
      </c>
      <c r="Z223" s="24">
        <f>Z225</f>
        <v>0</v>
      </c>
      <c r="AA223" s="15">
        <f>Y223+Z223</f>
        <v>700000</v>
      </c>
      <c r="AB223" s="15">
        <f t="shared" si="385"/>
        <v>0</v>
      </c>
      <c r="AC223" s="16">
        <f>AC225</f>
        <v>0</v>
      </c>
      <c r="AD223" s="16">
        <f t="shared" si="295"/>
        <v>0</v>
      </c>
      <c r="AE223" s="16">
        <f>AE225</f>
        <v>0</v>
      </c>
      <c r="AF223" s="16">
        <f t="shared" si="381"/>
        <v>0</v>
      </c>
      <c r="AG223" s="16">
        <f>AG225</f>
        <v>0</v>
      </c>
      <c r="AH223" s="16">
        <f t="shared" si="382"/>
        <v>0</v>
      </c>
      <c r="AI223" s="16">
        <f>AI225</f>
        <v>0</v>
      </c>
      <c r="AJ223" s="16">
        <f t="shared" si="383"/>
        <v>0</v>
      </c>
      <c r="AK223" s="26">
        <f>AK225</f>
        <v>0</v>
      </c>
      <c r="AL223" s="16">
        <f t="shared" si="384"/>
        <v>0</v>
      </c>
      <c r="AN223" s="13"/>
    </row>
    <row r="224" spans="1:40" x14ac:dyDescent="0.3">
      <c r="A224" s="58"/>
      <c r="B224" s="75" t="s">
        <v>5</v>
      </c>
      <c r="C224" s="75"/>
      <c r="D224" s="15"/>
      <c r="E224" s="44"/>
      <c r="F224" s="15"/>
      <c r="G224" s="15"/>
      <c r="H224" s="15"/>
      <c r="I224" s="15"/>
      <c r="J224" s="15"/>
      <c r="K224" s="15"/>
      <c r="L224" s="15"/>
      <c r="M224" s="24"/>
      <c r="N224" s="15"/>
      <c r="O224" s="15"/>
      <c r="P224" s="44"/>
      <c r="Q224" s="15"/>
      <c r="R224" s="15"/>
      <c r="S224" s="15"/>
      <c r="T224" s="15"/>
      <c r="U224" s="15"/>
      <c r="V224" s="15"/>
      <c r="W224" s="15"/>
      <c r="X224" s="15"/>
      <c r="Y224" s="15"/>
      <c r="Z224" s="24"/>
      <c r="AA224" s="15"/>
      <c r="AB224" s="16"/>
      <c r="AC224" s="16"/>
      <c r="AD224" s="16"/>
      <c r="AE224" s="16"/>
      <c r="AF224" s="16"/>
      <c r="AG224" s="16"/>
      <c r="AH224" s="16"/>
      <c r="AI224" s="16"/>
      <c r="AJ224" s="16"/>
      <c r="AK224" s="26"/>
      <c r="AL224" s="16"/>
      <c r="AN224" s="13"/>
    </row>
    <row r="225" spans="1:40" x14ac:dyDescent="0.3">
      <c r="A225" s="58"/>
      <c r="B225" s="7" t="s">
        <v>12</v>
      </c>
      <c r="C225" s="75"/>
      <c r="D225" s="15">
        <v>2462496.4</v>
      </c>
      <c r="E225" s="44"/>
      <c r="F225" s="15">
        <f t="shared" si="288"/>
        <v>2462496.4</v>
      </c>
      <c r="G225" s="15"/>
      <c r="H225" s="15">
        <f t="shared" ref="H225:H226" si="386">F225+G225</f>
        <v>2462496.4</v>
      </c>
      <c r="I225" s="15"/>
      <c r="J225" s="15">
        <f t="shared" ref="J225:J226" si="387">H225+I225</f>
        <v>2462496.4</v>
      </c>
      <c r="K225" s="15"/>
      <c r="L225" s="15">
        <f t="shared" ref="L225:L226" si="388">J225+K225</f>
        <v>2462496.4</v>
      </c>
      <c r="M225" s="24"/>
      <c r="N225" s="15">
        <f t="shared" ref="N225:N226" si="389">L225+M225</f>
        <v>2462496.4</v>
      </c>
      <c r="O225" s="15">
        <v>700000</v>
      </c>
      <c r="P225" s="44"/>
      <c r="Q225" s="15">
        <f t="shared" si="293"/>
        <v>700000</v>
      </c>
      <c r="R225" s="15"/>
      <c r="S225" s="15">
        <f t="shared" ref="S225:S226" si="390">Q225+R225</f>
        <v>700000</v>
      </c>
      <c r="T225" s="15"/>
      <c r="U225" s="15">
        <f>S225+T225</f>
        <v>700000</v>
      </c>
      <c r="V225" s="15"/>
      <c r="W225" s="15">
        <f>U225+V225</f>
        <v>700000</v>
      </c>
      <c r="X225" s="15"/>
      <c r="Y225" s="15">
        <f>W225+X225</f>
        <v>700000</v>
      </c>
      <c r="Z225" s="24"/>
      <c r="AA225" s="15">
        <f>Y225+Z225</f>
        <v>700000</v>
      </c>
      <c r="AB225" s="16">
        <v>0</v>
      </c>
      <c r="AC225" s="16"/>
      <c r="AD225" s="16">
        <f t="shared" si="295"/>
        <v>0</v>
      </c>
      <c r="AE225" s="16"/>
      <c r="AF225" s="16">
        <f t="shared" ref="AF225:AF226" si="391">AD225+AE225</f>
        <v>0</v>
      </c>
      <c r="AG225" s="16"/>
      <c r="AH225" s="16">
        <f t="shared" ref="AH225:AH226" si="392">AF225+AG225</f>
        <v>0</v>
      </c>
      <c r="AI225" s="16"/>
      <c r="AJ225" s="16">
        <f t="shared" ref="AJ225:AJ226" si="393">AH225+AI225</f>
        <v>0</v>
      </c>
      <c r="AK225" s="26"/>
      <c r="AL225" s="16">
        <f t="shared" ref="AL225:AL226" si="394">AJ225+AK225</f>
        <v>0</v>
      </c>
      <c r="AM225" s="9" t="s">
        <v>245</v>
      </c>
      <c r="AN225" s="13"/>
    </row>
    <row r="226" spans="1:40" x14ac:dyDescent="0.3">
      <c r="A226" s="58"/>
      <c r="B226" s="75" t="s">
        <v>21</v>
      </c>
      <c r="C226" s="76"/>
      <c r="D226" s="30">
        <f>D228+D229</f>
        <v>190084.2</v>
      </c>
      <c r="E226" s="30">
        <f>E228+E229</f>
        <v>20000</v>
      </c>
      <c r="F226" s="29">
        <f t="shared" si="288"/>
        <v>210084.2</v>
      </c>
      <c r="G226" s="30">
        <f>G228+G229</f>
        <v>1503.4829999999999</v>
      </c>
      <c r="H226" s="29">
        <f t="shared" si="386"/>
        <v>211587.68300000002</v>
      </c>
      <c r="I226" s="30">
        <f>I228+I229</f>
        <v>-9924.2000000000007</v>
      </c>
      <c r="J226" s="29">
        <f t="shared" si="387"/>
        <v>201663.48300000001</v>
      </c>
      <c r="K226" s="16">
        <f>K228+K229</f>
        <v>0</v>
      </c>
      <c r="L226" s="29">
        <f t="shared" si="388"/>
        <v>201663.48300000001</v>
      </c>
      <c r="M226" s="30">
        <f>M228+M229</f>
        <v>0</v>
      </c>
      <c r="N226" s="15">
        <f t="shared" si="389"/>
        <v>201663.48300000001</v>
      </c>
      <c r="O226" s="30">
        <f t="shared" ref="O226:AB226" si="395">O228+O229</f>
        <v>260000</v>
      </c>
      <c r="P226" s="30">
        <f>P228+P229</f>
        <v>0</v>
      </c>
      <c r="Q226" s="29">
        <f t="shared" si="293"/>
        <v>260000</v>
      </c>
      <c r="R226" s="30">
        <f>R228+R229</f>
        <v>0</v>
      </c>
      <c r="S226" s="29">
        <f t="shared" si="390"/>
        <v>260000</v>
      </c>
      <c r="T226" s="30">
        <f>T228+T229</f>
        <v>0</v>
      </c>
      <c r="U226" s="29">
        <f>S226+T226</f>
        <v>260000</v>
      </c>
      <c r="V226" s="30">
        <f>V228+V229</f>
        <v>0</v>
      </c>
      <c r="W226" s="29">
        <f>U226+V226</f>
        <v>260000</v>
      </c>
      <c r="X226" s="16">
        <f>X228+X229</f>
        <v>0</v>
      </c>
      <c r="Y226" s="29">
        <f>W226+X226</f>
        <v>260000</v>
      </c>
      <c r="Z226" s="30">
        <f>Z228+Z229</f>
        <v>0</v>
      </c>
      <c r="AA226" s="15">
        <f>Y226+Z226</f>
        <v>260000</v>
      </c>
      <c r="AB226" s="30">
        <f t="shared" si="395"/>
        <v>0</v>
      </c>
      <c r="AC226" s="30">
        <f>AC228+AC229</f>
        <v>0</v>
      </c>
      <c r="AD226" s="30">
        <f t="shared" si="295"/>
        <v>0</v>
      </c>
      <c r="AE226" s="30">
        <f>AE228+AE229</f>
        <v>0</v>
      </c>
      <c r="AF226" s="30">
        <f t="shared" si="391"/>
        <v>0</v>
      </c>
      <c r="AG226" s="30">
        <f>AG228+AG229</f>
        <v>0</v>
      </c>
      <c r="AH226" s="30">
        <f t="shared" si="392"/>
        <v>0</v>
      </c>
      <c r="AI226" s="16">
        <f>AI228+AI229</f>
        <v>0</v>
      </c>
      <c r="AJ226" s="30">
        <f t="shared" si="393"/>
        <v>0</v>
      </c>
      <c r="AK226" s="30">
        <f>AK228+AK229</f>
        <v>0</v>
      </c>
      <c r="AL226" s="16">
        <f t="shared" si="394"/>
        <v>0</v>
      </c>
      <c r="AN226" s="13"/>
    </row>
    <row r="227" spans="1:40" x14ac:dyDescent="0.3">
      <c r="A227" s="73"/>
      <c r="B227" s="75" t="s">
        <v>5</v>
      </c>
      <c r="C227" s="76"/>
      <c r="D227" s="30"/>
      <c r="E227" s="30"/>
      <c r="F227" s="29"/>
      <c r="G227" s="30"/>
      <c r="H227" s="29"/>
      <c r="I227" s="30"/>
      <c r="J227" s="29"/>
      <c r="K227" s="16"/>
      <c r="L227" s="29"/>
      <c r="M227" s="30"/>
      <c r="N227" s="15"/>
      <c r="O227" s="30"/>
      <c r="P227" s="30"/>
      <c r="Q227" s="29"/>
      <c r="R227" s="30"/>
      <c r="S227" s="29"/>
      <c r="T227" s="30"/>
      <c r="U227" s="29"/>
      <c r="V227" s="30"/>
      <c r="W227" s="29"/>
      <c r="X227" s="16"/>
      <c r="Y227" s="29"/>
      <c r="Z227" s="30"/>
      <c r="AA227" s="15"/>
      <c r="AB227" s="30"/>
      <c r="AC227" s="30"/>
      <c r="AD227" s="30"/>
      <c r="AE227" s="30"/>
      <c r="AF227" s="30"/>
      <c r="AG227" s="30"/>
      <c r="AH227" s="30"/>
      <c r="AI227" s="16"/>
      <c r="AJ227" s="30"/>
      <c r="AK227" s="30"/>
      <c r="AL227" s="16"/>
      <c r="AN227" s="13"/>
    </row>
    <row r="228" spans="1:40" s="32" customFormat="1" hidden="1" x14ac:dyDescent="0.3">
      <c r="A228" s="53"/>
      <c r="B228" s="48" t="s">
        <v>6</v>
      </c>
      <c r="C228" s="51"/>
      <c r="D228" s="30">
        <f>D230+D231+D234</f>
        <v>178584.2</v>
      </c>
      <c r="E228" s="30">
        <f>E230+E231+E234</f>
        <v>20000</v>
      </c>
      <c r="F228" s="29">
        <f t="shared" si="288"/>
        <v>198584.2</v>
      </c>
      <c r="G228" s="30">
        <f>G230+G231+G234</f>
        <v>1503.4829999999999</v>
      </c>
      <c r="H228" s="29">
        <f t="shared" ref="H228:H232" si="396">F228+G228</f>
        <v>200087.68300000002</v>
      </c>
      <c r="I228" s="30">
        <f>I230+I231+I234</f>
        <v>-9924.2000000000007</v>
      </c>
      <c r="J228" s="29">
        <f t="shared" ref="J228:J232" si="397">H228+I228</f>
        <v>190163.48300000001</v>
      </c>
      <c r="K228" s="16">
        <f>K230+K231+K234</f>
        <v>0</v>
      </c>
      <c r="L228" s="29">
        <f t="shared" ref="L228:L232" si="398">J228+K228</f>
        <v>190163.48300000001</v>
      </c>
      <c r="M228" s="26">
        <f>M230+M231+M234</f>
        <v>0</v>
      </c>
      <c r="N228" s="29">
        <f t="shared" ref="N228:N232" si="399">L228+M228</f>
        <v>190163.48300000001</v>
      </c>
      <c r="O228" s="30">
        <f t="shared" ref="O228:AB228" si="400">O230+O231+O234</f>
        <v>260000</v>
      </c>
      <c r="P228" s="30">
        <f>P230+P231+P234</f>
        <v>0</v>
      </c>
      <c r="Q228" s="29">
        <f t="shared" si="293"/>
        <v>260000</v>
      </c>
      <c r="R228" s="30">
        <f>R230+R231+R234</f>
        <v>0</v>
      </c>
      <c r="S228" s="29">
        <f t="shared" ref="S228:S232" si="401">Q228+R228</f>
        <v>260000</v>
      </c>
      <c r="T228" s="30">
        <f>T230+T231+T234</f>
        <v>0</v>
      </c>
      <c r="U228" s="29">
        <f>S228+T228</f>
        <v>260000</v>
      </c>
      <c r="V228" s="30">
        <f>V230+V231+V234</f>
        <v>0</v>
      </c>
      <c r="W228" s="29">
        <f>U228+V228</f>
        <v>260000</v>
      </c>
      <c r="X228" s="16">
        <f>X230+X231+X234</f>
        <v>0</v>
      </c>
      <c r="Y228" s="29">
        <f>W228+X228</f>
        <v>260000</v>
      </c>
      <c r="Z228" s="30">
        <f>Z230+Z231+Z234</f>
        <v>0</v>
      </c>
      <c r="AA228" s="29">
        <f>Y228+Z228</f>
        <v>260000</v>
      </c>
      <c r="AB228" s="30">
        <f t="shared" si="400"/>
        <v>0</v>
      </c>
      <c r="AC228" s="30">
        <f>AC230+AC231+AC234</f>
        <v>0</v>
      </c>
      <c r="AD228" s="30">
        <f t="shared" si="295"/>
        <v>0</v>
      </c>
      <c r="AE228" s="30">
        <f>AE230+AE231+AE234</f>
        <v>0</v>
      </c>
      <c r="AF228" s="30">
        <f t="shared" ref="AF228:AF232" si="402">AD228+AE228</f>
        <v>0</v>
      </c>
      <c r="AG228" s="30">
        <f>AG230+AG231+AG234</f>
        <v>0</v>
      </c>
      <c r="AH228" s="30">
        <f t="shared" ref="AH228:AH232" si="403">AF228+AG228</f>
        <v>0</v>
      </c>
      <c r="AI228" s="16">
        <f>AI230+AI231+AI234</f>
        <v>0</v>
      </c>
      <c r="AJ228" s="30">
        <f t="shared" ref="AJ228:AJ232" si="404">AH228+AI228</f>
        <v>0</v>
      </c>
      <c r="AK228" s="30">
        <f>AK230+AK231+AK234</f>
        <v>0</v>
      </c>
      <c r="AL228" s="30">
        <f t="shared" ref="AL228:AL232" si="405">AJ228+AK228</f>
        <v>0</v>
      </c>
      <c r="AM228" s="31"/>
      <c r="AN228" s="33">
        <v>0</v>
      </c>
    </row>
    <row r="229" spans="1:40" x14ac:dyDescent="0.3">
      <c r="A229" s="73"/>
      <c r="B229" s="75" t="s">
        <v>59</v>
      </c>
      <c r="C229" s="76"/>
      <c r="D229" s="30">
        <f>D235</f>
        <v>11500</v>
      </c>
      <c r="E229" s="30">
        <f>E235</f>
        <v>0</v>
      </c>
      <c r="F229" s="29">
        <f t="shared" si="288"/>
        <v>11500</v>
      </c>
      <c r="G229" s="30">
        <f>G235</f>
        <v>0</v>
      </c>
      <c r="H229" s="29">
        <f t="shared" si="396"/>
        <v>11500</v>
      </c>
      <c r="I229" s="16">
        <f>I235</f>
        <v>0</v>
      </c>
      <c r="J229" s="15">
        <f t="shared" si="397"/>
        <v>11500</v>
      </c>
      <c r="K229" s="16">
        <f>K235</f>
        <v>0</v>
      </c>
      <c r="L229" s="29">
        <f>J229+K229</f>
        <v>11500</v>
      </c>
      <c r="M229" s="30">
        <f>M235</f>
        <v>0</v>
      </c>
      <c r="N229" s="15">
        <f t="shared" si="399"/>
        <v>11500</v>
      </c>
      <c r="O229" s="30">
        <f t="shared" ref="O229:AB229" si="406">O235</f>
        <v>0</v>
      </c>
      <c r="P229" s="30">
        <f>P235</f>
        <v>0</v>
      </c>
      <c r="Q229" s="29">
        <f t="shared" si="293"/>
        <v>0</v>
      </c>
      <c r="R229" s="30">
        <f>R235</f>
        <v>0</v>
      </c>
      <c r="S229" s="29">
        <f t="shared" si="401"/>
        <v>0</v>
      </c>
      <c r="T229" s="30">
        <f>T235</f>
        <v>0</v>
      </c>
      <c r="U229" s="29">
        <f>S229+T229</f>
        <v>0</v>
      </c>
      <c r="V229" s="16">
        <f>V235</f>
        <v>0</v>
      </c>
      <c r="W229" s="15">
        <f>U229+V229</f>
        <v>0</v>
      </c>
      <c r="X229" s="16">
        <f>X235</f>
        <v>0</v>
      </c>
      <c r="Y229" s="29">
        <f>W229+X229</f>
        <v>0</v>
      </c>
      <c r="Z229" s="30">
        <f>Z235</f>
        <v>0</v>
      </c>
      <c r="AA229" s="15">
        <f>Y229+Z229</f>
        <v>0</v>
      </c>
      <c r="AB229" s="30">
        <f t="shared" si="406"/>
        <v>0</v>
      </c>
      <c r="AC229" s="30">
        <f>AC235</f>
        <v>0</v>
      </c>
      <c r="AD229" s="30">
        <f t="shared" si="295"/>
        <v>0</v>
      </c>
      <c r="AE229" s="30">
        <f>AE235</f>
        <v>0</v>
      </c>
      <c r="AF229" s="30">
        <f t="shared" si="402"/>
        <v>0</v>
      </c>
      <c r="AG229" s="16">
        <f>AG235</f>
        <v>0</v>
      </c>
      <c r="AH229" s="16">
        <f t="shared" si="403"/>
        <v>0</v>
      </c>
      <c r="AI229" s="16">
        <f>AI235</f>
        <v>0</v>
      </c>
      <c r="AJ229" s="30">
        <f t="shared" si="404"/>
        <v>0</v>
      </c>
      <c r="AK229" s="30">
        <f>AK235</f>
        <v>0</v>
      </c>
      <c r="AL229" s="16">
        <f t="shared" si="405"/>
        <v>0</v>
      </c>
      <c r="AN229" s="13"/>
    </row>
    <row r="230" spans="1:40" ht="56.25" x14ac:dyDescent="0.3">
      <c r="A230" s="105" t="s">
        <v>277</v>
      </c>
      <c r="B230" s="103" t="s">
        <v>61</v>
      </c>
      <c r="C230" s="6" t="s">
        <v>129</v>
      </c>
      <c r="D230" s="16">
        <v>168660</v>
      </c>
      <c r="E230" s="46">
        <v>20000</v>
      </c>
      <c r="F230" s="15">
        <f t="shared" si="288"/>
        <v>188660</v>
      </c>
      <c r="G230" s="16">
        <f>379.269+1124.214</f>
        <v>1503.4829999999999</v>
      </c>
      <c r="H230" s="15">
        <f t="shared" si="396"/>
        <v>190163.48300000001</v>
      </c>
      <c r="I230" s="16"/>
      <c r="J230" s="15">
        <f t="shared" si="397"/>
        <v>190163.48300000001</v>
      </c>
      <c r="K230" s="16"/>
      <c r="L230" s="15">
        <f t="shared" si="398"/>
        <v>190163.48300000001</v>
      </c>
      <c r="M230" s="26"/>
      <c r="N230" s="15">
        <f t="shared" si="399"/>
        <v>190163.48300000001</v>
      </c>
      <c r="O230" s="16">
        <v>246018.2</v>
      </c>
      <c r="P230" s="46"/>
      <c r="Q230" s="15">
        <f t="shared" si="293"/>
        <v>246018.2</v>
      </c>
      <c r="R230" s="16"/>
      <c r="S230" s="15">
        <f t="shared" si="401"/>
        <v>246018.2</v>
      </c>
      <c r="T230" s="16"/>
      <c r="U230" s="15">
        <f>S230+T230</f>
        <v>246018.2</v>
      </c>
      <c r="V230" s="16"/>
      <c r="W230" s="15">
        <f>U230+V230</f>
        <v>246018.2</v>
      </c>
      <c r="X230" s="16"/>
      <c r="Y230" s="15">
        <f>W230+X230</f>
        <v>246018.2</v>
      </c>
      <c r="Z230" s="26"/>
      <c r="AA230" s="15">
        <f>Y230+Z230</f>
        <v>246018.2</v>
      </c>
      <c r="AB230" s="16">
        <v>0</v>
      </c>
      <c r="AC230" s="16"/>
      <c r="AD230" s="16">
        <f t="shared" si="295"/>
        <v>0</v>
      </c>
      <c r="AE230" s="16"/>
      <c r="AF230" s="16">
        <f t="shared" si="402"/>
        <v>0</v>
      </c>
      <c r="AG230" s="16"/>
      <c r="AH230" s="16">
        <f t="shared" si="403"/>
        <v>0</v>
      </c>
      <c r="AI230" s="16"/>
      <c r="AJ230" s="16">
        <f t="shared" si="404"/>
        <v>0</v>
      </c>
      <c r="AK230" s="26"/>
      <c r="AL230" s="16">
        <f t="shared" si="405"/>
        <v>0</v>
      </c>
      <c r="AM230" s="8" t="s">
        <v>120</v>
      </c>
      <c r="AN230" s="13"/>
    </row>
    <row r="231" spans="1:40" ht="75" x14ac:dyDescent="0.3">
      <c r="A231" s="106"/>
      <c r="B231" s="104"/>
      <c r="C231" s="6" t="s">
        <v>130</v>
      </c>
      <c r="D231" s="16">
        <v>0</v>
      </c>
      <c r="E231" s="46">
        <v>0</v>
      </c>
      <c r="F231" s="15">
        <f t="shared" si="288"/>
        <v>0</v>
      </c>
      <c r="G231" s="16">
        <v>0</v>
      </c>
      <c r="H231" s="15">
        <f t="shared" si="396"/>
        <v>0</v>
      </c>
      <c r="I231" s="16">
        <v>0</v>
      </c>
      <c r="J231" s="15">
        <f t="shared" si="397"/>
        <v>0</v>
      </c>
      <c r="K231" s="16">
        <v>0</v>
      </c>
      <c r="L231" s="15">
        <f t="shared" si="398"/>
        <v>0</v>
      </c>
      <c r="M231" s="26">
        <v>0</v>
      </c>
      <c r="N231" s="15">
        <f t="shared" si="399"/>
        <v>0</v>
      </c>
      <c r="O231" s="16">
        <v>13981.8</v>
      </c>
      <c r="P231" s="46">
        <v>0</v>
      </c>
      <c r="Q231" s="15">
        <f t="shared" si="293"/>
        <v>13981.8</v>
      </c>
      <c r="R231" s="16">
        <v>0</v>
      </c>
      <c r="S231" s="15">
        <f t="shared" si="401"/>
        <v>13981.8</v>
      </c>
      <c r="T231" s="16">
        <v>0</v>
      </c>
      <c r="U231" s="15">
        <f>S231+T231</f>
        <v>13981.8</v>
      </c>
      <c r="V231" s="16">
        <v>0</v>
      </c>
      <c r="W231" s="15">
        <f>U231+V231</f>
        <v>13981.8</v>
      </c>
      <c r="X231" s="16">
        <v>0</v>
      </c>
      <c r="Y231" s="15">
        <f>W231+X231</f>
        <v>13981.8</v>
      </c>
      <c r="Z231" s="26">
        <v>0</v>
      </c>
      <c r="AA231" s="15">
        <f>Y231+Z231</f>
        <v>13981.8</v>
      </c>
      <c r="AB231" s="16">
        <v>0</v>
      </c>
      <c r="AC231" s="16">
        <v>0</v>
      </c>
      <c r="AD231" s="16">
        <f t="shared" si="295"/>
        <v>0</v>
      </c>
      <c r="AE231" s="16">
        <v>0</v>
      </c>
      <c r="AF231" s="16">
        <f t="shared" si="402"/>
        <v>0</v>
      </c>
      <c r="AG231" s="16">
        <v>0</v>
      </c>
      <c r="AH231" s="16">
        <f t="shared" si="403"/>
        <v>0</v>
      </c>
      <c r="AI231" s="16">
        <v>0</v>
      </c>
      <c r="AJ231" s="16">
        <f t="shared" si="404"/>
        <v>0</v>
      </c>
      <c r="AK231" s="26">
        <v>0</v>
      </c>
      <c r="AL231" s="16">
        <f t="shared" si="405"/>
        <v>0</v>
      </c>
      <c r="AM231" s="8" t="s">
        <v>120</v>
      </c>
      <c r="AN231" s="13"/>
    </row>
    <row r="232" spans="1:40" ht="75" x14ac:dyDescent="0.3">
      <c r="A232" s="58" t="s">
        <v>280</v>
      </c>
      <c r="B232" s="75" t="s">
        <v>131</v>
      </c>
      <c r="C232" s="6" t="s">
        <v>129</v>
      </c>
      <c r="D232" s="16">
        <f>D234+D235</f>
        <v>21424.2</v>
      </c>
      <c r="E232" s="46">
        <f>E234+E235</f>
        <v>0</v>
      </c>
      <c r="F232" s="15">
        <f t="shared" si="288"/>
        <v>21424.2</v>
      </c>
      <c r="G232" s="16">
        <f>G234+G235</f>
        <v>0</v>
      </c>
      <c r="H232" s="15">
        <f t="shared" si="396"/>
        <v>21424.2</v>
      </c>
      <c r="I232" s="16">
        <f>I234+I235</f>
        <v>-9924.2000000000007</v>
      </c>
      <c r="J232" s="15">
        <f t="shared" si="397"/>
        <v>11500</v>
      </c>
      <c r="K232" s="16">
        <f>K234+K235</f>
        <v>0</v>
      </c>
      <c r="L232" s="15">
        <f t="shared" si="398"/>
        <v>11500</v>
      </c>
      <c r="M232" s="26">
        <f>M234+M235</f>
        <v>0</v>
      </c>
      <c r="N232" s="15">
        <f t="shared" si="399"/>
        <v>11500</v>
      </c>
      <c r="O232" s="16">
        <f t="shared" ref="O232:AB232" si="407">O234+O235</f>
        <v>0</v>
      </c>
      <c r="P232" s="46">
        <f>P234+P235</f>
        <v>0</v>
      </c>
      <c r="Q232" s="15">
        <f t="shared" si="293"/>
        <v>0</v>
      </c>
      <c r="R232" s="16">
        <f>R234+R235</f>
        <v>0</v>
      </c>
      <c r="S232" s="15">
        <f t="shared" si="401"/>
        <v>0</v>
      </c>
      <c r="T232" s="16">
        <f>T234+T235</f>
        <v>0</v>
      </c>
      <c r="U232" s="15">
        <f>S232+T232</f>
        <v>0</v>
      </c>
      <c r="V232" s="16">
        <f>V234+V235</f>
        <v>0</v>
      </c>
      <c r="W232" s="15">
        <f>U232+V232</f>
        <v>0</v>
      </c>
      <c r="X232" s="16">
        <f>X234+X235</f>
        <v>0</v>
      </c>
      <c r="Y232" s="15">
        <f>W232+X232</f>
        <v>0</v>
      </c>
      <c r="Z232" s="26">
        <f>Z234+Z235</f>
        <v>0</v>
      </c>
      <c r="AA232" s="15">
        <f>Y232+Z232</f>
        <v>0</v>
      </c>
      <c r="AB232" s="16">
        <f t="shared" si="407"/>
        <v>0</v>
      </c>
      <c r="AC232" s="16">
        <f>AC234+AC235</f>
        <v>0</v>
      </c>
      <c r="AD232" s="16">
        <f t="shared" si="295"/>
        <v>0</v>
      </c>
      <c r="AE232" s="16">
        <f>AE234+AE235</f>
        <v>0</v>
      </c>
      <c r="AF232" s="16">
        <f t="shared" si="402"/>
        <v>0</v>
      </c>
      <c r="AG232" s="16">
        <f>AG234+AG235</f>
        <v>0</v>
      </c>
      <c r="AH232" s="16">
        <f t="shared" si="403"/>
        <v>0</v>
      </c>
      <c r="AI232" s="16">
        <f>AI234+AI235</f>
        <v>0</v>
      </c>
      <c r="AJ232" s="16">
        <f t="shared" si="404"/>
        <v>0</v>
      </c>
      <c r="AK232" s="26">
        <f>AK234+AK235</f>
        <v>0</v>
      </c>
      <c r="AL232" s="16">
        <f t="shared" si="405"/>
        <v>0</v>
      </c>
      <c r="AM232" s="8"/>
      <c r="AN232" s="13"/>
    </row>
    <row r="233" spans="1:40" x14ac:dyDescent="0.3">
      <c r="A233" s="58"/>
      <c r="B233" s="75" t="s">
        <v>5</v>
      </c>
      <c r="C233" s="6"/>
      <c r="D233" s="16"/>
      <c r="E233" s="46"/>
      <c r="F233" s="15"/>
      <c r="G233" s="16"/>
      <c r="H233" s="15"/>
      <c r="I233" s="16"/>
      <c r="J233" s="15"/>
      <c r="K233" s="16"/>
      <c r="L233" s="15"/>
      <c r="M233" s="26"/>
      <c r="N233" s="15"/>
      <c r="O233" s="16"/>
      <c r="P233" s="46"/>
      <c r="Q233" s="15"/>
      <c r="R233" s="16"/>
      <c r="S233" s="15"/>
      <c r="T233" s="16"/>
      <c r="U233" s="15"/>
      <c r="V233" s="16"/>
      <c r="W233" s="15"/>
      <c r="X233" s="16"/>
      <c r="Y233" s="15"/>
      <c r="Z233" s="26"/>
      <c r="AA233" s="15"/>
      <c r="AB233" s="16"/>
      <c r="AC233" s="16"/>
      <c r="AD233" s="16"/>
      <c r="AE233" s="16"/>
      <c r="AF233" s="16"/>
      <c r="AG233" s="16"/>
      <c r="AH233" s="16"/>
      <c r="AI233" s="16"/>
      <c r="AJ233" s="16"/>
      <c r="AK233" s="26"/>
      <c r="AL233" s="16"/>
      <c r="AM233" s="8"/>
      <c r="AN233" s="13"/>
    </row>
    <row r="234" spans="1:40" hidden="1" x14ac:dyDescent="0.3">
      <c r="A234" s="1"/>
      <c r="B234" s="21" t="s">
        <v>6</v>
      </c>
      <c r="C234" s="6"/>
      <c r="D234" s="16">
        <v>9924.2000000000007</v>
      </c>
      <c r="E234" s="46"/>
      <c r="F234" s="15">
        <f t="shared" si="288"/>
        <v>9924.2000000000007</v>
      </c>
      <c r="G234" s="16"/>
      <c r="H234" s="15">
        <f t="shared" ref="H234:H236" si="408">F234+G234</f>
        <v>9924.2000000000007</v>
      </c>
      <c r="I234" s="16">
        <v>-9924.2000000000007</v>
      </c>
      <c r="J234" s="15">
        <f t="shared" ref="J234:J236" si="409">H234+I234</f>
        <v>0</v>
      </c>
      <c r="K234" s="16"/>
      <c r="L234" s="15">
        <f t="shared" ref="L234:L236" si="410">J234+K234</f>
        <v>0</v>
      </c>
      <c r="M234" s="26"/>
      <c r="N234" s="15">
        <f t="shared" ref="N234:N236" si="411">L234+M234</f>
        <v>0</v>
      </c>
      <c r="O234" s="16">
        <v>0</v>
      </c>
      <c r="P234" s="46"/>
      <c r="Q234" s="15">
        <f t="shared" si="293"/>
        <v>0</v>
      </c>
      <c r="R234" s="16"/>
      <c r="S234" s="15">
        <f t="shared" ref="S234:S236" si="412">Q234+R234</f>
        <v>0</v>
      </c>
      <c r="T234" s="16"/>
      <c r="U234" s="15">
        <f>S234+T234</f>
        <v>0</v>
      </c>
      <c r="V234" s="16"/>
      <c r="W234" s="15">
        <f>U234+V234</f>
        <v>0</v>
      </c>
      <c r="X234" s="16"/>
      <c r="Y234" s="15">
        <f>W234+X234</f>
        <v>0</v>
      </c>
      <c r="Z234" s="26"/>
      <c r="AA234" s="15">
        <f>Y234+Z234</f>
        <v>0</v>
      </c>
      <c r="AB234" s="16">
        <v>0</v>
      </c>
      <c r="AC234" s="16"/>
      <c r="AD234" s="16">
        <f t="shared" si="295"/>
        <v>0</v>
      </c>
      <c r="AE234" s="16"/>
      <c r="AF234" s="16">
        <f t="shared" ref="AF234:AF236" si="413">AD234+AE234</f>
        <v>0</v>
      </c>
      <c r="AG234" s="16"/>
      <c r="AH234" s="16">
        <f t="shared" ref="AH234:AH236" si="414">AF234+AG234</f>
        <v>0</v>
      </c>
      <c r="AI234" s="16"/>
      <c r="AJ234" s="16">
        <f t="shared" ref="AJ234:AJ236" si="415">AH234+AI234</f>
        <v>0</v>
      </c>
      <c r="AK234" s="26"/>
      <c r="AL234" s="16">
        <f t="shared" ref="AL234:AL236" si="416">AJ234+AK234</f>
        <v>0</v>
      </c>
      <c r="AM234" s="8" t="s">
        <v>132</v>
      </c>
      <c r="AN234" s="13">
        <v>0</v>
      </c>
    </row>
    <row r="235" spans="1:40" x14ac:dyDescent="0.3">
      <c r="A235" s="58"/>
      <c r="B235" s="75" t="s">
        <v>59</v>
      </c>
      <c r="C235" s="6"/>
      <c r="D235" s="16">
        <v>11500</v>
      </c>
      <c r="E235" s="46"/>
      <c r="F235" s="15">
        <f t="shared" si="288"/>
        <v>11500</v>
      </c>
      <c r="G235" s="16"/>
      <c r="H235" s="15">
        <f t="shared" si="408"/>
        <v>11500</v>
      </c>
      <c r="I235" s="16"/>
      <c r="J235" s="15">
        <f t="shared" si="409"/>
        <v>11500</v>
      </c>
      <c r="K235" s="16"/>
      <c r="L235" s="15">
        <f t="shared" si="410"/>
        <v>11500</v>
      </c>
      <c r="M235" s="26"/>
      <c r="N235" s="15">
        <f t="shared" si="411"/>
        <v>11500</v>
      </c>
      <c r="O235" s="16">
        <v>0</v>
      </c>
      <c r="P235" s="46"/>
      <c r="Q235" s="15">
        <f t="shared" si="293"/>
        <v>0</v>
      </c>
      <c r="R235" s="16"/>
      <c r="S235" s="15">
        <f t="shared" si="412"/>
        <v>0</v>
      </c>
      <c r="T235" s="16"/>
      <c r="U235" s="15">
        <f>S235+T235</f>
        <v>0</v>
      </c>
      <c r="V235" s="16"/>
      <c r="W235" s="15">
        <f>U235+V235</f>
        <v>0</v>
      </c>
      <c r="X235" s="16"/>
      <c r="Y235" s="15">
        <f>W235+X235</f>
        <v>0</v>
      </c>
      <c r="Z235" s="26"/>
      <c r="AA235" s="15">
        <f>Y235+Z235</f>
        <v>0</v>
      </c>
      <c r="AB235" s="16">
        <v>0</v>
      </c>
      <c r="AC235" s="16"/>
      <c r="AD235" s="16">
        <f t="shared" si="295"/>
        <v>0</v>
      </c>
      <c r="AE235" s="16"/>
      <c r="AF235" s="16">
        <f t="shared" si="413"/>
        <v>0</v>
      </c>
      <c r="AG235" s="16"/>
      <c r="AH235" s="16">
        <f t="shared" si="414"/>
        <v>0</v>
      </c>
      <c r="AI235" s="16"/>
      <c r="AJ235" s="16">
        <f t="shared" si="415"/>
        <v>0</v>
      </c>
      <c r="AK235" s="26"/>
      <c r="AL235" s="16">
        <f t="shared" si="416"/>
        <v>0</v>
      </c>
      <c r="AM235" s="8" t="s">
        <v>132</v>
      </c>
      <c r="AN235" s="13"/>
    </row>
    <row r="236" spans="1:40" x14ac:dyDescent="0.3">
      <c r="A236" s="58"/>
      <c r="B236" s="122" t="s">
        <v>7</v>
      </c>
      <c r="C236" s="123"/>
      <c r="D236" s="30">
        <f>D238+D239</f>
        <v>501148.29999999993</v>
      </c>
      <c r="E236" s="30">
        <f>E238+E239</f>
        <v>4028</v>
      </c>
      <c r="F236" s="29">
        <f t="shared" si="288"/>
        <v>505176.29999999993</v>
      </c>
      <c r="G236" s="30">
        <f>G238+G239</f>
        <v>64247.038</v>
      </c>
      <c r="H236" s="29">
        <f t="shared" si="408"/>
        <v>569423.33799999999</v>
      </c>
      <c r="I236" s="30">
        <f>I238+I239</f>
        <v>-5255.2020000000002</v>
      </c>
      <c r="J236" s="29">
        <f t="shared" si="409"/>
        <v>564168.13599999994</v>
      </c>
      <c r="K236" s="30">
        <f>K238+K239</f>
        <v>4646.2020000000002</v>
      </c>
      <c r="L236" s="29">
        <f t="shared" si="410"/>
        <v>568814.33799999999</v>
      </c>
      <c r="M236" s="30">
        <f>M238+M239</f>
        <v>-30000</v>
      </c>
      <c r="N236" s="15">
        <f t="shared" si="411"/>
        <v>538814.33799999999</v>
      </c>
      <c r="O236" s="30">
        <f t="shared" ref="O236:AB236" si="417">O238+O239</f>
        <v>408577.2</v>
      </c>
      <c r="P236" s="30">
        <f>P238+P239</f>
        <v>-4109</v>
      </c>
      <c r="Q236" s="29">
        <f t="shared" si="293"/>
        <v>404468.2</v>
      </c>
      <c r="R236" s="30">
        <f>R238+R239</f>
        <v>0</v>
      </c>
      <c r="S236" s="29">
        <f t="shared" si="412"/>
        <v>404468.2</v>
      </c>
      <c r="T236" s="30">
        <f>T238+T239</f>
        <v>0</v>
      </c>
      <c r="U236" s="29">
        <f>S236+T236</f>
        <v>404468.2</v>
      </c>
      <c r="V236" s="30">
        <f>V238+V239</f>
        <v>0</v>
      </c>
      <c r="W236" s="29">
        <f>U236+V236</f>
        <v>404468.2</v>
      </c>
      <c r="X236" s="30">
        <f>X238+X239</f>
        <v>0</v>
      </c>
      <c r="Y236" s="29">
        <f>W236+X236</f>
        <v>404468.2</v>
      </c>
      <c r="Z236" s="30">
        <f>Z238+Z239</f>
        <v>0</v>
      </c>
      <c r="AA236" s="15">
        <f>Y236+Z236</f>
        <v>404468.2</v>
      </c>
      <c r="AB236" s="30">
        <f t="shared" si="417"/>
        <v>276286.2</v>
      </c>
      <c r="AC236" s="30">
        <f>AC238+AC239</f>
        <v>0</v>
      </c>
      <c r="AD236" s="30">
        <f t="shared" si="295"/>
        <v>276286.2</v>
      </c>
      <c r="AE236" s="30">
        <f>AE238+AE239</f>
        <v>0</v>
      </c>
      <c r="AF236" s="30">
        <f t="shared" si="413"/>
        <v>276286.2</v>
      </c>
      <c r="AG236" s="30">
        <f>AG238+AG239</f>
        <v>0</v>
      </c>
      <c r="AH236" s="30">
        <f t="shared" si="414"/>
        <v>276286.2</v>
      </c>
      <c r="AI236" s="30">
        <f>AI238+AI239</f>
        <v>0</v>
      </c>
      <c r="AJ236" s="30">
        <f t="shared" si="415"/>
        <v>276286.2</v>
      </c>
      <c r="AK236" s="30">
        <f>AK238+AK239</f>
        <v>30000</v>
      </c>
      <c r="AL236" s="16">
        <f t="shared" si="416"/>
        <v>306286.2</v>
      </c>
      <c r="AN236" s="13"/>
    </row>
    <row r="237" spans="1:40" x14ac:dyDescent="0.3">
      <c r="A237" s="58"/>
      <c r="B237" s="75" t="s">
        <v>5</v>
      </c>
      <c r="C237" s="123"/>
      <c r="D237" s="30"/>
      <c r="E237" s="30"/>
      <c r="F237" s="29"/>
      <c r="G237" s="30"/>
      <c r="H237" s="29"/>
      <c r="I237" s="30"/>
      <c r="J237" s="29"/>
      <c r="K237" s="30"/>
      <c r="L237" s="29"/>
      <c r="M237" s="30"/>
      <c r="N237" s="15"/>
      <c r="O237" s="30"/>
      <c r="P237" s="30"/>
      <c r="Q237" s="29"/>
      <c r="R237" s="30"/>
      <c r="S237" s="29"/>
      <c r="T237" s="30"/>
      <c r="U237" s="29"/>
      <c r="V237" s="30"/>
      <c r="W237" s="29"/>
      <c r="X237" s="30"/>
      <c r="Y237" s="29"/>
      <c r="Z237" s="30"/>
      <c r="AA237" s="15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16"/>
      <c r="AN237" s="13"/>
    </row>
    <row r="238" spans="1:40" s="32" customFormat="1" hidden="1" x14ac:dyDescent="0.3">
      <c r="A238" s="28"/>
      <c r="B238" s="48" t="s">
        <v>6</v>
      </c>
      <c r="C238" s="54"/>
      <c r="D238" s="30">
        <f>D240+D242+D244+D247+D249+D241+D243</f>
        <v>393360.69999999995</v>
      </c>
      <c r="E238" s="30">
        <f>E240+E242+E244+E247+E249+E241+E243</f>
        <v>4028</v>
      </c>
      <c r="F238" s="29">
        <f t="shared" si="288"/>
        <v>397388.69999999995</v>
      </c>
      <c r="G238" s="30">
        <f>G240+G242+G244+G247+G249+G241+G243+G250</f>
        <v>64247.038</v>
      </c>
      <c r="H238" s="29">
        <f t="shared" ref="H238:H245" si="418">F238+G238</f>
        <v>461635.73799999995</v>
      </c>
      <c r="I238" s="30">
        <f>I240+I242+I244+I247+I249+I241+I243+I250</f>
        <v>-5255.2020000000002</v>
      </c>
      <c r="J238" s="29">
        <f t="shared" ref="J238:J245" si="419">H238+I238</f>
        <v>456380.53599999996</v>
      </c>
      <c r="K238" s="16">
        <f>K240+K242+K244+K247+K249+K241+K243+K250</f>
        <v>4646.2020000000002</v>
      </c>
      <c r="L238" s="29">
        <f t="shared" ref="L238:L245" si="420">J238+K238</f>
        <v>461026.73799999995</v>
      </c>
      <c r="M238" s="26">
        <f>M240+M242+M244+M247+M249+M241+M243+M250</f>
        <v>-30000</v>
      </c>
      <c r="N238" s="29">
        <f t="shared" ref="N238:N245" si="421">L238+M238</f>
        <v>431026.73799999995</v>
      </c>
      <c r="O238" s="30">
        <f t="shared" ref="O238:AB238" si="422">O240+O242+O244+O247+O249+O241+O243</f>
        <v>408577.2</v>
      </c>
      <c r="P238" s="30">
        <f>P240+P242+P244+P247+P249+P241+P243</f>
        <v>-4109</v>
      </c>
      <c r="Q238" s="29">
        <f t="shared" si="293"/>
        <v>404468.2</v>
      </c>
      <c r="R238" s="30">
        <f>R240+R242+R244+R247+R249+R241+R243+R250</f>
        <v>0</v>
      </c>
      <c r="S238" s="29">
        <f t="shared" ref="S238:S245" si="423">Q238+R238</f>
        <v>404468.2</v>
      </c>
      <c r="T238" s="30">
        <f>T240+T242+T244+T247+T249+T241+T243+T250</f>
        <v>0</v>
      </c>
      <c r="U238" s="29">
        <f t="shared" ref="U238:U245" si="424">S238+T238</f>
        <v>404468.2</v>
      </c>
      <c r="V238" s="30">
        <f>V240+V242+V244+V247+V249+V241+V243+V250</f>
        <v>0</v>
      </c>
      <c r="W238" s="29">
        <f t="shared" ref="W238:W245" si="425">U238+V238</f>
        <v>404468.2</v>
      </c>
      <c r="X238" s="16">
        <f>X240+X242+X244+X247+X249+X241+X243+X250</f>
        <v>0</v>
      </c>
      <c r="Y238" s="29">
        <f t="shared" ref="Y238:Y245" si="426">W238+X238</f>
        <v>404468.2</v>
      </c>
      <c r="Z238" s="30">
        <f>Z240+Z242+Z244+Z247+Z249+Z241+Z243+Z250</f>
        <v>0</v>
      </c>
      <c r="AA238" s="29">
        <f t="shared" ref="AA238:AA245" si="427">Y238+Z238</f>
        <v>404468.2</v>
      </c>
      <c r="AB238" s="30">
        <f t="shared" si="422"/>
        <v>224073.8</v>
      </c>
      <c r="AC238" s="30">
        <f>AC240+AC242+AC244+AC247+AC249+AC241+AC243</f>
        <v>0</v>
      </c>
      <c r="AD238" s="30">
        <f t="shared" si="295"/>
        <v>224073.8</v>
      </c>
      <c r="AE238" s="30">
        <f>AE240+AE242+AE244+AE247+AE249+AE241+AE243+AE250</f>
        <v>0</v>
      </c>
      <c r="AF238" s="30">
        <f t="shared" ref="AF238:AF245" si="428">AD238+AE238</f>
        <v>224073.8</v>
      </c>
      <c r="AG238" s="30">
        <f>AG240+AG242+AG244+AG247+AG249+AG241+AG243+AG250</f>
        <v>0</v>
      </c>
      <c r="AH238" s="30">
        <f t="shared" ref="AH238:AH245" si="429">AF238+AG238</f>
        <v>224073.8</v>
      </c>
      <c r="AI238" s="16">
        <f>AI240+AI242+AI244+AI247+AI249+AI241+AI243+AI250</f>
        <v>0</v>
      </c>
      <c r="AJ238" s="30">
        <f t="shared" ref="AJ238:AJ245" si="430">AH238+AI238</f>
        <v>224073.8</v>
      </c>
      <c r="AK238" s="30">
        <f>AK240+AK242+AK244+AK247+AK249+AK241+AK243+AK250</f>
        <v>30000</v>
      </c>
      <c r="AL238" s="30">
        <f t="shared" ref="AL238:AL245" si="431">AJ238+AK238</f>
        <v>254073.8</v>
      </c>
      <c r="AM238" s="31"/>
      <c r="AN238" s="33">
        <v>0</v>
      </c>
    </row>
    <row r="239" spans="1:40" x14ac:dyDescent="0.3">
      <c r="A239" s="58"/>
      <c r="B239" s="75" t="s">
        <v>59</v>
      </c>
      <c r="C239" s="123"/>
      <c r="D239" s="30">
        <f>D248</f>
        <v>107787.6</v>
      </c>
      <c r="E239" s="30">
        <f>E248</f>
        <v>0</v>
      </c>
      <c r="F239" s="29">
        <f t="shared" si="288"/>
        <v>107787.6</v>
      </c>
      <c r="G239" s="30">
        <f>G248</f>
        <v>0</v>
      </c>
      <c r="H239" s="29">
        <f t="shared" si="418"/>
        <v>107787.6</v>
      </c>
      <c r="I239" s="30">
        <f>I248</f>
        <v>0</v>
      </c>
      <c r="J239" s="29">
        <f t="shared" si="419"/>
        <v>107787.6</v>
      </c>
      <c r="K239" s="16">
        <f>K248</f>
        <v>0</v>
      </c>
      <c r="L239" s="29">
        <f t="shared" si="420"/>
        <v>107787.6</v>
      </c>
      <c r="M239" s="30">
        <f>M248</f>
        <v>0</v>
      </c>
      <c r="N239" s="15">
        <f t="shared" si="421"/>
        <v>107787.6</v>
      </c>
      <c r="O239" s="30">
        <f t="shared" ref="O239:AB239" si="432">O248</f>
        <v>0</v>
      </c>
      <c r="P239" s="30">
        <f>P248</f>
        <v>0</v>
      </c>
      <c r="Q239" s="29">
        <f t="shared" si="293"/>
        <v>0</v>
      </c>
      <c r="R239" s="30">
        <f>R248</f>
        <v>0</v>
      </c>
      <c r="S239" s="29">
        <f t="shared" si="423"/>
        <v>0</v>
      </c>
      <c r="T239" s="30">
        <f>T248</f>
        <v>0</v>
      </c>
      <c r="U239" s="29">
        <f t="shared" si="424"/>
        <v>0</v>
      </c>
      <c r="V239" s="30">
        <f>V248</f>
        <v>0</v>
      </c>
      <c r="W239" s="29">
        <f t="shared" si="425"/>
        <v>0</v>
      </c>
      <c r="X239" s="16">
        <f>X248</f>
        <v>0</v>
      </c>
      <c r="Y239" s="29">
        <f t="shared" si="426"/>
        <v>0</v>
      </c>
      <c r="Z239" s="30">
        <f>Z248</f>
        <v>0</v>
      </c>
      <c r="AA239" s="15">
        <f t="shared" si="427"/>
        <v>0</v>
      </c>
      <c r="AB239" s="30">
        <f t="shared" si="432"/>
        <v>52212.4</v>
      </c>
      <c r="AC239" s="30">
        <f>AC248</f>
        <v>0</v>
      </c>
      <c r="AD239" s="30">
        <f t="shared" si="295"/>
        <v>52212.4</v>
      </c>
      <c r="AE239" s="30">
        <f>AE248</f>
        <v>0</v>
      </c>
      <c r="AF239" s="30">
        <f t="shared" si="428"/>
        <v>52212.4</v>
      </c>
      <c r="AG239" s="30">
        <f>AG248</f>
        <v>0</v>
      </c>
      <c r="AH239" s="30">
        <f t="shared" si="429"/>
        <v>52212.4</v>
      </c>
      <c r="AI239" s="16">
        <f>AI248</f>
        <v>0</v>
      </c>
      <c r="AJ239" s="30">
        <f t="shared" si="430"/>
        <v>52212.4</v>
      </c>
      <c r="AK239" s="30">
        <f>AK248</f>
        <v>0</v>
      </c>
      <c r="AL239" s="16">
        <f t="shared" si="431"/>
        <v>52212.4</v>
      </c>
      <c r="AN239" s="13"/>
    </row>
    <row r="240" spans="1:40" ht="56.25" x14ac:dyDescent="0.3">
      <c r="A240" s="105" t="s">
        <v>283</v>
      </c>
      <c r="B240" s="103" t="s">
        <v>82</v>
      </c>
      <c r="C240" s="6" t="s">
        <v>129</v>
      </c>
      <c r="D240" s="16">
        <v>187161.8</v>
      </c>
      <c r="E240" s="46">
        <v>-69.2</v>
      </c>
      <c r="F240" s="15">
        <f t="shared" si="288"/>
        <v>187092.59999999998</v>
      </c>
      <c r="G240" s="16">
        <v>30744.721000000001</v>
      </c>
      <c r="H240" s="15">
        <f t="shared" si="418"/>
        <v>217837.32099999997</v>
      </c>
      <c r="I240" s="16"/>
      <c r="J240" s="15">
        <f t="shared" si="419"/>
        <v>217837.32099999997</v>
      </c>
      <c r="K240" s="16"/>
      <c r="L240" s="15">
        <f t="shared" si="420"/>
        <v>217837.32099999997</v>
      </c>
      <c r="M240" s="26"/>
      <c r="N240" s="15">
        <f t="shared" si="421"/>
        <v>217837.32099999997</v>
      </c>
      <c r="O240" s="16">
        <v>0</v>
      </c>
      <c r="P240" s="46"/>
      <c r="Q240" s="15">
        <f t="shared" si="293"/>
        <v>0</v>
      </c>
      <c r="R240" s="16"/>
      <c r="S240" s="15">
        <f t="shared" si="423"/>
        <v>0</v>
      </c>
      <c r="T240" s="16"/>
      <c r="U240" s="15">
        <f t="shared" si="424"/>
        <v>0</v>
      </c>
      <c r="V240" s="16"/>
      <c r="W240" s="15">
        <f t="shared" si="425"/>
        <v>0</v>
      </c>
      <c r="X240" s="16"/>
      <c r="Y240" s="15">
        <f t="shared" si="426"/>
        <v>0</v>
      </c>
      <c r="Z240" s="26"/>
      <c r="AA240" s="15">
        <f t="shared" si="427"/>
        <v>0</v>
      </c>
      <c r="AB240" s="16">
        <v>0</v>
      </c>
      <c r="AC240" s="16"/>
      <c r="AD240" s="16">
        <f t="shared" si="295"/>
        <v>0</v>
      </c>
      <c r="AE240" s="16"/>
      <c r="AF240" s="16">
        <f t="shared" si="428"/>
        <v>0</v>
      </c>
      <c r="AG240" s="16"/>
      <c r="AH240" s="16">
        <f t="shared" si="429"/>
        <v>0</v>
      </c>
      <c r="AI240" s="16"/>
      <c r="AJ240" s="16">
        <f t="shared" si="430"/>
        <v>0</v>
      </c>
      <c r="AK240" s="26"/>
      <c r="AL240" s="16">
        <f t="shared" si="431"/>
        <v>0</v>
      </c>
      <c r="AM240" s="8" t="s">
        <v>121</v>
      </c>
      <c r="AN240" s="13"/>
    </row>
    <row r="241" spans="1:40" ht="75" x14ac:dyDescent="0.3">
      <c r="A241" s="106"/>
      <c r="B241" s="104"/>
      <c r="C241" s="6" t="s">
        <v>133</v>
      </c>
      <c r="D241" s="16">
        <v>4480.7</v>
      </c>
      <c r="E241" s="46"/>
      <c r="F241" s="15">
        <f t="shared" si="288"/>
        <v>4480.7</v>
      </c>
      <c r="G241" s="16"/>
      <c r="H241" s="15">
        <f t="shared" si="418"/>
        <v>4480.7</v>
      </c>
      <c r="I241" s="16"/>
      <c r="J241" s="15">
        <f t="shared" si="419"/>
        <v>4480.7</v>
      </c>
      <c r="K241" s="16"/>
      <c r="L241" s="15">
        <f t="shared" si="420"/>
        <v>4480.7</v>
      </c>
      <c r="M241" s="26"/>
      <c r="N241" s="15">
        <f t="shared" si="421"/>
        <v>4480.7</v>
      </c>
      <c r="O241" s="16">
        <v>0</v>
      </c>
      <c r="P241" s="46"/>
      <c r="Q241" s="15">
        <f t="shared" si="293"/>
        <v>0</v>
      </c>
      <c r="R241" s="16"/>
      <c r="S241" s="15">
        <f t="shared" si="423"/>
        <v>0</v>
      </c>
      <c r="T241" s="16"/>
      <c r="U241" s="15">
        <f t="shared" si="424"/>
        <v>0</v>
      </c>
      <c r="V241" s="16"/>
      <c r="W241" s="15">
        <f t="shared" si="425"/>
        <v>0</v>
      </c>
      <c r="X241" s="16"/>
      <c r="Y241" s="15">
        <f t="shared" si="426"/>
        <v>0</v>
      </c>
      <c r="Z241" s="26"/>
      <c r="AA241" s="15">
        <f t="shared" si="427"/>
        <v>0</v>
      </c>
      <c r="AB241" s="16">
        <v>0</v>
      </c>
      <c r="AC241" s="16"/>
      <c r="AD241" s="16">
        <f t="shared" si="295"/>
        <v>0</v>
      </c>
      <c r="AE241" s="16"/>
      <c r="AF241" s="16">
        <f t="shared" si="428"/>
        <v>0</v>
      </c>
      <c r="AG241" s="16"/>
      <c r="AH241" s="16">
        <f t="shared" si="429"/>
        <v>0</v>
      </c>
      <c r="AI241" s="16"/>
      <c r="AJ241" s="16">
        <f t="shared" si="430"/>
        <v>0</v>
      </c>
      <c r="AK241" s="26"/>
      <c r="AL241" s="16">
        <f t="shared" si="431"/>
        <v>0</v>
      </c>
      <c r="AM241" s="8" t="s">
        <v>121</v>
      </c>
      <c r="AN241" s="13"/>
    </row>
    <row r="242" spans="1:40" ht="56.25" x14ac:dyDescent="0.3">
      <c r="A242" s="105" t="s">
        <v>286</v>
      </c>
      <c r="B242" s="103" t="s">
        <v>83</v>
      </c>
      <c r="C242" s="6" t="s">
        <v>129</v>
      </c>
      <c r="D242" s="16">
        <v>24586.5</v>
      </c>
      <c r="E242" s="46">
        <v>-11.8</v>
      </c>
      <c r="F242" s="15">
        <f t="shared" si="288"/>
        <v>24574.7</v>
      </c>
      <c r="G242" s="16">
        <v>18695.236000000001</v>
      </c>
      <c r="H242" s="15">
        <f t="shared" si="418"/>
        <v>43269.936000000002</v>
      </c>
      <c r="I242" s="16"/>
      <c r="J242" s="15">
        <f t="shared" si="419"/>
        <v>43269.936000000002</v>
      </c>
      <c r="K242" s="16"/>
      <c r="L242" s="15">
        <f t="shared" si="420"/>
        <v>43269.936000000002</v>
      </c>
      <c r="M242" s="26"/>
      <c r="N242" s="15">
        <f t="shared" si="421"/>
        <v>43269.936000000002</v>
      </c>
      <c r="O242" s="16">
        <v>0</v>
      </c>
      <c r="P242" s="46"/>
      <c r="Q242" s="15">
        <f t="shared" si="293"/>
        <v>0</v>
      </c>
      <c r="R242" s="16"/>
      <c r="S242" s="15">
        <f t="shared" si="423"/>
        <v>0</v>
      </c>
      <c r="T242" s="16"/>
      <c r="U242" s="15">
        <f t="shared" si="424"/>
        <v>0</v>
      </c>
      <c r="V242" s="16"/>
      <c r="W242" s="15">
        <f t="shared" si="425"/>
        <v>0</v>
      </c>
      <c r="X242" s="16"/>
      <c r="Y242" s="15">
        <f t="shared" si="426"/>
        <v>0</v>
      </c>
      <c r="Z242" s="26"/>
      <c r="AA242" s="15">
        <f t="shared" si="427"/>
        <v>0</v>
      </c>
      <c r="AB242" s="16">
        <v>0</v>
      </c>
      <c r="AC242" s="16"/>
      <c r="AD242" s="16">
        <f t="shared" si="295"/>
        <v>0</v>
      </c>
      <c r="AE242" s="16"/>
      <c r="AF242" s="16">
        <f t="shared" si="428"/>
        <v>0</v>
      </c>
      <c r="AG242" s="16"/>
      <c r="AH242" s="16">
        <f t="shared" si="429"/>
        <v>0</v>
      </c>
      <c r="AI242" s="16"/>
      <c r="AJ242" s="16">
        <f t="shared" si="430"/>
        <v>0</v>
      </c>
      <c r="AK242" s="26"/>
      <c r="AL242" s="16">
        <f t="shared" si="431"/>
        <v>0</v>
      </c>
      <c r="AM242" s="8" t="s">
        <v>122</v>
      </c>
      <c r="AN242" s="13"/>
    </row>
    <row r="243" spans="1:40" ht="75" x14ac:dyDescent="0.3">
      <c r="A243" s="106"/>
      <c r="B243" s="104"/>
      <c r="C243" s="6" t="s">
        <v>133</v>
      </c>
      <c r="D243" s="16">
        <v>4699.8</v>
      </c>
      <c r="E243" s="46"/>
      <c r="F243" s="15">
        <f t="shared" si="288"/>
        <v>4699.8</v>
      </c>
      <c r="G243" s="16"/>
      <c r="H243" s="15">
        <f t="shared" si="418"/>
        <v>4699.8</v>
      </c>
      <c r="I243" s="16">
        <v>-4699.8</v>
      </c>
      <c r="J243" s="15">
        <f t="shared" si="419"/>
        <v>0</v>
      </c>
      <c r="K243" s="16">
        <v>4699.8</v>
      </c>
      <c r="L243" s="15">
        <f t="shared" si="420"/>
        <v>4699.8</v>
      </c>
      <c r="M243" s="26"/>
      <c r="N243" s="15">
        <f t="shared" si="421"/>
        <v>4699.8</v>
      </c>
      <c r="O243" s="16">
        <v>0</v>
      </c>
      <c r="P243" s="46"/>
      <c r="Q243" s="15">
        <f t="shared" si="293"/>
        <v>0</v>
      </c>
      <c r="R243" s="16"/>
      <c r="S243" s="15">
        <f t="shared" si="423"/>
        <v>0</v>
      </c>
      <c r="T243" s="16"/>
      <c r="U243" s="15">
        <f t="shared" si="424"/>
        <v>0</v>
      </c>
      <c r="V243" s="16"/>
      <c r="W243" s="15">
        <f t="shared" si="425"/>
        <v>0</v>
      </c>
      <c r="X243" s="16"/>
      <c r="Y243" s="15">
        <f t="shared" si="426"/>
        <v>0</v>
      </c>
      <c r="Z243" s="26"/>
      <c r="AA243" s="15">
        <f t="shared" si="427"/>
        <v>0</v>
      </c>
      <c r="AB243" s="16">
        <v>0</v>
      </c>
      <c r="AC243" s="16"/>
      <c r="AD243" s="16">
        <f t="shared" si="295"/>
        <v>0</v>
      </c>
      <c r="AE243" s="16"/>
      <c r="AF243" s="16">
        <f t="shared" si="428"/>
        <v>0</v>
      </c>
      <c r="AG243" s="16"/>
      <c r="AH243" s="16">
        <f t="shared" si="429"/>
        <v>0</v>
      </c>
      <c r="AI243" s="16"/>
      <c r="AJ243" s="16">
        <f t="shared" si="430"/>
        <v>0</v>
      </c>
      <c r="AK243" s="26"/>
      <c r="AL243" s="16">
        <f t="shared" si="431"/>
        <v>0</v>
      </c>
      <c r="AM243" s="8" t="s">
        <v>122</v>
      </c>
      <c r="AN243" s="13"/>
    </row>
    <row r="244" spans="1:40" ht="56.25" x14ac:dyDescent="0.3">
      <c r="A244" s="62" t="s">
        <v>290</v>
      </c>
      <c r="B244" s="75" t="s">
        <v>84</v>
      </c>
      <c r="C244" s="6" t="s">
        <v>129</v>
      </c>
      <c r="D244" s="16">
        <v>0</v>
      </c>
      <c r="E244" s="46">
        <v>4109</v>
      </c>
      <c r="F244" s="15">
        <f t="shared" si="288"/>
        <v>4109</v>
      </c>
      <c r="G244" s="16"/>
      <c r="H244" s="15">
        <f t="shared" si="418"/>
        <v>4109</v>
      </c>
      <c r="I244" s="16">
        <v>-555.40200000000004</v>
      </c>
      <c r="J244" s="15">
        <f t="shared" si="419"/>
        <v>3553.598</v>
      </c>
      <c r="K244" s="16">
        <v>-53.597999999999999</v>
      </c>
      <c r="L244" s="15">
        <f t="shared" si="420"/>
        <v>3500</v>
      </c>
      <c r="M244" s="26"/>
      <c r="N244" s="15">
        <f t="shared" si="421"/>
        <v>3500</v>
      </c>
      <c r="O244" s="16">
        <v>4109</v>
      </c>
      <c r="P244" s="46">
        <v>-4109</v>
      </c>
      <c r="Q244" s="15">
        <f t="shared" si="293"/>
        <v>0</v>
      </c>
      <c r="R244" s="16"/>
      <c r="S244" s="15">
        <f t="shared" si="423"/>
        <v>0</v>
      </c>
      <c r="T244" s="16"/>
      <c r="U244" s="15">
        <f t="shared" si="424"/>
        <v>0</v>
      </c>
      <c r="V244" s="16"/>
      <c r="W244" s="15">
        <f t="shared" si="425"/>
        <v>0</v>
      </c>
      <c r="X244" s="16"/>
      <c r="Y244" s="15">
        <f t="shared" si="426"/>
        <v>0</v>
      </c>
      <c r="Z244" s="26"/>
      <c r="AA244" s="15">
        <f t="shared" si="427"/>
        <v>0</v>
      </c>
      <c r="AB244" s="16">
        <v>224073.8</v>
      </c>
      <c r="AC244" s="16">
        <v>0</v>
      </c>
      <c r="AD244" s="16">
        <f t="shared" si="295"/>
        <v>224073.8</v>
      </c>
      <c r="AE244" s="16">
        <v>0</v>
      </c>
      <c r="AF244" s="16">
        <f t="shared" si="428"/>
        <v>224073.8</v>
      </c>
      <c r="AG244" s="16">
        <v>0</v>
      </c>
      <c r="AH244" s="16">
        <f t="shared" si="429"/>
        <v>224073.8</v>
      </c>
      <c r="AI244" s="16">
        <v>0</v>
      </c>
      <c r="AJ244" s="16">
        <f t="shared" si="430"/>
        <v>224073.8</v>
      </c>
      <c r="AK244" s="26">
        <v>0</v>
      </c>
      <c r="AL244" s="16">
        <f t="shared" si="431"/>
        <v>224073.8</v>
      </c>
      <c r="AM244" s="8" t="s">
        <v>123</v>
      </c>
      <c r="AN244" s="13"/>
    </row>
    <row r="245" spans="1:40" ht="56.25" x14ac:dyDescent="0.3">
      <c r="A245" s="62" t="s">
        <v>329</v>
      </c>
      <c r="B245" s="75" t="s">
        <v>366</v>
      </c>
      <c r="C245" s="6" t="s">
        <v>129</v>
      </c>
      <c r="D245" s="16">
        <f>D247+D248</f>
        <v>196462.90000000002</v>
      </c>
      <c r="E245" s="46">
        <f>E247+E248</f>
        <v>0</v>
      </c>
      <c r="F245" s="15">
        <f t="shared" si="288"/>
        <v>196462.90000000002</v>
      </c>
      <c r="G245" s="16">
        <f>G247+G248</f>
        <v>0</v>
      </c>
      <c r="H245" s="15">
        <f t="shared" si="418"/>
        <v>196462.90000000002</v>
      </c>
      <c r="I245" s="16">
        <f>I247+I248</f>
        <v>0</v>
      </c>
      <c r="J245" s="15">
        <f t="shared" si="419"/>
        <v>196462.90000000002</v>
      </c>
      <c r="K245" s="16">
        <f>K247+K248</f>
        <v>0</v>
      </c>
      <c r="L245" s="15">
        <f t="shared" si="420"/>
        <v>196462.90000000002</v>
      </c>
      <c r="M245" s="26">
        <f>M247+M248</f>
        <v>-30000</v>
      </c>
      <c r="N245" s="15">
        <f t="shared" si="421"/>
        <v>166462.90000000002</v>
      </c>
      <c r="O245" s="16">
        <f t="shared" ref="O245:AB245" si="433">O247+O248</f>
        <v>294468.2</v>
      </c>
      <c r="P245" s="46">
        <f>P247+P248</f>
        <v>0</v>
      </c>
      <c r="Q245" s="15">
        <f t="shared" si="293"/>
        <v>294468.2</v>
      </c>
      <c r="R245" s="16">
        <f>R247+R248</f>
        <v>0</v>
      </c>
      <c r="S245" s="15">
        <f t="shared" si="423"/>
        <v>294468.2</v>
      </c>
      <c r="T245" s="16">
        <f>T247+T248</f>
        <v>0</v>
      </c>
      <c r="U245" s="15">
        <f t="shared" si="424"/>
        <v>294468.2</v>
      </c>
      <c r="V245" s="16">
        <f>V247+V248</f>
        <v>0</v>
      </c>
      <c r="W245" s="15">
        <f t="shared" si="425"/>
        <v>294468.2</v>
      </c>
      <c r="X245" s="16">
        <f>X247+X248</f>
        <v>0</v>
      </c>
      <c r="Y245" s="15">
        <f t="shared" si="426"/>
        <v>294468.2</v>
      </c>
      <c r="Z245" s="26">
        <f>Z247+Z248</f>
        <v>0</v>
      </c>
      <c r="AA245" s="15">
        <f t="shared" si="427"/>
        <v>294468.2</v>
      </c>
      <c r="AB245" s="16">
        <f t="shared" si="433"/>
        <v>52212.4</v>
      </c>
      <c r="AC245" s="16">
        <f>AC247+AC248</f>
        <v>0</v>
      </c>
      <c r="AD245" s="16">
        <f t="shared" si="295"/>
        <v>52212.4</v>
      </c>
      <c r="AE245" s="16">
        <f>AE247+AE248</f>
        <v>0</v>
      </c>
      <c r="AF245" s="16">
        <f t="shared" si="428"/>
        <v>52212.4</v>
      </c>
      <c r="AG245" s="16">
        <f>AG247+AG248</f>
        <v>0</v>
      </c>
      <c r="AH245" s="16">
        <f t="shared" si="429"/>
        <v>52212.4</v>
      </c>
      <c r="AI245" s="16">
        <f>AI247+AI248</f>
        <v>0</v>
      </c>
      <c r="AJ245" s="16">
        <f t="shared" si="430"/>
        <v>52212.4</v>
      </c>
      <c r="AK245" s="26">
        <f>AK247+AK248</f>
        <v>30000</v>
      </c>
      <c r="AL245" s="16">
        <f t="shared" si="431"/>
        <v>82212.399999999994</v>
      </c>
      <c r="AN245" s="13"/>
    </row>
    <row r="246" spans="1:40" x14ac:dyDescent="0.3">
      <c r="A246" s="62"/>
      <c r="B246" s="75" t="s">
        <v>5</v>
      </c>
      <c r="C246" s="6"/>
      <c r="D246" s="16"/>
      <c r="E246" s="46"/>
      <c r="F246" s="15"/>
      <c r="G246" s="16"/>
      <c r="H246" s="15"/>
      <c r="I246" s="16"/>
      <c r="J246" s="15"/>
      <c r="K246" s="16"/>
      <c r="L246" s="15"/>
      <c r="M246" s="26"/>
      <c r="N246" s="15"/>
      <c r="O246" s="16"/>
      <c r="P246" s="46"/>
      <c r="Q246" s="15"/>
      <c r="R246" s="16"/>
      <c r="S246" s="15"/>
      <c r="T246" s="16"/>
      <c r="U246" s="15"/>
      <c r="V246" s="16"/>
      <c r="W246" s="15"/>
      <c r="X246" s="16"/>
      <c r="Y246" s="15"/>
      <c r="Z246" s="26"/>
      <c r="AA246" s="15"/>
      <c r="AB246" s="16"/>
      <c r="AC246" s="16"/>
      <c r="AD246" s="16"/>
      <c r="AE246" s="16"/>
      <c r="AF246" s="16"/>
      <c r="AG246" s="16"/>
      <c r="AH246" s="16"/>
      <c r="AI246" s="16"/>
      <c r="AJ246" s="16"/>
      <c r="AK246" s="26"/>
      <c r="AL246" s="16"/>
      <c r="AN246" s="13"/>
    </row>
    <row r="247" spans="1:40" hidden="1" x14ac:dyDescent="0.3">
      <c r="A247" s="62"/>
      <c r="B247" s="21" t="s">
        <v>6</v>
      </c>
      <c r="C247" s="6"/>
      <c r="D247" s="16">
        <v>88675.3</v>
      </c>
      <c r="E247" s="46"/>
      <c r="F247" s="15">
        <f t="shared" si="288"/>
        <v>88675.3</v>
      </c>
      <c r="G247" s="16"/>
      <c r="H247" s="15">
        <f t="shared" ref="H247:H271" si="434">F247+G247</f>
        <v>88675.3</v>
      </c>
      <c r="I247" s="16"/>
      <c r="J247" s="15">
        <f t="shared" ref="J247:J271" si="435">H247+I247</f>
        <v>88675.3</v>
      </c>
      <c r="K247" s="16"/>
      <c r="L247" s="15">
        <f t="shared" ref="L247:L271" si="436">J247+K247</f>
        <v>88675.3</v>
      </c>
      <c r="M247" s="26">
        <v>-30000</v>
      </c>
      <c r="N247" s="15">
        <f t="shared" ref="N247:N271" si="437">L247+M247</f>
        <v>58675.3</v>
      </c>
      <c r="O247" s="16">
        <v>294468.2</v>
      </c>
      <c r="P247" s="46"/>
      <c r="Q247" s="15">
        <f t="shared" si="293"/>
        <v>294468.2</v>
      </c>
      <c r="R247" s="16"/>
      <c r="S247" s="15">
        <f t="shared" ref="S247:S271" si="438">Q247+R247</f>
        <v>294468.2</v>
      </c>
      <c r="T247" s="16"/>
      <c r="U247" s="15">
        <f t="shared" ref="U247:U271" si="439">S247+T247</f>
        <v>294468.2</v>
      </c>
      <c r="V247" s="16"/>
      <c r="W247" s="15">
        <f t="shared" ref="W247:W271" si="440">U247+V247</f>
        <v>294468.2</v>
      </c>
      <c r="X247" s="16"/>
      <c r="Y247" s="15">
        <f t="shared" ref="Y247:Y271" si="441">W247+X247</f>
        <v>294468.2</v>
      </c>
      <c r="Z247" s="26"/>
      <c r="AA247" s="15">
        <f t="shared" ref="AA247:AA271" si="442">Y247+Z247</f>
        <v>294468.2</v>
      </c>
      <c r="AB247" s="16">
        <v>0</v>
      </c>
      <c r="AC247" s="16"/>
      <c r="AD247" s="16">
        <f t="shared" si="295"/>
        <v>0</v>
      </c>
      <c r="AE247" s="16"/>
      <c r="AF247" s="16">
        <f t="shared" ref="AF247:AF271" si="443">AD247+AE247</f>
        <v>0</v>
      </c>
      <c r="AG247" s="16"/>
      <c r="AH247" s="16">
        <f t="shared" ref="AH247:AH271" si="444">AF247+AG247</f>
        <v>0</v>
      </c>
      <c r="AI247" s="16"/>
      <c r="AJ247" s="16">
        <f t="shared" ref="AJ247:AJ271" si="445">AH247+AI247</f>
        <v>0</v>
      </c>
      <c r="AK247" s="26">
        <v>30000</v>
      </c>
      <c r="AL247" s="16">
        <f t="shared" ref="AL247:AL271" si="446">AJ247+AK247</f>
        <v>30000</v>
      </c>
      <c r="AM247" s="9" t="s">
        <v>222</v>
      </c>
      <c r="AN247" s="13">
        <v>0</v>
      </c>
    </row>
    <row r="248" spans="1:40" x14ac:dyDescent="0.3">
      <c r="A248" s="62"/>
      <c r="B248" s="75" t="s">
        <v>59</v>
      </c>
      <c r="C248" s="6"/>
      <c r="D248" s="16">
        <v>107787.6</v>
      </c>
      <c r="E248" s="46"/>
      <c r="F248" s="15">
        <f t="shared" si="288"/>
        <v>107787.6</v>
      </c>
      <c r="G248" s="16"/>
      <c r="H248" s="15">
        <f t="shared" si="434"/>
        <v>107787.6</v>
      </c>
      <c r="I248" s="16"/>
      <c r="J248" s="15">
        <f t="shared" si="435"/>
        <v>107787.6</v>
      </c>
      <c r="K248" s="16"/>
      <c r="L248" s="15">
        <f t="shared" si="436"/>
        <v>107787.6</v>
      </c>
      <c r="M248" s="26"/>
      <c r="N248" s="15">
        <f t="shared" si="437"/>
        <v>107787.6</v>
      </c>
      <c r="O248" s="16">
        <v>0</v>
      </c>
      <c r="P248" s="46"/>
      <c r="Q248" s="15">
        <f t="shared" si="293"/>
        <v>0</v>
      </c>
      <c r="R248" s="16"/>
      <c r="S248" s="15">
        <f t="shared" si="438"/>
        <v>0</v>
      </c>
      <c r="T248" s="16"/>
      <c r="U248" s="15">
        <f t="shared" si="439"/>
        <v>0</v>
      </c>
      <c r="V248" s="16"/>
      <c r="W248" s="15">
        <f t="shared" si="440"/>
        <v>0</v>
      </c>
      <c r="X248" s="16"/>
      <c r="Y248" s="15">
        <f t="shared" si="441"/>
        <v>0</v>
      </c>
      <c r="Z248" s="26"/>
      <c r="AA248" s="15">
        <f t="shared" si="442"/>
        <v>0</v>
      </c>
      <c r="AB248" s="16">
        <v>52212.4</v>
      </c>
      <c r="AC248" s="16"/>
      <c r="AD248" s="16">
        <f t="shared" si="295"/>
        <v>52212.4</v>
      </c>
      <c r="AE248" s="16"/>
      <c r="AF248" s="16">
        <f t="shared" si="443"/>
        <v>52212.4</v>
      </c>
      <c r="AG248" s="16"/>
      <c r="AH248" s="16">
        <f t="shared" si="444"/>
        <v>52212.4</v>
      </c>
      <c r="AI248" s="16"/>
      <c r="AJ248" s="16">
        <f t="shared" si="445"/>
        <v>52212.4</v>
      </c>
      <c r="AK248" s="26"/>
      <c r="AL248" s="16">
        <f t="shared" si="446"/>
        <v>52212.4</v>
      </c>
      <c r="AM248" s="9" t="s">
        <v>222</v>
      </c>
      <c r="AN248" s="13"/>
    </row>
    <row r="249" spans="1:40" ht="56.25" x14ac:dyDescent="0.3">
      <c r="A249" s="62" t="s">
        <v>330</v>
      </c>
      <c r="B249" s="75" t="s">
        <v>60</v>
      </c>
      <c r="C249" s="6" t="s">
        <v>129</v>
      </c>
      <c r="D249" s="16">
        <v>83756.600000000006</v>
      </c>
      <c r="E249" s="46"/>
      <c r="F249" s="15">
        <f t="shared" si="288"/>
        <v>83756.600000000006</v>
      </c>
      <c r="G249" s="16"/>
      <c r="H249" s="15">
        <f t="shared" si="434"/>
        <v>83756.600000000006</v>
      </c>
      <c r="I249" s="16"/>
      <c r="J249" s="15">
        <f t="shared" si="435"/>
        <v>83756.600000000006</v>
      </c>
      <c r="K249" s="16"/>
      <c r="L249" s="15">
        <f t="shared" si="436"/>
        <v>83756.600000000006</v>
      </c>
      <c r="M249" s="26"/>
      <c r="N249" s="15">
        <f t="shared" si="437"/>
        <v>83756.600000000006</v>
      </c>
      <c r="O249" s="16">
        <v>110000</v>
      </c>
      <c r="P249" s="46"/>
      <c r="Q249" s="15">
        <f t="shared" si="293"/>
        <v>110000</v>
      </c>
      <c r="R249" s="16"/>
      <c r="S249" s="15">
        <f t="shared" si="438"/>
        <v>110000</v>
      </c>
      <c r="T249" s="16"/>
      <c r="U249" s="15">
        <f t="shared" si="439"/>
        <v>110000</v>
      </c>
      <c r="V249" s="16"/>
      <c r="W249" s="15">
        <f t="shared" si="440"/>
        <v>110000</v>
      </c>
      <c r="X249" s="16"/>
      <c r="Y249" s="15">
        <f t="shared" si="441"/>
        <v>110000</v>
      </c>
      <c r="Z249" s="26"/>
      <c r="AA249" s="15">
        <f t="shared" si="442"/>
        <v>110000</v>
      </c>
      <c r="AB249" s="16">
        <v>0</v>
      </c>
      <c r="AC249" s="16"/>
      <c r="AD249" s="16">
        <f t="shared" si="295"/>
        <v>0</v>
      </c>
      <c r="AE249" s="16"/>
      <c r="AF249" s="16">
        <f t="shared" si="443"/>
        <v>0</v>
      </c>
      <c r="AG249" s="16"/>
      <c r="AH249" s="16">
        <f t="shared" si="444"/>
        <v>0</v>
      </c>
      <c r="AI249" s="16"/>
      <c r="AJ249" s="16">
        <f t="shared" si="445"/>
        <v>0</v>
      </c>
      <c r="AK249" s="26"/>
      <c r="AL249" s="16">
        <f t="shared" si="446"/>
        <v>0</v>
      </c>
      <c r="AM249" s="9" t="s">
        <v>124</v>
      </c>
      <c r="AN249" s="13"/>
    </row>
    <row r="250" spans="1:40" ht="56.25" x14ac:dyDescent="0.3">
      <c r="A250" s="62" t="s">
        <v>331</v>
      </c>
      <c r="B250" s="75" t="s">
        <v>313</v>
      </c>
      <c r="C250" s="6" t="s">
        <v>129</v>
      </c>
      <c r="D250" s="16"/>
      <c r="E250" s="46"/>
      <c r="F250" s="15"/>
      <c r="G250" s="16">
        <v>14807.081</v>
      </c>
      <c r="H250" s="15">
        <f t="shared" si="434"/>
        <v>14807.081</v>
      </c>
      <c r="I250" s="16"/>
      <c r="J250" s="15">
        <f t="shared" si="435"/>
        <v>14807.081</v>
      </c>
      <c r="K250" s="16"/>
      <c r="L250" s="15">
        <f t="shared" si="436"/>
        <v>14807.081</v>
      </c>
      <c r="M250" s="26"/>
      <c r="N250" s="15">
        <f t="shared" si="437"/>
        <v>14807.081</v>
      </c>
      <c r="O250" s="16"/>
      <c r="P250" s="46"/>
      <c r="Q250" s="15"/>
      <c r="R250" s="16"/>
      <c r="S250" s="15">
        <f t="shared" si="438"/>
        <v>0</v>
      </c>
      <c r="T250" s="16"/>
      <c r="U250" s="15">
        <f t="shared" si="439"/>
        <v>0</v>
      </c>
      <c r="V250" s="16"/>
      <c r="W250" s="15">
        <f t="shared" si="440"/>
        <v>0</v>
      </c>
      <c r="X250" s="16"/>
      <c r="Y250" s="15">
        <f t="shared" si="441"/>
        <v>0</v>
      </c>
      <c r="Z250" s="26"/>
      <c r="AA250" s="15">
        <f t="shared" si="442"/>
        <v>0</v>
      </c>
      <c r="AB250" s="16"/>
      <c r="AC250" s="16"/>
      <c r="AD250" s="16"/>
      <c r="AE250" s="16"/>
      <c r="AF250" s="16">
        <f t="shared" si="443"/>
        <v>0</v>
      </c>
      <c r="AG250" s="16"/>
      <c r="AH250" s="16">
        <f t="shared" si="444"/>
        <v>0</v>
      </c>
      <c r="AI250" s="16"/>
      <c r="AJ250" s="16">
        <f t="shared" si="445"/>
        <v>0</v>
      </c>
      <c r="AK250" s="26"/>
      <c r="AL250" s="16">
        <f t="shared" si="446"/>
        <v>0</v>
      </c>
      <c r="AM250" s="9" t="s">
        <v>314</v>
      </c>
      <c r="AN250" s="13"/>
    </row>
    <row r="251" spans="1:40" x14ac:dyDescent="0.3">
      <c r="A251" s="62"/>
      <c r="B251" s="122" t="s">
        <v>15</v>
      </c>
      <c r="C251" s="76"/>
      <c r="D251" s="30">
        <f>D252+D253+D255</f>
        <v>133425.60000000001</v>
      </c>
      <c r="E251" s="30">
        <f>E252+E253+E255+E254+E256+E257+E258+E259+E260+E261+E262+E263+E264+E265+E266+E267</f>
        <v>50000</v>
      </c>
      <c r="F251" s="29">
        <f t="shared" si="288"/>
        <v>183425.6</v>
      </c>
      <c r="G251" s="30">
        <f>G252+G253+G255+G254+G256+G257+G258+G259+G260+G261+G262+G263+G264+G265+G266+G267+G268+G269+G270</f>
        <v>20654.072999999997</v>
      </c>
      <c r="H251" s="29">
        <f t="shared" si="434"/>
        <v>204079.67300000001</v>
      </c>
      <c r="I251" s="30">
        <f>I252+I253+I255+I254+I256+I257+I258+I259+I260+I261+I262+I263+I264+I265+I266+I267+I268+I269+I270</f>
        <v>0</v>
      </c>
      <c r="J251" s="29">
        <f t="shared" si="435"/>
        <v>204079.67300000001</v>
      </c>
      <c r="K251" s="30">
        <f>K252+K253+K255+K254+K256+K257+K258+K259+K260+K261+K262+K263+K264+K265+K266+K267+K268+K269+K270</f>
        <v>0</v>
      </c>
      <c r="L251" s="29">
        <f t="shared" si="436"/>
        <v>204079.67300000001</v>
      </c>
      <c r="M251" s="30">
        <f>M252+M253+M255+M254+M256+M257+M258+M259+M260+M261+M262+M263+M264+M265+M266+M267+M268+M269+M270</f>
        <v>4632.2889999999998</v>
      </c>
      <c r="N251" s="15">
        <f t="shared" si="437"/>
        <v>208711.962</v>
      </c>
      <c r="O251" s="30">
        <f t="shared" ref="O251:AB251" si="447">O252+O253+O255</f>
        <v>12285.5</v>
      </c>
      <c r="P251" s="30">
        <f>P252+P253+P255+P254+P256+P257+P258+P259+P260+P261+P262+P263+P264+P265+P266+P267</f>
        <v>-7.9580786405131221E-13</v>
      </c>
      <c r="Q251" s="29">
        <f t="shared" si="293"/>
        <v>12285.5</v>
      </c>
      <c r="R251" s="30">
        <f>R252+R253+R255+R254+R256+R257+R258+R259+R260+R261+R262+R263+R264+R265+R266+R267+R268+R269+R270</f>
        <v>0</v>
      </c>
      <c r="S251" s="29">
        <f t="shared" si="438"/>
        <v>12285.5</v>
      </c>
      <c r="T251" s="30">
        <f>T252+T253+T255+T254+T256+T257+T258+T259+T260+T261+T262+T263+T264+T265+T266+T267+T268+T269+T270</f>
        <v>0</v>
      </c>
      <c r="U251" s="29">
        <f t="shared" si="439"/>
        <v>12285.5</v>
      </c>
      <c r="V251" s="30">
        <f>V252+V253+V255+V254+V256+V257+V258+V259+V260+V261+V262+V263+V264+V265+V266+V267+V268+V269+V270</f>
        <v>0</v>
      </c>
      <c r="W251" s="29">
        <f t="shared" si="440"/>
        <v>12285.5</v>
      </c>
      <c r="X251" s="30">
        <f>X252+X253+X255+X254+X256+X257+X258+X259+X260+X261+X262+X263+X264+X265+X266+X267+X268+X269+X270</f>
        <v>0</v>
      </c>
      <c r="Y251" s="29">
        <f t="shared" si="441"/>
        <v>12285.5</v>
      </c>
      <c r="Z251" s="30">
        <f>Z252+Z253+Z255+Z254+Z256+Z257+Z258+Z259+Z260+Z261+Z262+Z263+Z264+Z265+Z266+Z267+Z268+Z269+Z270</f>
        <v>-4657.232</v>
      </c>
      <c r="AA251" s="15">
        <f t="shared" si="442"/>
        <v>7628.268</v>
      </c>
      <c r="AB251" s="30">
        <f t="shared" si="447"/>
        <v>10000</v>
      </c>
      <c r="AC251" s="30">
        <f>AC252+AC253+AC255+AC254+AC256+AC257+AC258+AC259+AC260+AC261+AC262+AC263+AC264+AC265+AC266+AC267</f>
        <v>0</v>
      </c>
      <c r="AD251" s="30">
        <f t="shared" si="295"/>
        <v>10000</v>
      </c>
      <c r="AE251" s="30">
        <f>AE252+AE253+AE255+AE254+AE256+AE257+AE258+AE259+AE260+AE261+AE262+AE263+AE264+AE265+AE266+AE267+AE268+AE269+AE270</f>
        <v>0</v>
      </c>
      <c r="AF251" s="30">
        <f t="shared" si="443"/>
        <v>10000</v>
      </c>
      <c r="AG251" s="30">
        <f>AG252+AG253+AG255+AG254+AG256+AG257+AG258+AG259+AG260+AG261+AG262+AG263+AG264+AG265+AG266+AG267+AG268+AG269+AG270</f>
        <v>0</v>
      </c>
      <c r="AH251" s="30">
        <f t="shared" si="444"/>
        <v>10000</v>
      </c>
      <c r="AI251" s="30">
        <f>AI252+AI253+AI255+AI254+AI256+AI257+AI258+AI259+AI260+AI261+AI262+AI263+AI264+AI265+AI266+AI267+AI268+AI269+AI270</f>
        <v>0</v>
      </c>
      <c r="AJ251" s="30">
        <f t="shared" si="445"/>
        <v>10000</v>
      </c>
      <c r="AK251" s="30">
        <f>AK252+AK253+AK255+AK254+AK256+AK257+AK258+AK259+AK260+AK261+AK262+AK263+AK264+AK265+AK266+AK267+AK268+AK269+AK270</f>
        <v>-3.4106051316484809E-13</v>
      </c>
      <c r="AL251" s="16">
        <f t="shared" si="446"/>
        <v>10000</v>
      </c>
      <c r="AN251" s="13"/>
    </row>
    <row r="252" spans="1:40" ht="56.25" x14ac:dyDescent="0.3">
      <c r="A252" s="58" t="s">
        <v>332</v>
      </c>
      <c r="B252" s="75" t="s">
        <v>62</v>
      </c>
      <c r="C252" s="6" t="s">
        <v>129</v>
      </c>
      <c r="D252" s="16">
        <v>24933.9</v>
      </c>
      <c r="E252" s="46"/>
      <c r="F252" s="15">
        <f t="shared" ref="F252:F296" si="448">D252+E252</f>
        <v>24933.9</v>
      </c>
      <c r="G252" s="16">
        <v>11061.502</v>
      </c>
      <c r="H252" s="15">
        <f t="shared" si="434"/>
        <v>35995.402000000002</v>
      </c>
      <c r="I252" s="16"/>
      <c r="J252" s="15">
        <f t="shared" si="435"/>
        <v>35995.402000000002</v>
      </c>
      <c r="K252" s="16"/>
      <c r="L252" s="15">
        <f t="shared" si="436"/>
        <v>35995.402000000002</v>
      </c>
      <c r="M252" s="26"/>
      <c r="N252" s="15">
        <f t="shared" si="437"/>
        <v>35995.402000000002</v>
      </c>
      <c r="O252" s="16">
        <v>0</v>
      </c>
      <c r="P252" s="46"/>
      <c r="Q252" s="15">
        <f t="shared" ref="Q252:Q296" si="449">O252+P252</f>
        <v>0</v>
      </c>
      <c r="R252" s="16"/>
      <c r="S252" s="15">
        <f t="shared" si="438"/>
        <v>0</v>
      </c>
      <c r="T252" s="16"/>
      <c r="U252" s="15">
        <f t="shared" si="439"/>
        <v>0</v>
      </c>
      <c r="V252" s="16"/>
      <c r="W252" s="15">
        <f t="shared" si="440"/>
        <v>0</v>
      </c>
      <c r="X252" s="16"/>
      <c r="Y252" s="15">
        <f t="shared" si="441"/>
        <v>0</v>
      </c>
      <c r="Z252" s="26"/>
      <c r="AA252" s="15">
        <f t="shared" si="442"/>
        <v>0</v>
      </c>
      <c r="AB252" s="16">
        <v>0</v>
      </c>
      <c r="AC252" s="16"/>
      <c r="AD252" s="16">
        <f t="shared" ref="AD252:AD296" si="450">AB252+AC252</f>
        <v>0</v>
      </c>
      <c r="AE252" s="16"/>
      <c r="AF252" s="16">
        <f t="shared" si="443"/>
        <v>0</v>
      </c>
      <c r="AG252" s="16"/>
      <c r="AH252" s="16">
        <f t="shared" si="444"/>
        <v>0</v>
      </c>
      <c r="AI252" s="16"/>
      <c r="AJ252" s="16">
        <f t="shared" si="445"/>
        <v>0</v>
      </c>
      <c r="AK252" s="26"/>
      <c r="AL252" s="16">
        <f t="shared" si="446"/>
        <v>0</v>
      </c>
      <c r="AM252" s="9" t="s">
        <v>125</v>
      </c>
      <c r="AN252" s="13"/>
    </row>
    <row r="253" spans="1:40" ht="56.25" x14ac:dyDescent="0.3">
      <c r="A253" s="105" t="s">
        <v>333</v>
      </c>
      <c r="B253" s="103" t="s">
        <v>63</v>
      </c>
      <c r="C253" s="6" t="s">
        <v>129</v>
      </c>
      <c r="D253" s="16">
        <v>92483</v>
      </c>
      <c r="E253" s="46">
        <f>50000-11709.7</f>
        <v>38290.300000000003</v>
      </c>
      <c r="F253" s="15">
        <f t="shared" si="448"/>
        <v>130773.3</v>
      </c>
      <c r="G253" s="16"/>
      <c r="H253" s="15">
        <f t="shared" si="434"/>
        <v>130773.3</v>
      </c>
      <c r="I253" s="16"/>
      <c r="J253" s="15">
        <f t="shared" si="435"/>
        <v>130773.3</v>
      </c>
      <c r="K253" s="16"/>
      <c r="L253" s="15">
        <f t="shared" si="436"/>
        <v>130773.3</v>
      </c>
      <c r="M253" s="26"/>
      <c r="N253" s="15">
        <f t="shared" si="437"/>
        <v>130773.3</v>
      </c>
      <c r="O253" s="16">
        <v>0</v>
      </c>
      <c r="P253" s="46"/>
      <c r="Q253" s="15">
        <f t="shared" si="449"/>
        <v>0</v>
      </c>
      <c r="R253" s="16"/>
      <c r="S253" s="15">
        <f t="shared" si="438"/>
        <v>0</v>
      </c>
      <c r="T253" s="16"/>
      <c r="U253" s="15">
        <f t="shared" si="439"/>
        <v>0</v>
      </c>
      <c r="V253" s="16"/>
      <c r="W253" s="15">
        <f t="shared" si="440"/>
        <v>0</v>
      </c>
      <c r="X253" s="16"/>
      <c r="Y253" s="15">
        <f t="shared" si="441"/>
        <v>0</v>
      </c>
      <c r="Z253" s="26"/>
      <c r="AA253" s="15">
        <f t="shared" si="442"/>
        <v>0</v>
      </c>
      <c r="AB253" s="16">
        <v>0</v>
      </c>
      <c r="AC253" s="16"/>
      <c r="AD253" s="16">
        <f t="shared" si="450"/>
        <v>0</v>
      </c>
      <c r="AE253" s="16"/>
      <c r="AF253" s="16">
        <f t="shared" si="443"/>
        <v>0</v>
      </c>
      <c r="AG253" s="16"/>
      <c r="AH253" s="16">
        <f t="shared" si="444"/>
        <v>0</v>
      </c>
      <c r="AI253" s="16"/>
      <c r="AJ253" s="16">
        <f t="shared" si="445"/>
        <v>0</v>
      </c>
      <c r="AK253" s="26"/>
      <c r="AL253" s="16">
        <f t="shared" si="446"/>
        <v>0</v>
      </c>
      <c r="AM253" s="9" t="s">
        <v>126</v>
      </c>
      <c r="AN253" s="13"/>
    </row>
    <row r="254" spans="1:40" ht="56.25" x14ac:dyDescent="0.3">
      <c r="A254" s="106"/>
      <c r="B254" s="104"/>
      <c r="C254" s="6" t="s">
        <v>253</v>
      </c>
      <c r="D254" s="16"/>
      <c r="E254" s="46">
        <v>11709.7</v>
      </c>
      <c r="F254" s="15">
        <f t="shared" si="448"/>
        <v>11709.7</v>
      </c>
      <c r="G254" s="16"/>
      <c r="H254" s="15">
        <f t="shared" si="434"/>
        <v>11709.7</v>
      </c>
      <c r="I254" s="16"/>
      <c r="J254" s="15">
        <f t="shared" si="435"/>
        <v>11709.7</v>
      </c>
      <c r="K254" s="16"/>
      <c r="L254" s="15">
        <f t="shared" si="436"/>
        <v>11709.7</v>
      </c>
      <c r="M254" s="26">
        <v>-24.943000000000001</v>
      </c>
      <c r="N254" s="15">
        <f t="shared" si="437"/>
        <v>11684.757000000001</v>
      </c>
      <c r="O254" s="16"/>
      <c r="P254" s="46"/>
      <c r="Q254" s="15">
        <f t="shared" si="449"/>
        <v>0</v>
      </c>
      <c r="R254" s="16"/>
      <c r="S254" s="15">
        <f t="shared" si="438"/>
        <v>0</v>
      </c>
      <c r="T254" s="16"/>
      <c r="U254" s="15">
        <f t="shared" si="439"/>
        <v>0</v>
      </c>
      <c r="V254" s="16"/>
      <c r="W254" s="15">
        <f t="shared" si="440"/>
        <v>0</v>
      </c>
      <c r="X254" s="16"/>
      <c r="Y254" s="15">
        <f t="shared" si="441"/>
        <v>0</v>
      </c>
      <c r="Z254" s="26"/>
      <c r="AA254" s="15">
        <f t="shared" si="442"/>
        <v>0</v>
      </c>
      <c r="AB254" s="16"/>
      <c r="AC254" s="16"/>
      <c r="AD254" s="16">
        <f t="shared" si="450"/>
        <v>0</v>
      </c>
      <c r="AE254" s="16"/>
      <c r="AF254" s="16">
        <f t="shared" si="443"/>
        <v>0</v>
      </c>
      <c r="AG254" s="16"/>
      <c r="AH254" s="16">
        <f t="shared" si="444"/>
        <v>0</v>
      </c>
      <c r="AI254" s="16"/>
      <c r="AJ254" s="16">
        <f t="shared" si="445"/>
        <v>0</v>
      </c>
      <c r="AK254" s="26"/>
      <c r="AL254" s="16">
        <f t="shared" si="446"/>
        <v>0</v>
      </c>
      <c r="AM254" s="9" t="s">
        <v>126</v>
      </c>
      <c r="AN254" s="13"/>
    </row>
    <row r="255" spans="1:40" ht="56.25" hidden="1" x14ac:dyDescent="0.3">
      <c r="A255" s="62" t="s">
        <v>334</v>
      </c>
      <c r="B255" s="21" t="s">
        <v>64</v>
      </c>
      <c r="C255" s="6" t="s">
        <v>129</v>
      </c>
      <c r="D255" s="16">
        <v>16008.7</v>
      </c>
      <c r="E255" s="46">
        <v>-16008.7</v>
      </c>
      <c r="F255" s="15">
        <f t="shared" si="448"/>
        <v>0</v>
      </c>
      <c r="G255" s="16"/>
      <c r="H255" s="15">
        <f t="shared" si="434"/>
        <v>0</v>
      </c>
      <c r="I255" s="16"/>
      <c r="J255" s="15">
        <f t="shared" si="435"/>
        <v>0</v>
      </c>
      <c r="K255" s="16"/>
      <c r="L255" s="15">
        <f t="shared" si="436"/>
        <v>0</v>
      </c>
      <c r="M255" s="26"/>
      <c r="N255" s="15">
        <f t="shared" si="437"/>
        <v>0</v>
      </c>
      <c r="O255" s="16">
        <v>12285.5</v>
      </c>
      <c r="P255" s="46">
        <v>-12285.5</v>
      </c>
      <c r="Q255" s="15">
        <f t="shared" si="449"/>
        <v>0</v>
      </c>
      <c r="R255" s="16"/>
      <c r="S255" s="15">
        <f t="shared" si="438"/>
        <v>0</v>
      </c>
      <c r="T255" s="16"/>
      <c r="U255" s="15">
        <f t="shared" si="439"/>
        <v>0</v>
      </c>
      <c r="V255" s="16"/>
      <c r="W255" s="15">
        <f t="shared" si="440"/>
        <v>0</v>
      </c>
      <c r="X255" s="16"/>
      <c r="Y255" s="15">
        <f t="shared" si="441"/>
        <v>0</v>
      </c>
      <c r="Z255" s="26"/>
      <c r="AA255" s="15">
        <f t="shared" si="442"/>
        <v>0</v>
      </c>
      <c r="AB255" s="16">
        <v>10000</v>
      </c>
      <c r="AC255" s="16">
        <v>-10000</v>
      </c>
      <c r="AD255" s="16">
        <f t="shared" si="450"/>
        <v>0</v>
      </c>
      <c r="AE255" s="16"/>
      <c r="AF255" s="16">
        <f t="shared" si="443"/>
        <v>0</v>
      </c>
      <c r="AG255" s="16"/>
      <c r="AH255" s="16">
        <f t="shared" si="444"/>
        <v>0</v>
      </c>
      <c r="AI255" s="16"/>
      <c r="AJ255" s="16">
        <f t="shared" si="445"/>
        <v>0</v>
      </c>
      <c r="AK255" s="26"/>
      <c r="AL255" s="16">
        <f t="shared" si="446"/>
        <v>0</v>
      </c>
      <c r="AM255" s="9" t="s">
        <v>127</v>
      </c>
      <c r="AN255" s="13">
        <v>0</v>
      </c>
    </row>
    <row r="256" spans="1:40" ht="56.25" x14ac:dyDescent="0.3">
      <c r="A256" s="62" t="s">
        <v>334</v>
      </c>
      <c r="B256" s="75" t="s">
        <v>254</v>
      </c>
      <c r="C256" s="6" t="s">
        <v>129</v>
      </c>
      <c r="D256" s="16"/>
      <c r="E256" s="46">
        <v>3660.7</v>
      </c>
      <c r="F256" s="15">
        <f t="shared" si="448"/>
        <v>3660.7</v>
      </c>
      <c r="G256" s="16">
        <v>305.8</v>
      </c>
      <c r="H256" s="15">
        <f t="shared" si="434"/>
        <v>3966.5</v>
      </c>
      <c r="I256" s="16"/>
      <c r="J256" s="15">
        <f t="shared" si="435"/>
        <v>3966.5</v>
      </c>
      <c r="K256" s="16"/>
      <c r="L256" s="15">
        <f t="shared" si="436"/>
        <v>3966.5</v>
      </c>
      <c r="M256" s="26">
        <v>-3660.7</v>
      </c>
      <c r="N256" s="15">
        <f t="shared" si="437"/>
        <v>305.80000000000018</v>
      </c>
      <c r="O256" s="16"/>
      <c r="P256" s="46"/>
      <c r="Q256" s="15">
        <f t="shared" si="449"/>
        <v>0</v>
      </c>
      <c r="R256" s="16"/>
      <c r="S256" s="15">
        <f t="shared" si="438"/>
        <v>0</v>
      </c>
      <c r="T256" s="16"/>
      <c r="U256" s="15">
        <f t="shared" si="439"/>
        <v>0</v>
      </c>
      <c r="V256" s="16"/>
      <c r="W256" s="15">
        <f t="shared" si="440"/>
        <v>0</v>
      </c>
      <c r="X256" s="16"/>
      <c r="Y256" s="15">
        <f t="shared" si="441"/>
        <v>0</v>
      </c>
      <c r="Z256" s="26"/>
      <c r="AA256" s="15">
        <f t="shared" si="442"/>
        <v>0</v>
      </c>
      <c r="AB256" s="16"/>
      <c r="AC256" s="16"/>
      <c r="AD256" s="16">
        <f t="shared" si="450"/>
        <v>0</v>
      </c>
      <c r="AE256" s="16"/>
      <c r="AF256" s="16">
        <f t="shared" si="443"/>
        <v>0</v>
      </c>
      <c r="AG256" s="16"/>
      <c r="AH256" s="16">
        <f t="shared" si="444"/>
        <v>0</v>
      </c>
      <c r="AI256" s="16"/>
      <c r="AJ256" s="16">
        <f t="shared" si="445"/>
        <v>0</v>
      </c>
      <c r="AK256" s="26">
        <v>5372.5</v>
      </c>
      <c r="AL256" s="16">
        <f t="shared" si="446"/>
        <v>5372.5</v>
      </c>
      <c r="AM256" s="9" t="s">
        <v>255</v>
      </c>
      <c r="AN256" s="13"/>
    </row>
    <row r="257" spans="1:40" ht="56.25" x14ac:dyDescent="0.3">
      <c r="A257" s="62" t="s">
        <v>335</v>
      </c>
      <c r="B257" s="75" t="s">
        <v>256</v>
      </c>
      <c r="C257" s="6" t="s">
        <v>129</v>
      </c>
      <c r="D257" s="16"/>
      <c r="E257" s="46">
        <v>3660.7</v>
      </c>
      <c r="F257" s="15">
        <f t="shared" si="448"/>
        <v>3660.7</v>
      </c>
      <c r="G257" s="16">
        <v>305.8</v>
      </c>
      <c r="H257" s="15">
        <f t="shared" si="434"/>
        <v>3966.5</v>
      </c>
      <c r="I257" s="16"/>
      <c r="J257" s="15">
        <f t="shared" si="435"/>
        <v>3966.5</v>
      </c>
      <c r="K257" s="16"/>
      <c r="L257" s="15">
        <f t="shared" si="436"/>
        <v>3966.5</v>
      </c>
      <c r="M257" s="26">
        <v>3170.1289999999999</v>
      </c>
      <c r="N257" s="15">
        <f t="shared" si="437"/>
        <v>7136.6289999999999</v>
      </c>
      <c r="O257" s="16"/>
      <c r="P257" s="46"/>
      <c r="Q257" s="15">
        <f t="shared" si="449"/>
        <v>0</v>
      </c>
      <c r="R257" s="16"/>
      <c r="S257" s="15">
        <f t="shared" si="438"/>
        <v>0</v>
      </c>
      <c r="T257" s="16"/>
      <c r="U257" s="15">
        <f t="shared" si="439"/>
        <v>0</v>
      </c>
      <c r="V257" s="16"/>
      <c r="W257" s="15">
        <f t="shared" si="440"/>
        <v>0</v>
      </c>
      <c r="X257" s="16"/>
      <c r="Y257" s="15">
        <f t="shared" si="441"/>
        <v>0</v>
      </c>
      <c r="Z257" s="26"/>
      <c r="AA257" s="15">
        <f t="shared" si="442"/>
        <v>0</v>
      </c>
      <c r="AB257" s="16"/>
      <c r="AC257" s="16"/>
      <c r="AD257" s="16">
        <f t="shared" si="450"/>
        <v>0</v>
      </c>
      <c r="AE257" s="16"/>
      <c r="AF257" s="16">
        <f t="shared" si="443"/>
        <v>0</v>
      </c>
      <c r="AG257" s="16"/>
      <c r="AH257" s="16">
        <f t="shared" si="444"/>
        <v>0</v>
      </c>
      <c r="AI257" s="16"/>
      <c r="AJ257" s="16">
        <f t="shared" si="445"/>
        <v>0</v>
      </c>
      <c r="AK257" s="26"/>
      <c r="AL257" s="16">
        <f t="shared" si="446"/>
        <v>0</v>
      </c>
      <c r="AM257" s="9" t="s">
        <v>257</v>
      </c>
      <c r="AN257" s="13"/>
    </row>
    <row r="258" spans="1:40" ht="56.25" x14ac:dyDescent="0.3">
      <c r="A258" s="62" t="s">
        <v>336</v>
      </c>
      <c r="B258" s="75" t="s">
        <v>260</v>
      </c>
      <c r="C258" s="6" t="s">
        <v>129</v>
      </c>
      <c r="D258" s="16"/>
      <c r="E258" s="46">
        <v>455.3</v>
      </c>
      <c r="F258" s="15">
        <f t="shared" si="448"/>
        <v>455.3</v>
      </c>
      <c r="G258" s="16"/>
      <c r="H258" s="15">
        <f t="shared" si="434"/>
        <v>455.3</v>
      </c>
      <c r="I258" s="16"/>
      <c r="J258" s="15">
        <f t="shared" si="435"/>
        <v>455.3</v>
      </c>
      <c r="K258" s="16"/>
      <c r="L258" s="15">
        <f t="shared" si="436"/>
        <v>455.3</v>
      </c>
      <c r="M258" s="26">
        <v>-0.3</v>
      </c>
      <c r="N258" s="15">
        <f t="shared" si="437"/>
        <v>455</v>
      </c>
      <c r="O258" s="16"/>
      <c r="P258" s="46">
        <v>3780.4</v>
      </c>
      <c r="Q258" s="15">
        <f t="shared" si="449"/>
        <v>3780.4</v>
      </c>
      <c r="R258" s="16"/>
      <c r="S258" s="15">
        <f t="shared" si="438"/>
        <v>3780.4</v>
      </c>
      <c r="T258" s="16"/>
      <c r="U258" s="15">
        <f t="shared" si="439"/>
        <v>3780.4</v>
      </c>
      <c r="V258" s="16"/>
      <c r="W258" s="15">
        <f t="shared" si="440"/>
        <v>3780.4</v>
      </c>
      <c r="X258" s="16"/>
      <c r="Y258" s="15">
        <f t="shared" si="441"/>
        <v>3780.4</v>
      </c>
      <c r="Z258" s="26">
        <v>-2934.7649999999999</v>
      </c>
      <c r="AA258" s="15">
        <f t="shared" si="442"/>
        <v>845.63500000000022</v>
      </c>
      <c r="AB258" s="16"/>
      <c r="AC258" s="16"/>
      <c r="AD258" s="16">
        <f t="shared" si="450"/>
        <v>0</v>
      </c>
      <c r="AE258" s="16"/>
      <c r="AF258" s="16">
        <f t="shared" si="443"/>
        <v>0</v>
      </c>
      <c r="AG258" s="16"/>
      <c r="AH258" s="16">
        <f t="shared" si="444"/>
        <v>0</v>
      </c>
      <c r="AI258" s="16"/>
      <c r="AJ258" s="16">
        <f t="shared" si="445"/>
        <v>0</v>
      </c>
      <c r="AK258" s="26">
        <v>4137.3</v>
      </c>
      <c r="AL258" s="16">
        <f t="shared" si="446"/>
        <v>4137.3</v>
      </c>
      <c r="AM258" s="9" t="s">
        <v>261</v>
      </c>
      <c r="AN258" s="13"/>
    </row>
    <row r="259" spans="1:40" ht="56.25" x14ac:dyDescent="0.3">
      <c r="A259" s="62" t="s">
        <v>337</v>
      </c>
      <c r="B259" s="75" t="s">
        <v>263</v>
      </c>
      <c r="C259" s="6" t="s">
        <v>129</v>
      </c>
      <c r="D259" s="16"/>
      <c r="E259" s="46">
        <v>3660.7</v>
      </c>
      <c r="F259" s="15">
        <f t="shared" si="448"/>
        <v>3660.7</v>
      </c>
      <c r="G259" s="16">
        <v>305.8</v>
      </c>
      <c r="H259" s="15">
        <f t="shared" si="434"/>
        <v>3966.5</v>
      </c>
      <c r="I259" s="16"/>
      <c r="J259" s="15">
        <f t="shared" si="435"/>
        <v>3966.5</v>
      </c>
      <c r="K259" s="16"/>
      <c r="L259" s="15">
        <f t="shared" si="436"/>
        <v>3966.5</v>
      </c>
      <c r="M259" s="26">
        <v>-3660.7</v>
      </c>
      <c r="N259" s="15">
        <f t="shared" si="437"/>
        <v>305.80000000000018</v>
      </c>
      <c r="O259" s="16"/>
      <c r="P259" s="46"/>
      <c r="Q259" s="15">
        <f t="shared" si="449"/>
        <v>0</v>
      </c>
      <c r="R259" s="16"/>
      <c r="S259" s="15">
        <f t="shared" si="438"/>
        <v>0</v>
      </c>
      <c r="T259" s="16"/>
      <c r="U259" s="15">
        <f t="shared" si="439"/>
        <v>0</v>
      </c>
      <c r="V259" s="16"/>
      <c r="W259" s="15">
        <f t="shared" si="440"/>
        <v>0</v>
      </c>
      <c r="X259" s="16"/>
      <c r="Y259" s="15">
        <f t="shared" si="441"/>
        <v>0</v>
      </c>
      <c r="Z259" s="26">
        <v>5838.3329999999996</v>
      </c>
      <c r="AA259" s="15">
        <f t="shared" si="442"/>
        <v>5838.3329999999996</v>
      </c>
      <c r="AB259" s="16"/>
      <c r="AC259" s="16"/>
      <c r="AD259" s="16">
        <f t="shared" si="450"/>
        <v>0</v>
      </c>
      <c r="AE259" s="16"/>
      <c r="AF259" s="16">
        <f t="shared" si="443"/>
        <v>0</v>
      </c>
      <c r="AG259" s="16"/>
      <c r="AH259" s="16">
        <f t="shared" si="444"/>
        <v>0</v>
      </c>
      <c r="AI259" s="16"/>
      <c r="AJ259" s="16">
        <f t="shared" si="445"/>
        <v>0</v>
      </c>
      <c r="AK259" s="26"/>
      <c r="AL259" s="16">
        <f t="shared" si="446"/>
        <v>0</v>
      </c>
      <c r="AM259" s="9" t="s">
        <v>264</v>
      </c>
      <c r="AN259" s="13"/>
    </row>
    <row r="260" spans="1:40" ht="56.25" hidden="1" x14ac:dyDescent="0.3">
      <c r="A260" s="62" t="s">
        <v>334</v>
      </c>
      <c r="B260" s="67" t="s">
        <v>266</v>
      </c>
      <c r="C260" s="6" t="s">
        <v>129</v>
      </c>
      <c r="D260" s="16"/>
      <c r="E260" s="46">
        <v>455.3</v>
      </c>
      <c r="F260" s="15">
        <f t="shared" si="448"/>
        <v>455.3</v>
      </c>
      <c r="G260" s="16"/>
      <c r="H260" s="15">
        <f t="shared" si="434"/>
        <v>455.3</v>
      </c>
      <c r="I260" s="16"/>
      <c r="J260" s="15">
        <f t="shared" si="435"/>
        <v>455.3</v>
      </c>
      <c r="K260" s="16"/>
      <c r="L260" s="15">
        <f t="shared" si="436"/>
        <v>455.3</v>
      </c>
      <c r="M260" s="26">
        <v>-455.3</v>
      </c>
      <c r="N260" s="15">
        <f t="shared" si="437"/>
        <v>0</v>
      </c>
      <c r="O260" s="16"/>
      <c r="P260" s="46">
        <v>3780.4</v>
      </c>
      <c r="Q260" s="15">
        <f t="shared" si="449"/>
        <v>3780.4</v>
      </c>
      <c r="R260" s="16"/>
      <c r="S260" s="15">
        <f t="shared" si="438"/>
        <v>3780.4</v>
      </c>
      <c r="T260" s="16"/>
      <c r="U260" s="15">
        <f t="shared" si="439"/>
        <v>3780.4</v>
      </c>
      <c r="V260" s="16"/>
      <c r="W260" s="15">
        <f t="shared" si="440"/>
        <v>3780.4</v>
      </c>
      <c r="X260" s="16"/>
      <c r="Y260" s="15">
        <f t="shared" si="441"/>
        <v>3780.4</v>
      </c>
      <c r="Z260" s="26">
        <v>-3780.4</v>
      </c>
      <c r="AA260" s="15">
        <f t="shared" si="442"/>
        <v>0</v>
      </c>
      <c r="AB260" s="16"/>
      <c r="AC260" s="16"/>
      <c r="AD260" s="16">
        <f t="shared" si="450"/>
        <v>0</v>
      </c>
      <c r="AE260" s="16"/>
      <c r="AF260" s="16">
        <f t="shared" si="443"/>
        <v>0</v>
      </c>
      <c r="AG260" s="16"/>
      <c r="AH260" s="16">
        <f t="shared" si="444"/>
        <v>0</v>
      </c>
      <c r="AI260" s="16"/>
      <c r="AJ260" s="16">
        <f t="shared" si="445"/>
        <v>0</v>
      </c>
      <c r="AK260" s="26"/>
      <c r="AL260" s="16">
        <f t="shared" si="446"/>
        <v>0</v>
      </c>
      <c r="AM260" s="9" t="s">
        <v>267</v>
      </c>
      <c r="AN260" s="13">
        <v>0</v>
      </c>
    </row>
    <row r="261" spans="1:40" ht="56.25" hidden="1" x14ac:dyDescent="0.3">
      <c r="A261" s="62" t="s">
        <v>335</v>
      </c>
      <c r="B261" s="67" t="s">
        <v>269</v>
      </c>
      <c r="C261" s="6" t="s">
        <v>129</v>
      </c>
      <c r="D261" s="16"/>
      <c r="E261" s="46"/>
      <c r="F261" s="15">
        <f t="shared" si="448"/>
        <v>0</v>
      </c>
      <c r="G261" s="16"/>
      <c r="H261" s="15">
        <f t="shared" si="434"/>
        <v>0</v>
      </c>
      <c r="I261" s="16"/>
      <c r="J261" s="15">
        <f t="shared" si="435"/>
        <v>0</v>
      </c>
      <c r="K261" s="16"/>
      <c r="L261" s="15">
        <f t="shared" si="436"/>
        <v>0</v>
      </c>
      <c r="M261" s="26"/>
      <c r="N261" s="15">
        <f t="shared" si="437"/>
        <v>0</v>
      </c>
      <c r="O261" s="16"/>
      <c r="P261" s="46">
        <v>472.2</v>
      </c>
      <c r="Q261" s="15">
        <f t="shared" si="449"/>
        <v>472.2</v>
      </c>
      <c r="R261" s="16"/>
      <c r="S261" s="15">
        <f t="shared" si="438"/>
        <v>472.2</v>
      </c>
      <c r="T261" s="16"/>
      <c r="U261" s="15">
        <f t="shared" si="439"/>
        <v>472.2</v>
      </c>
      <c r="V261" s="16"/>
      <c r="W261" s="15">
        <f t="shared" si="440"/>
        <v>472.2</v>
      </c>
      <c r="X261" s="16"/>
      <c r="Y261" s="15">
        <f t="shared" si="441"/>
        <v>472.2</v>
      </c>
      <c r="Z261" s="26">
        <v>-472.2</v>
      </c>
      <c r="AA261" s="15">
        <f t="shared" si="442"/>
        <v>0</v>
      </c>
      <c r="AB261" s="16"/>
      <c r="AC261" s="16">
        <v>4264.7</v>
      </c>
      <c r="AD261" s="16">
        <f t="shared" si="450"/>
        <v>4264.7</v>
      </c>
      <c r="AE261" s="16"/>
      <c r="AF261" s="16">
        <f t="shared" si="443"/>
        <v>4264.7</v>
      </c>
      <c r="AG261" s="16"/>
      <c r="AH261" s="16">
        <f t="shared" si="444"/>
        <v>4264.7</v>
      </c>
      <c r="AI261" s="16"/>
      <c r="AJ261" s="16">
        <f t="shared" si="445"/>
        <v>4264.7</v>
      </c>
      <c r="AK261" s="26">
        <v>-4264.7</v>
      </c>
      <c r="AL261" s="16">
        <f t="shared" si="446"/>
        <v>0</v>
      </c>
      <c r="AM261" s="9" t="s">
        <v>270</v>
      </c>
      <c r="AN261" s="13">
        <v>0</v>
      </c>
    </row>
    <row r="262" spans="1:40" ht="56.25" x14ac:dyDescent="0.3">
      <c r="A262" s="62" t="s">
        <v>338</v>
      </c>
      <c r="B262" s="75" t="s">
        <v>272</v>
      </c>
      <c r="C262" s="6" t="s">
        <v>129</v>
      </c>
      <c r="D262" s="16"/>
      <c r="E262" s="46">
        <v>3660.7</v>
      </c>
      <c r="F262" s="15">
        <f t="shared" si="448"/>
        <v>3660.7</v>
      </c>
      <c r="G262" s="16">
        <v>305.8</v>
      </c>
      <c r="H262" s="15">
        <f t="shared" si="434"/>
        <v>3966.5</v>
      </c>
      <c r="I262" s="16"/>
      <c r="J262" s="15">
        <f t="shared" si="435"/>
        <v>3966.5</v>
      </c>
      <c r="K262" s="16"/>
      <c r="L262" s="15">
        <f t="shared" si="436"/>
        <v>3966.5</v>
      </c>
      <c r="M262" s="26">
        <v>3543.6320000000001</v>
      </c>
      <c r="N262" s="15">
        <f t="shared" si="437"/>
        <v>7510.1319999999996</v>
      </c>
      <c r="O262" s="16"/>
      <c r="P262" s="46"/>
      <c r="Q262" s="15">
        <f t="shared" si="449"/>
        <v>0</v>
      </c>
      <c r="R262" s="16"/>
      <c r="S262" s="15">
        <f t="shared" si="438"/>
        <v>0</v>
      </c>
      <c r="T262" s="16"/>
      <c r="U262" s="15">
        <f t="shared" si="439"/>
        <v>0</v>
      </c>
      <c r="V262" s="16"/>
      <c r="W262" s="15">
        <f t="shared" si="440"/>
        <v>0</v>
      </c>
      <c r="X262" s="16"/>
      <c r="Y262" s="15">
        <f t="shared" si="441"/>
        <v>0</v>
      </c>
      <c r="Z262" s="26"/>
      <c r="AA262" s="15">
        <f t="shared" si="442"/>
        <v>0</v>
      </c>
      <c r="AB262" s="16"/>
      <c r="AC262" s="16"/>
      <c r="AD262" s="16">
        <f t="shared" si="450"/>
        <v>0</v>
      </c>
      <c r="AE262" s="16"/>
      <c r="AF262" s="16">
        <f t="shared" si="443"/>
        <v>0</v>
      </c>
      <c r="AG262" s="16"/>
      <c r="AH262" s="16">
        <f t="shared" si="444"/>
        <v>0</v>
      </c>
      <c r="AI262" s="16"/>
      <c r="AJ262" s="16">
        <f t="shared" si="445"/>
        <v>0</v>
      </c>
      <c r="AK262" s="26"/>
      <c r="AL262" s="16">
        <f t="shared" si="446"/>
        <v>0</v>
      </c>
      <c r="AM262" s="9" t="s">
        <v>273</v>
      </c>
      <c r="AN262" s="13"/>
    </row>
    <row r="263" spans="1:40" ht="56.25" x14ac:dyDescent="0.3">
      <c r="A263" s="62" t="s">
        <v>339</v>
      </c>
      <c r="B263" s="75" t="s">
        <v>275</v>
      </c>
      <c r="C263" s="6" t="s">
        <v>129</v>
      </c>
      <c r="D263" s="16"/>
      <c r="E263" s="46">
        <v>455.3</v>
      </c>
      <c r="F263" s="15">
        <f t="shared" si="448"/>
        <v>455.3</v>
      </c>
      <c r="G263" s="16"/>
      <c r="H263" s="15">
        <f t="shared" si="434"/>
        <v>455.3</v>
      </c>
      <c r="I263" s="16"/>
      <c r="J263" s="15">
        <f t="shared" si="435"/>
        <v>455.3</v>
      </c>
      <c r="K263" s="16"/>
      <c r="L263" s="15">
        <f t="shared" si="436"/>
        <v>455.3</v>
      </c>
      <c r="M263" s="26">
        <v>-455.3</v>
      </c>
      <c r="N263" s="15">
        <f t="shared" si="437"/>
        <v>0</v>
      </c>
      <c r="O263" s="16"/>
      <c r="P263" s="46">
        <v>3780.4</v>
      </c>
      <c r="Q263" s="15">
        <f t="shared" si="449"/>
        <v>3780.4</v>
      </c>
      <c r="R263" s="16"/>
      <c r="S263" s="15">
        <f t="shared" si="438"/>
        <v>3780.4</v>
      </c>
      <c r="T263" s="16"/>
      <c r="U263" s="15">
        <f t="shared" si="439"/>
        <v>3780.4</v>
      </c>
      <c r="V263" s="16"/>
      <c r="W263" s="15">
        <f t="shared" si="440"/>
        <v>3780.4</v>
      </c>
      <c r="X263" s="16"/>
      <c r="Y263" s="15">
        <f t="shared" si="441"/>
        <v>3780.4</v>
      </c>
      <c r="Z263" s="26">
        <v>-3308.2</v>
      </c>
      <c r="AA263" s="15">
        <f t="shared" si="442"/>
        <v>472.20000000000027</v>
      </c>
      <c r="AB263" s="16"/>
      <c r="AC263" s="16"/>
      <c r="AD263" s="16">
        <f t="shared" si="450"/>
        <v>0</v>
      </c>
      <c r="AE263" s="16"/>
      <c r="AF263" s="16">
        <f t="shared" si="443"/>
        <v>0</v>
      </c>
      <c r="AG263" s="16"/>
      <c r="AH263" s="16">
        <f t="shared" si="444"/>
        <v>0</v>
      </c>
      <c r="AI263" s="16"/>
      <c r="AJ263" s="16">
        <f t="shared" si="445"/>
        <v>0</v>
      </c>
      <c r="AK263" s="26"/>
      <c r="AL263" s="16">
        <f t="shared" si="446"/>
        <v>0</v>
      </c>
      <c r="AM263" s="9" t="s">
        <v>276</v>
      </c>
      <c r="AN263" s="13"/>
    </row>
    <row r="264" spans="1:40" ht="56.25" x14ac:dyDescent="0.3">
      <c r="A264" s="62" t="s">
        <v>340</v>
      </c>
      <c r="B264" s="75" t="s">
        <v>278</v>
      </c>
      <c r="C264" s="6" t="s">
        <v>129</v>
      </c>
      <c r="D264" s="16"/>
      <c r="E264" s="46"/>
      <c r="F264" s="15">
        <f t="shared" si="448"/>
        <v>0</v>
      </c>
      <c r="G264" s="16"/>
      <c r="H264" s="15">
        <f t="shared" si="434"/>
        <v>0</v>
      </c>
      <c r="I264" s="16"/>
      <c r="J264" s="15">
        <f t="shared" si="435"/>
        <v>0</v>
      </c>
      <c r="K264" s="16"/>
      <c r="L264" s="15">
        <f t="shared" si="436"/>
        <v>0</v>
      </c>
      <c r="M264" s="26"/>
      <c r="N264" s="15">
        <f t="shared" si="437"/>
        <v>0</v>
      </c>
      <c r="O264" s="16"/>
      <c r="P264" s="46">
        <v>472.1</v>
      </c>
      <c r="Q264" s="15">
        <f t="shared" si="449"/>
        <v>472.1</v>
      </c>
      <c r="R264" s="16"/>
      <c r="S264" s="15">
        <f t="shared" si="438"/>
        <v>472.1</v>
      </c>
      <c r="T264" s="16"/>
      <c r="U264" s="15">
        <f t="shared" si="439"/>
        <v>472.1</v>
      </c>
      <c r="V264" s="16"/>
      <c r="W264" s="15">
        <f t="shared" si="440"/>
        <v>472.1</v>
      </c>
      <c r="X264" s="16"/>
      <c r="Y264" s="15">
        <f t="shared" si="441"/>
        <v>472.1</v>
      </c>
      <c r="Z264" s="26"/>
      <c r="AA264" s="15">
        <f t="shared" si="442"/>
        <v>472.1</v>
      </c>
      <c r="AB264" s="16"/>
      <c r="AC264" s="16">
        <v>4264.7</v>
      </c>
      <c r="AD264" s="16">
        <f t="shared" si="450"/>
        <v>4264.7</v>
      </c>
      <c r="AE264" s="16"/>
      <c r="AF264" s="16">
        <f t="shared" si="443"/>
        <v>4264.7</v>
      </c>
      <c r="AG264" s="16"/>
      <c r="AH264" s="16">
        <f t="shared" si="444"/>
        <v>4264.7</v>
      </c>
      <c r="AI264" s="16"/>
      <c r="AJ264" s="16">
        <f t="shared" si="445"/>
        <v>4264.7</v>
      </c>
      <c r="AK264" s="26">
        <v>-4264.7</v>
      </c>
      <c r="AL264" s="16">
        <f t="shared" si="446"/>
        <v>0</v>
      </c>
      <c r="AM264" s="9" t="s">
        <v>279</v>
      </c>
      <c r="AN264" s="13"/>
    </row>
    <row r="265" spans="1:40" ht="56.25" hidden="1" x14ac:dyDescent="0.3">
      <c r="A265" s="62" t="s">
        <v>339</v>
      </c>
      <c r="B265" s="67" t="s">
        <v>281</v>
      </c>
      <c r="C265" s="6" t="s">
        <v>129</v>
      </c>
      <c r="D265" s="16"/>
      <c r="E265" s="46"/>
      <c r="F265" s="15">
        <f t="shared" si="448"/>
        <v>0</v>
      </c>
      <c r="G265" s="16"/>
      <c r="H265" s="15">
        <f t="shared" si="434"/>
        <v>0</v>
      </c>
      <c r="I265" s="16"/>
      <c r="J265" s="15">
        <f t="shared" si="435"/>
        <v>0</v>
      </c>
      <c r="K265" s="16"/>
      <c r="L265" s="15">
        <f t="shared" si="436"/>
        <v>0</v>
      </c>
      <c r="M265" s="26"/>
      <c r="N265" s="15">
        <f t="shared" si="437"/>
        <v>0</v>
      </c>
      <c r="O265" s="16"/>
      <c r="P265" s="46"/>
      <c r="Q265" s="15">
        <f t="shared" si="449"/>
        <v>0</v>
      </c>
      <c r="R265" s="16"/>
      <c r="S265" s="15">
        <f t="shared" si="438"/>
        <v>0</v>
      </c>
      <c r="T265" s="16"/>
      <c r="U265" s="15">
        <f t="shared" si="439"/>
        <v>0</v>
      </c>
      <c r="V265" s="16"/>
      <c r="W265" s="15">
        <f t="shared" si="440"/>
        <v>0</v>
      </c>
      <c r="X265" s="16"/>
      <c r="Y265" s="15">
        <f t="shared" si="441"/>
        <v>0</v>
      </c>
      <c r="Z265" s="26"/>
      <c r="AA265" s="15">
        <f t="shared" si="442"/>
        <v>0</v>
      </c>
      <c r="AB265" s="16"/>
      <c r="AC265" s="16">
        <v>490.2</v>
      </c>
      <c r="AD265" s="16">
        <f t="shared" si="450"/>
        <v>490.2</v>
      </c>
      <c r="AE265" s="16"/>
      <c r="AF265" s="16">
        <f t="shared" si="443"/>
        <v>490.2</v>
      </c>
      <c r="AG265" s="16"/>
      <c r="AH265" s="16">
        <f t="shared" si="444"/>
        <v>490.2</v>
      </c>
      <c r="AI265" s="16"/>
      <c r="AJ265" s="16">
        <f t="shared" si="445"/>
        <v>490.2</v>
      </c>
      <c r="AK265" s="26">
        <v>-490.2</v>
      </c>
      <c r="AL265" s="16">
        <f t="shared" si="446"/>
        <v>0</v>
      </c>
      <c r="AM265" s="9" t="s">
        <v>282</v>
      </c>
      <c r="AN265" s="13">
        <v>0</v>
      </c>
    </row>
    <row r="266" spans="1:40" ht="56.25" hidden="1" x14ac:dyDescent="0.3">
      <c r="A266" s="62" t="s">
        <v>340</v>
      </c>
      <c r="B266" s="67" t="s">
        <v>284</v>
      </c>
      <c r="C266" s="6" t="s">
        <v>129</v>
      </c>
      <c r="D266" s="16"/>
      <c r="E266" s="46"/>
      <c r="F266" s="15">
        <f t="shared" si="448"/>
        <v>0</v>
      </c>
      <c r="G266" s="16"/>
      <c r="H266" s="15">
        <f t="shared" si="434"/>
        <v>0</v>
      </c>
      <c r="I266" s="16"/>
      <c r="J266" s="15">
        <f t="shared" si="435"/>
        <v>0</v>
      </c>
      <c r="K266" s="16"/>
      <c r="L266" s="15">
        <f t="shared" si="436"/>
        <v>0</v>
      </c>
      <c r="M266" s="26"/>
      <c r="N266" s="15">
        <f t="shared" si="437"/>
        <v>0</v>
      </c>
      <c r="O266" s="16"/>
      <c r="P266" s="46"/>
      <c r="Q266" s="15">
        <f t="shared" si="449"/>
        <v>0</v>
      </c>
      <c r="R266" s="16"/>
      <c r="S266" s="15">
        <f t="shared" si="438"/>
        <v>0</v>
      </c>
      <c r="T266" s="16"/>
      <c r="U266" s="15">
        <f t="shared" si="439"/>
        <v>0</v>
      </c>
      <c r="V266" s="16"/>
      <c r="W266" s="15">
        <f t="shared" si="440"/>
        <v>0</v>
      </c>
      <c r="X266" s="16"/>
      <c r="Y266" s="15">
        <f t="shared" si="441"/>
        <v>0</v>
      </c>
      <c r="Z266" s="26"/>
      <c r="AA266" s="15">
        <f t="shared" si="442"/>
        <v>0</v>
      </c>
      <c r="AB266" s="16"/>
      <c r="AC266" s="16">
        <v>490.2</v>
      </c>
      <c r="AD266" s="16">
        <f t="shared" si="450"/>
        <v>490.2</v>
      </c>
      <c r="AE266" s="16"/>
      <c r="AF266" s="16">
        <f t="shared" si="443"/>
        <v>490.2</v>
      </c>
      <c r="AG266" s="16"/>
      <c r="AH266" s="16">
        <f t="shared" si="444"/>
        <v>490.2</v>
      </c>
      <c r="AI266" s="16"/>
      <c r="AJ266" s="16">
        <f t="shared" si="445"/>
        <v>490.2</v>
      </c>
      <c r="AK266" s="26">
        <v>-490.2</v>
      </c>
      <c r="AL266" s="16">
        <f t="shared" si="446"/>
        <v>0</v>
      </c>
      <c r="AM266" s="9" t="s">
        <v>285</v>
      </c>
      <c r="AN266" s="13">
        <v>0</v>
      </c>
    </row>
    <row r="267" spans="1:40" ht="56.25" x14ac:dyDescent="0.3">
      <c r="A267" s="62" t="s">
        <v>341</v>
      </c>
      <c r="B267" s="75" t="s">
        <v>287</v>
      </c>
      <c r="C267" s="6" t="s">
        <v>129</v>
      </c>
      <c r="D267" s="16"/>
      <c r="E267" s="46"/>
      <c r="F267" s="15">
        <f t="shared" si="448"/>
        <v>0</v>
      </c>
      <c r="G267" s="16"/>
      <c r="H267" s="15">
        <f t="shared" si="434"/>
        <v>0</v>
      </c>
      <c r="I267" s="16"/>
      <c r="J267" s="15">
        <f t="shared" si="435"/>
        <v>0</v>
      </c>
      <c r="K267" s="16"/>
      <c r="L267" s="15">
        <f t="shared" si="436"/>
        <v>0</v>
      </c>
      <c r="M267" s="26"/>
      <c r="N267" s="15">
        <f t="shared" si="437"/>
        <v>0</v>
      </c>
      <c r="O267" s="16"/>
      <c r="P267" s="46"/>
      <c r="Q267" s="15">
        <f t="shared" si="449"/>
        <v>0</v>
      </c>
      <c r="R267" s="16"/>
      <c r="S267" s="15">
        <f t="shared" si="438"/>
        <v>0</v>
      </c>
      <c r="T267" s="16"/>
      <c r="U267" s="15">
        <f t="shared" si="439"/>
        <v>0</v>
      </c>
      <c r="V267" s="16"/>
      <c r="W267" s="15">
        <f t="shared" si="440"/>
        <v>0</v>
      </c>
      <c r="X267" s="16"/>
      <c r="Y267" s="15">
        <f t="shared" si="441"/>
        <v>0</v>
      </c>
      <c r="Z267" s="26"/>
      <c r="AA267" s="15">
        <f t="shared" si="442"/>
        <v>0</v>
      </c>
      <c r="AB267" s="16"/>
      <c r="AC267" s="16">
        <v>490.2</v>
      </c>
      <c r="AD267" s="16">
        <f t="shared" si="450"/>
        <v>490.2</v>
      </c>
      <c r="AE267" s="16"/>
      <c r="AF267" s="16">
        <f t="shared" si="443"/>
        <v>490.2</v>
      </c>
      <c r="AG267" s="16"/>
      <c r="AH267" s="16">
        <f t="shared" si="444"/>
        <v>490.2</v>
      </c>
      <c r="AI267" s="16"/>
      <c r="AJ267" s="16">
        <f t="shared" si="445"/>
        <v>490.2</v>
      </c>
      <c r="AK267" s="26"/>
      <c r="AL267" s="16">
        <f t="shared" si="446"/>
        <v>490.2</v>
      </c>
      <c r="AM267" s="9" t="s">
        <v>288</v>
      </c>
      <c r="AN267" s="13"/>
    </row>
    <row r="268" spans="1:40" ht="56.25" x14ac:dyDescent="0.3">
      <c r="A268" s="62" t="s">
        <v>342</v>
      </c>
      <c r="B268" s="75" t="s">
        <v>298</v>
      </c>
      <c r="C268" s="6" t="s">
        <v>129</v>
      </c>
      <c r="D268" s="16"/>
      <c r="E268" s="46"/>
      <c r="F268" s="15"/>
      <c r="G268" s="16">
        <v>4711.7730000000001</v>
      </c>
      <c r="H268" s="15">
        <f t="shared" si="434"/>
        <v>4711.7730000000001</v>
      </c>
      <c r="I268" s="16"/>
      <c r="J268" s="15">
        <f t="shared" si="435"/>
        <v>4711.7730000000001</v>
      </c>
      <c r="K268" s="16"/>
      <c r="L268" s="15">
        <f t="shared" si="436"/>
        <v>4711.7730000000001</v>
      </c>
      <c r="M268" s="26"/>
      <c r="N268" s="15">
        <f t="shared" si="437"/>
        <v>4711.7730000000001</v>
      </c>
      <c r="O268" s="16"/>
      <c r="P268" s="46"/>
      <c r="Q268" s="15"/>
      <c r="R268" s="16"/>
      <c r="S268" s="15">
        <f t="shared" si="438"/>
        <v>0</v>
      </c>
      <c r="T268" s="16"/>
      <c r="U268" s="15">
        <f t="shared" si="439"/>
        <v>0</v>
      </c>
      <c r="V268" s="16"/>
      <c r="W268" s="15">
        <f t="shared" si="440"/>
        <v>0</v>
      </c>
      <c r="X268" s="16"/>
      <c r="Y268" s="15">
        <f t="shared" si="441"/>
        <v>0</v>
      </c>
      <c r="Z268" s="26"/>
      <c r="AA268" s="15">
        <f t="shared" si="442"/>
        <v>0</v>
      </c>
      <c r="AB268" s="16"/>
      <c r="AC268" s="16"/>
      <c r="AD268" s="16"/>
      <c r="AE268" s="16"/>
      <c r="AF268" s="16">
        <f t="shared" si="443"/>
        <v>0</v>
      </c>
      <c r="AG268" s="16"/>
      <c r="AH268" s="16">
        <f t="shared" si="444"/>
        <v>0</v>
      </c>
      <c r="AI268" s="16"/>
      <c r="AJ268" s="16">
        <f t="shared" si="445"/>
        <v>0</v>
      </c>
      <c r="AK268" s="26"/>
      <c r="AL268" s="16">
        <f t="shared" si="446"/>
        <v>0</v>
      </c>
      <c r="AM268" s="9" t="s">
        <v>299</v>
      </c>
      <c r="AN268" s="13"/>
    </row>
    <row r="269" spans="1:40" ht="56.25" x14ac:dyDescent="0.3">
      <c r="A269" s="62" t="s">
        <v>343</v>
      </c>
      <c r="B269" s="75" t="s">
        <v>300</v>
      </c>
      <c r="C269" s="6" t="s">
        <v>129</v>
      </c>
      <c r="D269" s="16"/>
      <c r="E269" s="46"/>
      <c r="F269" s="15"/>
      <c r="G269" s="16">
        <v>244.03</v>
      </c>
      <c r="H269" s="15">
        <f t="shared" si="434"/>
        <v>244.03</v>
      </c>
      <c r="I269" s="16"/>
      <c r="J269" s="15">
        <f t="shared" si="435"/>
        <v>244.03</v>
      </c>
      <c r="K269" s="16"/>
      <c r="L269" s="15">
        <f t="shared" si="436"/>
        <v>244.03</v>
      </c>
      <c r="M269" s="26">
        <v>6175.7709999999997</v>
      </c>
      <c r="N269" s="15">
        <f t="shared" si="437"/>
        <v>6419.8009999999995</v>
      </c>
      <c r="O269" s="16"/>
      <c r="P269" s="46"/>
      <c r="Q269" s="15"/>
      <c r="R269" s="16"/>
      <c r="S269" s="15">
        <f t="shared" si="438"/>
        <v>0</v>
      </c>
      <c r="T269" s="16"/>
      <c r="U269" s="15">
        <f t="shared" si="439"/>
        <v>0</v>
      </c>
      <c r="V269" s="16"/>
      <c r="W269" s="15">
        <f t="shared" si="440"/>
        <v>0</v>
      </c>
      <c r="X269" s="16"/>
      <c r="Y269" s="15">
        <f t="shared" si="441"/>
        <v>0</v>
      </c>
      <c r="Z269" s="26"/>
      <c r="AA269" s="15">
        <f t="shared" si="442"/>
        <v>0</v>
      </c>
      <c r="AB269" s="16"/>
      <c r="AC269" s="16"/>
      <c r="AD269" s="16"/>
      <c r="AE269" s="16"/>
      <c r="AF269" s="16">
        <f t="shared" si="443"/>
        <v>0</v>
      </c>
      <c r="AG269" s="16"/>
      <c r="AH269" s="16">
        <f t="shared" si="444"/>
        <v>0</v>
      </c>
      <c r="AI269" s="16"/>
      <c r="AJ269" s="16">
        <f t="shared" si="445"/>
        <v>0</v>
      </c>
      <c r="AK269" s="26"/>
      <c r="AL269" s="16">
        <f t="shared" si="446"/>
        <v>0</v>
      </c>
      <c r="AM269" s="9" t="s">
        <v>301</v>
      </c>
      <c r="AN269" s="13"/>
    </row>
    <row r="270" spans="1:40" ht="56.25" x14ac:dyDescent="0.3">
      <c r="A270" s="62" t="s">
        <v>344</v>
      </c>
      <c r="B270" s="75" t="s">
        <v>297</v>
      </c>
      <c r="C270" s="6" t="s">
        <v>129</v>
      </c>
      <c r="D270" s="16"/>
      <c r="E270" s="46"/>
      <c r="F270" s="15"/>
      <c r="G270" s="16">
        <v>3413.5680000000002</v>
      </c>
      <c r="H270" s="15">
        <f t="shared" si="434"/>
        <v>3413.5680000000002</v>
      </c>
      <c r="I270" s="16"/>
      <c r="J270" s="15">
        <f t="shared" si="435"/>
        <v>3413.5680000000002</v>
      </c>
      <c r="K270" s="16"/>
      <c r="L270" s="15">
        <f t="shared" si="436"/>
        <v>3413.5680000000002</v>
      </c>
      <c r="M270" s="26"/>
      <c r="N270" s="15">
        <f t="shared" si="437"/>
        <v>3413.5680000000002</v>
      </c>
      <c r="O270" s="16"/>
      <c r="P270" s="46"/>
      <c r="Q270" s="15"/>
      <c r="R270" s="16"/>
      <c r="S270" s="15">
        <f t="shared" si="438"/>
        <v>0</v>
      </c>
      <c r="T270" s="16"/>
      <c r="U270" s="15">
        <f t="shared" si="439"/>
        <v>0</v>
      </c>
      <c r="V270" s="16"/>
      <c r="W270" s="15">
        <f t="shared" si="440"/>
        <v>0</v>
      </c>
      <c r="X270" s="16"/>
      <c r="Y270" s="15">
        <f t="shared" si="441"/>
        <v>0</v>
      </c>
      <c r="Z270" s="26"/>
      <c r="AA270" s="15">
        <f t="shared" si="442"/>
        <v>0</v>
      </c>
      <c r="AB270" s="16"/>
      <c r="AC270" s="16"/>
      <c r="AD270" s="16"/>
      <c r="AE270" s="16"/>
      <c r="AF270" s="16">
        <f t="shared" si="443"/>
        <v>0</v>
      </c>
      <c r="AG270" s="16"/>
      <c r="AH270" s="16">
        <f t="shared" si="444"/>
        <v>0</v>
      </c>
      <c r="AI270" s="16"/>
      <c r="AJ270" s="16">
        <f t="shared" si="445"/>
        <v>0</v>
      </c>
      <c r="AK270" s="26"/>
      <c r="AL270" s="16">
        <f t="shared" si="446"/>
        <v>0</v>
      </c>
      <c r="AM270" s="9" t="s">
        <v>350</v>
      </c>
      <c r="AN270" s="13"/>
    </row>
    <row r="271" spans="1:40" x14ac:dyDescent="0.3">
      <c r="A271" s="58"/>
      <c r="B271" s="75" t="s">
        <v>128</v>
      </c>
      <c r="C271" s="6"/>
      <c r="D271" s="30">
        <f>D273+D274</f>
        <v>300000</v>
      </c>
      <c r="E271" s="30">
        <f>E273+E274</f>
        <v>0</v>
      </c>
      <c r="F271" s="29">
        <f t="shared" si="448"/>
        <v>300000</v>
      </c>
      <c r="G271" s="30">
        <f>G273+G274</f>
        <v>14.087</v>
      </c>
      <c r="H271" s="29">
        <f t="shared" si="434"/>
        <v>300014.087</v>
      </c>
      <c r="I271" s="30">
        <f>I273+I274</f>
        <v>0</v>
      </c>
      <c r="J271" s="29">
        <f t="shared" si="435"/>
        <v>300014.087</v>
      </c>
      <c r="K271" s="30">
        <f>K273+K274</f>
        <v>0</v>
      </c>
      <c r="L271" s="29">
        <f t="shared" si="436"/>
        <v>300014.087</v>
      </c>
      <c r="M271" s="30">
        <f>M273+M274</f>
        <v>13200</v>
      </c>
      <c r="N271" s="15">
        <f t="shared" si="437"/>
        <v>313214.087</v>
      </c>
      <c r="O271" s="30">
        <f t="shared" ref="O271:AB271" si="451">O273+O274</f>
        <v>0</v>
      </c>
      <c r="P271" s="30">
        <f>P273+P274</f>
        <v>0</v>
      </c>
      <c r="Q271" s="29">
        <f t="shared" si="449"/>
        <v>0</v>
      </c>
      <c r="R271" s="30">
        <f>R273+R274</f>
        <v>0</v>
      </c>
      <c r="S271" s="29">
        <f t="shared" si="438"/>
        <v>0</v>
      </c>
      <c r="T271" s="30">
        <f>T273+T274</f>
        <v>0</v>
      </c>
      <c r="U271" s="29">
        <f t="shared" si="439"/>
        <v>0</v>
      </c>
      <c r="V271" s="30">
        <f>V273+V274</f>
        <v>0</v>
      </c>
      <c r="W271" s="29">
        <f t="shared" si="440"/>
        <v>0</v>
      </c>
      <c r="X271" s="30">
        <f>X273+X274</f>
        <v>0</v>
      </c>
      <c r="Y271" s="29">
        <f t="shared" si="441"/>
        <v>0</v>
      </c>
      <c r="Z271" s="30">
        <f>Z273+Z274</f>
        <v>0</v>
      </c>
      <c r="AA271" s="15">
        <f t="shared" si="442"/>
        <v>0</v>
      </c>
      <c r="AB271" s="30">
        <f t="shared" si="451"/>
        <v>0</v>
      </c>
      <c r="AC271" s="30">
        <f>AC273+AC274</f>
        <v>0</v>
      </c>
      <c r="AD271" s="30">
        <f t="shared" si="450"/>
        <v>0</v>
      </c>
      <c r="AE271" s="30">
        <f>AE273+AE274</f>
        <v>0</v>
      </c>
      <c r="AF271" s="30">
        <f t="shared" si="443"/>
        <v>0</v>
      </c>
      <c r="AG271" s="30">
        <f>AG273+AG274</f>
        <v>0</v>
      </c>
      <c r="AH271" s="30">
        <f t="shared" si="444"/>
        <v>0</v>
      </c>
      <c r="AI271" s="30">
        <f>AI273+AI274</f>
        <v>0</v>
      </c>
      <c r="AJ271" s="30">
        <f t="shared" si="445"/>
        <v>0</v>
      </c>
      <c r="AK271" s="30">
        <f>AK273+AK274</f>
        <v>0</v>
      </c>
      <c r="AL271" s="16">
        <f t="shared" si="446"/>
        <v>0</v>
      </c>
      <c r="AM271" s="9" t="s">
        <v>289</v>
      </c>
      <c r="AN271" s="13"/>
    </row>
    <row r="272" spans="1:40" x14ac:dyDescent="0.3">
      <c r="A272" s="58"/>
      <c r="B272" s="75" t="s">
        <v>5</v>
      </c>
      <c r="C272" s="6"/>
      <c r="D272" s="30"/>
      <c r="E272" s="30"/>
      <c r="F272" s="29"/>
      <c r="G272" s="30"/>
      <c r="H272" s="29"/>
      <c r="I272" s="30"/>
      <c r="J272" s="29"/>
      <c r="K272" s="30"/>
      <c r="L272" s="29"/>
      <c r="M272" s="30"/>
      <c r="N272" s="15"/>
      <c r="O272" s="30"/>
      <c r="P272" s="30"/>
      <c r="Q272" s="29"/>
      <c r="R272" s="30"/>
      <c r="S272" s="29"/>
      <c r="T272" s="30"/>
      <c r="U272" s="29"/>
      <c r="V272" s="30"/>
      <c r="W272" s="29"/>
      <c r="X272" s="30"/>
      <c r="Y272" s="29"/>
      <c r="Z272" s="30"/>
      <c r="AA272" s="15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16"/>
      <c r="AN272" s="13"/>
    </row>
    <row r="273" spans="1:40" s="32" customFormat="1" hidden="1" x14ac:dyDescent="0.3">
      <c r="A273" s="28"/>
      <c r="B273" s="48" t="s">
        <v>6</v>
      </c>
      <c r="C273" s="50"/>
      <c r="D273" s="30">
        <f>D277</f>
        <v>15000</v>
      </c>
      <c r="E273" s="30">
        <f>E277</f>
        <v>0</v>
      </c>
      <c r="F273" s="29">
        <f t="shared" si="448"/>
        <v>15000</v>
      </c>
      <c r="G273" s="30">
        <f>G277+G279</f>
        <v>14.087</v>
      </c>
      <c r="H273" s="29">
        <f t="shared" ref="H273:H275" si="452">F273+G273</f>
        <v>15014.087</v>
      </c>
      <c r="I273" s="30">
        <f>I277+I279</f>
        <v>0</v>
      </c>
      <c r="J273" s="29">
        <f t="shared" ref="J273:J275" si="453">H273+I273</f>
        <v>15014.087</v>
      </c>
      <c r="K273" s="30">
        <f>K277+K279</f>
        <v>0</v>
      </c>
      <c r="L273" s="29">
        <f t="shared" ref="L273:L275" si="454">J273+K273</f>
        <v>15014.087</v>
      </c>
      <c r="M273" s="26">
        <f>M277+M279+M280</f>
        <v>13200</v>
      </c>
      <c r="N273" s="29">
        <f t="shared" ref="N273:N275" si="455">L273+M273</f>
        <v>28214.087</v>
      </c>
      <c r="O273" s="30">
        <f t="shared" ref="O273:AB273" si="456">O277</f>
        <v>0</v>
      </c>
      <c r="P273" s="30">
        <f>P277</f>
        <v>0</v>
      </c>
      <c r="Q273" s="29">
        <f t="shared" si="449"/>
        <v>0</v>
      </c>
      <c r="R273" s="30">
        <f>R277+R279</f>
        <v>0</v>
      </c>
      <c r="S273" s="29">
        <f t="shared" ref="S273:S275" si="457">Q273+R273</f>
        <v>0</v>
      </c>
      <c r="T273" s="30">
        <f>T277+T279</f>
        <v>0</v>
      </c>
      <c r="U273" s="29">
        <f>S273+T273</f>
        <v>0</v>
      </c>
      <c r="V273" s="30">
        <f>V277+V279</f>
        <v>0</v>
      </c>
      <c r="W273" s="29">
        <f>U273+V273</f>
        <v>0</v>
      </c>
      <c r="X273" s="30">
        <f>X277+X279</f>
        <v>0</v>
      </c>
      <c r="Y273" s="29">
        <f>W273+X273</f>
        <v>0</v>
      </c>
      <c r="Z273" s="30">
        <f>Z277+Z279+Z280</f>
        <v>0</v>
      </c>
      <c r="AA273" s="29">
        <f>Y273+Z273</f>
        <v>0</v>
      </c>
      <c r="AB273" s="30">
        <f t="shared" si="456"/>
        <v>0</v>
      </c>
      <c r="AC273" s="30">
        <f>AC277</f>
        <v>0</v>
      </c>
      <c r="AD273" s="30">
        <f t="shared" si="450"/>
        <v>0</v>
      </c>
      <c r="AE273" s="30">
        <f>AE277+AE279</f>
        <v>0</v>
      </c>
      <c r="AF273" s="30">
        <f t="shared" ref="AF273:AF275" si="458">AD273+AE273</f>
        <v>0</v>
      </c>
      <c r="AG273" s="30">
        <f>AG277+AG279</f>
        <v>0</v>
      </c>
      <c r="AH273" s="30">
        <f t="shared" ref="AH273:AH275" si="459">AF273+AG273</f>
        <v>0</v>
      </c>
      <c r="AI273" s="30">
        <f>AI277+AI279</f>
        <v>0</v>
      </c>
      <c r="AJ273" s="30">
        <f t="shared" ref="AJ273:AJ275" si="460">AH273+AI273</f>
        <v>0</v>
      </c>
      <c r="AK273" s="30">
        <f>AK277+AK279+AK280</f>
        <v>0</v>
      </c>
      <c r="AL273" s="30">
        <f t="shared" ref="AL273:AL275" si="461">AJ273+AK273</f>
        <v>0</v>
      </c>
      <c r="AM273" s="31"/>
      <c r="AN273" s="33">
        <v>0</v>
      </c>
    </row>
    <row r="274" spans="1:40" x14ac:dyDescent="0.3">
      <c r="A274" s="58"/>
      <c r="B274" s="75" t="s">
        <v>59</v>
      </c>
      <c r="C274" s="6"/>
      <c r="D274" s="30">
        <f>D278</f>
        <v>285000</v>
      </c>
      <c r="E274" s="30">
        <f>E278</f>
        <v>0</v>
      </c>
      <c r="F274" s="29">
        <f t="shared" si="448"/>
        <v>285000</v>
      </c>
      <c r="G274" s="30">
        <f>G278</f>
        <v>0</v>
      </c>
      <c r="H274" s="29">
        <f t="shared" si="452"/>
        <v>285000</v>
      </c>
      <c r="I274" s="30">
        <f>I278</f>
        <v>0</v>
      </c>
      <c r="J274" s="29">
        <f t="shared" si="453"/>
        <v>285000</v>
      </c>
      <c r="K274" s="30">
        <f>K278</f>
        <v>0</v>
      </c>
      <c r="L274" s="29">
        <f t="shared" si="454"/>
        <v>285000</v>
      </c>
      <c r="M274" s="30">
        <f>M278</f>
        <v>0</v>
      </c>
      <c r="N274" s="15">
        <f t="shared" si="455"/>
        <v>285000</v>
      </c>
      <c r="O274" s="30">
        <f t="shared" ref="O274:AB274" si="462">O278</f>
        <v>0</v>
      </c>
      <c r="P274" s="30">
        <f>P278</f>
        <v>0</v>
      </c>
      <c r="Q274" s="29">
        <f t="shared" si="449"/>
        <v>0</v>
      </c>
      <c r="R274" s="30">
        <f>R278</f>
        <v>0</v>
      </c>
      <c r="S274" s="29">
        <f t="shared" si="457"/>
        <v>0</v>
      </c>
      <c r="T274" s="30">
        <f>T278</f>
        <v>0</v>
      </c>
      <c r="U274" s="29">
        <f>S274+T274</f>
        <v>0</v>
      </c>
      <c r="V274" s="30">
        <f>V278</f>
        <v>0</v>
      </c>
      <c r="W274" s="29">
        <f>U274+V274</f>
        <v>0</v>
      </c>
      <c r="X274" s="30">
        <f>X278</f>
        <v>0</v>
      </c>
      <c r="Y274" s="29">
        <f>W274+X274</f>
        <v>0</v>
      </c>
      <c r="Z274" s="30">
        <f>Z278</f>
        <v>0</v>
      </c>
      <c r="AA274" s="15">
        <f>Y274+Z274</f>
        <v>0</v>
      </c>
      <c r="AB274" s="30">
        <f t="shared" si="462"/>
        <v>0</v>
      </c>
      <c r="AC274" s="30">
        <f>AC278</f>
        <v>0</v>
      </c>
      <c r="AD274" s="30">
        <f t="shared" si="450"/>
        <v>0</v>
      </c>
      <c r="AE274" s="30">
        <f>AE278</f>
        <v>0</v>
      </c>
      <c r="AF274" s="30">
        <f t="shared" si="458"/>
        <v>0</v>
      </c>
      <c r="AG274" s="30">
        <f>AG278</f>
        <v>0</v>
      </c>
      <c r="AH274" s="30">
        <f t="shared" si="459"/>
        <v>0</v>
      </c>
      <c r="AI274" s="30">
        <f>AI278</f>
        <v>0</v>
      </c>
      <c r="AJ274" s="30">
        <f t="shared" si="460"/>
        <v>0</v>
      </c>
      <c r="AK274" s="30">
        <f>AK278</f>
        <v>0</v>
      </c>
      <c r="AL274" s="16">
        <f t="shared" si="461"/>
        <v>0</v>
      </c>
      <c r="AN274" s="13"/>
    </row>
    <row r="275" spans="1:40" ht="56.25" x14ac:dyDescent="0.3">
      <c r="A275" s="58" t="s">
        <v>362</v>
      </c>
      <c r="B275" s="75" t="s">
        <v>81</v>
      </c>
      <c r="C275" s="6" t="s">
        <v>31</v>
      </c>
      <c r="D275" s="16">
        <f>D277+D278</f>
        <v>300000</v>
      </c>
      <c r="E275" s="46">
        <f>E277+E278</f>
        <v>0</v>
      </c>
      <c r="F275" s="15">
        <f t="shared" si="448"/>
        <v>300000</v>
      </c>
      <c r="G275" s="16">
        <f>G277+G278</f>
        <v>0</v>
      </c>
      <c r="H275" s="15">
        <f t="shared" si="452"/>
        <v>300000</v>
      </c>
      <c r="I275" s="16">
        <f>I277+I278</f>
        <v>0</v>
      </c>
      <c r="J275" s="15">
        <f t="shared" si="453"/>
        <v>300000</v>
      </c>
      <c r="K275" s="16">
        <f>K277+K278</f>
        <v>0</v>
      </c>
      <c r="L275" s="15">
        <f t="shared" si="454"/>
        <v>300000</v>
      </c>
      <c r="M275" s="26">
        <f>M277+M278</f>
        <v>0</v>
      </c>
      <c r="N275" s="15">
        <f t="shared" si="455"/>
        <v>300000</v>
      </c>
      <c r="O275" s="16">
        <f t="shared" ref="O275:AB275" si="463">O277+O278</f>
        <v>0</v>
      </c>
      <c r="P275" s="46">
        <f>P277+P278</f>
        <v>0</v>
      </c>
      <c r="Q275" s="15">
        <f t="shared" si="449"/>
        <v>0</v>
      </c>
      <c r="R275" s="16">
        <f>R277+R278</f>
        <v>0</v>
      </c>
      <c r="S275" s="15">
        <f t="shared" si="457"/>
        <v>0</v>
      </c>
      <c r="T275" s="16">
        <f>T277+T278</f>
        <v>0</v>
      </c>
      <c r="U275" s="15">
        <f>S275+T275</f>
        <v>0</v>
      </c>
      <c r="V275" s="16">
        <f>V277+V278</f>
        <v>0</v>
      </c>
      <c r="W275" s="15">
        <f>U275+V275</f>
        <v>0</v>
      </c>
      <c r="X275" s="16">
        <f>X277+X278</f>
        <v>0</v>
      </c>
      <c r="Y275" s="15">
        <f>W275+X275</f>
        <v>0</v>
      </c>
      <c r="Z275" s="26">
        <f>Z277+Z278</f>
        <v>0</v>
      </c>
      <c r="AA275" s="15">
        <f>Y275+Z275</f>
        <v>0</v>
      </c>
      <c r="AB275" s="16">
        <f t="shared" si="463"/>
        <v>0</v>
      </c>
      <c r="AC275" s="16">
        <f>AC277+AC278</f>
        <v>0</v>
      </c>
      <c r="AD275" s="16">
        <f t="shared" si="450"/>
        <v>0</v>
      </c>
      <c r="AE275" s="16">
        <f>AE277+AE278</f>
        <v>0</v>
      </c>
      <c r="AF275" s="16">
        <f t="shared" si="458"/>
        <v>0</v>
      </c>
      <c r="AG275" s="16">
        <f>AG277+AG278</f>
        <v>0</v>
      </c>
      <c r="AH275" s="16">
        <f t="shared" si="459"/>
        <v>0</v>
      </c>
      <c r="AI275" s="16">
        <f>AI277+AI278</f>
        <v>0</v>
      </c>
      <c r="AJ275" s="16">
        <f t="shared" si="460"/>
        <v>0</v>
      </c>
      <c r="AK275" s="26">
        <f>AK277+AK278</f>
        <v>0</v>
      </c>
      <c r="AL275" s="16">
        <f t="shared" si="461"/>
        <v>0</v>
      </c>
      <c r="AN275" s="13"/>
    </row>
    <row r="276" spans="1:40" x14ac:dyDescent="0.3">
      <c r="A276" s="58"/>
      <c r="B276" s="75" t="s">
        <v>5</v>
      </c>
      <c r="C276" s="6"/>
      <c r="D276" s="16"/>
      <c r="E276" s="46"/>
      <c r="F276" s="15"/>
      <c r="G276" s="16"/>
      <c r="H276" s="15"/>
      <c r="I276" s="16"/>
      <c r="J276" s="15"/>
      <c r="K276" s="16"/>
      <c r="L276" s="15"/>
      <c r="M276" s="26"/>
      <c r="N276" s="15"/>
      <c r="O276" s="16"/>
      <c r="P276" s="46"/>
      <c r="Q276" s="15"/>
      <c r="R276" s="16"/>
      <c r="S276" s="15"/>
      <c r="T276" s="16"/>
      <c r="U276" s="15"/>
      <c r="V276" s="16"/>
      <c r="W276" s="15"/>
      <c r="X276" s="16"/>
      <c r="Y276" s="15"/>
      <c r="Z276" s="26"/>
      <c r="AA276" s="15"/>
      <c r="AB276" s="16"/>
      <c r="AC276" s="16"/>
      <c r="AD276" s="16"/>
      <c r="AE276" s="16"/>
      <c r="AF276" s="16"/>
      <c r="AG276" s="16"/>
      <c r="AH276" s="16"/>
      <c r="AI276" s="16"/>
      <c r="AJ276" s="16"/>
      <c r="AK276" s="26"/>
      <c r="AL276" s="16"/>
      <c r="AN276" s="13"/>
    </row>
    <row r="277" spans="1:40" hidden="1" x14ac:dyDescent="0.3">
      <c r="A277" s="1"/>
      <c r="B277" s="21" t="s">
        <v>6</v>
      </c>
      <c r="C277" s="6"/>
      <c r="D277" s="16">
        <v>15000</v>
      </c>
      <c r="E277" s="46"/>
      <c r="F277" s="15">
        <f t="shared" si="448"/>
        <v>15000</v>
      </c>
      <c r="G277" s="16"/>
      <c r="H277" s="15">
        <f t="shared" ref="H277:H281" si="464">F277+G277</f>
        <v>15000</v>
      </c>
      <c r="I277" s="16"/>
      <c r="J277" s="15">
        <f t="shared" ref="J277:J281" si="465">H277+I277</f>
        <v>15000</v>
      </c>
      <c r="K277" s="16"/>
      <c r="L277" s="15">
        <f t="shared" ref="L277:L281" si="466">J277+K277</f>
        <v>15000</v>
      </c>
      <c r="M277" s="26"/>
      <c r="N277" s="15">
        <f t="shared" ref="N277:N281" si="467">L277+M277</f>
        <v>15000</v>
      </c>
      <c r="O277" s="16">
        <v>0</v>
      </c>
      <c r="P277" s="46"/>
      <c r="Q277" s="15">
        <f t="shared" si="449"/>
        <v>0</v>
      </c>
      <c r="R277" s="16"/>
      <c r="S277" s="15">
        <f t="shared" ref="S277:S281" si="468">Q277+R277</f>
        <v>0</v>
      </c>
      <c r="T277" s="16"/>
      <c r="U277" s="15">
        <f>S277+T277</f>
        <v>0</v>
      </c>
      <c r="V277" s="16"/>
      <c r="W277" s="15">
        <f>U277+V277</f>
        <v>0</v>
      </c>
      <c r="X277" s="16"/>
      <c r="Y277" s="15">
        <f>W277+X277</f>
        <v>0</v>
      </c>
      <c r="Z277" s="26"/>
      <c r="AA277" s="15">
        <f>Y277+Z277</f>
        <v>0</v>
      </c>
      <c r="AB277" s="16">
        <v>0</v>
      </c>
      <c r="AC277" s="16"/>
      <c r="AD277" s="16">
        <f t="shared" si="450"/>
        <v>0</v>
      </c>
      <c r="AE277" s="16"/>
      <c r="AF277" s="16">
        <f t="shared" ref="AF277:AF281" si="469">AD277+AE277</f>
        <v>0</v>
      </c>
      <c r="AG277" s="16"/>
      <c r="AH277" s="16">
        <f t="shared" ref="AH277:AH281" si="470">AF277+AG277</f>
        <v>0</v>
      </c>
      <c r="AI277" s="16"/>
      <c r="AJ277" s="16">
        <f t="shared" ref="AJ277:AJ281" si="471">AH277+AI277</f>
        <v>0</v>
      </c>
      <c r="AK277" s="26"/>
      <c r="AL277" s="16">
        <f t="shared" ref="AL277:AL281" si="472">AJ277+AK277</f>
        <v>0</v>
      </c>
      <c r="AM277" s="9" t="s">
        <v>119</v>
      </c>
      <c r="AN277" s="13">
        <v>0</v>
      </c>
    </row>
    <row r="278" spans="1:40" x14ac:dyDescent="0.3">
      <c r="A278" s="58"/>
      <c r="B278" s="75" t="s">
        <v>59</v>
      </c>
      <c r="C278" s="6"/>
      <c r="D278" s="16">
        <v>285000</v>
      </c>
      <c r="E278" s="46"/>
      <c r="F278" s="15">
        <f t="shared" si="448"/>
        <v>285000</v>
      </c>
      <c r="G278" s="16"/>
      <c r="H278" s="15">
        <f t="shared" si="464"/>
        <v>285000</v>
      </c>
      <c r="I278" s="16"/>
      <c r="J278" s="15">
        <f t="shared" si="465"/>
        <v>285000</v>
      </c>
      <c r="K278" s="16"/>
      <c r="L278" s="15">
        <f t="shared" si="466"/>
        <v>285000</v>
      </c>
      <c r="M278" s="26"/>
      <c r="N278" s="15">
        <f t="shared" si="467"/>
        <v>285000</v>
      </c>
      <c r="O278" s="16">
        <v>0</v>
      </c>
      <c r="P278" s="46"/>
      <c r="Q278" s="15">
        <f t="shared" si="449"/>
        <v>0</v>
      </c>
      <c r="R278" s="16"/>
      <c r="S278" s="15">
        <f t="shared" si="468"/>
        <v>0</v>
      </c>
      <c r="T278" s="16"/>
      <c r="U278" s="15">
        <f>S278+T278</f>
        <v>0</v>
      </c>
      <c r="V278" s="16"/>
      <c r="W278" s="15">
        <f>U278+V278</f>
        <v>0</v>
      </c>
      <c r="X278" s="16"/>
      <c r="Y278" s="15">
        <f>W278+X278</f>
        <v>0</v>
      </c>
      <c r="Z278" s="26"/>
      <c r="AA278" s="15">
        <f>Y278+Z278</f>
        <v>0</v>
      </c>
      <c r="AB278" s="16">
        <v>0</v>
      </c>
      <c r="AC278" s="16"/>
      <c r="AD278" s="16">
        <f t="shared" si="450"/>
        <v>0</v>
      </c>
      <c r="AE278" s="16"/>
      <c r="AF278" s="16">
        <f t="shared" si="469"/>
        <v>0</v>
      </c>
      <c r="AG278" s="16"/>
      <c r="AH278" s="16">
        <f t="shared" si="470"/>
        <v>0</v>
      </c>
      <c r="AI278" s="16"/>
      <c r="AJ278" s="16">
        <f t="shared" si="471"/>
        <v>0</v>
      </c>
      <c r="AK278" s="26"/>
      <c r="AL278" s="16">
        <f t="shared" si="472"/>
        <v>0</v>
      </c>
      <c r="AM278" s="9" t="s">
        <v>119</v>
      </c>
      <c r="AN278" s="13"/>
    </row>
    <row r="279" spans="1:40" ht="56.25" x14ac:dyDescent="0.3">
      <c r="A279" s="58" t="s">
        <v>363</v>
      </c>
      <c r="B279" s="75" t="s">
        <v>317</v>
      </c>
      <c r="C279" s="6" t="s">
        <v>129</v>
      </c>
      <c r="D279" s="16"/>
      <c r="E279" s="46"/>
      <c r="F279" s="15"/>
      <c r="G279" s="16">
        <v>14.087</v>
      </c>
      <c r="H279" s="15">
        <f t="shared" si="464"/>
        <v>14.087</v>
      </c>
      <c r="I279" s="16"/>
      <c r="J279" s="15">
        <f t="shared" si="465"/>
        <v>14.087</v>
      </c>
      <c r="K279" s="16"/>
      <c r="L279" s="15">
        <f t="shared" si="466"/>
        <v>14.087</v>
      </c>
      <c r="M279" s="26"/>
      <c r="N279" s="15">
        <f t="shared" si="467"/>
        <v>14.087</v>
      </c>
      <c r="O279" s="16"/>
      <c r="P279" s="46"/>
      <c r="Q279" s="15"/>
      <c r="R279" s="16"/>
      <c r="S279" s="15">
        <f t="shared" si="468"/>
        <v>0</v>
      </c>
      <c r="T279" s="16"/>
      <c r="U279" s="15">
        <f>S279+T279</f>
        <v>0</v>
      </c>
      <c r="V279" s="16"/>
      <c r="W279" s="15">
        <f>U279+V279</f>
        <v>0</v>
      </c>
      <c r="X279" s="16"/>
      <c r="Y279" s="15">
        <f>W279+X279</f>
        <v>0</v>
      </c>
      <c r="Z279" s="26"/>
      <c r="AA279" s="15">
        <f>Y279+Z279</f>
        <v>0</v>
      </c>
      <c r="AB279" s="16"/>
      <c r="AC279" s="16"/>
      <c r="AD279" s="16"/>
      <c r="AE279" s="16"/>
      <c r="AF279" s="16">
        <f t="shared" si="469"/>
        <v>0</v>
      </c>
      <c r="AG279" s="16"/>
      <c r="AH279" s="16">
        <f t="shared" si="470"/>
        <v>0</v>
      </c>
      <c r="AI279" s="16"/>
      <c r="AJ279" s="16">
        <f t="shared" si="471"/>
        <v>0</v>
      </c>
      <c r="AK279" s="26"/>
      <c r="AL279" s="16">
        <f t="shared" si="472"/>
        <v>0</v>
      </c>
      <c r="AM279" s="9" t="s">
        <v>318</v>
      </c>
      <c r="AN279" s="13"/>
    </row>
    <row r="280" spans="1:40" ht="56.25" x14ac:dyDescent="0.3">
      <c r="A280" s="58" t="s">
        <v>367</v>
      </c>
      <c r="B280" s="75" t="s">
        <v>368</v>
      </c>
      <c r="C280" s="6" t="s">
        <v>369</v>
      </c>
      <c r="D280" s="16"/>
      <c r="E280" s="46"/>
      <c r="F280" s="15"/>
      <c r="G280" s="16"/>
      <c r="H280" s="15"/>
      <c r="I280" s="16"/>
      <c r="J280" s="15"/>
      <c r="K280" s="16"/>
      <c r="L280" s="15"/>
      <c r="M280" s="26">
        <f>13200</f>
        <v>13200</v>
      </c>
      <c r="N280" s="15">
        <f t="shared" si="467"/>
        <v>13200</v>
      </c>
      <c r="O280" s="16"/>
      <c r="P280" s="46"/>
      <c r="Q280" s="15"/>
      <c r="R280" s="16"/>
      <c r="S280" s="15"/>
      <c r="T280" s="16"/>
      <c r="U280" s="15"/>
      <c r="V280" s="16"/>
      <c r="W280" s="15"/>
      <c r="X280" s="16"/>
      <c r="Y280" s="15"/>
      <c r="Z280" s="26"/>
      <c r="AA280" s="15">
        <f>Y280+Z280</f>
        <v>0</v>
      </c>
      <c r="AB280" s="16"/>
      <c r="AC280" s="16"/>
      <c r="AD280" s="16"/>
      <c r="AE280" s="16"/>
      <c r="AF280" s="16"/>
      <c r="AG280" s="16"/>
      <c r="AH280" s="16"/>
      <c r="AI280" s="16"/>
      <c r="AJ280" s="16"/>
      <c r="AK280" s="26"/>
      <c r="AL280" s="16">
        <f t="shared" si="472"/>
        <v>0</v>
      </c>
      <c r="AM280" s="9" t="s">
        <v>370</v>
      </c>
      <c r="AN280" s="13"/>
    </row>
    <row r="281" spans="1:40" x14ac:dyDescent="0.3">
      <c r="A281" s="78"/>
      <c r="B281" s="97" t="s">
        <v>8</v>
      </c>
      <c r="C281" s="97"/>
      <c r="D281" s="34">
        <f>D15+D95+D134+D160+D220+D226+D236+D251+D271</f>
        <v>10357270.899999999</v>
      </c>
      <c r="E281" s="34">
        <f>E15+E95+E134+E160+E220+E226+E236+E251+E271</f>
        <v>-56767.06200000002</v>
      </c>
      <c r="F281" s="49">
        <f t="shared" si="448"/>
        <v>10300503.837999998</v>
      </c>
      <c r="G281" s="34">
        <f>G15+G95+G134+G160+G220+G226+G236+G251+G271</f>
        <v>672350.08200000005</v>
      </c>
      <c r="H281" s="49">
        <f t="shared" si="464"/>
        <v>10972853.919999998</v>
      </c>
      <c r="I281" s="16">
        <f>I15+I95+I134+I160+I220+I226+I236+I251+I271</f>
        <v>31825.651000000002</v>
      </c>
      <c r="J281" s="15">
        <f t="shared" si="465"/>
        <v>11004679.570999999</v>
      </c>
      <c r="K281" s="16">
        <f>K15+K95+K134+K160+K220+K226+K236+K251+K271</f>
        <v>-54.998000000000502</v>
      </c>
      <c r="L281" s="49">
        <f t="shared" si="466"/>
        <v>11004624.572999999</v>
      </c>
      <c r="M281" s="34">
        <f>M15+M95+M134+M160+M220+M226+M236+M251+M271</f>
        <v>894562.69800000009</v>
      </c>
      <c r="N281" s="15">
        <f t="shared" si="467"/>
        <v>11899187.271</v>
      </c>
      <c r="O281" s="34">
        <f>O15+O95+O134+O160+O220+O226+O236+O251+O271</f>
        <v>9068838.5999999996</v>
      </c>
      <c r="P281" s="34">
        <f>P15+P95+P134+P160+P220+P226+P236+P251+P271</f>
        <v>140881.90000000002</v>
      </c>
      <c r="Q281" s="49">
        <f t="shared" si="449"/>
        <v>9209720.5</v>
      </c>
      <c r="R281" s="34">
        <f>R15+R95+R134+R160+R220+R226+R236+R251+R271</f>
        <v>-29648.628000000001</v>
      </c>
      <c r="S281" s="49">
        <f t="shared" si="468"/>
        <v>9180071.8719999995</v>
      </c>
      <c r="T281" s="34">
        <f>T15+T95+T134+T160+T220+T226+T236+T251+T271</f>
        <v>-2850</v>
      </c>
      <c r="U281" s="49">
        <f>S281+T281</f>
        <v>9177221.8719999995</v>
      </c>
      <c r="V281" s="16">
        <f>V15+V95+V134+V160+V220+V226+V236+V251+V271</f>
        <v>-84124.5</v>
      </c>
      <c r="W281" s="15">
        <f>U281+V281</f>
        <v>9093097.3719999995</v>
      </c>
      <c r="X281" s="16">
        <f>X15+X95+X134+X160+X220+X226+X236+X251+X271</f>
        <v>-28858.976999999999</v>
      </c>
      <c r="Y281" s="49">
        <f>W281+X281</f>
        <v>9064238.3949999996</v>
      </c>
      <c r="Z281" s="34">
        <f>Z15+Z95+Z134+Z160+Z220+Z226+Z236+Z251+Z271</f>
        <v>-812736.63400000019</v>
      </c>
      <c r="AA281" s="15">
        <f>Y281+Z281</f>
        <v>8251501.760999999</v>
      </c>
      <c r="AB281" s="34">
        <f>AB15+AB95+AB134+AB160+AB220+AB226+AB236+AB251+AB271</f>
        <v>8097458.1000000006</v>
      </c>
      <c r="AC281" s="34">
        <f>AC15+AC95+AC134+AC160+AC220+AC226+AC236+AC251+AC271</f>
        <v>-106010.1</v>
      </c>
      <c r="AD281" s="34">
        <f t="shared" si="450"/>
        <v>7991448.0000000009</v>
      </c>
      <c r="AE281" s="34">
        <f>AE15+AE95+AE134+AE160+AE220+AE226+AE236+AE251+AE271</f>
        <v>-148147.29999999999</v>
      </c>
      <c r="AF281" s="34">
        <f t="shared" si="469"/>
        <v>7843300.7000000011</v>
      </c>
      <c r="AG281" s="16">
        <f>AG15+AG95+AG134+AG160+AG220+AG226+AG236+AG251+AG271</f>
        <v>-28221.547000000006</v>
      </c>
      <c r="AH281" s="16">
        <f t="shared" si="470"/>
        <v>7815079.1530000009</v>
      </c>
      <c r="AI281" s="16">
        <f>AI15+AI95+AI134+AI160+AI220+AI226+AI236+AI251+AI271</f>
        <v>28221.546999999999</v>
      </c>
      <c r="AJ281" s="34">
        <f t="shared" si="471"/>
        <v>7843300.7000000011</v>
      </c>
      <c r="AK281" s="34">
        <f>AK15+AK95+AK134+AK160+AK220+AK226+AK236+AK251+AK271</f>
        <v>213206.58899999998</v>
      </c>
      <c r="AL281" s="16">
        <f t="shared" si="472"/>
        <v>8056507.2890000008</v>
      </c>
      <c r="AN281" s="13"/>
    </row>
    <row r="282" spans="1:40" x14ac:dyDescent="0.3">
      <c r="A282" s="78"/>
      <c r="B282" s="97" t="s">
        <v>9</v>
      </c>
      <c r="C282" s="107"/>
      <c r="D282" s="16"/>
      <c r="E282" s="46"/>
      <c r="F282" s="15"/>
      <c r="G282" s="16"/>
      <c r="H282" s="15"/>
      <c r="I282" s="16"/>
      <c r="J282" s="15"/>
      <c r="K282" s="16"/>
      <c r="L282" s="15"/>
      <c r="M282" s="26"/>
      <c r="N282" s="15"/>
      <c r="O282" s="16"/>
      <c r="P282" s="46"/>
      <c r="Q282" s="15"/>
      <c r="R282" s="16"/>
      <c r="S282" s="15"/>
      <c r="T282" s="16"/>
      <c r="U282" s="15"/>
      <c r="V282" s="16"/>
      <c r="W282" s="15"/>
      <c r="X282" s="16"/>
      <c r="Y282" s="15"/>
      <c r="Z282" s="26"/>
      <c r="AA282" s="15"/>
      <c r="AB282" s="16"/>
      <c r="AC282" s="16"/>
      <c r="AD282" s="16"/>
      <c r="AE282" s="16"/>
      <c r="AF282" s="16"/>
      <c r="AG282" s="16"/>
      <c r="AH282" s="16"/>
      <c r="AI282" s="16"/>
      <c r="AJ282" s="16"/>
      <c r="AK282" s="26"/>
      <c r="AL282" s="16"/>
      <c r="AN282" s="13"/>
    </row>
    <row r="283" spans="1:40" x14ac:dyDescent="0.3">
      <c r="A283" s="78"/>
      <c r="B283" s="97" t="s">
        <v>20</v>
      </c>
      <c r="C283" s="97"/>
      <c r="D283" s="16">
        <f>D163</f>
        <v>2102955</v>
      </c>
      <c r="E283" s="46">
        <f>E163</f>
        <v>0</v>
      </c>
      <c r="F283" s="15">
        <f t="shared" si="448"/>
        <v>2102955</v>
      </c>
      <c r="G283" s="16">
        <f>G163</f>
        <v>0</v>
      </c>
      <c r="H283" s="15">
        <f t="shared" ref="H283:H286" si="473">F283+G283</f>
        <v>2102955</v>
      </c>
      <c r="I283" s="16">
        <f>I163</f>
        <v>0</v>
      </c>
      <c r="J283" s="15">
        <f t="shared" ref="J283:J286" si="474">H283+I283</f>
        <v>2102955</v>
      </c>
      <c r="K283" s="16">
        <f>K163</f>
        <v>0</v>
      </c>
      <c r="L283" s="15">
        <f t="shared" ref="L283:L286" si="475">J283+K283</f>
        <v>2102955</v>
      </c>
      <c r="M283" s="26">
        <f>M163</f>
        <v>-337893.6</v>
      </c>
      <c r="N283" s="15">
        <f t="shared" ref="N283:N286" si="476">L283+M283</f>
        <v>1765061.4</v>
      </c>
      <c r="O283" s="16">
        <f>O163</f>
        <v>1860675</v>
      </c>
      <c r="P283" s="46">
        <f>P163</f>
        <v>0</v>
      </c>
      <c r="Q283" s="15">
        <f t="shared" si="449"/>
        <v>1860675</v>
      </c>
      <c r="R283" s="16">
        <f>R163</f>
        <v>0</v>
      </c>
      <c r="S283" s="15">
        <f t="shared" ref="S283:S286" si="477">Q283+R283</f>
        <v>1860675</v>
      </c>
      <c r="T283" s="16">
        <f>T163</f>
        <v>0</v>
      </c>
      <c r="U283" s="15">
        <f>S283+T283</f>
        <v>1860675</v>
      </c>
      <c r="V283" s="16">
        <f>V163</f>
        <v>0</v>
      </c>
      <c r="W283" s="15">
        <f>U283+V283</f>
        <v>1860675</v>
      </c>
      <c r="X283" s="16">
        <f>X163</f>
        <v>0</v>
      </c>
      <c r="Y283" s="15">
        <f>W283+X283</f>
        <v>1860675</v>
      </c>
      <c r="Z283" s="26">
        <f>Z163</f>
        <v>379331.1</v>
      </c>
      <c r="AA283" s="15">
        <f>Y283+Z283</f>
        <v>2240006.1</v>
      </c>
      <c r="AB283" s="16">
        <f>AB163</f>
        <v>2257104.5</v>
      </c>
      <c r="AC283" s="16">
        <f>AC163</f>
        <v>0</v>
      </c>
      <c r="AD283" s="16">
        <f t="shared" si="450"/>
        <v>2257104.5</v>
      </c>
      <c r="AE283" s="16">
        <f>AE163</f>
        <v>0</v>
      </c>
      <c r="AF283" s="16">
        <f t="shared" ref="AF283:AF286" si="478">AD283+AE283</f>
        <v>2257104.5</v>
      </c>
      <c r="AG283" s="16">
        <f>AG163</f>
        <v>0</v>
      </c>
      <c r="AH283" s="16">
        <f t="shared" ref="AH283:AH286" si="479">AF283+AG283</f>
        <v>2257104.5</v>
      </c>
      <c r="AI283" s="16">
        <f>AI163</f>
        <v>0</v>
      </c>
      <c r="AJ283" s="16">
        <f t="shared" ref="AJ283:AJ286" si="480">AH283+AI283</f>
        <v>2257104.5</v>
      </c>
      <c r="AK283" s="26">
        <f>AK163</f>
        <v>0</v>
      </c>
      <c r="AL283" s="16">
        <f t="shared" ref="AL283:AL286" si="481">AJ283+AK283</f>
        <v>2257104.5</v>
      </c>
      <c r="AN283" s="13"/>
    </row>
    <row r="284" spans="1:40" x14ac:dyDescent="0.3">
      <c r="A284" s="78"/>
      <c r="B284" s="97" t="s">
        <v>12</v>
      </c>
      <c r="C284" s="97"/>
      <c r="D284" s="16">
        <f>D18+D98+D137+D222+D229+D239+D274</f>
        <v>4265452.9000000004</v>
      </c>
      <c r="E284" s="46">
        <f>E18+E98+E137+E222+E229+E239+E274</f>
        <v>0</v>
      </c>
      <c r="F284" s="15">
        <f t="shared" si="448"/>
        <v>4265452.9000000004</v>
      </c>
      <c r="G284" s="16">
        <f>G18+G98+G137+G222+G229+G239+G274</f>
        <v>3455.7999999999997</v>
      </c>
      <c r="H284" s="15">
        <f t="shared" si="473"/>
        <v>4268908.7</v>
      </c>
      <c r="I284" s="16">
        <f>I18+I98+I137+I222+I229+I239+I274</f>
        <v>4208.9750000000004</v>
      </c>
      <c r="J284" s="15">
        <f t="shared" si="474"/>
        <v>4273117.6749999998</v>
      </c>
      <c r="K284" s="16">
        <f>K18+K98+K137+K222+K229+K239+K274</f>
        <v>0</v>
      </c>
      <c r="L284" s="15">
        <f t="shared" si="475"/>
        <v>4273117.6749999998</v>
      </c>
      <c r="M284" s="26">
        <f>M18+M98+M137+M222+M229+M239+M274</f>
        <v>13577.869999999999</v>
      </c>
      <c r="N284" s="15">
        <f t="shared" si="476"/>
        <v>4286695.5449999999</v>
      </c>
      <c r="O284" s="16">
        <f>O18+O98+O137+O222+O229+O239+O274</f>
        <v>1661272.1</v>
      </c>
      <c r="P284" s="46">
        <f>P18+P98+P137+P222+P229+P239+P274</f>
        <v>0</v>
      </c>
      <c r="Q284" s="15">
        <f t="shared" si="449"/>
        <v>1661272.1</v>
      </c>
      <c r="R284" s="16">
        <f>R18+R98+R137+R222+R229+R239+R274</f>
        <v>-23652.799999999999</v>
      </c>
      <c r="S284" s="15">
        <f t="shared" si="477"/>
        <v>1637619.3</v>
      </c>
      <c r="T284" s="16">
        <f>T18+T98+T137+T222+T229+T239+T274</f>
        <v>-2850</v>
      </c>
      <c r="U284" s="15">
        <f>S284+T284</f>
        <v>1634769.3</v>
      </c>
      <c r="V284" s="16">
        <f>V18+V98+V137+V222+V229+V239+V274</f>
        <v>0</v>
      </c>
      <c r="W284" s="15">
        <f>U284+V284</f>
        <v>1634769.3</v>
      </c>
      <c r="X284" s="16">
        <f>X18+X98+X137+X222+X229+X239+X274</f>
        <v>0</v>
      </c>
      <c r="Y284" s="15">
        <f>W284+X284</f>
        <v>1634769.3</v>
      </c>
      <c r="Z284" s="26">
        <f>Z18+Z98+Z137+Z222+Z229+Z239+Z274</f>
        <v>-9621.643</v>
      </c>
      <c r="AA284" s="15">
        <f>Y284+Z284</f>
        <v>1625147.6570000001</v>
      </c>
      <c r="AB284" s="16">
        <f>AB18+AB98+AB137+AB222+AB229+AB239+AB274</f>
        <v>815195.2</v>
      </c>
      <c r="AC284" s="16">
        <f>AC18+AC98+AC137+AC222+AC229+AC239+AC274</f>
        <v>0</v>
      </c>
      <c r="AD284" s="16">
        <f t="shared" si="450"/>
        <v>815195.2</v>
      </c>
      <c r="AE284" s="16">
        <f>AE18+AE98+AE137+AE222+AE229+AE239+AE274</f>
        <v>-144564.5</v>
      </c>
      <c r="AF284" s="16">
        <f t="shared" si="478"/>
        <v>670630.69999999995</v>
      </c>
      <c r="AG284" s="16">
        <f>AG18+AG98+AG137+AG222+AG229+AG239+AG274</f>
        <v>0</v>
      </c>
      <c r="AH284" s="16">
        <f t="shared" si="479"/>
        <v>670630.69999999995</v>
      </c>
      <c r="AI284" s="16">
        <f>AI18+AI98+AI137+AI222+AI229+AI239+AI274</f>
        <v>0</v>
      </c>
      <c r="AJ284" s="16">
        <f t="shared" si="480"/>
        <v>670630.69999999995</v>
      </c>
      <c r="AK284" s="26">
        <f>AK18+AK98+AK137+AK222+AK229+AK239+AK274</f>
        <v>-3607.3510000000001</v>
      </c>
      <c r="AL284" s="16">
        <f t="shared" si="481"/>
        <v>667023.34899999993</v>
      </c>
      <c r="AN284" s="13"/>
    </row>
    <row r="285" spans="1:40" x14ac:dyDescent="0.3">
      <c r="A285" s="78"/>
      <c r="B285" s="97" t="s">
        <v>19</v>
      </c>
      <c r="C285" s="97"/>
      <c r="D285" s="16">
        <f>D19+D99</f>
        <v>388364.5</v>
      </c>
      <c r="E285" s="46">
        <f>E19+E99</f>
        <v>0</v>
      </c>
      <c r="F285" s="15">
        <f t="shared" si="448"/>
        <v>388364.5</v>
      </c>
      <c r="G285" s="16">
        <f>G19+G99</f>
        <v>9877</v>
      </c>
      <c r="H285" s="15">
        <f t="shared" si="473"/>
        <v>398241.5</v>
      </c>
      <c r="I285" s="16">
        <f>I19+I99</f>
        <v>0</v>
      </c>
      <c r="J285" s="15">
        <f t="shared" si="474"/>
        <v>398241.5</v>
      </c>
      <c r="K285" s="16">
        <f>K19+K99</f>
        <v>-26082.3</v>
      </c>
      <c r="L285" s="15">
        <f t="shared" si="475"/>
        <v>372159.2</v>
      </c>
      <c r="M285" s="26">
        <f>M19+M99</f>
        <v>355165</v>
      </c>
      <c r="N285" s="15">
        <f t="shared" si="476"/>
        <v>727324.2</v>
      </c>
      <c r="O285" s="16">
        <f>O19+O99</f>
        <v>395022</v>
      </c>
      <c r="P285" s="46">
        <f>P19+P99</f>
        <v>0</v>
      </c>
      <c r="Q285" s="15">
        <f t="shared" si="449"/>
        <v>395022</v>
      </c>
      <c r="R285" s="16">
        <f>R19+R99</f>
        <v>7158.2</v>
      </c>
      <c r="S285" s="15">
        <f t="shared" si="477"/>
        <v>402180.2</v>
      </c>
      <c r="T285" s="16">
        <f>T19+T99</f>
        <v>0</v>
      </c>
      <c r="U285" s="15">
        <f>S285+T285</f>
        <v>402180.2</v>
      </c>
      <c r="V285" s="16">
        <f>V19+V99</f>
        <v>0</v>
      </c>
      <c r="W285" s="15">
        <f>U285+V285</f>
        <v>402180.2</v>
      </c>
      <c r="X285" s="16">
        <f>X19+X99</f>
        <v>-27321.599999999999</v>
      </c>
      <c r="Y285" s="15">
        <f>W285+X285</f>
        <v>374858.60000000003</v>
      </c>
      <c r="Z285" s="26">
        <f>Z19+Z99</f>
        <v>0</v>
      </c>
      <c r="AA285" s="15">
        <f>Y285+Z285</f>
        <v>374858.60000000003</v>
      </c>
      <c r="AB285" s="16">
        <f>AB19+AB99</f>
        <v>137475.1</v>
      </c>
      <c r="AC285" s="16">
        <f>AC19+AC99</f>
        <v>0</v>
      </c>
      <c r="AD285" s="16">
        <f t="shared" si="450"/>
        <v>137475.1</v>
      </c>
      <c r="AE285" s="16">
        <f>AE19+AE99</f>
        <v>-3582.8</v>
      </c>
      <c r="AF285" s="16">
        <f t="shared" si="478"/>
        <v>133892.30000000002</v>
      </c>
      <c r="AG285" s="16">
        <f>AG19+AG99</f>
        <v>0</v>
      </c>
      <c r="AH285" s="16">
        <f t="shared" si="479"/>
        <v>133892.30000000002</v>
      </c>
      <c r="AI285" s="16">
        <f>AI19+AI99</f>
        <v>0</v>
      </c>
      <c r="AJ285" s="16">
        <f t="shared" si="480"/>
        <v>133892.30000000002</v>
      </c>
      <c r="AK285" s="26">
        <f>AK19+AK99</f>
        <v>0</v>
      </c>
      <c r="AL285" s="16">
        <f t="shared" si="481"/>
        <v>133892.30000000002</v>
      </c>
      <c r="AN285" s="13"/>
    </row>
    <row r="286" spans="1:40" x14ac:dyDescent="0.3">
      <c r="A286" s="78"/>
      <c r="B286" s="97" t="s">
        <v>28</v>
      </c>
      <c r="C286" s="98"/>
      <c r="D286" s="16">
        <f>D100</f>
        <v>674156.3</v>
      </c>
      <c r="E286" s="46">
        <f>E100</f>
        <v>0</v>
      </c>
      <c r="F286" s="15">
        <f t="shared" si="448"/>
        <v>674156.3</v>
      </c>
      <c r="G286" s="16">
        <f>G100</f>
        <v>0</v>
      </c>
      <c r="H286" s="15">
        <f t="shared" si="473"/>
        <v>674156.3</v>
      </c>
      <c r="I286" s="16">
        <f>I100</f>
        <v>0</v>
      </c>
      <c r="J286" s="15">
        <f t="shared" si="474"/>
        <v>674156.3</v>
      </c>
      <c r="K286" s="16">
        <f>K100</f>
        <v>0</v>
      </c>
      <c r="L286" s="15">
        <f t="shared" si="475"/>
        <v>674156.3</v>
      </c>
      <c r="M286" s="26">
        <f>M100</f>
        <v>951713.06599999999</v>
      </c>
      <c r="N286" s="15">
        <f t="shared" si="476"/>
        <v>1625869.3659999999</v>
      </c>
      <c r="O286" s="16">
        <f>O100</f>
        <v>2005011.7</v>
      </c>
      <c r="P286" s="46">
        <f>P100</f>
        <v>0</v>
      </c>
      <c r="Q286" s="15">
        <f t="shared" si="449"/>
        <v>2005011.7</v>
      </c>
      <c r="R286" s="16">
        <f>R100</f>
        <v>0</v>
      </c>
      <c r="S286" s="15">
        <f t="shared" si="477"/>
        <v>2005011.7</v>
      </c>
      <c r="T286" s="16">
        <f>T100</f>
        <v>0</v>
      </c>
      <c r="U286" s="15">
        <f>S286+T286</f>
        <v>2005011.7</v>
      </c>
      <c r="V286" s="16">
        <f>V100</f>
        <v>0</v>
      </c>
      <c r="W286" s="15">
        <f>U286+V286</f>
        <v>2005011.7</v>
      </c>
      <c r="X286" s="16">
        <f>X100</f>
        <v>0</v>
      </c>
      <c r="Y286" s="15">
        <f>W286+X286</f>
        <v>2005011.7</v>
      </c>
      <c r="Z286" s="26">
        <f>Z100</f>
        <v>-1394490.56</v>
      </c>
      <c r="AA286" s="15">
        <f>Y286+Z286</f>
        <v>610521.1399999999</v>
      </c>
      <c r="AB286" s="16">
        <f>AB100</f>
        <v>2103257.2000000002</v>
      </c>
      <c r="AC286" s="16">
        <f>AC100</f>
        <v>0</v>
      </c>
      <c r="AD286" s="16">
        <f t="shared" si="450"/>
        <v>2103257.2000000002</v>
      </c>
      <c r="AE286" s="16">
        <f>AE100</f>
        <v>0</v>
      </c>
      <c r="AF286" s="16">
        <f t="shared" si="478"/>
        <v>2103257.2000000002</v>
      </c>
      <c r="AG286" s="16">
        <f>AG100</f>
        <v>0</v>
      </c>
      <c r="AH286" s="16">
        <f t="shared" si="479"/>
        <v>2103257.2000000002</v>
      </c>
      <c r="AI286" s="16">
        <f>AI100</f>
        <v>0</v>
      </c>
      <c r="AJ286" s="16">
        <f t="shared" si="480"/>
        <v>2103257.2000000002</v>
      </c>
      <c r="AK286" s="26">
        <f>AK100</f>
        <v>-68540.58</v>
      </c>
      <c r="AL286" s="16">
        <f t="shared" si="481"/>
        <v>2034716.62</v>
      </c>
      <c r="AN286" s="13"/>
    </row>
    <row r="287" spans="1:40" x14ac:dyDescent="0.3">
      <c r="A287" s="78"/>
      <c r="B287" s="97" t="s">
        <v>10</v>
      </c>
      <c r="C287" s="97"/>
      <c r="D287" s="16"/>
      <c r="E287" s="46"/>
      <c r="F287" s="15"/>
      <c r="G287" s="16"/>
      <c r="H287" s="15"/>
      <c r="I287" s="16"/>
      <c r="J287" s="15"/>
      <c r="K287" s="16"/>
      <c r="L287" s="15"/>
      <c r="M287" s="26"/>
      <c r="N287" s="15"/>
      <c r="O287" s="16"/>
      <c r="P287" s="46"/>
      <c r="Q287" s="15"/>
      <c r="R287" s="16"/>
      <c r="S287" s="15"/>
      <c r="T287" s="16"/>
      <c r="U287" s="15"/>
      <c r="V287" s="16"/>
      <c r="W287" s="15"/>
      <c r="X287" s="16"/>
      <c r="Y287" s="15"/>
      <c r="Z287" s="26"/>
      <c r="AA287" s="15"/>
      <c r="AB287" s="16"/>
      <c r="AC287" s="16"/>
      <c r="AD287" s="16"/>
      <c r="AE287" s="16"/>
      <c r="AF287" s="16"/>
      <c r="AG287" s="16"/>
      <c r="AH287" s="16"/>
      <c r="AI287" s="16"/>
      <c r="AJ287" s="16"/>
      <c r="AK287" s="26"/>
      <c r="AL287" s="16"/>
      <c r="AN287" s="13"/>
    </row>
    <row r="288" spans="1:40" x14ac:dyDescent="0.3">
      <c r="A288" s="78"/>
      <c r="B288" s="97" t="s">
        <v>14</v>
      </c>
      <c r="C288" s="98"/>
      <c r="D288" s="16">
        <f>D230+D232+D252+D253+D255+D240+D242+D244+D245+D249+D101+D102+D103+D108+D109+D111+D112+D113+D20+D21+D22+D23+D24+D25+D44+D48+D49+D54+D59+D63+D77+D155+D35</f>
        <v>2336236.7000000002</v>
      </c>
      <c r="E288" s="16">
        <f>E230+E232+E252+E253+E255+E240+E242+E244+E245+E249+E101+E102+E103+E108+E109+E111+E112+E113+E20+E21+E22+E23+E24+E25+E44+E48+E49+E54+E59+E63+E77+E155+E35+E256+E257+E258+E259+E260+E261+E262+E263+E264+E265+E266+E267+E268+E269+E270</f>
        <v>-150799.29999999993</v>
      </c>
      <c r="F288" s="15">
        <f t="shared" si="448"/>
        <v>2185437.4000000004</v>
      </c>
      <c r="G288" s="16">
        <f>G230+G232+G252+G253+G255+G240+G242+G244+G245+G249+G101+G102+G103+G108+G109+G111+G112+G113+G20+G21+G22+G23+G24+G25+G44+G48+G49+G54+G59+G63+G77+G155+G35+G256+G257+G258+G259+G260+G261+G262+G263+G264+G265+G266+G267+G268+G269+G270+G86+G89+G127+G128+G129+G250+G279+G81+G88</f>
        <v>260819.215</v>
      </c>
      <c r="H288" s="15">
        <f t="shared" ref="H288:H296" si="482">F288+G288</f>
        <v>2446256.6150000002</v>
      </c>
      <c r="I288" s="16">
        <f>I230+I232+I252+I253+I255+I240+I242+I244+I245+I249+I101+I102+I103+I108+I109+I111+I112+I113+I20+I21+I22+I23+I24+I25+I44+I48+I49+I54+I59+I63+I77+I155+I35+I256+I257+I258+I259+I260+I261+I262+I263+I264+I265+I266+I267+I268+I269+I270+I86+I89+I127+I128+I129+I250+I279+I81+I88</f>
        <v>-33342.248999999996</v>
      </c>
      <c r="J288" s="15">
        <f t="shared" ref="J288:J296" si="483">H288+I288</f>
        <v>2412914.3660000004</v>
      </c>
      <c r="K288" s="16">
        <f>K230+K232+K252+K253+K255+K240+K242+K244+K245+K249+K101+K102+K103+K108+K109+K111+K112+K113+K20+K21+K22+K23+K24+K25+K44+K48+K49+K54+K59+K63+K77+K155+K35+K256+K257+K258+K259+K260+K261+K262+K263+K264+K265+K266+K267+K268+K269+K270+K86+K89+K127+K128+K129+K250+K279+K81+K88</f>
        <v>-26135.898000000001</v>
      </c>
      <c r="L288" s="15">
        <f t="shared" ref="L288:L296" si="484">J288+K288</f>
        <v>2386778.4680000003</v>
      </c>
      <c r="M288" s="26">
        <f>M230+M232+M252+M253+M255+M240+M242+M244+M245+M249+M101+M102+M103+M108+M109+M111+M112+M113+M20+M21+M22+M23+M24+M25+M44+M48+M49+M54+M59+M63+M77+M155+M35+M256+M257+M258+M259+M260+M261+M262+M263+M264+M265+M266+M267+M268+M269+M270+M86+M89+M127+M128+M129+M250+M279+M81+M88+M91+M93+M133</f>
        <v>336647.53700000007</v>
      </c>
      <c r="N288" s="15">
        <f t="shared" ref="N288:N289" si="485">L288+M288</f>
        <v>2723426.0050000004</v>
      </c>
      <c r="O288" s="16">
        <f>O230+O232+O252+O253+O255+O240+O242+O244+O245+O249+O101+O102+O103+O108+O109+O111+O112+O113+O20+O21+O22+O23+O24+O25+O44+O48+O49+O54+O59+O63+O77+O155+O35</f>
        <v>2449973.0999999996</v>
      </c>
      <c r="P288" s="46">
        <f>P230+P232+P252+P253+P255+P240+P242+P244+P245+P249+P101+P102+P103+P108+P109+P111+P112+P113+P20+P21+P22+P23+P24+P25+P44+P48+P49+P54+P59+P63+P77+P155+P35+P256+P257+P258+P259+P260+P261+P262+P263+P264+P265+P266+P267+P268</f>
        <v>224850.2</v>
      </c>
      <c r="Q288" s="15">
        <f t="shared" si="449"/>
        <v>2674823.2999999998</v>
      </c>
      <c r="R288" s="16">
        <f>R230+R232+R252+R253+R255+R240+R242+R244+R245+R249+R101+R102+R103+R108+R109+R111+R112+R113+R20+R21+R22+R23+R24+R25+R44+R48+R49+R54+R59+R63+R77+R155+R35+R256+R257+R258+R259+R260+R261+R262+R263+R264+R265+R266+R267+R268+R269+R270+R86+R89+R127+R128+R129+R250+R279+R81+R88</f>
        <v>-13154.028</v>
      </c>
      <c r="S288" s="15">
        <f t="shared" ref="S288:S296" si="486">Q288+R288</f>
        <v>2661669.2719999999</v>
      </c>
      <c r="T288" s="16">
        <f>T230+T232+T252+T253+T255+T240+T242+T244+T245+T249+T101+T102+T103+T108+T109+T111+T112+T113+T20+T21+T22+T23+T24+T25+T44+T48+T49+T54+T59+T63+T77+T155+T35+T256+T257+T258+T259+T260+T261+T262+T263+T264+T265+T266+T267+T268+T269+T270+T86+T89+T127+T128+T129+T250+T279+T81+T88</f>
        <v>0</v>
      </c>
      <c r="U288" s="15">
        <f t="shared" ref="U288:U296" si="487">S288+T288</f>
        <v>2661669.2719999999</v>
      </c>
      <c r="V288" s="16">
        <f>V230+V232+V252+V253+V255+V240+V242+V244+V245+V249+V101+V102+V103+V108+V109+V111+V112+V113+V20+V21+V22+V23+V24+V25+V44+V48+V49+V54+V59+V63+V77+V155+V35+V256+V257+V258+V259+V260+V261+V262+V263+V264+V265+V266+V267+V268+V269+V270+V86+V89+V127+V128+V129+V250+V279+V81+V88</f>
        <v>0</v>
      </c>
      <c r="W288" s="15">
        <f t="shared" ref="W288:W296" si="488">U288+V288</f>
        <v>2661669.2719999999</v>
      </c>
      <c r="X288" s="16">
        <f>X230+X232+X252+X253+X255+X240+X242+X244+X245+X249+X101+X102+X103+X108+X109+X111+X112+X113+X20+X21+X22+X23+X24+X25+X44+X48+X49+X54+X59+X63+X77+X155+X35+X256+X257+X258+X259+X260+X261+X262+X263+X264+X265+X266+X267+X268+X269+X270+X86+X89+X127+X128+X129+X250+X279+X81+X88</f>
        <v>-28858.976999999999</v>
      </c>
      <c r="Y288" s="15">
        <f t="shared" ref="Y288:Y296" si="489">W288+X288</f>
        <v>2632810.2949999999</v>
      </c>
      <c r="Z288" s="26">
        <f>Z230+Z232+Z252+Z253+Z255+Z240+Z242+Z244+Z245+Z249+Z101+Z102+Z103+Z108+Z109+Z111+Z112+Z113+Z20+Z21+Z22+Z23+Z24+Z25+Z44+Z48+Z49+Z54+Z59+Z63+Z77+Z155+Z35+Z256+Z257+Z258+Z259+Z260+Z261+Z262+Z263+Z264+Z265+Z266+Z267+Z268+Z269+Z270+Z86+Z89+Z127+Z128+Z129+Z250+Z279+Z81+Z88+Z91+Z93+Z133</f>
        <v>83866.409</v>
      </c>
      <c r="AA288" s="15">
        <f t="shared" ref="AA288:AA297" si="490">Y288+Z288</f>
        <v>2716676.7039999999</v>
      </c>
      <c r="AB288" s="16">
        <f>AB230+AB232+AB252+AB253+AB255+AB240+AB242+AB244+AB245+AB249+AB101+AB102+AB103+AB108+AB109+AB111+AB112+AB113+AB20+AB21+AB22+AB23+AB24+AB25+AB44+AB48+AB49+AB54+AB59+AB63+AB77+AB155+AB35</f>
        <v>1217434.3</v>
      </c>
      <c r="AC288" s="16">
        <f>AC230+AC232+AC252+AC253+AC255+AC240+AC242+AC244+AC245+AC249+AC101+AC102+AC103+AC108+AC109+AC111+AC112+AC113+AC20+AC21+AC22+AC23+AC24+AC25+AC44+AC48+AC49+AC54+AC59+AC63+AC77+AC155+AC35+AC256+AC257+AC258+AC259+AC260+AC261+AC262+AC263+AC264+AC265+AC266+AC267+AC268</f>
        <v>-46776.10000000002</v>
      </c>
      <c r="AD288" s="16">
        <f t="shared" si="450"/>
        <v>1170658.2</v>
      </c>
      <c r="AE288" s="16">
        <f>AE230+AE232+AE252+AE253+AE255+AE240+AE242+AE244+AE245+AE249+AE101+AE102+AE103+AE108+AE109+AE111+AE112+AE113+AE20+AE21+AE22+AE23+AE24+AE25+AE44+AE48+AE49+AE54+AE59+AE63+AE77+AE155+AE35+AE256+AE257+AE258+AE259+AE260+AE261+AE262+AE263+AE264+AE265+AE266+AE267+AE268+AE269+AE270+AE86+AE89+AE127+AE128+AE129+AE250+AE279+AE81+AE88</f>
        <v>0</v>
      </c>
      <c r="AF288" s="16">
        <f t="shared" ref="AF288:AF296" si="491">AD288+AE288</f>
        <v>1170658.2</v>
      </c>
      <c r="AG288" s="16">
        <f>AG230+AG232+AG252+AG253+AG255+AG240+AG242+AG244+AG245+AG249+AG101+AG102+AG103+AG108+AG109+AG111+AG112+AG113+AG20+AG21+AG22+AG23+AG24+AG25+AG44+AG48+AG49+AG54+AG59+AG63+AG77+AG155+AG35+AG256+AG257+AG258+AG259+AG260+AG261+AG262+AG263+AG264+AG265+AG266+AG267+AG268+AG269+AG270+AG86+AG89+AG127+AG128+AG129+AG250+AG279+AG81+AG88</f>
        <v>0</v>
      </c>
      <c r="AH288" s="16">
        <f t="shared" ref="AH288:AH296" si="492">AF288+AG288</f>
        <v>1170658.2</v>
      </c>
      <c r="AI288" s="16">
        <f>AI230+AI232+AI252+AI253+AI255+AI240+AI242+AI244+AI245+AI249+AI101+AI102+AI103+AI108+AI109+AI111+AI112+AI113+AI20+AI21+AI22+AI23+AI24+AI25+AI44+AI48+AI49+AI54+AI59+AI63+AI77+AI155+AI35+AI256+AI257+AI258+AI259+AI260+AI261+AI262+AI263+AI264+AI265+AI266+AI267+AI268+AI269+AI270+AI86+AI89+AI127+AI128+AI129+AI250+AI279+AI81+AI88</f>
        <v>0</v>
      </c>
      <c r="AJ288" s="16">
        <f t="shared" ref="AJ288:AJ296" si="493">AH288+AI288</f>
        <v>1170658.2</v>
      </c>
      <c r="AK288" s="26">
        <f>AK230+AK232+AK252+AK253+AK255+AK240+AK242+AK244+AK245+AK249+AK101+AK102+AK103+AK108+AK109+AK111+AK112+AK113+AK20+AK21+AK22+AK23+AK24+AK25+AK44+AK48+AK49+AK54+AK59+AK63+AK77+AK155+AK35+AK256+AK257+AK258+AK259+AK260+AK261+AK262+AK263+AK264+AK265+AK266+AK267+AK268+AK269+AK270+AK86+AK89+AK127+AK128+AK129+AK250+AK279+AK81+AK88+AK91+AK93+AK133</f>
        <v>283790.81900000002</v>
      </c>
      <c r="AL288" s="16">
        <f t="shared" ref="AL288:AL297" si="494">AJ288+AK288</f>
        <v>1454449.0189999999</v>
      </c>
      <c r="AN288" s="13"/>
    </row>
    <row r="289" spans="1:40" x14ac:dyDescent="0.3">
      <c r="A289" s="78"/>
      <c r="B289" s="97" t="s">
        <v>3</v>
      </c>
      <c r="C289" s="98"/>
      <c r="D289" s="16">
        <f>D115+D120+D123</f>
        <v>2285747.6</v>
      </c>
      <c r="E289" s="46">
        <f>E115+E120+E123</f>
        <v>0</v>
      </c>
      <c r="F289" s="15">
        <f t="shared" si="448"/>
        <v>2285747.6</v>
      </c>
      <c r="G289" s="16">
        <f>G115+G120+G123</f>
        <v>13339.26</v>
      </c>
      <c r="H289" s="15">
        <f t="shared" si="482"/>
        <v>2299086.86</v>
      </c>
      <c r="I289" s="16">
        <f>I115+I120+I123</f>
        <v>0</v>
      </c>
      <c r="J289" s="15">
        <f t="shared" si="483"/>
        <v>2299086.86</v>
      </c>
      <c r="K289" s="16">
        <f>K115+K120+K123</f>
        <v>0</v>
      </c>
      <c r="L289" s="15">
        <f t="shared" si="484"/>
        <v>2299086.86</v>
      </c>
      <c r="M289" s="26">
        <f>M115+M120+M123</f>
        <v>1002241.904</v>
      </c>
      <c r="N289" s="15">
        <f t="shared" si="485"/>
        <v>3301328.764</v>
      </c>
      <c r="O289" s="16">
        <f>O115+O120+O123</f>
        <v>2423996.1999999997</v>
      </c>
      <c r="P289" s="46">
        <f>P115+P120+P123</f>
        <v>0</v>
      </c>
      <c r="Q289" s="15">
        <f t="shared" si="449"/>
        <v>2423996.1999999997</v>
      </c>
      <c r="R289" s="16">
        <f>R115+R120+R123</f>
        <v>13333</v>
      </c>
      <c r="S289" s="15">
        <f t="shared" si="486"/>
        <v>2437329.1999999997</v>
      </c>
      <c r="T289" s="16">
        <f>T115+T120+T123</f>
        <v>0</v>
      </c>
      <c r="U289" s="15">
        <f t="shared" si="487"/>
        <v>2437329.1999999997</v>
      </c>
      <c r="V289" s="16">
        <f>V115+V120+V123</f>
        <v>0</v>
      </c>
      <c r="W289" s="15">
        <f t="shared" si="488"/>
        <v>2437329.1999999997</v>
      </c>
      <c r="X289" s="16">
        <f>X115+X120+X123</f>
        <v>0</v>
      </c>
      <c r="Y289" s="15">
        <f t="shared" si="489"/>
        <v>2437329.1999999997</v>
      </c>
      <c r="Z289" s="26">
        <f>Z115+Z120+Z123</f>
        <v>-1404112.203</v>
      </c>
      <c r="AA289" s="15">
        <f t="shared" si="490"/>
        <v>1033216.9969999997</v>
      </c>
      <c r="AB289" s="16">
        <f>AB115+AB120+AB123</f>
        <v>2885107.2000000007</v>
      </c>
      <c r="AC289" s="16">
        <f>AC115+AC120+AC123</f>
        <v>0</v>
      </c>
      <c r="AD289" s="16">
        <f t="shared" si="450"/>
        <v>2885107.2000000007</v>
      </c>
      <c r="AE289" s="16">
        <f>AE115+AE120+AE123</f>
        <v>7618.6999999999989</v>
      </c>
      <c r="AF289" s="16">
        <f t="shared" si="491"/>
        <v>2892725.9000000008</v>
      </c>
      <c r="AG289" s="16">
        <f>AG115+AG120+AG123</f>
        <v>0</v>
      </c>
      <c r="AH289" s="16">
        <f t="shared" si="492"/>
        <v>2892725.9000000008</v>
      </c>
      <c r="AI289" s="16">
        <f>AI115+AI120+AI123</f>
        <v>0</v>
      </c>
      <c r="AJ289" s="16">
        <f t="shared" si="493"/>
        <v>2892725.9000000008</v>
      </c>
      <c r="AK289" s="26">
        <f>AK115+AK120+AK123</f>
        <v>-72147.930999999997</v>
      </c>
      <c r="AL289" s="16">
        <f t="shared" si="494"/>
        <v>2820577.969000001</v>
      </c>
      <c r="AN289" s="13"/>
    </row>
    <row r="290" spans="1:40" x14ac:dyDescent="0.3">
      <c r="A290" s="78"/>
      <c r="B290" s="97" t="s">
        <v>32</v>
      </c>
      <c r="C290" s="98"/>
      <c r="D290" s="16">
        <f>D114+D138++D142+D143+D147+D148+D149+D150+D154+D164+D168+D172+D176+D180+D184+D188+D192+D196+D200+D201+D202+D206+D210+D223</f>
        <v>5364437.0999999996</v>
      </c>
      <c r="E290" s="46">
        <f>E114+E138++E142+E143+E147+E148+E149+E150+E154+E164+E168+E172+E176+E180+E184+E188+E192+E196+E200+E201+E202+E206+E210+E223+E157+E214</f>
        <v>79625.538</v>
      </c>
      <c r="F290" s="15">
        <f t="shared" si="448"/>
        <v>5444062.6379999993</v>
      </c>
      <c r="G290" s="16">
        <f>G114+G138++G142+G143+G147+G148+G149+G150+G154+G164+G168+G172+G176+G180+G184+G188+G192+G196+G200+G201+G202+G206+G210+G223+G157+G214+G215+G158+G159+G217+G218</f>
        <v>270857.48100000003</v>
      </c>
      <c r="H290" s="15">
        <f t="shared" si="482"/>
        <v>5714920.118999999</v>
      </c>
      <c r="I290" s="16">
        <f>I114+I138++I142+I143+I147+I148+I149+I150+I154+I164+I168+I172+I176+I180+I184+I188+I192+I196+I200+I201+I202+I206+I210+I223+I157+I214+I215+I158+I159+I217+I218</f>
        <v>69867.7</v>
      </c>
      <c r="J290" s="15">
        <f t="shared" si="483"/>
        <v>5784787.8189999992</v>
      </c>
      <c r="K290" s="16">
        <f>K114+K138++K142+K143+K147+K148+K149+K150+K154+K164+K168+K172+K176+K180+K184+K188+K192+K196+K200+K201+K202+K206+K210+K223+K157+K214+K215+K158+K159+K217+K218+K156</f>
        <v>21381.1</v>
      </c>
      <c r="L290" s="15">
        <f>J290+K290</f>
        <v>5806168.9189999988</v>
      </c>
      <c r="M290" s="26">
        <f>M114+M138++M142+M143+M147+M148+M149+M150+M154+M164+M168+M172+M176+M180+M184+M188+M192+M196+M200+M201+M202+M206+M210+M223+M157+M214+M215+M158+M159+M217+M218+M156+M219</f>
        <v>-475717.85999999993</v>
      </c>
      <c r="N290" s="15">
        <f>L290+M290</f>
        <v>5330451.0589999985</v>
      </c>
      <c r="O290" s="16">
        <f>O114+O138++O142+O143+O147+O148+O149+O150+O154+O164+O168+O172+O176+O180+O184+O188+O192+O196+O200+O201+O202+O206+O210+O223</f>
        <v>3977151.9999999995</v>
      </c>
      <c r="P290" s="46">
        <f>P114+P138++P142+P143+P147+P148+P149+P150+P154+P164+P168+P172+P176+P180+P184+P188+P192+P196+P200+P201+P202+P206+P210+P223+P157+P214</f>
        <v>0</v>
      </c>
      <c r="Q290" s="15">
        <f t="shared" si="449"/>
        <v>3977151.9999999995</v>
      </c>
      <c r="R290" s="16">
        <f>R114+R138++R142+R143+R147+R148+R149+R150+R154+R164+R168+R172+R176+R180+R184+R188+R192+R196+R200+R201+R202+R206+R210+R223+R157+R214+R215+R158+R159+R217+R218</f>
        <v>-32677.599999999999</v>
      </c>
      <c r="S290" s="15">
        <f t="shared" si="486"/>
        <v>3944474.3999999994</v>
      </c>
      <c r="T290" s="16">
        <f>T114+T138++T142+T143+T147+T148+T149+T150+T154+T164+T168+T172+T176+T180+T184+T188+T192+T196+T200+T201+T202+T206+T210+T223+T157+T214+T215+T158+T159+T217+T218</f>
        <v>0</v>
      </c>
      <c r="U290" s="15">
        <f t="shared" si="487"/>
        <v>3944474.3999999994</v>
      </c>
      <c r="V290" s="16">
        <f>V114+V138++V142+V143+V147+V148+V149+V150+V154+V164+V168+V172+V176+V180+V184+V188+V192+V196+V200+V201+V202+V206+V210+V223+V157+V214+V215+V158+V159+V217+V218</f>
        <v>-84124.5</v>
      </c>
      <c r="W290" s="15">
        <f t="shared" si="488"/>
        <v>3860349.8999999994</v>
      </c>
      <c r="X290" s="16">
        <f>X114+X138++X142+X143+X147+X148+X149+X150+X154+X164+X168+X172+X176+X180+X184+X188+X192+X196+X200+X201+X202+X206+X210+X223+X157+X214+X215+X158+X159+X217+X218+X156</f>
        <v>0</v>
      </c>
      <c r="Y290" s="15">
        <f t="shared" si="489"/>
        <v>3860349.8999999994</v>
      </c>
      <c r="Z290" s="26">
        <f>Z114+Z138++Z142+Z143+Z147+Z148+Z149+Z150+Z154+Z164+Z168+Z172+Z176+Z180+Z184+Z188+Z192+Z196+Z200+Z201+Z202+Z206+Z210+Z223+Z157+Z214+Z215+Z158+Z159+Z217+Z218+Z156+Z219</f>
        <v>507509.15999999992</v>
      </c>
      <c r="AA290" s="15">
        <f t="shared" si="490"/>
        <v>4367859.0599999996</v>
      </c>
      <c r="AB290" s="16">
        <f>AB114+AB138++AB142+AB143+AB147+AB148+AB149+AB150+AB154+AB164+AB168+AB172+AB176+AB180+AB184+AB188+AB192+AB196+AB200+AB201+AB202+AB206+AB210+AB223</f>
        <v>3887059.7</v>
      </c>
      <c r="AC290" s="16">
        <f>AC114+AC138++AC142+AC143+AC147+AC148+AC149+AC150+AC154+AC164+AC168+AC172+AC176+AC180+AC184+AC188+AC192+AC196+AC200+AC201+AC202+AC206+AC210+AC223+AC157+AC214</f>
        <v>0</v>
      </c>
      <c r="AD290" s="16">
        <f t="shared" si="450"/>
        <v>3887059.7</v>
      </c>
      <c r="AE290" s="16">
        <f>AE114+AE138++AE142+AE143+AE147+AE148+AE149+AE150+AE154+AE164+AE168+AE172+AE176+AE180+AE184+AE188+AE192+AE196+AE200+AE201+AE202+AE206+AE210+AE223+AE157+AE214+AE215+AE158+AE159+AE217+AE218</f>
        <v>-155766</v>
      </c>
      <c r="AF290" s="16">
        <f t="shared" si="491"/>
        <v>3731293.7</v>
      </c>
      <c r="AG290" s="16">
        <f>AG114+AG138++AG142+AG143+AG147+AG148+AG149+AG150+AG154+AG164+AG168+AG172+AG176+AG180+AG184+AG188+AG192+AG196+AG200+AG201+AG202+AG206+AG210+AG223+AG157+AG214+AG215+AG158+AG159+AG217+AG218</f>
        <v>-28221.546999999999</v>
      </c>
      <c r="AH290" s="16">
        <f t="shared" si="492"/>
        <v>3703072.1530000004</v>
      </c>
      <c r="AI290" s="16">
        <f>AI114+AI138++AI142+AI143+AI147+AI148+AI149+AI150+AI154+AI164+AI168+AI172+AI176+AI180+AI184+AI188+AI192+AI196+AI200+AI201+AI202+AI206+AI210+AI223+AI157+AI214+AI215+AI158+AI159+AI217+AI218+AI156</f>
        <v>28221.546999999999</v>
      </c>
      <c r="AJ290" s="16">
        <f t="shared" si="493"/>
        <v>3731293.7</v>
      </c>
      <c r="AK290" s="26">
        <f>AK114+AK138++AK142+AK143+AK147+AK148+AK149+AK150+AK154+AK164+AK168+AK172+AK176+AK180+AK184+AK188+AK192+AK196+AK200+AK201+AK202+AK206+AK210+AK223+AK157+AK214+AK215+AK158+AK159+AK217+AK218+AK156+AK219</f>
        <v>0</v>
      </c>
      <c r="AL290" s="16">
        <f t="shared" si="494"/>
        <v>3731293.7</v>
      </c>
      <c r="AN290" s="13"/>
    </row>
    <row r="291" spans="1:40" x14ac:dyDescent="0.3">
      <c r="A291" s="14"/>
      <c r="B291" s="97" t="s">
        <v>11</v>
      </c>
      <c r="C291" s="98"/>
      <c r="D291" s="16">
        <f>D30+D43+D53+D58+D64+D68+D72+D73+D74+D75+D76+D78+D79+D39</f>
        <v>61669.000000000007</v>
      </c>
      <c r="E291" s="46">
        <f>E30+E43+E53+E58+E64+E68+E72+E73+E74+E75+E76+E78+E79+E39</f>
        <v>0</v>
      </c>
      <c r="F291" s="15">
        <f t="shared" si="448"/>
        <v>61669.000000000007</v>
      </c>
      <c r="G291" s="16">
        <f>G30+G43+G53+G58+G64+G68+G72+G73+G74+G75+G76+G78+G79+G39+G80+G87</f>
        <v>35610.94</v>
      </c>
      <c r="H291" s="15">
        <f t="shared" si="482"/>
        <v>97279.94</v>
      </c>
      <c r="I291" s="16">
        <f>I30+I43+I53+I58+I64+I68+I72+I73+I74+I75+I76+I78+I79+I39+I80+I87</f>
        <v>0</v>
      </c>
      <c r="J291" s="15">
        <f t="shared" si="483"/>
        <v>97279.94</v>
      </c>
      <c r="K291" s="16">
        <f>K30+K43+K53+K58+K64+K68+K72+K73+K74+K75+K76+K78+K79+K39+K80+K87</f>
        <v>0</v>
      </c>
      <c r="L291" s="15">
        <f t="shared" si="484"/>
        <v>97279.94</v>
      </c>
      <c r="M291" s="26">
        <f>M30+M43+M53+M58+M64+M68+M72+M73+M74+M75+M76+M78+M79+M39+M80+M87+M90+M92+M94</f>
        <v>18216.060000000001</v>
      </c>
      <c r="N291" s="15">
        <f t="shared" ref="N291:N297" si="495">L291+M291</f>
        <v>115496</v>
      </c>
      <c r="O291" s="16">
        <f>O30+O43+O53+O58+O64+O68+O72+O73+O74+O75+O76+O78+O79+O39</f>
        <v>203735.49999999997</v>
      </c>
      <c r="P291" s="46">
        <f>P30+P43+P53+P58+P64+P68+P72+P73+P74+P75+P76+P78+P79+P39</f>
        <v>-90261.3</v>
      </c>
      <c r="Q291" s="15">
        <f t="shared" si="449"/>
        <v>113474.19999999997</v>
      </c>
      <c r="R291" s="16">
        <f>R30+R43+R53+R58+R64+R68+R72+R73+R74+R75+R76+R78+R79+R39+R82+R87</f>
        <v>0</v>
      </c>
      <c r="S291" s="15">
        <f t="shared" si="486"/>
        <v>113474.19999999997</v>
      </c>
      <c r="T291" s="16">
        <f>T30+T43+T53+T58+T64+T68+T72+T73+T74+T75+T76+T78+T79+T39+T82+T87</f>
        <v>0</v>
      </c>
      <c r="U291" s="15">
        <f t="shared" si="487"/>
        <v>113474.19999999997</v>
      </c>
      <c r="V291" s="16">
        <f>V30+V43+V53+V58+V64+V68+V72+V73+V74+V75+V76+V78+V79+V39+V82+V87</f>
        <v>0</v>
      </c>
      <c r="W291" s="15">
        <f t="shared" si="488"/>
        <v>113474.19999999997</v>
      </c>
      <c r="X291" s="16">
        <f>X30+X43+X53+X58+X64+X68+X72+X73+X74+X75+X76+X78+X79+X39+X82+X87</f>
        <v>0</v>
      </c>
      <c r="Y291" s="15">
        <f t="shared" si="489"/>
        <v>113474.19999999997</v>
      </c>
      <c r="Z291" s="26">
        <f>Z30+Z43+Z53+Z58+Z64+Z68+Z72+Z73+Z74+Z75+Z76+Z78+Z79+Z39+Z80+Z87+Z90+Z92+Z94</f>
        <v>0</v>
      </c>
      <c r="AA291" s="15">
        <f t="shared" si="490"/>
        <v>113474.19999999997</v>
      </c>
      <c r="AB291" s="16">
        <f>AB30+AB43+AB53+AB58+AB64+AB68+AB72+AB73+AB74+AB75+AB76+AB78+AB79+AB39</f>
        <v>107856.9</v>
      </c>
      <c r="AC291" s="16">
        <f>AC30+AC43+AC53+AC58+AC64+AC68+AC72+AC73+AC74+AC75+AC76+AC78+AC79+AC39</f>
        <v>-59234</v>
      </c>
      <c r="AD291" s="16">
        <f t="shared" si="450"/>
        <v>48622.899999999994</v>
      </c>
      <c r="AE291" s="16">
        <f>AE30+AE43+AE53+AE58+AE64+AE68+AE72+AE73+AE74+AE75+AE76+AE78+AE79+AE39+AE82+AE87</f>
        <v>0</v>
      </c>
      <c r="AF291" s="16">
        <f t="shared" si="491"/>
        <v>48622.899999999994</v>
      </c>
      <c r="AG291" s="16">
        <f>AG30+AG43+AG53+AG58+AG64+AG68+AG72+AG73+AG74+AG75+AG76+AG78+AG79+AG39+AG82+AG87</f>
        <v>0</v>
      </c>
      <c r="AH291" s="16">
        <f t="shared" si="492"/>
        <v>48622.899999999994</v>
      </c>
      <c r="AI291" s="16">
        <f>AI30+AI43+AI53+AI58+AI64+AI68+AI72+AI73+AI74+AI75+AI76+AI78+AI79+AI39+AI82+AI87</f>
        <v>0</v>
      </c>
      <c r="AJ291" s="16">
        <f t="shared" si="493"/>
        <v>48622.899999999994</v>
      </c>
      <c r="AK291" s="26">
        <f>AK30+AK43+AK53+AK58+AK64+AK68+AK72+AK73+AK74+AK75+AK76+AK78+AK79+AK39+AK80+AK87+AK90+AK92+AK94</f>
        <v>1563.701</v>
      </c>
      <c r="AL291" s="16">
        <f t="shared" si="494"/>
        <v>50186.600999999995</v>
      </c>
    </row>
    <row r="292" spans="1:40" x14ac:dyDescent="0.3">
      <c r="A292" s="14"/>
      <c r="B292" s="97" t="s">
        <v>31</v>
      </c>
      <c r="C292" s="98"/>
      <c r="D292" s="16">
        <f>D275</f>
        <v>300000</v>
      </c>
      <c r="E292" s="46">
        <f>E275</f>
        <v>0</v>
      </c>
      <c r="F292" s="15">
        <f t="shared" si="448"/>
        <v>300000</v>
      </c>
      <c r="G292" s="16">
        <f>G275+G216</f>
        <v>91723.186000000002</v>
      </c>
      <c r="H292" s="15">
        <f t="shared" si="482"/>
        <v>391723.18599999999</v>
      </c>
      <c r="I292" s="16">
        <f>I275+I216</f>
        <v>0</v>
      </c>
      <c r="J292" s="15">
        <f t="shared" si="483"/>
        <v>391723.18599999999</v>
      </c>
      <c r="K292" s="16">
        <f>K275+K216</f>
        <v>0</v>
      </c>
      <c r="L292" s="15">
        <f t="shared" si="484"/>
        <v>391723.18599999999</v>
      </c>
      <c r="M292" s="26">
        <f>M275+M216</f>
        <v>0</v>
      </c>
      <c r="N292" s="15">
        <f t="shared" si="495"/>
        <v>391723.18599999999</v>
      </c>
      <c r="O292" s="16">
        <f t="shared" ref="O292:AB292" si="496">O275</f>
        <v>0</v>
      </c>
      <c r="P292" s="46">
        <f>P275</f>
        <v>0</v>
      </c>
      <c r="Q292" s="15">
        <f t="shared" si="449"/>
        <v>0</v>
      </c>
      <c r="R292" s="16">
        <f>R275+R216</f>
        <v>0</v>
      </c>
      <c r="S292" s="15">
        <f t="shared" si="486"/>
        <v>0</v>
      </c>
      <c r="T292" s="16">
        <f>T275+T216</f>
        <v>0</v>
      </c>
      <c r="U292" s="15">
        <f t="shared" si="487"/>
        <v>0</v>
      </c>
      <c r="V292" s="16">
        <f>V275+V216</f>
        <v>0</v>
      </c>
      <c r="W292" s="15">
        <f t="shared" si="488"/>
        <v>0</v>
      </c>
      <c r="X292" s="16">
        <f>X275+X216</f>
        <v>0</v>
      </c>
      <c r="Y292" s="15">
        <f t="shared" si="489"/>
        <v>0</v>
      </c>
      <c r="Z292" s="26">
        <f>Z275+Z216</f>
        <v>0</v>
      </c>
      <c r="AA292" s="15">
        <f t="shared" si="490"/>
        <v>0</v>
      </c>
      <c r="AB292" s="16">
        <f t="shared" si="496"/>
        <v>0</v>
      </c>
      <c r="AC292" s="16">
        <f>AC275</f>
        <v>0</v>
      </c>
      <c r="AD292" s="16">
        <f t="shared" si="450"/>
        <v>0</v>
      </c>
      <c r="AE292" s="16">
        <f>AE275+AE216</f>
        <v>0</v>
      </c>
      <c r="AF292" s="16">
        <f t="shared" si="491"/>
        <v>0</v>
      </c>
      <c r="AG292" s="16">
        <f>AG275+AG216</f>
        <v>0</v>
      </c>
      <c r="AH292" s="16">
        <f t="shared" si="492"/>
        <v>0</v>
      </c>
      <c r="AI292" s="16">
        <f>AI275+AI216</f>
        <v>0</v>
      </c>
      <c r="AJ292" s="16">
        <f t="shared" si="493"/>
        <v>0</v>
      </c>
      <c r="AK292" s="26">
        <f>AK275+AK216</f>
        <v>0</v>
      </c>
      <c r="AL292" s="16">
        <f t="shared" si="494"/>
        <v>0</v>
      </c>
    </row>
    <row r="293" spans="1:40" x14ac:dyDescent="0.3">
      <c r="A293" s="14"/>
      <c r="B293" s="97" t="s">
        <v>130</v>
      </c>
      <c r="C293" s="98"/>
      <c r="D293" s="19">
        <f>D231</f>
        <v>0</v>
      </c>
      <c r="E293" s="47">
        <f>E231</f>
        <v>0</v>
      </c>
      <c r="F293" s="15">
        <f t="shared" si="448"/>
        <v>0</v>
      </c>
      <c r="G293" s="19">
        <f>G231</f>
        <v>0</v>
      </c>
      <c r="H293" s="15">
        <f t="shared" si="482"/>
        <v>0</v>
      </c>
      <c r="I293" s="16">
        <f>I231</f>
        <v>0</v>
      </c>
      <c r="J293" s="15">
        <f t="shared" si="483"/>
        <v>0</v>
      </c>
      <c r="K293" s="16">
        <f>K231</f>
        <v>0</v>
      </c>
      <c r="L293" s="15">
        <f t="shared" si="484"/>
        <v>0</v>
      </c>
      <c r="M293" s="26">
        <f>M231</f>
        <v>0</v>
      </c>
      <c r="N293" s="15">
        <f t="shared" si="495"/>
        <v>0</v>
      </c>
      <c r="O293" s="19">
        <f>O231</f>
        <v>13981.8</v>
      </c>
      <c r="P293" s="47">
        <f>P231</f>
        <v>0</v>
      </c>
      <c r="Q293" s="15">
        <f t="shared" si="449"/>
        <v>13981.8</v>
      </c>
      <c r="R293" s="19">
        <f>R231</f>
        <v>0</v>
      </c>
      <c r="S293" s="15">
        <f t="shared" si="486"/>
        <v>13981.8</v>
      </c>
      <c r="T293" s="19">
        <f>T231</f>
        <v>0</v>
      </c>
      <c r="U293" s="15">
        <f t="shared" si="487"/>
        <v>13981.8</v>
      </c>
      <c r="V293" s="19">
        <f>V231</f>
        <v>0</v>
      </c>
      <c r="W293" s="15">
        <f t="shared" si="488"/>
        <v>13981.8</v>
      </c>
      <c r="X293" s="16">
        <f>X231</f>
        <v>0</v>
      </c>
      <c r="Y293" s="15">
        <f t="shared" si="489"/>
        <v>13981.8</v>
      </c>
      <c r="Z293" s="26">
        <f>Z231</f>
        <v>0</v>
      </c>
      <c r="AA293" s="15">
        <f t="shared" si="490"/>
        <v>13981.8</v>
      </c>
      <c r="AB293" s="19">
        <f>AB231</f>
        <v>0</v>
      </c>
      <c r="AC293" s="19">
        <f>AC231</f>
        <v>0</v>
      </c>
      <c r="AD293" s="16">
        <f t="shared" si="450"/>
        <v>0</v>
      </c>
      <c r="AE293" s="19">
        <f>AE231</f>
        <v>0</v>
      </c>
      <c r="AF293" s="16">
        <f t="shared" si="491"/>
        <v>0</v>
      </c>
      <c r="AG293" s="19">
        <f>AG231</f>
        <v>0</v>
      </c>
      <c r="AH293" s="16">
        <f t="shared" si="492"/>
        <v>0</v>
      </c>
      <c r="AI293" s="16">
        <f>AI231</f>
        <v>0</v>
      </c>
      <c r="AJ293" s="16">
        <f t="shared" si="493"/>
        <v>0</v>
      </c>
      <c r="AK293" s="26">
        <f>AK231</f>
        <v>0</v>
      </c>
      <c r="AL293" s="16">
        <f t="shared" si="494"/>
        <v>0</v>
      </c>
    </row>
    <row r="294" spans="1:40" x14ac:dyDescent="0.3">
      <c r="A294" s="14"/>
      <c r="B294" s="97" t="s">
        <v>133</v>
      </c>
      <c r="C294" s="98"/>
      <c r="D294" s="19">
        <f>D243+D241</f>
        <v>9180.5</v>
      </c>
      <c r="E294" s="47">
        <f>E243+E241</f>
        <v>0</v>
      </c>
      <c r="F294" s="15">
        <f t="shared" si="448"/>
        <v>9180.5</v>
      </c>
      <c r="G294" s="19">
        <f>G243+G241</f>
        <v>0</v>
      </c>
      <c r="H294" s="15">
        <f t="shared" si="482"/>
        <v>9180.5</v>
      </c>
      <c r="I294" s="16">
        <f>I243+I241</f>
        <v>-4699.8</v>
      </c>
      <c r="J294" s="15">
        <f t="shared" si="483"/>
        <v>4480.7</v>
      </c>
      <c r="K294" s="16">
        <f>K243+K241</f>
        <v>4699.8</v>
      </c>
      <c r="L294" s="15">
        <f t="shared" si="484"/>
        <v>9180.5</v>
      </c>
      <c r="M294" s="26">
        <f>M243+M241</f>
        <v>0</v>
      </c>
      <c r="N294" s="15">
        <f t="shared" si="495"/>
        <v>9180.5</v>
      </c>
      <c r="O294" s="19">
        <f t="shared" ref="O294:AB294" si="497">O243+O241</f>
        <v>0</v>
      </c>
      <c r="P294" s="47">
        <f>P243+P241</f>
        <v>0</v>
      </c>
      <c r="Q294" s="15">
        <f t="shared" si="449"/>
        <v>0</v>
      </c>
      <c r="R294" s="19">
        <f>R243+R241</f>
        <v>0</v>
      </c>
      <c r="S294" s="15">
        <f t="shared" si="486"/>
        <v>0</v>
      </c>
      <c r="T294" s="19">
        <f>T243+T241</f>
        <v>0</v>
      </c>
      <c r="U294" s="15">
        <f t="shared" si="487"/>
        <v>0</v>
      </c>
      <c r="V294" s="19">
        <f>V243+V241</f>
        <v>0</v>
      </c>
      <c r="W294" s="15">
        <f t="shared" si="488"/>
        <v>0</v>
      </c>
      <c r="X294" s="16">
        <f>X243+X241</f>
        <v>0</v>
      </c>
      <c r="Y294" s="15">
        <f t="shared" si="489"/>
        <v>0</v>
      </c>
      <c r="Z294" s="26">
        <f>Z243+Z241</f>
        <v>0</v>
      </c>
      <c r="AA294" s="15">
        <f t="shared" si="490"/>
        <v>0</v>
      </c>
      <c r="AB294" s="19">
        <f t="shared" si="497"/>
        <v>0</v>
      </c>
      <c r="AC294" s="19">
        <f>AC243+AC241</f>
        <v>0</v>
      </c>
      <c r="AD294" s="16">
        <f t="shared" si="450"/>
        <v>0</v>
      </c>
      <c r="AE294" s="19">
        <f>AE243+AE241</f>
        <v>0</v>
      </c>
      <c r="AF294" s="16">
        <f t="shared" si="491"/>
        <v>0</v>
      </c>
      <c r="AG294" s="19">
        <f>AG243+AG241</f>
        <v>0</v>
      </c>
      <c r="AH294" s="16">
        <f t="shared" si="492"/>
        <v>0</v>
      </c>
      <c r="AI294" s="16">
        <f>AI243+AI241</f>
        <v>0</v>
      </c>
      <c r="AJ294" s="16">
        <f t="shared" si="493"/>
        <v>0</v>
      </c>
      <c r="AK294" s="26">
        <f>AK243+AK241</f>
        <v>0</v>
      </c>
      <c r="AL294" s="16">
        <f t="shared" si="494"/>
        <v>0</v>
      </c>
    </row>
    <row r="295" spans="1:40" x14ac:dyDescent="0.3">
      <c r="A295" s="14"/>
      <c r="B295" s="97" t="s">
        <v>252</v>
      </c>
      <c r="C295" s="98"/>
      <c r="D295" s="36"/>
      <c r="E295" s="46">
        <f>E110</f>
        <v>2697</v>
      </c>
      <c r="F295" s="15">
        <f t="shared" si="448"/>
        <v>2697</v>
      </c>
      <c r="G295" s="16">
        <f>G110+G130</f>
        <v>0</v>
      </c>
      <c r="H295" s="15">
        <f t="shared" si="482"/>
        <v>2697</v>
      </c>
      <c r="I295" s="16">
        <f>I110+I130</f>
        <v>0</v>
      </c>
      <c r="J295" s="15">
        <f t="shared" si="483"/>
        <v>2697</v>
      </c>
      <c r="K295" s="16">
        <f>K110+K130</f>
        <v>0</v>
      </c>
      <c r="L295" s="15">
        <f t="shared" si="484"/>
        <v>2697</v>
      </c>
      <c r="M295" s="26">
        <f>M110+M130</f>
        <v>0</v>
      </c>
      <c r="N295" s="15">
        <f t="shared" si="495"/>
        <v>2697</v>
      </c>
      <c r="O295" s="36"/>
      <c r="P295" s="46">
        <f>P110</f>
        <v>6293</v>
      </c>
      <c r="Q295" s="15">
        <f t="shared" si="449"/>
        <v>6293</v>
      </c>
      <c r="R295" s="16">
        <f>R110+R130</f>
        <v>2850</v>
      </c>
      <c r="S295" s="15">
        <f t="shared" si="486"/>
        <v>9143</v>
      </c>
      <c r="T295" s="16">
        <f>T110+T130</f>
        <v>-2850</v>
      </c>
      <c r="U295" s="15">
        <f t="shared" si="487"/>
        <v>6293</v>
      </c>
      <c r="V295" s="16">
        <f>V110+V130</f>
        <v>0</v>
      </c>
      <c r="W295" s="15">
        <f t="shared" si="488"/>
        <v>6293</v>
      </c>
      <c r="X295" s="16">
        <f>X110+X130</f>
        <v>0</v>
      </c>
      <c r="Y295" s="15">
        <f t="shared" si="489"/>
        <v>6293</v>
      </c>
      <c r="Z295" s="26">
        <f>Z110+Z130</f>
        <v>0</v>
      </c>
      <c r="AA295" s="15">
        <f t="shared" si="490"/>
        <v>6293</v>
      </c>
      <c r="AB295" s="36"/>
      <c r="AC295" s="36">
        <f>AC110</f>
        <v>0</v>
      </c>
      <c r="AD295" s="16">
        <f t="shared" si="450"/>
        <v>0</v>
      </c>
      <c r="AE295" s="36">
        <f>AE110+AE130</f>
        <v>0</v>
      </c>
      <c r="AF295" s="16">
        <f t="shared" si="491"/>
        <v>0</v>
      </c>
      <c r="AG295" s="36">
        <f>AG110+AG130</f>
        <v>0</v>
      </c>
      <c r="AH295" s="16">
        <f t="shared" si="492"/>
        <v>0</v>
      </c>
      <c r="AI295" s="16">
        <f>AI110+AI130</f>
        <v>0</v>
      </c>
      <c r="AJ295" s="16">
        <f t="shared" si="493"/>
        <v>0</v>
      </c>
      <c r="AK295" s="26">
        <f>AK110+AK130</f>
        <v>0</v>
      </c>
      <c r="AL295" s="16">
        <f t="shared" si="494"/>
        <v>0</v>
      </c>
    </row>
    <row r="296" spans="1:40" x14ac:dyDescent="0.3">
      <c r="A296" s="14"/>
      <c r="B296" s="97" t="s">
        <v>253</v>
      </c>
      <c r="C296" s="98"/>
      <c r="D296" s="36"/>
      <c r="E296" s="46">
        <f>E254</f>
        <v>11709.7</v>
      </c>
      <c r="F296" s="15">
        <f t="shared" si="448"/>
        <v>11709.7</v>
      </c>
      <c r="G296" s="16">
        <f>G254</f>
        <v>0</v>
      </c>
      <c r="H296" s="15">
        <f t="shared" si="482"/>
        <v>11709.7</v>
      </c>
      <c r="I296" s="16">
        <f>I254</f>
        <v>0</v>
      </c>
      <c r="J296" s="15">
        <f t="shared" si="483"/>
        <v>11709.7</v>
      </c>
      <c r="K296" s="16">
        <f>K254</f>
        <v>0</v>
      </c>
      <c r="L296" s="15">
        <f t="shared" si="484"/>
        <v>11709.7</v>
      </c>
      <c r="M296" s="26">
        <f>M254</f>
        <v>-24.943000000000001</v>
      </c>
      <c r="N296" s="15">
        <f t="shared" si="495"/>
        <v>11684.757000000001</v>
      </c>
      <c r="O296" s="36"/>
      <c r="P296" s="46">
        <f>P254</f>
        <v>0</v>
      </c>
      <c r="Q296" s="15">
        <f t="shared" si="449"/>
        <v>0</v>
      </c>
      <c r="R296" s="16">
        <f>R254</f>
        <v>0</v>
      </c>
      <c r="S296" s="15">
        <f t="shared" si="486"/>
        <v>0</v>
      </c>
      <c r="T296" s="16">
        <f>T254</f>
        <v>0</v>
      </c>
      <c r="U296" s="15">
        <f t="shared" si="487"/>
        <v>0</v>
      </c>
      <c r="V296" s="16">
        <f>V254</f>
        <v>0</v>
      </c>
      <c r="W296" s="15">
        <f t="shared" si="488"/>
        <v>0</v>
      </c>
      <c r="X296" s="16">
        <f>X254</f>
        <v>0</v>
      </c>
      <c r="Y296" s="15">
        <f t="shared" si="489"/>
        <v>0</v>
      </c>
      <c r="Z296" s="26">
        <f>Z254</f>
        <v>0</v>
      </c>
      <c r="AA296" s="15">
        <f t="shared" si="490"/>
        <v>0</v>
      </c>
      <c r="AB296" s="36"/>
      <c r="AC296" s="16">
        <f>AC254</f>
        <v>0</v>
      </c>
      <c r="AD296" s="16">
        <f t="shared" si="450"/>
        <v>0</v>
      </c>
      <c r="AE296" s="16">
        <f>AE254</f>
        <v>0</v>
      </c>
      <c r="AF296" s="16">
        <f t="shared" si="491"/>
        <v>0</v>
      </c>
      <c r="AG296" s="16">
        <f>AG254</f>
        <v>0</v>
      </c>
      <c r="AH296" s="16">
        <f t="shared" si="492"/>
        <v>0</v>
      </c>
      <c r="AI296" s="16">
        <f>AI254</f>
        <v>0</v>
      </c>
      <c r="AJ296" s="16">
        <f t="shared" si="493"/>
        <v>0</v>
      </c>
      <c r="AK296" s="26">
        <f>AK254</f>
        <v>0</v>
      </c>
      <c r="AL296" s="16">
        <f t="shared" si="494"/>
        <v>0</v>
      </c>
    </row>
    <row r="297" spans="1:40" x14ac:dyDescent="0.3">
      <c r="A297" s="14"/>
      <c r="B297" s="79" t="s">
        <v>369</v>
      </c>
      <c r="C297" s="124"/>
      <c r="D297" s="16">
        <f>D281-D288-D289-D290-D291-D292-D293-D294</f>
        <v>-1.862645149230957E-9</v>
      </c>
      <c r="E297" s="46">
        <f>E281-E288-E289-E290-E291-E292-E293-E294-E295-E296</f>
        <v>-9.0949470177292824E-11</v>
      </c>
      <c r="F297" s="16"/>
      <c r="G297" s="16">
        <f>G281-G288-G289-G290-G291-G292-G293-G294-G295-G296</f>
        <v>4.3655745685100555E-11</v>
      </c>
      <c r="H297" s="16"/>
      <c r="I297" s="16">
        <f>I281-I288-I289-I290-I291-I292-I293-I294-I295-I296</f>
        <v>-2.7284841053187847E-12</v>
      </c>
      <c r="J297" s="68"/>
      <c r="K297" s="16">
        <f>K281-K288-K289-K290-K291-K292-K293-K294-K295-K296</f>
        <v>2.7284841053187847E-12</v>
      </c>
      <c r="L297" s="68"/>
      <c r="M297" s="26">
        <f>M280</f>
        <v>13200</v>
      </c>
      <c r="N297" s="15">
        <f t="shared" si="495"/>
        <v>13200</v>
      </c>
      <c r="O297" s="16"/>
      <c r="P297" s="16"/>
      <c r="Q297" s="16"/>
      <c r="R297" s="16"/>
      <c r="S297" s="16"/>
      <c r="T297" s="16"/>
      <c r="U297" s="16"/>
      <c r="V297" s="16"/>
      <c r="W297" s="68"/>
      <c r="X297" s="16"/>
      <c r="Y297" s="68"/>
      <c r="Z297" s="26">
        <f>Z280</f>
        <v>0</v>
      </c>
      <c r="AA297" s="15">
        <f t="shared" si="490"/>
        <v>0</v>
      </c>
      <c r="AB297" s="16"/>
      <c r="AC297" s="16"/>
      <c r="AD297" s="16"/>
      <c r="AE297" s="16"/>
      <c r="AF297" s="16"/>
      <c r="AG297" s="16"/>
      <c r="AH297" s="68"/>
      <c r="AI297" s="16"/>
      <c r="AJ297" s="68"/>
      <c r="AK297" s="26">
        <f>AK280</f>
        <v>0</v>
      </c>
      <c r="AL297" s="16">
        <f t="shared" si="494"/>
        <v>0</v>
      </c>
    </row>
    <row r="298" spans="1:40" x14ac:dyDescent="0.3">
      <c r="F298" s="35"/>
      <c r="H298" s="35"/>
      <c r="J298" s="35"/>
      <c r="K298" s="35">
        <f>K20+K21+K22+K23+K24+K27+K32+K37+K41+K46+K48+K51+K56+K61+K63+K66+K70+K72+K73+K74+K75+K76+K77+K78+K79+K80+K86+K87+K89+K101+K102+K103+K108+K109+K110+K111+K112+K113+K114+K117+K127+K128+K129+K140+K142+K145+K147+K148+K149+K150+K154+K155+K157+K158+K159+K166+K170+K174+K178+K182+K186+K190+K194+K198+K200+K201+K204+K208+K212+K214+K215+K216+K217+K218+K230+K231+K234+K240+K241+K242+K243+K244+K247+K249+K250+K252+K253+K254+K255+K256+K257+K258+K259+K260+K261+K262+K263+K264+K265+K266+K267+K268+K269+K270+K277+K279+K81+K88+K156</f>
        <v>26027.302</v>
      </c>
      <c r="L298" s="35"/>
      <c r="M298" s="35">
        <f>M20+M21+M22+M23+M24+M27+M32+M37+M41+M46+M48+M51+M56+M61+M63+M66+M70+M72+M73+M74+M75+M76+M77+M78+M79+M80+M86+M87+M89+M101+M102+M108+M109+M110+M111+M112+M113+M114+M117+M127+M128+M129+M140+M142+M145+M147+M148+M149+M150+M154+M155+M157+M158+M159+M166+M170+M174+M178+M182+M186+M190+M194+M198+M200+M201+M204+M208+M212+M214+M215+M216+M217+M218+M230+M231+M234+M240+M241+M242+M243+M244+M247+M249+M250+M252+M253+M254+M255+M256+M257+M258+M259+M260+M261+M262+M263+M264+M265+M266+M267+M268+M269+M270+M277+M279+M88+M156+M280+M83+M90+M91+M93+M105+M133+M219</f>
        <v>-87999.638000000035</v>
      </c>
      <c r="N298" s="35"/>
      <c r="O298" s="35">
        <f t="shared" ref="O298:AL298" si="498">O20+O21+O22+O23+O24+O27+O32+O37+O41+O46+O48+O51+O56+O61+O63+O66+O70+O72+O73+O74+O75+O76+O77+O78+O79+O80+O86+O87+O89+O101+O102+O108+O109+O110+O111+O112+O113+O114+O117+O127+O128+O129+O140+O142+O145+O147+O148+O149+O150+O154+O155+O157+O158+O159+O166+O170+O174+O178+O182+O186+O190+O194+O198+O200+O201+O204+O208+O212+O214+O215+O216+O217+O218+O230+O231+O234+O240+O241+O242+O243+O244+O247+O249+O250+O252+O253+O254+O255+O256+O257+O258+O259+O260+O261+O262+O263+O264+O265+O266+O267+O268+O269+O270+O277+O279+O88+O156+O280+O83+O90+O91+O93+O105+O133+O219+O92+O94</f>
        <v>3056596.5</v>
      </c>
      <c r="P298" s="35">
        <f t="shared" si="498"/>
        <v>231143.2</v>
      </c>
      <c r="Q298" s="35">
        <f t="shared" si="498"/>
        <v>3287739.6999999997</v>
      </c>
      <c r="R298" s="35">
        <f t="shared" si="498"/>
        <v>-13154.028</v>
      </c>
      <c r="S298" s="35">
        <f t="shared" si="498"/>
        <v>3274585.6719999998</v>
      </c>
      <c r="T298" s="35">
        <f t="shared" si="498"/>
        <v>0</v>
      </c>
      <c r="U298" s="35">
        <f t="shared" si="498"/>
        <v>3274585.6719999998</v>
      </c>
      <c r="V298" s="35">
        <f t="shared" si="498"/>
        <v>-84124.5</v>
      </c>
      <c r="W298" s="35">
        <f t="shared" si="498"/>
        <v>3190461.1719999998</v>
      </c>
      <c r="X298" s="35">
        <f t="shared" si="498"/>
        <v>-1537.377</v>
      </c>
      <c r="Y298" s="35">
        <f t="shared" si="498"/>
        <v>3188923.7949999999</v>
      </c>
      <c r="Z298" s="35">
        <f t="shared" si="498"/>
        <v>212044.46899999998</v>
      </c>
      <c r="AA298" s="35"/>
      <c r="AB298" s="35">
        <f t="shared" si="498"/>
        <v>2743256.5999999996</v>
      </c>
      <c r="AC298" s="35">
        <f t="shared" si="498"/>
        <v>-46776.10000000002</v>
      </c>
      <c r="AD298" s="35">
        <f t="shared" si="498"/>
        <v>2696480.5000000009</v>
      </c>
      <c r="AE298" s="35">
        <f t="shared" si="498"/>
        <v>-18064.5</v>
      </c>
      <c r="AF298" s="35">
        <f t="shared" si="498"/>
        <v>2678416.0000000009</v>
      </c>
      <c r="AG298" s="35">
        <f t="shared" si="498"/>
        <v>-28221.546999999999</v>
      </c>
      <c r="AH298" s="35">
        <f t="shared" si="498"/>
        <v>2650194.4530000007</v>
      </c>
      <c r="AI298" s="35">
        <f t="shared" si="498"/>
        <v>28221.546999999999</v>
      </c>
      <c r="AJ298" s="35">
        <f t="shared" si="498"/>
        <v>2678416.0000000009</v>
      </c>
      <c r="AK298" s="35">
        <f t="shared" si="498"/>
        <v>285354.52</v>
      </c>
      <c r="AL298" s="35"/>
    </row>
    <row r="299" spans="1:40" x14ac:dyDescent="0.3">
      <c r="F299" s="35"/>
      <c r="H299" s="35"/>
      <c r="J299" s="35"/>
      <c r="K299" s="12">
        <f t="shared" ref="K299" si="499">K281-K283-K284-K285-K286</f>
        <v>26027.302</v>
      </c>
      <c r="L299" s="35"/>
      <c r="M299" s="35">
        <f>M281-M283-M284-M285-M286</f>
        <v>-87999.638000000152</v>
      </c>
      <c r="N299" s="35"/>
      <c r="O299" s="35">
        <f t="shared" ref="N299:AL299" si="500">O281-O283-O284-O285-O286</f>
        <v>3146857.8</v>
      </c>
      <c r="P299" s="35">
        <f t="shared" si="500"/>
        <v>140881.90000000002</v>
      </c>
      <c r="Q299" s="35">
        <f t="shared" si="500"/>
        <v>3287739.7</v>
      </c>
      <c r="R299" s="35">
        <f t="shared" si="500"/>
        <v>-13154.028000000002</v>
      </c>
      <c r="S299" s="35">
        <f t="shared" si="500"/>
        <v>3274585.6719999993</v>
      </c>
      <c r="T299" s="35">
        <f t="shared" si="500"/>
        <v>0</v>
      </c>
      <c r="U299" s="35">
        <f t="shared" si="500"/>
        <v>3274585.6719999993</v>
      </c>
      <c r="V299" s="35">
        <f t="shared" si="500"/>
        <v>-84124.5</v>
      </c>
      <c r="W299" s="35">
        <f t="shared" si="500"/>
        <v>3190461.1719999993</v>
      </c>
      <c r="X299" s="35">
        <f t="shared" si="500"/>
        <v>-1537.3770000000004</v>
      </c>
      <c r="Y299" s="35">
        <f t="shared" si="500"/>
        <v>3188923.7949999999</v>
      </c>
      <c r="Z299" s="35">
        <f t="shared" si="500"/>
        <v>212044.46899999981</v>
      </c>
      <c r="AA299" s="35"/>
      <c r="AB299" s="35">
        <f t="shared" si="500"/>
        <v>2784426.1000000006</v>
      </c>
      <c r="AC299" s="35">
        <f t="shared" si="500"/>
        <v>-106010.1</v>
      </c>
      <c r="AD299" s="35">
        <f t="shared" si="500"/>
        <v>2678416.0000000009</v>
      </c>
      <c r="AE299" s="35">
        <f t="shared" si="500"/>
        <v>1.1823431123048067E-11</v>
      </c>
      <c r="AF299" s="35">
        <f t="shared" si="500"/>
        <v>2678416.0000000009</v>
      </c>
      <c r="AG299" s="35">
        <f t="shared" si="500"/>
        <v>-28221.547000000006</v>
      </c>
      <c r="AH299" s="35">
        <f t="shared" si="500"/>
        <v>2650194.4530000007</v>
      </c>
      <c r="AI299" s="35">
        <f t="shared" si="500"/>
        <v>28221.546999999999</v>
      </c>
      <c r="AJ299" s="35">
        <f t="shared" si="500"/>
        <v>2678416.0000000009</v>
      </c>
      <c r="AK299" s="35">
        <f t="shared" si="500"/>
        <v>285354.51999999996</v>
      </c>
      <c r="AL299" s="35"/>
    </row>
    <row r="300" spans="1:40" x14ac:dyDescent="0.3">
      <c r="E300" s="12"/>
      <c r="H300" s="35"/>
      <c r="J300" s="35"/>
      <c r="K300" s="12">
        <f>K298-K299</f>
        <v>0</v>
      </c>
      <c r="L300" s="35"/>
      <c r="M300" s="35">
        <f>M298-M299</f>
        <v>1.1641532182693481E-10</v>
      </c>
      <c r="N300" s="35"/>
      <c r="O300" s="35">
        <f t="shared" ref="N300:AL300" si="501">O298-O299</f>
        <v>-90261.299999999814</v>
      </c>
      <c r="P300" s="35">
        <f t="shared" si="501"/>
        <v>90261.299999999988</v>
      </c>
      <c r="Q300" s="35">
        <f t="shared" si="501"/>
        <v>0</v>
      </c>
      <c r="R300" s="35">
        <f t="shared" si="501"/>
        <v>0</v>
      </c>
      <c r="S300" s="35">
        <f t="shared" si="501"/>
        <v>0</v>
      </c>
      <c r="T300" s="35">
        <f t="shared" si="501"/>
        <v>0</v>
      </c>
      <c r="U300" s="35">
        <f t="shared" si="501"/>
        <v>0</v>
      </c>
      <c r="V300" s="35">
        <f t="shared" si="501"/>
        <v>0</v>
      </c>
      <c r="W300" s="35">
        <f t="shared" si="501"/>
        <v>0</v>
      </c>
      <c r="X300" s="35">
        <f t="shared" si="501"/>
        <v>0</v>
      </c>
      <c r="Y300" s="35">
        <f t="shared" si="501"/>
        <v>0</v>
      </c>
      <c r="Z300" s="35">
        <f t="shared" si="501"/>
        <v>0</v>
      </c>
      <c r="AA300" s="35"/>
      <c r="AB300" s="35">
        <f t="shared" si="501"/>
        <v>-41169.500000000931</v>
      </c>
      <c r="AC300" s="35">
        <f t="shared" si="501"/>
        <v>59233.999999999985</v>
      </c>
      <c r="AD300" s="35">
        <f t="shared" si="501"/>
        <v>18064.5</v>
      </c>
      <c r="AE300" s="35">
        <f t="shared" si="501"/>
        <v>-18064.500000000011</v>
      </c>
      <c r="AF300" s="35">
        <f t="shared" si="501"/>
        <v>0</v>
      </c>
      <c r="AG300" s="35">
        <f t="shared" si="501"/>
        <v>0</v>
      </c>
      <c r="AH300" s="35">
        <f t="shared" si="501"/>
        <v>0</v>
      </c>
      <c r="AI300" s="35">
        <f t="shared" si="501"/>
        <v>0</v>
      </c>
      <c r="AJ300" s="35">
        <f t="shared" si="501"/>
        <v>0</v>
      </c>
      <c r="AK300" s="35">
        <f t="shared" si="501"/>
        <v>0</v>
      </c>
      <c r="AL300" s="35"/>
    </row>
  </sheetData>
  <autoFilter ref="A14:AN300">
    <filterColumn colId="39">
      <filters blank="1"/>
    </filterColumn>
  </autoFilter>
  <mergeCells count="76">
    <mergeCell ref="A91:A92"/>
    <mergeCell ref="B91:B92"/>
    <mergeCell ref="A93:A94"/>
    <mergeCell ref="B93:B94"/>
    <mergeCell ref="B80:B81"/>
    <mergeCell ref="A80:A81"/>
    <mergeCell ref="B230:B231"/>
    <mergeCell ref="AC13:AC14"/>
    <mergeCell ref="AB13:AB14"/>
    <mergeCell ref="A13:A14"/>
    <mergeCell ref="B35:B39"/>
    <mergeCell ref="E13:E14"/>
    <mergeCell ref="C13:C14"/>
    <mergeCell ref="X13:X14"/>
    <mergeCell ref="Y13:Y14"/>
    <mergeCell ref="W13:W14"/>
    <mergeCell ref="V13:V14"/>
    <mergeCell ref="B87:B88"/>
    <mergeCell ref="A87:A88"/>
    <mergeCell ref="T13:T14"/>
    <mergeCell ref="A35:A39"/>
    <mergeCell ref="B13:B14"/>
    <mergeCell ref="B295:C295"/>
    <mergeCell ref="A253:A254"/>
    <mergeCell ref="B253:B254"/>
    <mergeCell ref="B284:C284"/>
    <mergeCell ref="B285:C285"/>
    <mergeCell ref="B281:C281"/>
    <mergeCell ref="B282:C282"/>
    <mergeCell ref="B283:C283"/>
    <mergeCell ref="B296:C296"/>
    <mergeCell ref="A25:A30"/>
    <mergeCell ref="B240:B241"/>
    <mergeCell ref="A240:A241"/>
    <mergeCell ref="B242:B243"/>
    <mergeCell ref="A242:A243"/>
    <mergeCell ref="B286:C286"/>
    <mergeCell ref="B294:C294"/>
    <mergeCell ref="B293:C293"/>
    <mergeCell ref="B291:C291"/>
    <mergeCell ref="B292:C292"/>
    <mergeCell ref="B288:C288"/>
    <mergeCell ref="B290:C290"/>
    <mergeCell ref="B289:C289"/>
    <mergeCell ref="A230:A231"/>
    <mergeCell ref="B287:C287"/>
    <mergeCell ref="AF13:AF14"/>
    <mergeCell ref="G13:G14"/>
    <mergeCell ref="H13:H14"/>
    <mergeCell ref="R13:R14"/>
    <mergeCell ref="S13:S14"/>
    <mergeCell ref="AE13:AE14"/>
    <mergeCell ref="AD13:AD14"/>
    <mergeCell ref="O13:O14"/>
    <mergeCell ref="M13:M14"/>
    <mergeCell ref="N13:N14"/>
    <mergeCell ref="Z13:Z14"/>
    <mergeCell ref="AA13:AA14"/>
    <mergeCell ref="U13:U14"/>
    <mergeCell ref="I13:I14"/>
    <mergeCell ref="B297:C297"/>
    <mergeCell ref="AK13:AK14"/>
    <mergeCell ref="AL13:AL14"/>
    <mergeCell ref="A9:AL9"/>
    <mergeCell ref="A10:AL11"/>
    <mergeCell ref="AG13:AG14"/>
    <mergeCell ref="AH13:AH14"/>
    <mergeCell ref="AI13:AI14"/>
    <mergeCell ref="AJ13:AJ14"/>
    <mergeCell ref="J13:J14"/>
    <mergeCell ref="P13:P14"/>
    <mergeCell ref="F13:F14"/>
    <mergeCell ref="Q13:Q14"/>
    <mergeCell ref="D13:D14"/>
    <mergeCell ref="K13:K14"/>
    <mergeCell ref="L13:L14"/>
  </mergeCells>
  <pageMargins left="0.53" right="0.28999999999999998" top="0.35" bottom="0.27" header="0.22" footer="0.18"/>
  <pageSetup paperSize="9" scale="59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2021-05-04T11:17:35Z</cp:lastPrinted>
  <dcterms:created xsi:type="dcterms:W3CDTF">2014-02-04T08:37:28Z</dcterms:created>
  <dcterms:modified xsi:type="dcterms:W3CDTF">2021-05-04T11:17:41Z</dcterms:modified>
</cp:coreProperties>
</file>