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1832"/>
  </bookViews>
  <sheets>
    <sheet name="2021-2023" sheetId="1" r:id="rId1"/>
  </sheets>
  <definedNames>
    <definedName name="_xlnm._FilterDatabase" localSheetId="0" hidden="1">'2021-2023'!$A$16:$AN$302</definedName>
    <definedName name="_xlnm.Print_Titles" localSheetId="0">'2021-2023'!$15:$16</definedName>
    <definedName name="_xlnm.Print_Area" localSheetId="0">'2021-2023'!$A$1:$AL$299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9" i="1" l="1"/>
  <c r="O300" i="1" l="1"/>
  <c r="P300" i="1"/>
  <c r="R300" i="1"/>
  <c r="T300" i="1"/>
  <c r="V300" i="1"/>
  <c r="X300" i="1"/>
  <c r="Z300" i="1"/>
  <c r="AB300" i="1"/>
  <c r="AC300" i="1"/>
  <c r="AE300" i="1"/>
  <c r="AG300" i="1"/>
  <c r="AI300" i="1"/>
  <c r="AK300" i="1"/>
  <c r="AK19" i="1" l="1"/>
  <c r="Z19" i="1"/>
  <c r="M19" i="1"/>
  <c r="AL96" i="1"/>
  <c r="AA96" i="1"/>
  <c r="N96" i="1"/>
  <c r="AL94" i="1"/>
  <c r="N94" i="1"/>
  <c r="AA94" i="1"/>
  <c r="M105" i="1" l="1"/>
  <c r="Z107" i="1"/>
  <c r="Z105" i="1"/>
  <c r="M83" i="1" l="1"/>
  <c r="AK21" i="1"/>
  <c r="AK20" i="1"/>
  <c r="Z21" i="1"/>
  <c r="Z20" i="1"/>
  <c r="M21" i="1"/>
  <c r="M20" i="1"/>
  <c r="AL85" i="1"/>
  <c r="AL86" i="1"/>
  <c r="AL87" i="1"/>
  <c r="AA85" i="1"/>
  <c r="AA86" i="1"/>
  <c r="AA87" i="1"/>
  <c r="N87" i="1"/>
  <c r="H85" i="1"/>
  <c r="J85" i="1" s="1"/>
  <c r="L85" i="1" s="1"/>
  <c r="N85" i="1" s="1"/>
  <c r="H86" i="1"/>
  <c r="J86" i="1" s="1"/>
  <c r="L86" i="1" s="1"/>
  <c r="N86" i="1" s="1"/>
  <c r="AK99" i="1"/>
  <c r="Z99" i="1"/>
  <c r="M99" i="1"/>
  <c r="N135" i="1"/>
  <c r="AL135" i="1"/>
  <c r="AA135" i="1"/>
  <c r="N93" i="1"/>
  <c r="N95" i="1"/>
  <c r="AL93" i="1"/>
  <c r="AL95" i="1"/>
  <c r="AA93" i="1"/>
  <c r="AA95" i="1"/>
  <c r="M201" i="1"/>
  <c r="M282" i="1" l="1"/>
  <c r="AL92" i="1" l="1"/>
  <c r="AA92" i="1"/>
  <c r="N92" i="1"/>
  <c r="AK164" i="1" l="1"/>
  <c r="Z164" i="1"/>
  <c r="M164" i="1"/>
  <c r="AL221" i="1"/>
  <c r="AA221" i="1"/>
  <c r="N221" i="1"/>
  <c r="AK275" i="1"/>
  <c r="Z275" i="1"/>
  <c r="M275" i="1"/>
  <c r="AK299" i="1"/>
  <c r="AL299" i="1" s="1"/>
  <c r="Z299" i="1"/>
  <c r="AA299" i="1" s="1"/>
  <c r="M299" i="1"/>
  <c r="N299" i="1" s="1"/>
  <c r="AL282" i="1"/>
  <c r="AA282" i="1"/>
  <c r="N282" i="1"/>
  <c r="AK101" i="1" l="1"/>
  <c r="AK100" i="1"/>
  <c r="Z101" i="1"/>
  <c r="Z100" i="1"/>
  <c r="M101" i="1"/>
  <c r="M100" i="1"/>
  <c r="G99" i="1"/>
  <c r="G19" i="1"/>
  <c r="AL107" i="1"/>
  <c r="AL108" i="1"/>
  <c r="AL109" i="1"/>
  <c r="Q105" i="1"/>
  <c r="Q106" i="1"/>
  <c r="Q107" i="1"/>
  <c r="S107" i="1" s="1"/>
  <c r="U107" i="1" s="1"/>
  <c r="W107" i="1" s="1"/>
  <c r="Y107" i="1" s="1"/>
  <c r="AA107" i="1" s="1"/>
  <c r="Q108" i="1"/>
  <c r="S108" i="1" s="1"/>
  <c r="U108" i="1" s="1"/>
  <c r="W108" i="1" s="1"/>
  <c r="Y108" i="1" s="1"/>
  <c r="AA108" i="1" s="1"/>
  <c r="Q109" i="1"/>
  <c r="S109" i="1" s="1"/>
  <c r="U109" i="1" s="1"/>
  <c r="W109" i="1" s="1"/>
  <c r="Y109" i="1" s="1"/>
  <c r="AA109" i="1" s="1"/>
  <c r="H107" i="1"/>
  <c r="J107" i="1" s="1"/>
  <c r="L107" i="1" s="1"/>
  <c r="N107" i="1" s="1"/>
  <c r="H108" i="1"/>
  <c r="J108" i="1" s="1"/>
  <c r="L108" i="1" s="1"/>
  <c r="N108" i="1" s="1"/>
  <c r="H109" i="1"/>
  <c r="J109" i="1" s="1"/>
  <c r="L109" i="1" s="1"/>
  <c r="N109" i="1" s="1"/>
  <c r="AK298" i="1" l="1"/>
  <c r="AK297" i="1"/>
  <c r="AK296" i="1"/>
  <c r="AK295" i="1"/>
  <c r="AK277" i="1"/>
  <c r="AK294" i="1" s="1"/>
  <c r="AK276" i="1"/>
  <c r="AK273" i="1" s="1"/>
  <c r="AK253" i="1"/>
  <c r="AK247" i="1"/>
  <c r="AK241" i="1"/>
  <c r="AK240" i="1"/>
  <c r="AK238" i="1" s="1"/>
  <c r="AK234" i="1"/>
  <c r="AK231" i="1"/>
  <c r="AK230" i="1"/>
  <c r="AK225" i="1"/>
  <c r="AK224" i="1"/>
  <c r="AK222" i="1" s="1"/>
  <c r="AK212" i="1"/>
  <c r="AK208" i="1"/>
  <c r="AK204" i="1"/>
  <c r="AK198" i="1"/>
  <c r="AK194" i="1"/>
  <c r="AK190" i="1"/>
  <c r="AK186" i="1"/>
  <c r="AK182" i="1"/>
  <c r="AK178" i="1"/>
  <c r="AK174" i="1"/>
  <c r="AK170" i="1"/>
  <c r="AK166" i="1"/>
  <c r="AK165" i="1"/>
  <c r="AK285" i="1" s="1"/>
  <c r="AK152" i="1"/>
  <c r="AK145" i="1"/>
  <c r="AK140" i="1"/>
  <c r="AK139" i="1"/>
  <c r="AK138" i="1"/>
  <c r="AK125" i="1"/>
  <c r="AK122" i="1"/>
  <c r="AK117" i="1"/>
  <c r="AK102" i="1"/>
  <c r="AK97" i="1" s="1"/>
  <c r="AK70" i="1"/>
  <c r="AK66" i="1"/>
  <c r="AK61" i="1"/>
  <c r="AK56" i="1"/>
  <c r="AK51" i="1"/>
  <c r="AK46" i="1"/>
  <c r="AK41" i="1"/>
  <c r="AK32" i="1"/>
  <c r="AK27" i="1"/>
  <c r="AK287" i="1"/>
  <c r="AK286" i="1"/>
  <c r="Z298" i="1"/>
  <c r="Z296" i="1"/>
  <c r="Z295" i="1"/>
  <c r="Z277" i="1"/>
  <c r="Z294" i="1" s="1"/>
  <c r="Z276" i="1"/>
  <c r="Z273" i="1" s="1"/>
  <c r="Z253" i="1"/>
  <c r="Z247" i="1"/>
  <c r="Z241" i="1"/>
  <c r="Z240" i="1"/>
  <c r="Z234" i="1"/>
  <c r="Z231" i="1"/>
  <c r="Z230" i="1"/>
  <c r="Z225" i="1"/>
  <c r="Z224" i="1"/>
  <c r="Z222" i="1" s="1"/>
  <c r="Z212" i="1"/>
  <c r="Z208" i="1"/>
  <c r="Z204" i="1"/>
  <c r="Z198" i="1"/>
  <c r="Z194" i="1"/>
  <c r="Z190" i="1"/>
  <c r="Z186" i="1"/>
  <c r="Z182" i="1"/>
  <c r="Z178" i="1"/>
  <c r="Z174" i="1"/>
  <c r="Z170" i="1"/>
  <c r="Z166" i="1"/>
  <c r="Z165" i="1"/>
  <c r="Z285" i="1" s="1"/>
  <c r="Z152" i="1"/>
  <c r="Z145" i="1"/>
  <c r="Z140" i="1"/>
  <c r="Z139" i="1"/>
  <c r="Z138" i="1"/>
  <c r="Z132" i="1"/>
  <c r="Z297" i="1" s="1"/>
  <c r="Z125" i="1"/>
  <c r="Z122" i="1"/>
  <c r="Z117" i="1"/>
  <c r="Z102" i="1"/>
  <c r="Z288" i="1" s="1"/>
  <c r="Z70" i="1"/>
  <c r="Z66" i="1"/>
  <c r="Z61" i="1"/>
  <c r="Z56" i="1"/>
  <c r="Z51" i="1"/>
  <c r="Z46" i="1"/>
  <c r="Z41" i="1"/>
  <c r="Z32" i="1"/>
  <c r="Z30" i="1"/>
  <c r="Z27" i="1"/>
  <c r="Z287" i="1"/>
  <c r="M298" i="1"/>
  <c r="M297" i="1"/>
  <c r="M296" i="1"/>
  <c r="M295" i="1"/>
  <c r="M277" i="1"/>
  <c r="M294" i="1" s="1"/>
  <c r="M276" i="1"/>
  <c r="M273" i="1" s="1"/>
  <c r="M253" i="1"/>
  <c r="M247" i="1"/>
  <c r="M241" i="1"/>
  <c r="M240" i="1"/>
  <c r="M234" i="1"/>
  <c r="M231" i="1"/>
  <c r="M230" i="1"/>
  <c r="M225" i="1"/>
  <c r="M224" i="1"/>
  <c r="M222" i="1" s="1"/>
  <c r="M212" i="1"/>
  <c r="M208" i="1"/>
  <c r="M204" i="1"/>
  <c r="M198" i="1"/>
  <c r="M194" i="1"/>
  <c r="M190" i="1"/>
  <c r="M186" i="1"/>
  <c r="M182" i="1"/>
  <c r="M178" i="1"/>
  <c r="M174" i="1"/>
  <c r="M170" i="1"/>
  <c r="M166" i="1"/>
  <c r="M165" i="1"/>
  <c r="M285" i="1" s="1"/>
  <c r="M152" i="1"/>
  <c r="M300" i="1" s="1"/>
  <c r="M145" i="1"/>
  <c r="M140" i="1"/>
  <c r="M139" i="1"/>
  <c r="M138" i="1"/>
  <c r="M125" i="1"/>
  <c r="M122" i="1"/>
  <c r="M117" i="1"/>
  <c r="M102" i="1"/>
  <c r="M97" i="1" s="1"/>
  <c r="M70" i="1"/>
  <c r="M66" i="1"/>
  <c r="M61" i="1"/>
  <c r="M56" i="1"/>
  <c r="M51" i="1"/>
  <c r="M46" i="1"/>
  <c r="M41" i="1"/>
  <c r="M37" i="1"/>
  <c r="M32" i="1"/>
  <c r="M30" i="1"/>
  <c r="M27" i="1"/>
  <c r="M287" i="1"/>
  <c r="M293" i="1" l="1"/>
  <c r="Z293" i="1"/>
  <c r="AK293" i="1"/>
  <c r="AK228" i="1"/>
  <c r="M136" i="1"/>
  <c r="M228" i="1"/>
  <c r="Z286" i="1"/>
  <c r="M286" i="1"/>
  <c r="Z97" i="1"/>
  <c r="AK136" i="1"/>
  <c r="M290" i="1"/>
  <c r="M291" i="1"/>
  <c r="M238" i="1"/>
  <c r="Z228" i="1"/>
  <c r="Z290" i="1"/>
  <c r="AK291" i="1"/>
  <c r="AK162" i="1"/>
  <c r="AK290" i="1"/>
  <c r="Z291" i="1"/>
  <c r="AK288" i="1"/>
  <c r="AK292" i="1"/>
  <c r="M288" i="1"/>
  <c r="Z136" i="1"/>
  <c r="Z238" i="1"/>
  <c r="Z162" i="1"/>
  <c r="M162" i="1"/>
  <c r="M292" i="1"/>
  <c r="Z292" i="1"/>
  <c r="AK17" i="1"/>
  <c r="Z17" i="1"/>
  <c r="M17" i="1"/>
  <c r="AI138" i="1"/>
  <c r="X138" i="1"/>
  <c r="K138" i="1"/>
  <c r="AJ158" i="1"/>
  <c r="AL158" i="1" s="1"/>
  <c r="Y158" i="1"/>
  <c r="AA158" i="1" s="1"/>
  <c r="L158" i="1"/>
  <c r="N158" i="1" s="1"/>
  <c r="M283" i="1" l="1"/>
  <c r="M301" i="1" s="1"/>
  <c r="M302" i="1" s="1"/>
  <c r="AK283" i="1"/>
  <c r="AK301" i="1" s="1"/>
  <c r="AK302" i="1" s="1"/>
  <c r="Z283" i="1"/>
  <c r="Z301" i="1" s="1"/>
  <c r="Z302" i="1" s="1"/>
  <c r="X30" i="1"/>
  <c r="K30" i="1"/>
  <c r="AI298" i="1"/>
  <c r="AI297" i="1"/>
  <c r="AI296" i="1"/>
  <c r="AI295" i="1"/>
  <c r="AI277" i="1"/>
  <c r="AI294" i="1" s="1"/>
  <c r="AI276" i="1"/>
  <c r="AI275" i="1"/>
  <c r="AI253" i="1"/>
  <c r="AI247" i="1"/>
  <c r="AI241" i="1"/>
  <c r="AI240" i="1"/>
  <c r="AI234" i="1"/>
  <c r="AI231" i="1"/>
  <c r="AI230" i="1"/>
  <c r="AI225" i="1"/>
  <c r="AI224" i="1"/>
  <c r="AI222" i="1" s="1"/>
  <c r="AI212" i="1"/>
  <c r="AI208" i="1"/>
  <c r="AI204" i="1"/>
  <c r="AI198" i="1"/>
  <c r="AI194" i="1"/>
  <c r="AI190" i="1"/>
  <c r="AI186" i="1"/>
  <c r="AI182" i="1"/>
  <c r="AI178" i="1"/>
  <c r="AI174" i="1"/>
  <c r="AI170" i="1"/>
  <c r="AI166" i="1"/>
  <c r="AI165" i="1"/>
  <c r="AI285" i="1" s="1"/>
  <c r="AI164" i="1"/>
  <c r="AI152" i="1"/>
  <c r="AI145" i="1"/>
  <c r="AI140" i="1"/>
  <c r="AI139" i="1"/>
  <c r="AI125" i="1"/>
  <c r="AI122" i="1"/>
  <c r="AI117" i="1"/>
  <c r="AI102" i="1"/>
  <c r="AI288" i="1" s="1"/>
  <c r="AI101" i="1"/>
  <c r="AI100" i="1"/>
  <c r="AI99" i="1"/>
  <c r="AI70" i="1"/>
  <c r="AI66" i="1"/>
  <c r="AI61" i="1"/>
  <c r="AI56" i="1"/>
  <c r="AI51" i="1"/>
  <c r="AI46" i="1"/>
  <c r="AI41" i="1"/>
  <c r="AI32" i="1"/>
  <c r="AI27" i="1"/>
  <c r="AI21" i="1"/>
  <c r="AI287" i="1" s="1"/>
  <c r="AI20" i="1"/>
  <c r="AI19" i="1"/>
  <c r="X298" i="1"/>
  <c r="X296" i="1"/>
  <c r="X295" i="1"/>
  <c r="X277" i="1"/>
  <c r="X294" i="1" s="1"/>
  <c r="X276" i="1"/>
  <c r="X275" i="1"/>
  <c r="X253" i="1"/>
  <c r="X247" i="1"/>
  <c r="X241" i="1"/>
  <c r="X240" i="1"/>
  <c r="X234" i="1"/>
  <c r="X231" i="1"/>
  <c r="X230" i="1"/>
  <c r="X225" i="1"/>
  <c r="X224" i="1"/>
  <c r="X222" i="1" s="1"/>
  <c r="X212" i="1"/>
  <c r="X208" i="1"/>
  <c r="X204" i="1"/>
  <c r="X198" i="1"/>
  <c r="X194" i="1"/>
  <c r="X190" i="1"/>
  <c r="X186" i="1"/>
  <c r="X182" i="1"/>
  <c r="X178" i="1"/>
  <c r="X174" i="1"/>
  <c r="X170" i="1"/>
  <c r="X166" i="1"/>
  <c r="X165" i="1"/>
  <c r="X285" i="1" s="1"/>
  <c r="X164" i="1"/>
  <c r="X152" i="1"/>
  <c r="X145" i="1"/>
  <c r="X140" i="1"/>
  <c r="X139" i="1"/>
  <c r="X136" i="1"/>
  <c r="X132" i="1"/>
  <c r="X125" i="1"/>
  <c r="X122" i="1"/>
  <c r="X117" i="1"/>
  <c r="X102" i="1"/>
  <c r="X101" i="1"/>
  <c r="X100" i="1"/>
  <c r="X99" i="1"/>
  <c r="X70" i="1"/>
  <c r="X66" i="1"/>
  <c r="X61" i="1"/>
  <c r="X56" i="1"/>
  <c r="X51" i="1"/>
  <c r="X46" i="1"/>
  <c r="X41" i="1"/>
  <c r="X32" i="1"/>
  <c r="X27" i="1"/>
  <c r="X21" i="1"/>
  <c r="X20" i="1"/>
  <c r="X19" i="1"/>
  <c r="K298" i="1"/>
  <c r="K297" i="1"/>
  <c r="K296" i="1"/>
  <c r="K295" i="1"/>
  <c r="K277" i="1"/>
  <c r="K294" i="1" s="1"/>
  <c r="K276" i="1"/>
  <c r="K275" i="1"/>
  <c r="K253" i="1"/>
  <c r="K247" i="1"/>
  <c r="K241" i="1"/>
  <c r="K240" i="1"/>
  <c r="K234" i="1"/>
  <c r="K231" i="1"/>
  <c r="K230" i="1"/>
  <c r="K225" i="1"/>
  <c r="K224" i="1"/>
  <c r="K222" i="1" s="1"/>
  <c r="K212" i="1"/>
  <c r="K208" i="1"/>
  <c r="K204" i="1"/>
  <c r="K198" i="1"/>
  <c r="K194" i="1"/>
  <c r="K190" i="1"/>
  <c r="K186" i="1"/>
  <c r="K182" i="1"/>
  <c r="K178" i="1"/>
  <c r="K174" i="1"/>
  <c r="K170" i="1"/>
  <c r="K166" i="1"/>
  <c r="K165" i="1"/>
  <c r="K164" i="1"/>
  <c r="K152" i="1"/>
  <c r="K300" i="1" s="1"/>
  <c r="K145" i="1"/>
  <c r="K140" i="1"/>
  <c r="K139" i="1"/>
  <c r="K125" i="1"/>
  <c r="K122" i="1"/>
  <c r="K117" i="1"/>
  <c r="K102" i="1"/>
  <c r="K288" i="1" s="1"/>
  <c r="K101" i="1"/>
  <c r="K100" i="1"/>
  <c r="K99" i="1"/>
  <c r="K70" i="1"/>
  <c r="K66" i="1"/>
  <c r="K61" i="1"/>
  <c r="K56" i="1"/>
  <c r="K51" i="1"/>
  <c r="K46" i="1"/>
  <c r="K41" i="1"/>
  <c r="K37" i="1"/>
  <c r="K32" i="1"/>
  <c r="K27" i="1"/>
  <c r="K21" i="1"/>
  <c r="K20" i="1"/>
  <c r="K19" i="1"/>
  <c r="X273" i="1" l="1"/>
  <c r="AI273" i="1"/>
  <c r="AI17" i="1"/>
  <c r="AI291" i="1"/>
  <c r="K273" i="1"/>
  <c r="AI162" i="1"/>
  <c r="X292" i="1"/>
  <c r="K292" i="1"/>
  <c r="AI292" i="1"/>
  <c r="AI228" i="1"/>
  <c r="AI97" i="1"/>
  <c r="AI290" i="1"/>
  <c r="AI238" i="1"/>
  <c r="X291" i="1"/>
  <c r="AI293" i="1"/>
  <c r="K293" i="1"/>
  <c r="X162" i="1"/>
  <c r="X228" i="1"/>
  <c r="AI136" i="1"/>
  <c r="AI286" i="1"/>
  <c r="X286" i="1"/>
  <c r="K287" i="1"/>
  <c r="K136" i="1"/>
  <c r="X288" i="1"/>
  <c r="K291" i="1"/>
  <c r="K286" i="1"/>
  <c r="K285" i="1"/>
  <c r="X97" i="1"/>
  <c r="X297" i="1"/>
  <c r="X290" i="1"/>
  <c r="X238" i="1"/>
  <c r="X17" i="1"/>
  <c r="X293" i="1"/>
  <c r="X287" i="1"/>
  <c r="K290" i="1"/>
  <c r="K97" i="1"/>
  <c r="K162" i="1"/>
  <c r="K228" i="1"/>
  <c r="K238" i="1"/>
  <c r="K17" i="1"/>
  <c r="AG298" i="1"/>
  <c r="AG297" i="1"/>
  <c r="AG296" i="1"/>
  <c r="AG295" i="1"/>
  <c r="AG277" i="1"/>
  <c r="AG294" i="1" s="1"/>
  <c r="AG276" i="1"/>
  <c r="AG275" i="1"/>
  <c r="AG253" i="1"/>
  <c r="AG247" i="1"/>
  <c r="AG241" i="1"/>
  <c r="AG240" i="1"/>
  <c r="AG234" i="1"/>
  <c r="AG231" i="1"/>
  <c r="AG230" i="1"/>
  <c r="AG225" i="1"/>
  <c r="AG224" i="1"/>
  <c r="AG222" i="1" s="1"/>
  <c r="AG212" i="1"/>
  <c r="AG208" i="1"/>
  <c r="AG204" i="1"/>
  <c r="AG198" i="1"/>
  <c r="AG194" i="1"/>
  <c r="AG190" i="1"/>
  <c r="AG186" i="1"/>
  <c r="AG182" i="1"/>
  <c r="AG178" i="1"/>
  <c r="AG174" i="1"/>
  <c r="AG170" i="1"/>
  <c r="AG166" i="1"/>
  <c r="AG165" i="1"/>
  <c r="AG285" i="1" s="1"/>
  <c r="AG164" i="1"/>
  <c r="AG152" i="1"/>
  <c r="AG145" i="1"/>
  <c r="AG140" i="1"/>
  <c r="AG139" i="1"/>
  <c r="AG138" i="1"/>
  <c r="AG125" i="1"/>
  <c r="AG122" i="1"/>
  <c r="AG117" i="1"/>
  <c r="AG102" i="1"/>
  <c r="AG288" i="1" s="1"/>
  <c r="AG101" i="1"/>
  <c r="AG100" i="1"/>
  <c r="AG99" i="1"/>
  <c r="AG70" i="1"/>
  <c r="AG66" i="1"/>
  <c r="AG61" i="1"/>
  <c r="AG56" i="1"/>
  <c r="AG51" i="1"/>
  <c r="AG46" i="1"/>
  <c r="AG41" i="1"/>
  <c r="AG32" i="1"/>
  <c r="AG27" i="1"/>
  <c r="AG21" i="1"/>
  <c r="AG287" i="1" s="1"/>
  <c r="AG20" i="1"/>
  <c r="AG19" i="1"/>
  <c r="V298" i="1"/>
  <c r="V296" i="1"/>
  <c r="V295" i="1"/>
  <c r="V277" i="1"/>
  <c r="V294" i="1" s="1"/>
  <c r="V276" i="1"/>
  <c r="V275" i="1"/>
  <c r="V253" i="1"/>
  <c r="V247" i="1"/>
  <c r="V241" i="1"/>
  <c r="V240" i="1"/>
  <c r="V234" i="1"/>
  <c r="V231" i="1"/>
  <c r="V230" i="1"/>
  <c r="V225" i="1"/>
  <c r="V224" i="1"/>
  <c r="V212" i="1"/>
  <c r="V208" i="1"/>
  <c r="V204" i="1"/>
  <c r="V198" i="1"/>
  <c r="V194" i="1"/>
  <c r="V190" i="1"/>
  <c r="V186" i="1"/>
  <c r="V182" i="1"/>
  <c r="V178" i="1"/>
  <c r="V174" i="1"/>
  <c r="V170" i="1"/>
  <c r="V166" i="1"/>
  <c r="V165" i="1"/>
  <c r="V285" i="1" s="1"/>
  <c r="V164" i="1"/>
  <c r="V152" i="1"/>
  <c r="V145" i="1"/>
  <c r="V140" i="1"/>
  <c r="V139" i="1"/>
  <c r="V138" i="1"/>
  <c r="V132" i="1"/>
  <c r="V125" i="1"/>
  <c r="V122" i="1"/>
  <c r="V117" i="1"/>
  <c r="V102" i="1"/>
  <c r="V101" i="1"/>
  <c r="V100" i="1"/>
  <c r="V99" i="1"/>
  <c r="V70" i="1"/>
  <c r="V66" i="1"/>
  <c r="V61" i="1"/>
  <c r="V56" i="1"/>
  <c r="V51" i="1"/>
  <c r="V46" i="1"/>
  <c r="V41" i="1"/>
  <c r="V32" i="1"/>
  <c r="V27" i="1"/>
  <c r="V21" i="1"/>
  <c r="V20" i="1"/>
  <c r="V19" i="1"/>
  <c r="I41" i="1"/>
  <c r="I298" i="1"/>
  <c r="I297" i="1"/>
  <c r="I296" i="1"/>
  <c r="I295" i="1"/>
  <c r="I277" i="1"/>
  <c r="I276" i="1"/>
  <c r="I275" i="1"/>
  <c r="I253" i="1"/>
  <c r="I247" i="1"/>
  <c r="I241" i="1"/>
  <c r="I240" i="1"/>
  <c r="I234" i="1"/>
  <c r="I231" i="1"/>
  <c r="I230" i="1"/>
  <c r="I225" i="1"/>
  <c r="I224" i="1"/>
  <c r="I212" i="1"/>
  <c r="I208" i="1"/>
  <c r="I204" i="1"/>
  <c r="I198" i="1"/>
  <c r="I194" i="1"/>
  <c r="I190" i="1"/>
  <c r="I186" i="1"/>
  <c r="I182" i="1"/>
  <c r="I178" i="1"/>
  <c r="I174" i="1"/>
  <c r="I170" i="1"/>
  <c r="I166" i="1"/>
  <c r="I165" i="1"/>
  <c r="I285" i="1" s="1"/>
  <c r="I164" i="1"/>
  <c r="I152" i="1"/>
  <c r="I145" i="1"/>
  <c r="I140" i="1"/>
  <c r="I139" i="1"/>
  <c r="I138" i="1"/>
  <c r="I125" i="1"/>
  <c r="I122" i="1"/>
  <c r="I99" i="1"/>
  <c r="I102" i="1"/>
  <c r="I288" i="1" s="1"/>
  <c r="I101" i="1"/>
  <c r="I100" i="1"/>
  <c r="I70" i="1"/>
  <c r="I66" i="1"/>
  <c r="I61" i="1"/>
  <c r="I56" i="1"/>
  <c r="I51" i="1"/>
  <c r="I46" i="1"/>
  <c r="I37" i="1"/>
  <c r="I32" i="1"/>
  <c r="I27" i="1"/>
  <c r="I21" i="1"/>
  <c r="I20" i="1"/>
  <c r="AI283" i="1" l="1"/>
  <c r="AI301" i="1" s="1"/>
  <c r="AI302" i="1" s="1"/>
  <c r="X283" i="1"/>
  <c r="X301" i="1" s="1"/>
  <c r="X302" i="1" s="1"/>
  <c r="K283" i="1"/>
  <c r="K301" i="1" s="1"/>
  <c r="K302" i="1" s="1"/>
  <c r="V291" i="1"/>
  <c r="V238" i="1"/>
  <c r="AG273" i="1"/>
  <c r="AG162" i="1"/>
  <c r="AG228" i="1"/>
  <c r="AG17" i="1"/>
  <c r="V288" i="1"/>
  <c r="V273" i="1"/>
  <c r="V162" i="1"/>
  <c r="V222" i="1"/>
  <c r="V228" i="1"/>
  <c r="V290" i="1"/>
  <c r="AG291" i="1"/>
  <c r="AG290" i="1"/>
  <c r="AG238" i="1"/>
  <c r="V136" i="1"/>
  <c r="AG97" i="1"/>
  <c r="AG286" i="1"/>
  <c r="AG293" i="1"/>
  <c r="AG292" i="1"/>
  <c r="AG136" i="1"/>
  <c r="V297" i="1"/>
  <c r="V97" i="1"/>
  <c r="V17" i="1"/>
  <c r="V286" i="1"/>
  <c r="V293" i="1"/>
  <c r="V287" i="1"/>
  <c r="V292" i="1"/>
  <c r="I238" i="1"/>
  <c r="I294" i="1"/>
  <c r="I293" i="1"/>
  <c r="I287" i="1"/>
  <c r="I228" i="1"/>
  <c r="I273" i="1"/>
  <c r="I162" i="1"/>
  <c r="I136" i="1"/>
  <c r="I286" i="1"/>
  <c r="I97" i="1"/>
  <c r="I290" i="1"/>
  <c r="I292" i="1"/>
  <c r="I117" i="1"/>
  <c r="I222" i="1"/>
  <c r="I19" i="1"/>
  <c r="T298" i="1"/>
  <c r="T296" i="1"/>
  <c r="T295" i="1"/>
  <c r="T277" i="1"/>
  <c r="T294" i="1" s="1"/>
  <c r="T276" i="1"/>
  <c r="T275" i="1"/>
  <c r="T253" i="1"/>
  <c r="T247" i="1"/>
  <c r="T241" i="1"/>
  <c r="T240" i="1"/>
  <c r="T234" i="1"/>
  <c r="T231" i="1"/>
  <c r="T230" i="1"/>
  <c r="T225" i="1"/>
  <c r="T224" i="1"/>
  <c r="T212" i="1"/>
  <c r="T208" i="1"/>
  <c r="T204" i="1"/>
  <c r="T198" i="1"/>
  <c r="T194" i="1"/>
  <c r="T190" i="1"/>
  <c r="T186" i="1"/>
  <c r="T182" i="1"/>
  <c r="T178" i="1"/>
  <c r="T174" i="1"/>
  <c r="T170" i="1"/>
  <c r="T166" i="1"/>
  <c r="T165" i="1"/>
  <c r="T285" i="1" s="1"/>
  <c r="T164" i="1"/>
  <c r="T152" i="1"/>
  <c r="T145" i="1"/>
  <c r="T140" i="1"/>
  <c r="T139" i="1"/>
  <c r="T138" i="1"/>
  <c r="T132" i="1"/>
  <c r="T297" i="1" s="1"/>
  <c r="T125" i="1"/>
  <c r="T122" i="1"/>
  <c r="T117" i="1"/>
  <c r="T102" i="1"/>
  <c r="T101" i="1"/>
  <c r="T100" i="1"/>
  <c r="T99" i="1"/>
  <c r="T70" i="1"/>
  <c r="T66" i="1"/>
  <c r="T61" i="1"/>
  <c r="T56" i="1"/>
  <c r="T51" i="1"/>
  <c r="T46" i="1"/>
  <c r="T41" i="1"/>
  <c r="T32" i="1"/>
  <c r="T27" i="1"/>
  <c r="T21" i="1"/>
  <c r="T20" i="1"/>
  <c r="T19" i="1"/>
  <c r="K299" i="1" l="1"/>
  <c r="T238" i="1"/>
  <c r="T273" i="1"/>
  <c r="T162" i="1"/>
  <c r="AG283" i="1"/>
  <c r="AG301" i="1" s="1"/>
  <c r="AG302" i="1" s="1"/>
  <c r="V283" i="1"/>
  <c r="V301" i="1" s="1"/>
  <c r="V302" i="1" s="1"/>
  <c r="T228" i="1"/>
  <c r="I291" i="1"/>
  <c r="I17" i="1"/>
  <c r="T286" i="1"/>
  <c r="T17" i="1"/>
  <c r="T136" i="1"/>
  <c r="T222" i="1"/>
  <c r="T288" i="1"/>
  <c r="T291" i="1"/>
  <c r="T293" i="1"/>
  <c r="T97" i="1"/>
  <c r="T287" i="1"/>
  <c r="T290" i="1"/>
  <c r="T292" i="1"/>
  <c r="I283" i="1" l="1"/>
  <c r="T283" i="1"/>
  <c r="T301" i="1" s="1"/>
  <c r="T302" i="1" s="1"/>
  <c r="AE19" i="1"/>
  <c r="R19" i="1"/>
  <c r="AF83" i="1"/>
  <c r="AH83" i="1" s="1"/>
  <c r="AJ83" i="1" s="1"/>
  <c r="AL83" i="1" s="1"/>
  <c r="S83" i="1"/>
  <c r="U83" i="1" s="1"/>
  <c r="W83" i="1" s="1"/>
  <c r="Y83" i="1" s="1"/>
  <c r="AA83" i="1" s="1"/>
  <c r="AF90" i="1"/>
  <c r="AH90" i="1" s="1"/>
  <c r="AJ90" i="1" s="1"/>
  <c r="AL90" i="1" s="1"/>
  <c r="S90" i="1"/>
  <c r="U90" i="1" s="1"/>
  <c r="W90" i="1" s="1"/>
  <c r="Y90" i="1" s="1"/>
  <c r="AA90" i="1" s="1"/>
  <c r="H90" i="1"/>
  <c r="J90" i="1" s="1"/>
  <c r="L90" i="1" s="1"/>
  <c r="N90" i="1" s="1"/>
  <c r="G89" i="1"/>
  <c r="G82" i="1"/>
  <c r="H83" i="1"/>
  <c r="J83" i="1" s="1"/>
  <c r="L83" i="1" s="1"/>
  <c r="N83" i="1" s="1"/>
  <c r="I299" i="1" l="1"/>
  <c r="G253" i="1"/>
  <c r="G240" i="1"/>
  <c r="AE164" i="1"/>
  <c r="R164" i="1"/>
  <c r="AE138" i="1"/>
  <c r="R138" i="1"/>
  <c r="G138" i="1"/>
  <c r="AE20" i="1"/>
  <c r="R20" i="1"/>
  <c r="G20" i="1"/>
  <c r="G297" i="1" l="1"/>
  <c r="AC20" i="1"/>
  <c r="AC19" i="1"/>
  <c r="AB19" i="1"/>
  <c r="P20" i="1"/>
  <c r="O19" i="1"/>
  <c r="E20" i="1"/>
  <c r="D19" i="1"/>
  <c r="AF37" i="1"/>
  <c r="AH37" i="1" s="1"/>
  <c r="AJ37" i="1" s="1"/>
  <c r="AL37" i="1" s="1"/>
  <c r="AF38" i="1"/>
  <c r="AH38" i="1" s="1"/>
  <c r="AJ38" i="1" s="1"/>
  <c r="AL38" i="1" s="1"/>
  <c r="AF39" i="1"/>
  <c r="AH39" i="1" s="1"/>
  <c r="AJ39" i="1" s="1"/>
  <c r="AL39" i="1" s="1"/>
  <c r="AF40" i="1"/>
  <c r="AH40" i="1" s="1"/>
  <c r="AJ40" i="1" s="1"/>
  <c r="AL40" i="1" s="1"/>
  <c r="S37" i="1"/>
  <c r="U37" i="1" s="1"/>
  <c r="W37" i="1" s="1"/>
  <c r="Y37" i="1" s="1"/>
  <c r="AA37" i="1" s="1"/>
  <c r="S38" i="1"/>
  <c r="U38" i="1" s="1"/>
  <c r="W38" i="1" s="1"/>
  <c r="Y38" i="1" s="1"/>
  <c r="AA38" i="1" s="1"/>
  <c r="S39" i="1"/>
  <c r="U39" i="1" s="1"/>
  <c r="W39" i="1" s="1"/>
  <c r="Y39" i="1" s="1"/>
  <c r="AA39" i="1" s="1"/>
  <c r="S40" i="1"/>
  <c r="U40" i="1" s="1"/>
  <c r="W40" i="1" s="1"/>
  <c r="Y40" i="1" s="1"/>
  <c r="AA40" i="1" s="1"/>
  <c r="F40" i="1"/>
  <c r="H40" i="1" s="1"/>
  <c r="J40" i="1" s="1"/>
  <c r="L40" i="1" s="1"/>
  <c r="N40" i="1" s="1"/>
  <c r="G39" i="1"/>
  <c r="F39" i="1"/>
  <c r="E37" i="1"/>
  <c r="D37" i="1"/>
  <c r="AE41" i="1"/>
  <c r="R41" i="1"/>
  <c r="AF43" i="1"/>
  <c r="AH43" i="1" s="1"/>
  <c r="AJ43" i="1" s="1"/>
  <c r="AL43" i="1" s="1"/>
  <c r="AF44" i="1"/>
  <c r="AH44" i="1" s="1"/>
  <c r="AJ44" i="1" s="1"/>
  <c r="AL44" i="1" s="1"/>
  <c r="S43" i="1"/>
  <c r="U43" i="1" s="1"/>
  <c r="W43" i="1" s="1"/>
  <c r="Y43" i="1" s="1"/>
  <c r="AA43" i="1" s="1"/>
  <c r="S44" i="1"/>
  <c r="U44" i="1" s="1"/>
  <c r="W44" i="1" s="1"/>
  <c r="Y44" i="1" s="1"/>
  <c r="AA44" i="1" s="1"/>
  <c r="H44" i="1"/>
  <c r="J44" i="1" s="1"/>
  <c r="L44" i="1" s="1"/>
  <c r="N44" i="1" s="1"/>
  <c r="G41" i="1"/>
  <c r="F43" i="1"/>
  <c r="H43" i="1" s="1"/>
  <c r="J43" i="1" s="1"/>
  <c r="L43" i="1" s="1"/>
  <c r="N43" i="1" s="1"/>
  <c r="G119" i="1"/>
  <c r="G37" i="1" l="1"/>
  <c r="H39" i="1"/>
  <c r="J39" i="1" s="1"/>
  <c r="L39" i="1" s="1"/>
  <c r="N39" i="1" s="1"/>
  <c r="F37" i="1"/>
  <c r="AE275" i="1"/>
  <c r="R275" i="1"/>
  <c r="G275" i="1"/>
  <c r="AF160" i="1"/>
  <c r="AH160" i="1" s="1"/>
  <c r="AJ160" i="1" s="1"/>
  <c r="AL160" i="1" s="1"/>
  <c r="AF161" i="1"/>
  <c r="AH161" i="1" s="1"/>
  <c r="AJ161" i="1" s="1"/>
  <c r="AL161" i="1" s="1"/>
  <c r="S160" i="1"/>
  <c r="U160" i="1" s="1"/>
  <c r="W160" i="1" s="1"/>
  <c r="Y160" i="1" s="1"/>
  <c r="AA160" i="1" s="1"/>
  <c r="S161" i="1"/>
  <c r="U161" i="1" s="1"/>
  <c r="W161" i="1" s="1"/>
  <c r="Y161" i="1" s="1"/>
  <c r="AA161" i="1" s="1"/>
  <c r="H160" i="1"/>
  <c r="J160" i="1" s="1"/>
  <c r="L160" i="1" s="1"/>
  <c r="N160" i="1" s="1"/>
  <c r="H161" i="1"/>
  <c r="J161" i="1" s="1"/>
  <c r="L161" i="1" s="1"/>
  <c r="N161" i="1" s="1"/>
  <c r="G217" i="1"/>
  <c r="AF220" i="1"/>
  <c r="AH220" i="1" s="1"/>
  <c r="AJ220" i="1" s="1"/>
  <c r="AL220" i="1" s="1"/>
  <c r="S220" i="1"/>
  <c r="U220" i="1" s="1"/>
  <c r="W220" i="1" s="1"/>
  <c r="Y220" i="1" s="1"/>
  <c r="AA220" i="1" s="1"/>
  <c r="H220" i="1"/>
  <c r="J220" i="1" s="1"/>
  <c r="L220" i="1" s="1"/>
  <c r="N220" i="1" s="1"/>
  <c r="AF219" i="1"/>
  <c r="AH219" i="1" s="1"/>
  <c r="AJ219" i="1" s="1"/>
  <c r="AL219" i="1" s="1"/>
  <c r="S219" i="1"/>
  <c r="U219" i="1" s="1"/>
  <c r="W219" i="1" s="1"/>
  <c r="Y219" i="1" s="1"/>
  <c r="AA219" i="1" s="1"/>
  <c r="H219" i="1"/>
  <c r="J219" i="1" s="1"/>
  <c r="L219" i="1" s="1"/>
  <c r="N219" i="1" s="1"/>
  <c r="G168" i="1"/>
  <c r="G105" i="1"/>
  <c r="AE297" i="1"/>
  <c r="R100" i="1"/>
  <c r="AE100" i="1"/>
  <c r="G100" i="1"/>
  <c r="AF134" i="1"/>
  <c r="AH134" i="1" s="1"/>
  <c r="AJ134" i="1" s="1"/>
  <c r="AL134" i="1" s="1"/>
  <c r="R132" i="1"/>
  <c r="S132" i="1" s="1"/>
  <c r="U132" i="1" s="1"/>
  <c r="W132" i="1" s="1"/>
  <c r="Y132" i="1" s="1"/>
  <c r="AA132" i="1" s="1"/>
  <c r="S134" i="1"/>
  <c r="U134" i="1" s="1"/>
  <c r="W134" i="1" s="1"/>
  <c r="Y134" i="1" s="1"/>
  <c r="AA134" i="1" s="1"/>
  <c r="H134" i="1"/>
  <c r="J134" i="1" s="1"/>
  <c r="L134" i="1" s="1"/>
  <c r="N134" i="1" s="1"/>
  <c r="AF132" i="1"/>
  <c r="AH132" i="1" s="1"/>
  <c r="AJ132" i="1" s="1"/>
  <c r="AL132" i="1" s="1"/>
  <c r="H132" i="1"/>
  <c r="J132" i="1" s="1"/>
  <c r="L132" i="1" s="1"/>
  <c r="N132" i="1" s="1"/>
  <c r="AE253" i="1"/>
  <c r="R253" i="1"/>
  <c r="AE240" i="1"/>
  <c r="R240" i="1"/>
  <c r="AE99" i="1"/>
  <c r="R99" i="1"/>
  <c r="AF281" i="1"/>
  <c r="AH281" i="1" s="1"/>
  <c r="AJ281" i="1" s="1"/>
  <c r="AL281" i="1" s="1"/>
  <c r="S281" i="1"/>
  <c r="U281" i="1" s="1"/>
  <c r="W281" i="1" s="1"/>
  <c r="Y281" i="1" s="1"/>
  <c r="AA281" i="1" s="1"/>
  <c r="H281" i="1"/>
  <c r="J281" i="1" s="1"/>
  <c r="L281" i="1" s="1"/>
  <c r="N281" i="1" s="1"/>
  <c r="G232" i="1"/>
  <c r="AF252" i="1"/>
  <c r="AH252" i="1" s="1"/>
  <c r="AJ252" i="1" s="1"/>
  <c r="AL252" i="1" s="1"/>
  <c r="S252" i="1"/>
  <c r="U252" i="1" s="1"/>
  <c r="W252" i="1" s="1"/>
  <c r="Y252" i="1" s="1"/>
  <c r="AA252" i="1" s="1"/>
  <c r="H252" i="1"/>
  <c r="J252" i="1" s="1"/>
  <c r="L252" i="1" s="1"/>
  <c r="N252" i="1" s="1"/>
  <c r="AF91" i="1"/>
  <c r="AH91" i="1" s="1"/>
  <c r="AJ91" i="1" s="1"/>
  <c r="AL91" i="1" s="1"/>
  <c r="S91" i="1"/>
  <c r="U91" i="1" s="1"/>
  <c r="W91" i="1" s="1"/>
  <c r="Y91" i="1" s="1"/>
  <c r="AA91" i="1" s="1"/>
  <c r="H91" i="1"/>
  <c r="J91" i="1" s="1"/>
  <c r="L91" i="1" s="1"/>
  <c r="N91" i="1" s="1"/>
  <c r="H37" i="1" l="1"/>
  <c r="J37" i="1" s="1"/>
  <c r="L37" i="1" s="1"/>
  <c r="N37" i="1" s="1"/>
  <c r="G164" i="1"/>
  <c r="R297" i="1"/>
  <c r="AF89" i="1"/>
  <c r="AH89" i="1" s="1"/>
  <c r="AJ89" i="1" s="1"/>
  <c r="AL89" i="1" s="1"/>
  <c r="S89" i="1"/>
  <c r="U89" i="1" s="1"/>
  <c r="W89" i="1" s="1"/>
  <c r="Y89" i="1" s="1"/>
  <c r="AA89" i="1" s="1"/>
  <c r="H89" i="1"/>
  <c r="J89" i="1" s="1"/>
  <c r="L89" i="1" s="1"/>
  <c r="N89" i="1" s="1"/>
  <c r="AF88" i="1" l="1"/>
  <c r="AH88" i="1" s="1"/>
  <c r="AJ88" i="1" s="1"/>
  <c r="AL88" i="1" s="1"/>
  <c r="S88" i="1"/>
  <c r="U88" i="1" s="1"/>
  <c r="W88" i="1" s="1"/>
  <c r="Y88" i="1" s="1"/>
  <c r="AA88" i="1" s="1"/>
  <c r="H88" i="1"/>
  <c r="J88" i="1" s="1"/>
  <c r="L88" i="1" s="1"/>
  <c r="N88" i="1" s="1"/>
  <c r="H82" i="1"/>
  <c r="J82" i="1" s="1"/>
  <c r="L82" i="1" s="1"/>
  <c r="N82" i="1" s="1"/>
  <c r="AF131" i="1"/>
  <c r="AH131" i="1" s="1"/>
  <c r="AJ131" i="1" s="1"/>
  <c r="AL131" i="1" s="1"/>
  <c r="S131" i="1"/>
  <c r="U131" i="1" s="1"/>
  <c r="W131" i="1" s="1"/>
  <c r="Y131" i="1" s="1"/>
  <c r="AA131" i="1" s="1"/>
  <c r="H131" i="1"/>
  <c r="J131" i="1" s="1"/>
  <c r="L131" i="1" s="1"/>
  <c r="N131" i="1" s="1"/>
  <c r="AF130" i="1"/>
  <c r="AH130" i="1" s="1"/>
  <c r="AJ130" i="1" s="1"/>
  <c r="AL130" i="1" s="1"/>
  <c r="S130" i="1"/>
  <c r="U130" i="1" s="1"/>
  <c r="W130" i="1" s="1"/>
  <c r="Y130" i="1" s="1"/>
  <c r="AA130" i="1" s="1"/>
  <c r="H130" i="1"/>
  <c r="J130" i="1" s="1"/>
  <c r="L130" i="1" s="1"/>
  <c r="N130" i="1" s="1"/>
  <c r="AF129" i="1"/>
  <c r="AH129" i="1" s="1"/>
  <c r="AJ129" i="1" s="1"/>
  <c r="AL129" i="1" s="1"/>
  <c r="S129" i="1"/>
  <c r="U129" i="1" s="1"/>
  <c r="W129" i="1" s="1"/>
  <c r="Y129" i="1" s="1"/>
  <c r="AA129" i="1" s="1"/>
  <c r="H129" i="1"/>
  <c r="J129" i="1" s="1"/>
  <c r="L129" i="1" s="1"/>
  <c r="N129" i="1" s="1"/>
  <c r="AF271" i="1"/>
  <c r="AH271" i="1" s="1"/>
  <c r="AJ271" i="1" s="1"/>
  <c r="AL271" i="1" s="1"/>
  <c r="S271" i="1"/>
  <c r="U271" i="1" s="1"/>
  <c r="W271" i="1" s="1"/>
  <c r="Y271" i="1" s="1"/>
  <c r="AA271" i="1" s="1"/>
  <c r="H271" i="1"/>
  <c r="J271" i="1" s="1"/>
  <c r="L271" i="1" s="1"/>
  <c r="N271" i="1" s="1"/>
  <c r="AF270" i="1"/>
  <c r="AH270" i="1" s="1"/>
  <c r="AJ270" i="1" s="1"/>
  <c r="AL270" i="1" s="1"/>
  <c r="S270" i="1"/>
  <c r="U270" i="1" s="1"/>
  <c r="W270" i="1" s="1"/>
  <c r="Y270" i="1" s="1"/>
  <c r="AA270" i="1" s="1"/>
  <c r="H270" i="1"/>
  <c r="J270" i="1" s="1"/>
  <c r="L270" i="1" s="1"/>
  <c r="N270" i="1" s="1"/>
  <c r="AF272" i="1"/>
  <c r="AH272" i="1" s="1"/>
  <c r="AJ272" i="1" s="1"/>
  <c r="AL272" i="1" s="1"/>
  <c r="S272" i="1"/>
  <c r="U272" i="1" s="1"/>
  <c r="W272" i="1" s="1"/>
  <c r="Y272" i="1" s="1"/>
  <c r="AA272" i="1" s="1"/>
  <c r="H272" i="1"/>
  <c r="J272" i="1" s="1"/>
  <c r="L272" i="1" s="1"/>
  <c r="N272" i="1" s="1"/>
  <c r="AF218" i="1" l="1"/>
  <c r="AH218" i="1" s="1"/>
  <c r="AJ218" i="1" s="1"/>
  <c r="AL218" i="1" s="1"/>
  <c r="S218" i="1"/>
  <c r="U218" i="1" s="1"/>
  <c r="W218" i="1" s="1"/>
  <c r="Y218" i="1" s="1"/>
  <c r="AA218" i="1" s="1"/>
  <c r="H218" i="1"/>
  <c r="J218" i="1" s="1"/>
  <c r="L218" i="1" s="1"/>
  <c r="N218" i="1" s="1"/>
  <c r="AF217" i="1"/>
  <c r="AH217" i="1" s="1"/>
  <c r="AJ217" i="1" s="1"/>
  <c r="AL217" i="1" s="1"/>
  <c r="S217" i="1"/>
  <c r="U217" i="1" s="1"/>
  <c r="W217" i="1" s="1"/>
  <c r="Y217" i="1" s="1"/>
  <c r="AA217" i="1" s="1"/>
  <c r="H217" i="1"/>
  <c r="J217" i="1" s="1"/>
  <c r="L217" i="1" s="1"/>
  <c r="N217" i="1" s="1"/>
  <c r="AE298" i="1" l="1"/>
  <c r="AE296" i="1"/>
  <c r="AE295" i="1"/>
  <c r="AE277" i="1"/>
  <c r="AE294" i="1" s="1"/>
  <c r="AE276" i="1"/>
  <c r="AE247" i="1"/>
  <c r="AE241" i="1"/>
  <c r="AE234" i="1"/>
  <c r="AE231" i="1"/>
  <c r="AE230" i="1"/>
  <c r="AE225" i="1"/>
  <c r="AE224" i="1"/>
  <c r="AE222" i="1" s="1"/>
  <c r="AE212" i="1"/>
  <c r="AE208" i="1"/>
  <c r="AE204" i="1"/>
  <c r="AE198" i="1"/>
  <c r="AE194" i="1"/>
  <c r="AE190" i="1"/>
  <c r="AE186" i="1"/>
  <c r="AE182" i="1"/>
  <c r="AE178" i="1"/>
  <c r="AE174" i="1"/>
  <c r="AE170" i="1"/>
  <c r="AE166" i="1"/>
  <c r="AE165" i="1"/>
  <c r="AE285" i="1" s="1"/>
  <c r="AE152" i="1"/>
  <c r="AE145" i="1"/>
  <c r="AE140" i="1"/>
  <c r="AE139" i="1"/>
  <c r="AE125" i="1"/>
  <c r="AE122" i="1"/>
  <c r="AE117" i="1"/>
  <c r="AE102" i="1"/>
  <c r="AE288" i="1" s="1"/>
  <c r="AE101" i="1"/>
  <c r="AE70" i="1"/>
  <c r="AE66" i="1"/>
  <c r="AE61" i="1"/>
  <c r="AE56" i="1"/>
  <c r="AE51" i="1"/>
  <c r="AE46" i="1"/>
  <c r="AE32" i="1"/>
  <c r="AE27" i="1"/>
  <c r="AE21" i="1"/>
  <c r="R298" i="1"/>
  <c r="R296" i="1"/>
  <c r="R295" i="1"/>
  <c r="R277" i="1"/>
  <c r="R294" i="1" s="1"/>
  <c r="R276" i="1"/>
  <c r="R247" i="1"/>
  <c r="R241" i="1"/>
  <c r="R234" i="1"/>
  <c r="R231" i="1"/>
  <c r="R230" i="1"/>
  <c r="R225" i="1"/>
  <c r="R224" i="1"/>
  <c r="R222" i="1" s="1"/>
  <c r="R212" i="1"/>
  <c r="R208" i="1"/>
  <c r="R204" i="1"/>
  <c r="R198" i="1"/>
  <c r="R194" i="1"/>
  <c r="R190" i="1"/>
  <c r="R186" i="1"/>
  <c r="R182" i="1"/>
  <c r="R178" i="1"/>
  <c r="R174" i="1"/>
  <c r="R170" i="1"/>
  <c r="R166" i="1"/>
  <c r="R165" i="1"/>
  <c r="R285" i="1" s="1"/>
  <c r="R152" i="1"/>
  <c r="R145" i="1"/>
  <c r="R140" i="1"/>
  <c r="R139" i="1"/>
  <c r="R125" i="1"/>
  <c r="R122" i="1"/>
  <c r="R117" i="1"/>
  <c r="R102" i="1"/>
  <c r="R288" i="1" s="1"/>
  <c r="R101" i="1"/>
  <c r="R70" i="1"/>
  <c r="R66" i="1"/>
  <c r="R61" i="1"/>
  <c r="R56" i="1"/>
  <c r="R51" i="1"/>
  <c r="R46" i="1"/>
  <c r="R32" i="1"/>
  <c r="R27" i="1"/>
  <c r="R21" i="1"/>
  <c r="G27" i="1"/>
  <c r="G298" i="1"/>
  <c r="G296" i="1"/>
  <c r="G295" i="1"/>
  <c r="G277" i="1"/>
  <c r="G294" i="1" s="1"/>
  <c r="G276" i="1"/>
  <c r="G247" i="1"/>
  <c r="G241" i="1"/>
  <c r="G234" i="1"/>
  <c r="G231" i="1"/>
  <c r="G230" i="1"/>
  <c r="G225" i="1"/>
  <c r="G224" i="1"/>
  <c r="G222" i="1" s="1"/>
  <c r="G212" i="1"/>
  <c r="G208" i="1"/>
  <c r="G204" i="1"/>
  <c r="G198" i="1"/>
  <c r="G194" i="1"/>
  <c r="G190" i="1"/>
  <c r="G186" i="1"/>
  <c r="G182" i="1"/>
  <c r="G178" i="1"/>
  <c r="G174" i="1"/>
  <c r="G170" i="1"/>
  <c r="G166" i="1"/>
  <c r="G165" i="1"/>
  <c r="G152" i="1"/>
  <c r="G145" i="1"/>
  <c r="G140" i="1"/>
  <c r="G139" i="1"/>
  <c r="G125" i="1"/>
  <c r="G122" i="1"/>
  <c r="G117" i="1"/>
  <c r="G102" i="1"/>
  <c r="G288" i="1" s="1"/>
  <c r="G101" i="1"/>
  <c r="G70" i="1"/>
  <c r="G66" i="1"/>
  <c r="G61" i="1"/>
  <c r="G56" i="1"/>
  <c r="G51" i="1"/>
  <c r="G46" i="1"/>
  <c r="G32" i="1"/>
  <c r="G21" i="1"/>
  <c r="G17" i="1" s="1"/>
  <c r="G290" i="1" l="1"/>
  <c r="AE290" i="1"/>
  <c r="R290" i="1"/>
  <c r="G293" i="1"/>
  <c r="R293" i="1"/>
  <c r="AE293" i="1"/>
  <c r="AE292" i="1"/>
  <c r="R292" i="1"/>
  <c r="G292" i="1"/>
  <c r="R228" i="1"/>
  <c r="G273" i="1"/>
  <c r="AE287" i="1"/>
  <c r="AE17" i="1"/>
  <c r="R291" i="1"/>
  <c r="R162" i="1"/>
  <c r="R273" i="1"/>
  <c r="AE273" i="1"/>
  <c r="R17" i="1"/>
  <c r="G136" i="1"/>
  <c r="AE291" i="1"/>
  <c r="AE286" i="1"/>
  <c r="AE136" i="1"/>
  <c r="AE97" i="1"/>
  <c r="R287" i="1"/>
  <c r="R286" i="1"/>
  <c r="G287" i="1"/>
  <c r="G291" i="1"/>
  <c r="G286" i="1"/>
  <c r="G97" i="1"/>
  <c r="AE162" i="1"/>
  <c r="AE228" i="1"/>
  <c r="AE238" i="1"/>
  <c r="R238" i="1"/>
  <c r="R97" i="1"/>
  <c r="R136" i="1"/>
  <c r="G238" i="1"/>
  <c r="G228" i="1"/>
  <c r="G162" i="1"/>
  <c r="G285" i="1"/>
  <c r="D21" i="1"/>
  <c r="G283" i="1" l="1"/>
  <c r="G299" i="1" s="1"/>
  <c r="AE283" i="1"/>
  <c r="AE301" i="1" s="1"/>
  <c r="AE302" i="1" s="1"/>
  <c r="R283" i="1"/>
  <c r="R301" i="1" s="1"/>
  <c r="R302" i="1" s="1"/>
  <c r="AC253" i="1" l="1"/>
  <c r="P253" i="1"/>
  <c r="AD258" i="1"/>
  <c r="AF258" i="1" s="1"/>
  <c r="AH258" i="1" s="1"/>
  <c r="AJ258" i="1" s="1"/>
  <c r="AL258" i="1" s="1"/>
  <c r="AD259" i="1"/>
  <c r="AF259" i="1" s="1"/>
  <c r="AH259" i="1" s="1"/>
  <c r="AJ259" i="1" s="1"/>
  <c r="AL259" i="1" s="1"/>
  <c r="AD260" i="1"/>
  <c r="AF260" i="1" s="1"/>
  <c r="AH260" i="1" s="1"/>
  <c r="AJ260" i="1" s="1"/>
  <c r="AL260" i="1" s="1"/>
  <c r="AD261" i="1"/>
  <c r="AF261" i="1" s="1"/>
  <c r="AH261" i="1" s="1"/>
  <c r="AJ261" i="1" s="1"/>
  <c r="AL261" i="1" s="1"/>
  <c r="AD262" i="1"/>
  <c r="AF262" i="1" s="1"/>
  <c r="AH262" i="1" s="1"/>
  <c r="AJ262" i="1" s="1"/>
  <c r="AL262" i="1" s="1"/>
  <c r="AD263" i="1"/>
  <c r="AF263" i="1" s="1"/>
  <c r="AH263" i="1" s="1"/>
  <c r="AJ263" i="1" s="1"/>
  <c r="AL263" i="1" s="1"/>
  <c r="AD264" i="1"/>
  <c r="AF264" i="1" s="1"/>
  <c r="AH264" i="1" s="1"/>
  <c r="AJ264" i="1" s="1"/>
  <c r="AL264" i="1" s="1"/>
  <c r="AD265" i="1"/>
  <c r="AF265" i="1" s="1"/>
  <c r="AH265" i="1" s="1"/>
  <c r="AJ265" i="1" s="1"/>
  <c r="AL265" i="1" s="1"/>
  <c r="AD266" i="1"/>
  <c r="AF266" i="1" s="1"/>
  <c r="AH266" i="1" s="1"/>
  <c r="AJ266" i="1" s="1"/>
  <c r="AL266" i="1" s="1"/>
  <c r="AD267" i="1"/>
  <c r="AF267" i="1" s="1"/>
  <c r="AH267" i="1" s="1"/>
  <c r="AJ267" i="1" s="1"/>
  <c r="AL267" i="1" s="1"/>
  <c r="AD268" i="1"/>
  <c r="AF268" i="1" s="1"/>
  <c r="AH268" i="1" s="1"/>
  <c r="AJ268" i="1" s="1"/>
  <c r="AL268" i="1" s="1"/>
  <c r="AD269" i="1"/>
  <c r="AF269" i="1" s="1"/>
  <c r="AH269" i="1" s="1"/>
  <c r="AJ269" i="1" s="1"/>
  <c r="AL269" i="1" s="1"/>
  <c r="Q258" i="1"/>
  <c r="S258" i="1" s="1"/>
  <c r="U258" i="1" s="1"/>
  <c r="W258" i="1" s="1"/>
  <c r="Y258" i="1" s="1"/>
  <c r="AA258" i="1" s="1"/>
  <c r="Q259" i="1"/>
  <c r="S259" i="1" s="1"/>
  <c r="U259" i="1" s="1"/>
  <c r="W259" i="1" s="1"/>
  <c r="Y259" i="1" s="1"/>
  <c r="AA259" i="1" s="1"/>
  <c r="Q260" i="1"/>
  <c r="S260" i="1" s="1"/>
  <c r="U260" i="1" s="1"/>
  <c r="W260" i="1" s="1"/>
  <c r="Y260" i="1" s="1"/>
  <c r="AA260" i="1" s="1"/>
  <c r="Q261" i="1"/>
  <c r="S261" i="1" s="1"/>
  <c r="U261" i="1" s="1"/>
  <c r="W261" i="1" s="1"/>
  <c r="Y261" i="1" s="1"/>
  <c r="AA261" i="1" s="1"/>
  <c r="Q262" i="1"/>
  <c r="S262" i="1" s="1"/>
  <c r="U262" i="1" s="1"/>
  <c r="W262" i="1" s="1"/>
  <c r="Y262" i="1" s="1"/>
  <c r="AA262" i="1" s="1"/>
  <c r="Q263" i="1"/>
  <c r="S263" i="1" s="1"/>
  <c r="U263" i="1" s="1"/>
  <c r="W263" i="1" s="1"/>
  <c r="Y263" i="1" s="1"/>
  <c r="AA263" i="1" s="1"/>
  <c r="Q264" i="1"/>
  <c r="S264" i="1" s="1"/>
  <c r="U264" i="1" s="1"/>
  <c r="W264" i="1" s="1"/>
  <c r="Y264" i="1" s="1"/>
  <c r="AA264" i="1" s="1"/>
  <c r="Q265" i="1"/>
  <c r="S265" i="1" s="1"/>
  <c r="U265" i="1" s="1"/>
  <c r="W265" i="1" s="1"/>
  <c r="Y265" i="1" s="1"/>
  <c r="AA265" i="1" s="1"/>
  <c r="Q266" i="1"/>
  <c r="S266" i="1" s="1"/>
  <c r="U266" i="1" s="1"/>
  <c r="W266" i="1" s="1"/>
  <c r="Y266" i="1" s="1"/>
  <c r="AA266" i="1" s="1"/>
  <c r="Q267" i="1"/>
  <c r="S267" i="1" s="1"/>
  <c r="U267" i="1" s="1"/>
  <c r="W267" i="1" s="1"/>
  <c r="Y267" i="1" s="1"/>
  <c r="AA267" i="1" s="1"/>
  <c r="Q268" i="1"/>
  <c r="S268" i="1" s="1"/>
  <c r="U268" i="1" s="1"/>
  <c r="W268" i="1" s="1"/>
  <c r="Y268" i="1" s="1"/>
  <c r="AA268" i="1" s="1"/>
  <c r="Q269" i="1"/>
  <c r="S269" i="1" s="1"/>
  <c r="U269" i="1" s="1"/>
  <c r="W269" i="1" s="1"/>
  <c r="Y269" i="1" s="1"/>
  <c r="AA269" i="1" s="1"/>
  <c r="F258" i="1"/>
  <c r="H258" i="1" s="1"/>
  <c r="J258" i="1" s="1"/>
  <c r="L258" i="1" s="1"/>
  <c r="N258" i="1" s="1"/>
  <c r="F259" i="1"/>
  <c r="H259" i="1" s="1"/>
  <c r="J259" i="1" s="1"/>
  <c r="L259" i="1" s="1"/>
  <c r="N259" i="1" s="1"/>
  <c r="F260" i="1"/>
  <c r="H260" i="1" s="1"/>
  <c r="J260" i="1" s="1"/>
  <c r="L260" i="1" s="1"/>
  <c r="N260" i="1" s="1"/>
  <c r="F261" i="1"/>
  <c r="H261" i="1" s="1"/>
  <c r="J261" i="1" s="1"/>
  <c r="L261" i="1" s="1"/>
  <c r="N261" i="1" s="1"/>
  <c r="F262" i="1"/>
  <c r="H262" i="1" s="1"/>
  <c r="J262" i="1" s="1"/>
  <c r="L262" i="1" s="1"/>
  <c r="N262" i="1" s="1"/>
  <c r="F263" i="1"/>
  <c r="H263" i="1" s="1"/>
  <c r="J263" i="1" s="1"/>
  <c r="L263" i="1" s="1"/>
  <c r="N263" i="1" s="1"/>
  <c r="F264" i="1"/>
  <c r="H264" i="1" s="1"/>
  <c r="J264" i="1" s="1"/>
  <c r="L264" i="1" s="1"/>
  <c r="N264" i="1" s="1"/>
  <c r="F265" i="1"/>
  <c r="H265" i="1" s="1"/>
  <c r="J265" i="1" s="1"/>
  <c r="L265" i="1" s="1"/>
  <c r="N265" i="1" s="1"/>
  <c r="F266" i="1"/>
  <c r="H266" i="1" s="1"/>
  <c r="J266" i="1" s="1"/>
  <c r="L266" i="1" s="1"/>
  <c r="N266" i="1" s="1"/>
  <c r="F267" i="1"/>
  <c r="H267" i="1" s="1"/>
  <c r="J267" i="1" s="1"/>
  <c r="L267" i="1" s="1"/>
  <c r="N267" i="1" s="1"/>
  <c r="F268" i="1"/>
  <c r="H268" i="1" s="1"/>
  <c r="J268" i="1" s="1"/>
  <c r="L268" i="1" s="1"/>
  <c r="N268" i="1" s="1"/>
  <c r="F269" i="1"/>
  <c r="H269" i="1" s="1"/>
  <c r="J269" i="1" s="1"/>
  <c r="L269" i="1" s="1"/>
  <c r="N269" i="1" s="1"/>
  <c r="AC298" i="1"/>
  <c r="AD298" i="1" s="1"/>
  <c r="AF298" i="1" s="1"/>
  <c r="AH298" i="1" s="1"/>
  <c r="AJ298" i="1" s="1"/>
  <c r="AL298" i="1" s="1"/>
  <c r="P298" i="1"/>
  <c r="Q298" i="1" s="1"/>
  <c r="S298" i="1" s="1"/>
  <c r="U298" i="1" s="1"/>
  <c r="W298" i="1" s="1"/>
  <c r="Y298" i="1" s="1"/>
  <c r="AA298" i="1" s="1"/>
  <c r="P99" i="1"/>
  <c r="E99" i="1"/>
  <c r="E298" i="1"/>
  <c r="F298" i="1" s="1"/>
  <c r="H298" i="1" s="1"/>
  <c r="J298" i="1" s="1"/>
  <c r="L298" i="1" s="1"/>
  <c r="N298" i="1" s="1"/>
  <c r="AD256" i="1"/>
  <c r="AF256" i="1" s="1"/>
  <c r="AH256" i="1" s="1"/>
  <c r="AJ256" i="1" s="1"/>
  <c r="AL256" i="1" s="1"/>
  <c r="Q256" i="1"/>
  <c r="S256" i="1" s="1"/>
  <c r="U256" i="1" s="1"/>
  <c r="W256" i="1" s="1"/>
  <c r="Y256" i="1" s="1"/>
  <c r="AA256" i="1" s="1"/>
  <c r="F256" i="1"/>
  <c r="H256" i="1" s="1"/>
  <c r="J256" i="1" s="1"/>
  <c r="L256" i="1" s="1"/>
  <c r="N256" i="1" s="1"/>
  <c r="E255" i="1"/>
  <c r="E253" i="1" s="1"/>
  <c r="AC297" i="1"/>
  <c r="AD297" i="1" s="1"/>
  <c r="AF297" i="1" s="1"/>
  <c r="AH297" i="1" s="1"/>
  <c r="AJ297" i="1" s="1"/>
  <c r="AL297" i="1" s="1"/>
  <c r="P297" i="1"/>
  <c r="Q297" i="1" s="1"/>
  <c r="S297" i="1" s="1"/>
  <c r="U297" i="1" s="1"/>
  <c r="W297" i="1" s="1"/>
  <c r="Y297" i="1" s="1"/>
  <c r="AA297" i="1" s="1"/>
  <c r="E297" i="1"/>
  <c r="F297" i="1" s="1"/>
  <c r="H297" i="1" s="1"/>
  <c r="J297" i="1" s="1"/>
  <c r="L297" i="1" s="1"/>
  <c r="N297" i="1" s="1"/>
  <c r="AC99" i="1"/>
  <c r="AD112" i="1"/>
  <c r="AF112" i="1" s="1"/>
  <c r="AH112" i="1" s="1"/>
  <c r="AJ112" i="1" s="1"/>
  <c r="AL112" i="1" s="1"/>
  <c r="Q112" i="1"/>
  <c r="S112" i="1" s="1"/>
  <c r="U112" i="1" s="1"/>
  <c r="W112" i="1" s="1"/>
  <c r="Y112" i="1" s="1"/>
  <c r="AA112" i="1" s="1"/>
  <c r="F112" i="1"/>
  <c r="H112" i="1" s="1"/>
  <c r="J112" i="1" s="1"/>
  <c r="L112" i="1" s="1"/>
  <c r="N112" i="1" s="1"/>
  <c r="AC164" i="1"/>
  <c r="P164" i="1"/>
  <c r="E164" i="1"/>
  <c r="AD216" i="1"/>
  <c r="AF216" i="1" s="1"/>
  <c r="AH216" i="1" s="1"/>
  <c r="AJ216" i="1" s="1"/>
  <c r="AL216" i="1" s="1"/>
  <c r="Q216" i="1"/>
  <c r="S216" i="1" s="1"/>
  <c r="U216" i="1" s="1"/>
  <c r="W216" i="1" s="1"/>
  <c r="Y216" i="1" s="1"/>
  <c r="AA216" i="1" s="1"/>
  <c r="F216" i="1"/>
  <c r="H216" i="1" s="1"/>
  <c r="J216" i="1" s="1"/>
  <c r="L216" i="1" s="1"/>
  <c r="N216" i="1" s="1"/>
  <c r="AC138" i="1"/>
  <c r="P138" i="1"/>
  <c r="E138" i="1"/>
  <c r="AD159" i="1"/>
  <c r="AF159" i="1" s="1"/>
  <c r="AH159" i="1" s="1"/>
  <c r="AJ159" i="1" s="1"/>
  <c r="AL159" i="1" s="1"/>
  <c r="Q159" i="1"/>
  <c r="S159" i="1" s="1"/>
  <c r="U159" i="1" s="1"/>
  <c r="W159" i="1" s="1"/>
  <c r="Y159" i="1" s="1"/>
  <c r="AA159" i="1" s="1"/>
  <c r="F159" i="1"/>
  <c r="H159" i="1" s="1"/>
  <c r="J159" i="1" s="1"/>
  <c r="L159" i="1" s="1"/>
  <c r="N159" i="1" s="1"/>
  <c r="P48" i="1"/>
  <c r="P19" i="1" s="1"/>
  <c r="E26" i="1"/>
  <c r="E19" i="1" s="1"/>
  <c r="F65" i="1"/>
  <c r="H65" i="1" s="1"/>
  <c r="J65" i="1" s="1"/>
  <c r="L65" i="1" s="1"/>
  <c r="N65" i="1" s="1"/>
  <c r="AD22" i="1" l="1"/>
  <c r="AD23" i="1"/>
  <c r="AF23" i="1" s="1"/>
  <c r="AH23" i="1" s="1"/>
  <c r="AJ23" i="1" s="1"/>
  <c r="AL23" i="1" s="1"/>
  <c r="AD24" i="1"/>
  <c r="AF24" i="1" s="1"/>
  <c r="AH24" i="1" s="1"/>
  <c r="AJ24" i="1" s="1"/>
  <c r="AL24" i="1" s="1"/>
  <c r="AD25" i="1"/>
  <c r="AF25" i="1" s="1"/>
  <c r="AH25" i="1" s="1"/>
  <c r="AJ25" i="1" s="1"/>
  <c r="AL25" i="1" s="1"/>
  <c r="AD26" i="1"/>
  <c r="AF26" i="1" s="1"/>
  <c r="AH26" i="1" s="1"/>
  <c r="AJ26" i="1" s="1"/>
  <c r="AL26" i="1" s="1"/>
  <c r="AD29" i="1"/>
  <c r="AF29" i="1" s="1"/>
  <c r="AH29" i="1" s="1"/>
  <c r="AJ29" i="1" s="1"/>
  <c r="AL29" i="1" s="1"/>
  <c r="AD30" i="1"/>
  <c r="AF30" i="1" s="1"/>
  <c r="AH30" i="1" s="1"/>
  <c r="AJ30" i="1" s="1"/>
  <c r="AL30" i="1" s="1"/>
  <c r="AD31" i="1"/>
  <c r="AF31" i="1" s="1"/>
  <c r="AH31" i="1" s="1"/>
  <c r="AJ31" i="1" s="1"/>
  <c r="AL31" i="1" s="1"/>
  <c r="AD34" i="1"/>
  <c r="AF34" i="1" s="1"/>
  <c r="AH34" i="1" s="1"/>
  <c r="AJ34" i="1" s="1"/>
  <c r="AL34" i="1" s="1"/>
  <c r="AD35" i="1"/>
  <c r="AF35" i="1" s="1"/>
  <c r="AH35" i="1" s="1"/>
  <c r="AJ35" i="1" s="1"/>
  <c r="AL35" i="1" s="1"/>
  <c r="AD36" i="1"/>
  <c r="AF36" i="1" s="1"/>
  <c r="AH36" i="1" s="1"/>
  <c r="AJ36" i="1" s="1"/>
  <c r="AL36" i="1" s="1"/>
  <c r="AD41" i="1"/>
  <c r="AF41" i="1" s="1"/>
  <c r="AH41" i="1" s="1"/>
  <c r="AJ41" i="1" s="1"/>
  <c r="AL41" i="1" s="1"/>
  <c r="AD45" i="1"/>
  <c r="AF45" i="1" s="1"/>
  <c r="AH45" i="1" s="1"/>
  <c r="AJ45" i="1" s="1"/>
  <c r="AL45" i="1" s="1"/>
  <c r="AD48" i="1"/>
  <c r="AF48" i="1" s="1"/>
  <c r="AH48" i="1" s="1"/>
  <c r="AJ48" i="1" s="1"/>
  <c r="AL48" i="1" s="1"/>
  <c r="AD49" i="1"/>
  <c r="AF49" i="1" s="1"/>
  <c r="AH49" i="1" s="1"/>
  <c r="AJ49" i="1" s="1"/>
  <c r="AL49" i="1" s="1"/>
  <c r="AD50" i="1"/>
  <c r="AF50" i="1" s="1"/>
  <c r="AH50" i="1" s="1"/>
  <c r="AJ50" i="1" s="1"/>
  <c r="AL50" i="1" s="1"/>
  <c r="AD53" i="1"/>
  <c r="AF53" i="1" s="1"/>
  <c r="AH53" i="1" s="1"/>
  <c r="AJ53" i="1" s="1"/>
  <c r="AL53" i="1" s="1"/>
  <c r="AD54" i="1"/>
  <c r="AF54" i="1" s="1"/>
  <c r="AH54" i="1" s="1"/>
  <c r="AJ54" i="1" s="1"/>
  <c r="AL54" i="1" s="1"/>
  <c r="AD55" i="1"/>
  <c r="AF55" i="1" s="1"/>
  <c r="AH55" i="1" s="1"/>
  <c r="AJ55" i="1" s="1"/>
  <c r="AL55" i="1" s="1"/>
  <c r="AD58" i="1"/>
  <c r="AF58" i="1" s="1"/>
  <c r="AH58" i="1" s="1"/>
  <c r="AJ58" i="1" s="1"/>
  <c r="AL58" i="1" s="1"/>
  <c r="AD59" i="1"/>
  <c r="AF59" i="1" s="1"/>
  <c r="AH59" i="1" s="1"/>
  <c r="AJ59" i="1" s="1"/>
  <c r="AL59" i="1" s="1"/>
  <c r="AD60" i="1"/>
  <c r="AF60" i="1" s="1"/>
  <c r="AH60" i="1" s="1"/>
  <c r="AJ60" i="1" s="1"/>
  <c r="AL60" i="1" s="1"/>
  <c r="AD63" i="1"/>
  <c r="AF63" i="1" s="1"/>
  <c r="AH63" i="1" s="1"/>
  <c r="AJ63" i="1" s="1"/>
  <c r="AL63" i="1" s="1"/>
  <c r="AD65" i="1"/>
  <c r="AF65" i="1" s="1"/>
  <c r="AH65" i="1" s="1"/>
  <c r="AJ65" i="1" s="1"/>
  <c r="AL65" i="1" s="1"/>
  <c r="AD68" i="1"/>
  <c r="AF68" i="1" s="1"/>
  <c r="AH68" i="1" s="1"/>
  <c r="AJ68" i="1" s="1"/>
  <c r="AL68" i="1" s="1"/>
  <c r="AD69" i="1"/>
  <c r="AF69" i="1" s="1"/>
  <c r="AH69" i="1" s="1"/>
  <c r="AJ69" i="1" s="1"/>
  <c r="AL69" i="1" s="1"/>
  <c r="AD72" i="1"/>
  <c r="AF72" i="1" s="1"/>
  <c r="AH72" i="1" s="1"/>
  <c r="AJ72" i="1" s="1"/>
  <c r="AL72" i="1" s="1"/>
  <c r="AD73" i="1"/>
  <c r="AF73" i="1" s="1"/>
  <c r="AH73" i="1" s="1"/>
  <c r="AJ73" i="1" s="1"/>
  <c r="AL73" i="1" s="1"/>
  <c r="AD74" i="1"/>
  <c r="AF74" i="1" s="1"/>
  <c r="AH74" i="1" s="1"/>
  <c r="AJ74" i="1" s="1"/>
  <c r="AL74" i="1" s="1"/>
  <c r="AD75" i="1"/>
  <c r="AF75" i="1" s="1"/>
  <c r="AH75" i="1" s="1"/>
  <c r="AJ75" i="1" s="1"/>
  <c r="AL75" i="1" s="1"/>
  <c r="AD76" i="1"/>
  <c r="AF76" i="1" s="1"/>
  <c r="AH76" i="1" s="1"/>
  <c r="AJ76" i="1" s="1"/>
  <c r="AL76" i="1" s="1"/>
  <c r="AD77" i="1"/>
  <c r="AF77" i="1" s="1"/>
  <c r="AH77" i="1" s="1"/>
  <c r="AJ77" i="1" s="1"/>
  <c r="AL77" i="1" s="1"/>
  <c r="AD78" i="1"/>
  <c r="AF78" i="1" s="1"/>
  <c r="AH78" i="1" s="1"/>
  <c r="AJ78" i="1" s="1"/>
  <c r="AL78" i="1" s="1"/>
  <c r="AD79" i="1"/>
  <c r="AF79" i="1" s="1"/>
  <c r="AH79" i="1" s="1"/>
  <c r="AJ79" i="1" s="1"/>
  <c r="AL79" i="1" s="1"/>
  <c r="AD80" i="1"/>
  <c r="AF80" i="1" s="1"/>
  <c r="AH80" i="1" s="1"/>
  <c r="AJ80" i="1" s="1"/>
  <c r="AL80" i="1" s="1"/>
  <c r="AD81" i="1"/>
  <c r="AF81" i="1" s="1"/>
  <c r="AH81" i="1" s="1"/>
  <c r="AJ81" i="1" s="1"/>
  <c r="AL81" i="1" s="1"/>
  <c r="AD103" i="1"/>
  <c r="AF103" i="1" s="1"/>
  <c r="AH103" i="1" s="1"/>
  <c r="AJ103" i="1" s="1"/>
  <c r="AL103" i="1" s="1"/>
  <c r="AD104" i="1"/>
  <c r="AF104" i="1" s="1"/>
  <c r="AH104" i="1" s="1"/>
  <c r="AJ104" i="1" s="1"/>
  <c r="AL104" i="1" s="1"/>
  <c r="AD105" i="1"/>
  <c r="AF105" i="1" s="1"/>
  <c r="AH105" i="1" s="1"/>
  <c r="AJ105" i="1" s="1"/>
  <c r="AL105" i="1" s="1"/>
  <c r="AD110" i="1"/>
  <c r="AF110" i="1" s="1"/>
  <c r="AH110" i="1" s="1"/>
  <c r="AJ110" i="1" s="1"/>
  <c r="AL110" i="1" s="1"/>
  <c r="AD111" i="1"/>
  <c r="AF111" i="1" s="1"/>
  <c r="AH111" i="1" s="1"/>
  <c r="AJ111" i="1" s="1"/>
  <c r="AL111" i="1" s="1"/>
  <c r="AD113" i="1"/>
  <c r="AF113" i="1" s="1"/>
  <c r="AH113" i="1" s="1"/>
  <c r="AJ113" i="1" s="1"/>
  <c r="AL113" i="1" s="1"/>
  <c r="AD114" i="1"/>
  <c r="AF114" i="1" s="1"/>
  <c r="AH114" i="1" s="1"/>
  <c r="AJ114" i="1" s="1"/>
  <c r="AL114" i="1" s="1"/>
  <c r="AD115" i="1"/>
  <c r="AF115" i="1" s="1"/>
  <c r="AH115" i="1" s="1"/>
  <c r="AJ115" i="1" s="1"/>
  <c r="AL115" i="1" s="1"/>
  <c r="AD116" i="1"/>
  <c r="AF116" i="1" s="1"/>
  <c r="AH116" i="1" s="1"/>
  <c r="AJ116" i="1" s="1"/>
  <c r="AL116" i="1" s="1"/>
  <c r="AD119" i="1"/>
  <c r="AD120" i="1"/>
  <c r="AF120" i="1" s="1"/>
  <c r="AH120" i="1" s="1"/>
  <c r="AJ120" i="1" s="1"/>
  <c r="AL120" i="1" s="1"/>
  <c r="AD121" i="1"/>
  <c r="AF121" i="1" s="1"/>
  <c r="AH121" i="1" s="1"/>
  <c r="AJ121" i="1" s="1"/>
  <c r="AL121" i="1" s="1"/>
  <c r="AD124" i="1"/>
  <c r="AF124" i="1" s="1"/>
  <c r="AH124" i="1" s="1"/>
  <c r="AJ124" i="1" s="1"/>
  <c r="AL124" i="1" s="1"/>
  <c r="AD127" i="1"/>
  <c r="AF127" i="1" s="1"/>
  <c r="AH127" i="1" s="1"/>
  <c r="AJ127" i="1" s="1"/>
  <c r="AL127" i="1" s="1"/>
  <c r="AD128" i="1"/>
  <c r="AF128" i="1" s="1"/>
  <c r="AH128" i="1" s="1"/>
  <c r="AJ128" i="1" s="1"/>
  <c r="AL128" i="1" s="1"/>
  <c r="AD142" i="1"/>
  <c r="AF142" i="1" s="1"/>
  <c r="AH142" i="1" s="1"/>
  <c r="AJ142" i="1" s="1"/>
  <c r="AL142" i="1" s="1"/>
  <c r="AD143" i="1"/>
  <c r="AF143" i="1" s="1"/>
  <c r="AH143" i="1" s="1"/>
  <c r="AJ143" i="1" s="1"/>
  <c r="AL143" i="1" s="1"/>
  <c r="AD144" i="1"/>
  <c r="AF144" i="1" s="1"/>
  <c r="AH144" i="1" s="1"/>
  <c r="AJ144" i="1" s="1"/>
  <c r="AL144" i="1" s="1"/>
  <c r="AD147" i="1"/>
  <c r="AF147" i="1" s="1"/>
  <c r="AH147" i="1" s="1"/>
  <c r="AJ147" i="1" s="1"/>
  <c r="AL147" i="1" s="1"/>
  <c r="AD148" i="1"/>
  <c r="AF148" i="1" s="1"/>
  <c r="AH148" i="1" s="1"/>
  <c r="AJ148" i="1" s="1"/>
  <c r="AL148" i="1" s="1"/>
  <c r="AD149" i="1"/>
  <c r="AF149" i="1" s="1"/>
  <c r="AH149" i="1" s="1"/>
  <c r="AJ149" i="1" s="1"/>
  <c r="AL149" i="1" s="1"/>
  <c r="AD150" i="1"/>
  <c r="AF150" i="1" s="1"/>
  <c r="AH150" i="1" s="1"/>
  <c r="AJ150" i="1" s="1"/>
  <c r="AL150" i="1" s="1"/>
  <c r="AD151" i="1"/>
  <c r="AF151" i="1" s="1"/>
  <c r="AH151" i="1" s="1"/>
  <c r="AJ151" i="1" s="1"/>
  <c r="AL151" i="1" s="1"/>
  <c r="AD154" i="1"/>
  <c r="AF154" i="1" s="1"/>
  <c r="AH154" i="1" s="1"/>
  <c r="AJ154" i="1" s="1"/>
  <c r="AL154" i="1" s="1"/>
  <c r="AD155" i="1"/>
  <c r="AF155" i="1" s="1"/>
  <c r="AH155" i="1" s="1"/>
  <c r="AJ155" i="1" s="1"/>
  <c r="AL155" i="1" s="1"/>
  <c r="AD156" i="1"/>
  <c r="AF156" i="1" s="1"/>
  <c r="AH156" i="1" s="1"/>
  <c r="AJ156" i="1" s="1"/>
  <c r="AL156" i="1" s="1"/>
  <c r="AD157" i="1"/>
  <c r="AF157" i="1" s="1"/>
  <c r="AH157" i="1" s="1"/>
  <c r="AJ157" i="1" s="1"/>
  <c r="AL157" i="1" s="1"/>
  <c r="AD168" i="1"/>
  <c r="AF168" i="1" s="1"/>
  <c r="AH168" i="1" s="1"/>
  <c r="AJ168" i="1" s="1"/>
  <c r="AL168" i="1" s="1"/>
  <c r="AD169" i="1"/>
  <c r="AF169" i="1" s="1"/>
  <c r="AH169" i="1" s="1"/>
  <c r="AJ169" i="1" s="1"/>
  <c r="AL169" i="1" s="1"/>
  <c r="AD172" i="1"/>
  <c r="AF172" i="1" s="1"/>
  <c r="AH172" i="1" s="1"/>
  <c r="AJ172" i="1" s="1"/>
  <c r="AL172" i="1" s="1"/>
  <c r="AD173" i="1"/>
  <c r="AF173" i="1" s="1"/>
  <c r="AH173" i="1" s="1"/>
  <c r="AJ173" i="1" s="1"/>
  <c r="AL173" i="1" s="1"/>
  <c r="AD176" i="1"/>
  <c r="AF176" i="1" s="1"/>
  <c r="AH176" i="1" s="1"/>
  <c r="AJ176" i="1" s="1"/>
  <c r="AL176" i="1" s="1"/>
  <c r="AD177" i="1"/>
  <c r="AF177" i="1" s="1"/>
  <c r="AH177" i="1" s="1"/>
  <c r="AJ177" i="1" s="1"/>
  <c r="AL177" i="1" s="1"/>
  <c r="AD180" i="1"/>
  <c r="AF180" i="1" s="1"/>
  <c r="AH180" i="1" s="1"/>
  <c r="AJ180" i="1" s="1"/>
  <c r="AL180" i="1" s="1"/>
  <c r="AD181" i="1"/>
  <c r="AF181" i="1" s="1"/>
  <c r="AH181" i="1" s="1"/>
  <c r="AJ181" i="1" s="1"/>
  <c r="AL181" i="1" s="1"/>
  <c r="AD184" i="1"/>
  <c r="AF184" i="1" s="1"/>
  <c r="AH184" i="1" s="1"/>
  <c r="AJ184" i="1" s="1"/>
  <c r="AL184" i="1" s="1"/>
  <c r="AD185" i="1"/>
  <c r="AF185" i="1" s="1"/>
  <c r="AH185" i="1" s="1"/>
  <c r="AJ185" i="1" s="1"/>
  <c r="AL185" i="1" s="1"/>
  <c r="AD188" i="1"/>
  <c r="AF188" i="1" s="1"/>
  <c r="AH188" i="1" s="1"/>
  <c r="AJ188" i="1" s="1"/>
  <c r="AL188" i="1" s="1"/>
  <c r="AD189" i="1"/>
  <c r="AF189" i="1" s="1"/>
  <c r="AH189" i="1" s="1"/>
  <c r="AJ189" i="1" s="1"/>
  <c r="AL189" i="1" s="1"/>
  <c r="AD192" i="1"/>
  <c r="AF192" i="1" s="1"/>
  <c r="AH192" i="1" s="1"/>
  <c r="AJ192" i="1" s="1"/>
  <c r="AL192" i="1" s="1"/>
  <c r="AD193" i="1"/>
  <c r="AF193" i="1" s="1"/>
  <c r="AH193" i="1" s="1"/>
  <c r="AJ193" i="1" s="1"/>
  <c r="AL193" i="1" s="1"/>
  <c r="AD196" i="1"/>
  <c r="AF196" i="1" s="1"/>
  <c r="AH196" i="1" s="1"/>
  <c r="AJ196" i="1" s="1"/>
  <c r="AL196" i="1" s="1"/>
  <c r="AD197" i="1"/>
  <c r="AF197" i="1" s="1"/>
  <c r="AH197" i="1" s="1"/>
  <c r="AJ197" i="1" s="1"/>
  <c r="AL197" i="1" s="1"/>
  <c r="AD200" i="1"/>
  <c r="AF200" i="1" s="1"/>
  <c r="AH200" i="1" s="1"/>
  <c r="AJ200" i="1" s="1"/>
  <c r="AL200" i="1" s="1"/>
  <c r="AD201" i="1"/>
  <c r="AF201" i="1" s="1"/>
  <c r="AH201" i="1" s="1"/>
  <c r="AJ201" i="1" s="1"/>
  <c r="AL201" i="1" s="1"/>
  <c r="AD202" i="1"/>
  <c r="AF202" i="1" s="1"/>
  <c r="AH202" i="1" s="1"/>
  <c r="AJ202" i="1" s="1"/>
  <c r="AL202" i="1" s="1"/>
  <c r="AD203" i="1"/>
  <c r="AF203" i="1" s="1"/>
  <c r="AH203" i="1" s="1"/>
  <c r="AJ203" i="1" s="1"/>
  <c r="AL203" i="1" s="1"/>
  <c r="AD206" i="1"/>
  <c r="AF206" i="1" s="1"/>
  <c r="AH206" i="1" s="1"/>
  <c r="AJ206" i="1" s="1"/>
  <c r="AL206" i="1" s="1"/>
  <c r="AD207" i="1"/>
  <c r="AF207" i="1" s="1"/>
  <c r="AH207" i="1" s="1"/>
  <c r="AJ207" i="1" s="1"/>
  <c r="AL207" i="1" s="1"/>
  <c r="AD210" i="1"/>
  <c r="AF210" i="1" s="1"/>
  <c r="AH210" i="1" s="1"/>
  <c r="AJ210" i="1" s="1"/>
  <c r="AL210" i="1" s="1"/>
  <c r="AD211" i="1"/>
  <c r="AF211" i="1" s="1"/>
  <c r="AH211" i="1" s="1"/>
  <c r="AJ211" i="1" s="1"/>
  <c r="AL211" i="1" s="1"/>
  <c r="AD214" i="1"/>
  <c r="AF214" i="1" s="1"/>
  <c r="AH214" i="1" s="1"/>
  <c r="AJ214" i="1" s="1"/>
  <c r="AL214" i="1" s="1"/>
  <c r="AD215" i="1"/>
  <c r="AF215" i="1" s="1"/>
  <c r="AH215" i="1" s="1"/>
  <c r="AJ215" i="1" s="1"/>
  <c r="AL215" i="1" s="1"/>
  <c r="AD227" i="1"/>
  <c r="AF227" i="1" s="1"/>
  <c r="AH227" i="1" s="1"/>
  <c r="AJ227" i="1" s="1"/>
  <c r="AL227" i="1" s="1"/>
  <c r="AD232" i="1"/>
  <c r="AF232" i="1" s="1"/>
  <c r="AH232" i="1" s="1"/>
  <c r="AJ232" i="1" s="1"/>
  <c r="AL232" i="1" s="1"/>
  <c r="AD233" i="1"/>
  <c r="AF233" i="1" s="1"/>
  <c r="AH233" i="1" s="1"/>
  <c r="AJ233" i="1" s="1"/>
  <c r="AL233" i="1" s="1"/>
  <c r="AD236" i="1"/>
  <c r="AF236" i="1" s="1"/>
  <c r="AH236" i="1" s="1"/>
  <c r="AJ236" i="1" s="1"/>
  <c r="AL236" i="1" s="1"/>
  <c r="AD237" i="1"/>
  <c r="AF237" i="1" s="1"/>
  <c r="AH237" i="1" s="1"/>
  <c r="AJ237" i="1" s="1"/>
  <c r="AL237" i="1" s="1"/>
  <c r="AD242" i="1"/>
  <c r="AF242" i="1" s="1"/>
  <c r="AH242" i="1" s="1"/>
  <c r="AJ242" i="1" s="1"/>
  <c r="AL242" i="1" s="1"/>
  <c r="AD243" i="1"/>
  <c r="AF243" i="1" s="1"/>
  <c r="AH243" i="1" s="1"/>
  <c r="AJ243" i="1" s="1"/>
  <c r="AL243" i="1" s="1"/>
  <c r="AD244" i="1"/>
  <c r="AF244" i="1" s="1"/>
  <c r="AH244" i="1" s="1"/>
  <c r="AJ244" i="1" s="1"/>
  <c r="AL244" i="1" s="1"/>
  <c r="AD245" i="1"/>
  <c r="AF245" i="1" s="1"/>
  <c r="AH245" i="1" s="1"/>
  <c r="AJ245" i="1" s="1"/>
  <c r="AL245" i="1" s="1"/>
  <c r="AD246" i="1"/>
  <c r="AF246" i="1" s="1"/>
  <c r="AH246" i="1" s="1"/>
  <c r="AJ246" i="1" s="1"/>
  <c r="AL246" i="1" s="1"/>
  <c r="AD249" i="1"/>
  <c r="AF249" i="1" s="1"/>
  <c r="AH249" i="1" s="1"/>
  <c r="AJ249" i="1" s="1"/>
  <c r="AL249" i="1" s="1"/>
  <c r="AD250" i="1"/>
  <c r="AF250" i="1" s="1"/>
  <c r="AH250" i="1" s="1"/>
  <c r="AJ250" i="1" s="1"/>
  <c r="AL250" i="1" s="1"/>
  <c r="AD251" i="1"/>
  <c r="AF251" i="1" s="1"/>
  <c r="AH251" i="1" s="1"/>
  <c r="AJ251" i="1" s="1"/>
  <c r="AL251" i="1" s="1"/>
  <c r="AD254" i="1"/>
  <c r="AF254" i="1" s="1"/>
  <c r="AH254" i="1" s="1"/>
  <c r="AJ254" i="1" s="1"/>
  <c r="AL254" i="1" s="1"/>
  <c r="AD255" i="1"/>
  <c r="AF255" i="1" s="1"/>
  <c r="AH255" i="1" s="1"/>
  <c r="AJ255" i="1" s="1"/>
  <c r="AL255" i="1" s="1"/>
  <c r="AD257" i="1"/>
  <c r="AF257" i="1" s="1"/>
  <c r="AH257" i="1" s="1"/>
  <c r="AJ257" i="1" s="1"/>
  <c r="AL257" i="1" s="1"/>
  <c r="AD279" i="1"/>
  <c r="AF279" i="1" s="1"/>
  <c r="AH279" i="1" s="1"/>
  <c r="AJ279" i="1" s="1"/>
  <c r="AL279" i="1" s="1"/>
  <c r="AD280" i="1"/>
  <c r="AF280" i="1" s="1"/>
  <c r="AH280" i="1" s="1"/>
  <c r="AJ280" i="1" s="1"/>
  <c r="AL280" i="1" s="1"/>
  <c r="Q22" i="1"/>
  <c r="Q23" i="1"/>
  <c r="S23" i="1" s="1"/>
  <c r="U23" i="1" s="1"/>
  <c r="W23" i="1" s="1"/>
  <c r="Y23" i="1" s="1"/>
  <c r="AA23" i="1" s="1"/>
  <c r="Q24" i="1"/>
  <c r="S24" i="1" s="1"/>
  <c r="U24" i="1" s="1"/>
  <c r="W24" i="1" s="1"/>
  <c r="Y24" i="1" s="1"/>
  <c r="AA24" i="1" s="1"/>
  <c r="Q25" i="1"/>
  <c r="S25" i="1" s="1"/>
  <c r="U25" i="1" s="1"/>
  <c r="W25" i="1" s="1"/>
  <c r="Y25" i="1" s="1"/>
  <c r="AA25" i="1" s="1"/>
  <c r="Q26" i="1"/>
  <c r="S26" i="1" s="1"/>
  <c r="U26" i="1" s="1"/>
  <c r="W26" i="1" s="1"/>
  <c r="Y26" i="1" s="1"/>
  <c r="AA26" i="1" s="1"/>
  <c r="Q29" i="1"/>
  <c r="S29" i="1" s="1"/>
  <c r="U29" i="1" s="1"/>
  <c r="W29" i="1" s="1"/>
  <c r="Y29" i="1" s="1"/>
  <c r="AA29" i="1" s="1"/>
  <c r="Q30" i="1"/>
  <c r="S30" i="1" s="1"/>
  <c r="U30" i="1" s="1"/>
  <c r="W30" i="1" s="1"/>
  <c r="Y30" i="1" s="1"/>
  <c r="AA30" i="1" s="1"/>
  <c r="Q31" i="1"/>
  <c r="S31" i="1" s="1"/>
  <c r="U31" i="1" s="1"/>
  <c r="W31" i="1" s="1"/>
  <c r="Y31" i="1" s="1"/>
  <c r="AA31" i="1" s="1"/>
  <c r="Q34" i="1"/>
  <c r="S34" i="1" s="1"/>
  <c r="U34" i="1" s="1"/>
  <c r="W34" i="1" s="1"/>
  <c r="Y34" i="1" s="1"/>
  <c r="AA34" i="1" s="1"/>
  <c r="Q35" i="1"/>
  <c r="S35" i="1" s="1"/>
  <c r="U35" i="1" s="1"/>
  <c r="W35" i="1" s="1"/>
  <c r="Y35" i="1" s="1"/>
  <c r="AA35" i="1" s="1"/>
  <c r="Q36" i="1"/>
  <c r="S36" i="1" s="1"/>
  <c r="U36" i="1" s="1"/>
  <c r="W36" i="1" s="1"/>
  <c r="Y36" i="1" s="1"/>
  <c r="AA36" i="1" s="1"/>
  <c r="Q41" i="1"/>
  <c r="S41" i="1" s="1"/>
  <c r="U41" i="1" s="1"/>
  <c r="W41" i="1" s="1"/>
  <c r="Y41" i="1" s="1"/>
  <c r="AA41" i="1" s="1"/>
  <c r="Q45" i="1"/>
  <c r="S45" i="1" s="1"/>
  <c r="U45" i="1" s="1"/>
  <c r="W45" i="1" s="1"/>
  <c r="Y45" i="1" s="1"/>
  <c r="AA45" i="1" s="1"/>
  <c r="Q48" i="1"/>
  <c r="S48" i="1" s="1"/>
  <c r="U48" i="1" s="1"/>
  <c r="W48" i="1" s="1"/>
  <c r="Y48" i="1" s="1"/>
  <c r="AA48" i="1" s="1"/>
  <c r="Q49" i="1"/>
  <c r="S49" i="1" s="1"/>
  <c r="U49" i="1" s="1"/>
  <c r="W49" i="1" s="1"/>
  <c r="Y49" i="1" s="1"/>
  <c r="AA49" i="1" s="1"/>
  <c r="Q50" i="1"/>
  <c r="S50" i="1" s="1"/>
  <c r="U50" i="1" s="1"/>
  <c r="W50" i="1" s="1"/>
  <c r="Y50" i="1" s="1"/>
  <c r="AA50" i="1" s="1"/>
  <c r="Q53" i="1"/>
  <c r="S53" i="1" s="1"/>
  <c r="U53" i="1" s="1"/>
  <c r="W53" i="1" s="1"/>
  <c r="Y53" i="1" s="1"/>
  <c r="AA53" i="1" s="1"/>
  <c r="Q54" i="1"/>
  <c r="S54" i="1" s="1"/>
  <c r="U54" i="1" s="1"/>
  <c r="W54" i="1" s="1"/>
  <c r="Y54" i="1" s="1"/>
  <c r="AA54" i="1" s="1"/>
  <c r="Q55" i="1"/>
  <c r="S55" i="1" s="1"/>
  <c r="U55" i="1" s="1"/>
  <c r="W55" i="1" s="1"/>
  <c r="Y55" i="1" s="1"/>
  <c r="AA55" i="1" s="1"/>
  <c r="Q58" i="1"/>
  <c r="S58" i="1" s="1"/>
  <c r="U58" i="1" s="1"/>
  <c r="W58" i="1" s="1"/>
  <c r="Y58" i="1" s="1"/>
  <c r="AA58" i="1" s="1"/>
  <c r="Q60" i="1"/>
  <c r="S60" i="1" s="1"/>
  <c r="U60" i="1" s="1"/>
  <c r="W60" i="1" s="1"/>
  <c r="Y60" i="1" s="1"/>
  <c r="AA60" i="1" s="1"/>
  <c r="Q63" i="1"/>
  <c r="S63" i="1" s="1"/>
  <c r="U63" i="1" s="1"/>
  <c r="W63" i="1" s="1"/>
  <c r="Y63" i="1" s="1"/>
  <c r="AA63" i="1" s="1"/>
  <c r="Q64" i="1"/>
  <c r="S64" i="1" s="1"/>
  <c r="U64" i="1" s="1"/>
  <c r="W64" i="1" s="1"/>
  <c r="Y64" i="1" s="1"/>
  <c r="AA64" i="1" s="1"/>
  <c r="Q65" i="1"/>
  <c r="S65" i="1" s="1"/>
  <c r="U65" i="1" s="1"/>
  <c r="W65" i="1" s="1"/>
  <c r="Y65" i="1" s="1"/>
  <c r="AA65" i="1" s="1"/>
  <c r="Q68" i="1"/>
  <c r="S68" i="1" s="1"/>
  <c r="U68" i="1" s="1"/>
  <c r="W68" i="1" s="1"/>
  <c r="Y68" i="1" s="1"/>
  <c r="AA68" i="1" s="1"/>
  <c r="Q69" i="1"/>
  <c r="S69" i="1" s="1"/>
  <c r="U69" i="1" s="1"/>
  <c r="W69" i="1" s="1"/>
  <c r="Y69" i="1" s="1"/>
  <c r="AA69" i="1" s="1"/>
  <c r="Q72" i="1"/>
  <c r="S72" i="1" s="1"/>
  <c r="U72" i="1" s="1"/>
  <c r="W72" i="1" s="1"/>
  <c r="Y72" i="1" s="1"/>
  <c r="AA72" i="1" s="1"/>
  <c r="Q73" i="1"/>
  <c r="S73" i="1" s="1"/>
  <c r="U73" i="1" s="1"/>
  <c r="W73" i="1" s="1"/>
  <c r="Y73" i="1" s="1"/>
  <c r="AA73" i="1" s="1"/>
  <c r="Q74" i="1"/>
  <c r="S74" i="1" s="1"/>
  <c r="U74" i="1" s="1"/>
  <c r="W74" i="1" s="1"/>
  <c r="Y74" i="1" s="1"/>
  <c r="AA74" i="1" s="1"/>
  <c r="Q75" i="1"/>
  <c r="S75" i="1" s="1"/>
  <c r="U75" i="1" s="1"/>
  <c r="W75" i="1" s="1"/>
  <c r="Y75" i="1" s="1"/>
  <c r="AA75" i="1" s="1"/>
  <c r="Q76" i="1"/>
  <c r="S76" i="1" s="1"/>
  <c r="U76" i="1" s="1"/>
  <c r="W76" i="1" s="1"/>
  <c r="Y76" i="1" s="1"/>
  <c r="AA76" i="1" s="1"/>
  <c r="Q77" i="1"/>
  <c r="S77" i="1" s="1"/>
  <c r="U77" i="1" s="1"/>
  <c r="W77" i="1" s="1"/>
  <c r="Y77" i="1" s="1"/>
  <c r="AA77" i="1" s="1"/>
  <c r="Q78" i="1"/>
  <c r="S78" i="1" s="1"/>
  <c r="U78" i="1" s="1"/>
  <c r="W78" i="1" s="1"/>
  <c r="Y78" i="1" s="1"/>
  <c r="AA78" i="1" s="1"/>
  <c r="Q79" i="1"/>
  <c r="S79" i="1" s="1"/>
  <c r="U79" i="1" s="1"/>
  <c r="W79" i="1" s="1"/>
  <c r="Y79" i="1" s="1"/>
  <c r="AA79" i="1" s="1"/>
  <c r="Q80" i="1"/>
  <c r="S80" i="1" s="1"/>
  <c r="U80" i="1" s="1"/>
  <c r="W80" i="1" s="1"/>
  <c r="Y80" i="1" s="1"/>
  <c r="AA80" i="1" s="1"/>
  <c r="Q81" i="1"/>
  <c r="S81" i="1" s="1"/>
  <c r="U81" i="1" s="1"/>
  <c r="W81" i="1" s="1"/>
  <c r="Y81" i="1" s="1"/>
  <c r="AA81" i="1" s="1"/>
  <c r="Q103" i="1"/>
  <c r="S103" i="1" s="1"/>
  <c r="U103" i="1" s="1"/>
  <c r="W103" i="1" s="1"/>
  <c r="Y103" i="1" s="1"/>
  <c r="AA103" i="1" s="1"/>
  <c r="Q104" i="1"/>
  <c r="S104" i="1" s="1"/>
  <c r="U104" i="1" s="1"/>
  <c r="W104" i="1" s="1"/>
  <c r="Y104" i="1" s="1"/>
  <c r="AA104" i="1" s="1"/>
  <c r="S105" i="1"/>
  <c r="U105" i="1" s="1"/>
  <c r="W105" i="1" s="1"/>
  <c r="Y105" i="1" s="1"/>
  <c r="AA105" i="1" s="1"/>
  <c r="Q110" i="1"/>
  <c r="S110" i="1" s="1"/>
  <c r="U110" i="1" s="1"/>
  <c r="W110" i="1" s="1"/>
  <c r="Y110" i="1" s="1"/>
  <c r="AA110" i="1" s="1"/>
  <c r="Q111" i="1"/>
  <c r="S111" i="1" s="1"/>
  <c r="U111" i="1" s="1"/>
  <c r="W111" i="1" s="1"/>
  <c r="Y111" i="1" s="1"/>
  <c r="AA111" i="1" s="1"/>
  <c r="Q113" i="1"/>
  <c r="S113" i="1" s="1"/>
  <c r="U113" i="1" s="1"/>
  <c r="W113" i="1" s="1"/>
  <c r="Y113" i="1" s="1"/>
  <c r="AA113" i="1" s="1"/>
  <c r="Q114" i="1"/>
  <c r="S114" i="1" s="1"/>
  <c r="U114" i="1" s="1"/>
  <c r="W114" i="1" s="1"/>
  <c r="Y114" i="1" s="1"/>
  <c r="AA114" i="1" s="1"/>
  <c r="Q115" i="1"/>
  <c r="S115" i="1" s="1"/>
  <c r="U115" i="1" s="1"/>
  <c r="W115" i="1" s="1"/>
  <c r="Y115" i="1" s="1"/>
  <c r="AA115" i="1" s="1"/>
  <c r="Q116" i="1"/>
  <c r="S116" i="1" s="1"/>
  <c r="U116" i="1" s="1"/>
  <c r="W116" i="1" s="1"/>
  <c r="Y116" i="1" s="1"/>
  <c r="AA116" i="1" s="1"/>
  <c r="Q119" i="1"/>
  <c r="Q120" i="1"/>
  <c r="S120" i="1" s="1"/>
  <c r="U120" i="1" s="1"/>
  <c r="W120" i="1" s="1"/>
  <c r="Y120" i="1" s="1"/>
  <c r="AA120" i="1" s="1"/>
  <c r="Q121" i="1"/>
  <c r="S121" i="1" s="1"/>
  <c r="U121" i="1" s="1"/>
  <c r="W121" i="1" s="1"/>
  <c r="Y121" i="1" s="1"/>
  <c r="AA121" i="1" s="1"/>
  <c r="Q124" i="1"/>
  <c r="S124" i="1" s="1"/>
  <c r="U124" i="1" s="1"/>
  <c r="W124" i="1" s="1"/>
  <c r="Y124" i="1" s="1"/>
  <c r="AA124" i="1" s="1"/>
  <c r="Q127" i="1"/>
  <c r="S127" i="1" s="1"/>
  <c r="U127" i="1" s="1"/>
  <c r="W127" i="1" s="1"/>
  <c r="Y127" i="1" s="1"/>
  <c r="AA127" i="1" s="1"/>
  <c r="Q128" i="1"/>
  <c r="S128" i="1" s="1"/>
  <c r="U128" i="1" s="1"/>
  <c r="W128" i="1" s="1"/>
  <c r="Y128" i="1" s="1"/>
  <c r="AA128" i="1" s="1"/>
  <c r="Q142" i="1"/>
  <c r="S142" i="1" s="1"/>
  <c r="U142" i="1" s="1"/>
  <c r="W142" i="1" s="1"/>
  <c r="Y142" i="1" s="1"/>
  <c r="AA142" i="1" s="1"/>
  <c r="Q143" i="1"/>
  <c r="S143" i="1" s="1"/>
  <c r="U143" i="1" s="1"/>
  <c r="W143" i="1" s="1"/>
  <c r="Y143" i="1" s="1"/>
  <c r="AA143" i="1" s="1"/>
  <c r="Q144" i="1"/>
  <c r="S144" i="1" s="1"/>
  <c r="U144" i="1" s="1"/>
  <c r="W144" i="1" s="1"/>
  <c r="Y144" i="1" s="1"/>
  <c r="AA144" i="1" s="1"/>
  <c r="Q147" i="1"/>
  <c r="S147" i="1" s="1"/>
  <c r="U147" i="1" s="1"/>
  <c r="W147" i="1" s="1"/>
  <c r="Y147" i="1" s="1"/>
  <c r="AA147" i="1" s="1"/>
  <c r="Q148" i="1"/>
  <c r="S148" i="1" s="1"/>
  <c r="U148" i="1" s="1"/>
  <c r="W148" i="1" s="1"/>
  <c r="Y148" i="1" s="1"/>
  <c r="AA148" i="1" s="1"/>
  <c r="Q149" i="1"/>
  <c r="S149" i="1" s="1"/>
  <c r="U149" i="1" s="1"/>
  <c r="W149" i="1" s="1"/>
  <c r="Y149" i="1" s="1"/>
  <c r="AA149" i="1" s="1"/>
  <c r="Q150" i="1"/>
  <c r="S150" i="1" s="1"/>
  <c r="U150" i="1" s="1"/>
  <c r="W150" i="1" s="1"/>
  <c r="Y150" i="1" s="1"/>
  <c r="AA150" i="1" s="1"/>
  <c r="Q151" i="1"/>
  <c r="S151" i="1" s="1"/>
  <c r="U151" i="1" s="1"/>
  <c r="W151" i="1" s="1"/>
  <c r="Y151" i="1" s="1"/>
  <c r="AA151" i="1" s="1"/>
  <c r="Q154" i="1"/>
  <c r="S154" i="1" s="1"/>
  <c r="U154" i="1" s="1"/>
  <c r="W154" i="1" s="1"/>
  <c r="Y154" i="1" s="1"/>
  <c r="AA154" i="1" s="1"/>
  <c r="Q155" i="1"/>
  <c r="S155" i="1" s="1"/>
  <c r="U155" i="1" s="1"/>
  <c r="W155" i="1" s="1"/>
  <c r="Y155" i="1" s="1"/>
  <c r="AA155" i="1" s="1"/>
  <c r="Q156" i="1"/>
  <c r="S156" i="1" s="1"/>
  <c r="U156" i="1" s="1"/>
  <c r="W156" i="1" s="1"/>
  <c r="Y156" i="1" s="1"/>
  <c r="AA156" i="1" s="1"/>
  <c r="Q157" i="1"/>
  <c r="S157" i="1" s="1"/>
  <c r="U157" i="1" s="1"/>
  <c r="W157" i="1" s="1"/>
  <c r="Y157" i="1" s="1"/>
  <c r="AA157" i="1" s="1"/>
  <c r="Q168" i="1"/>
  <c r="S168" i="1" s="1"/>
  <c r="U168" i="1" s="1"/>
  <c r="W168" i="1" s="1"/>
  <c r="Y168" i="1" s="1"/>
  <c r="AA168" i="1" s="1"/>
  <c r="Q169" i="1"/>
  <c r="S169" i="1" s="1"/>
  <c r="U169" i="1" s="1"/>
  <c r="W169" i="1" s="1"/>
  <c r="Y169" i="1" s="1"/>
  <c r="AA169" i="1" s="1"/>
  <c r="Q172" i="1"/>
  <c r="S172" i="1" s="1"/>
  <c r="U172" i="1" s="1"/>
  <c r="W172" i="1" s="1"/>
  <c r="Y172" i="1" s="1"/>
  <c r="AA172" i="1" s="1"/>
  <c r="Q173" i="1"/>
  <c r="S173" i="1" s="1"/>
  <c r="U173" i="1" s="1"/>
  <c r="W173" i="1" s="1"/>
  <c r="Y173" i="1" s="1"/>
  <c r="AA173" i="1" s="1"/>
  <c r="Q176" i="1"/>
  <c r="S176" i="1" s="1"/>
  <c r="U176" i="1" s="1"/>
  <c r="W176" i="1" s="1"/>
  <c r="Y176" i="1" s="1"/>
  <c r="AA176" i="1" s="1"/>
  <c r="Q177" i="1"/>
  <c r="S177" i="1" s="1"/>
  <c r="U177" i="1" s="1"/>
  <c r="W177" i="1" s="1"/>
  <c r="Y177" i="1" s="1"/>
  <c r="AA177" i="1" s="1"/>
  <c r="Q180" i="1"/>
  <c r="S180" i="1" s="1"/>
  <c r="U180" i="1" s="1"/>
  <c r="W180" i="1" s="1"/>
  <c r="Y180" i="1" s="1"/>
  <c r="AA180" i="1" s="1"/>
  <c r="Q181" i="1"/>
  <c r="S181" i="1" s="1"/>
  <c r="U181" i="1" s="1"/>
  <c r="W181" i="1" s="1"/>
  <c r="Y181" i="1" s="1"/>
  <c r="AA181" i="1" s="1"/>
  <c r="Q184" i="1"/>
  <c r="S184" i="1" s="1"/>
  <c r="U184" i="1" s="1"/>
  <c r="W184" i="1" s="1"/>
  <c r="Y184" i="1" s="1"/>
  <c r="AA184" i="1" s="1"/>
  <c r="Q185" i="1"/>
  <c r="S185" i="1" s="1"/>
  <c r="U185" i="1" s="1"/>
  <c r="W185" i="1" s="1"/>
  <c r="Y185" i="1" s="1"/>
  <c r="AA185" i="1" s="1"/>
  <c r="Q188" i="1"/>
  <c r="S188" i="1" s="1"/>
  <c r="U188" i="1" s="1"/>
  <c r="W188" i="1" s="1"/>
  <c r="Y188" i="1" s="1"/>
  <c r="AA188" i="1" s="1"/>
  <c r="Q189" i="1"/>
  <c r="S189" i="1" s="1"/>
  <c r="U189" i="1" s="1"/>
  <c r="W189" i="1" s="1"/>
  <c r="Y189" i="1" s="1"/>
  <c r="AA189" i="1" s="1"/>
  <c r="Q192" i="1"/>
  <c r="S192" i="1" s="1"/>
  <c r="U192" i="1" s="1"/>
  <c r="W192" i="1" s="1"/>
  <c r="Y192" i="1" s="1"/>
  <c r="AA192" i="1" s="1"/>
  <c r="Q193" i="1"/>
  <c r="S193" i="1" s="1"/>
  <c r="U193" i="1" s="1"/>
  <c r="W193" i="1" s="1"/>
  <c r="Y193" i="1" s="1"/>
  <c r="AA193" i="1" s="1"/>
  <c r="Q196" i="1"/>
  <c r="S196" i="1" s="1"/>
  <c r="U196" i="1" s="1"/>
  <c r="W196" i="1" s="1"/>
  <c r="Y196" i="1" s="1"/>
  <c r="AA196" i="1" s="1"/>
  <c r="Q197" i="1"/>
  <c r="S197" i="1" s="1"/>
  <c r="U197" i="1" s="1"/>
  <c r="W197" i="1" s="1"/>
  <c r="Y197" i="1" s="1"/>
  <c r="AA197" i="1" s="1"/>
  <c r="Q200" i="1"/>
  <c r="S200" i="1" s="1"/>
  <c r="U200" i="1" s="1"/>
  <c r="W200" i="1" s="1"/>
  <c r="Y200" i="1" s="1"/>
  <c r="AA200" i="1" s="1"/>
  <c r="Q201" i="1"/>
  <c r="S201" i="1" s="1"/>
  <c r="U201" i="1" s="1"/>
  <c r="W201" i="1" s="1"/>
  <c r="Y201" i="1" s="1"/>
  <c r="AA201" i="1" s="1"/>
  <c r="Q202" i="1"/>
  <c r="S202" i="1" s="1"/>
  <c r="U202" i="1" s="1"/>
  <c r="W202" i="1" s="1"/>
  <c r="Y202" i="1" s="1"/>
  <c r="AA202" i="1" s="1"/>
  <c r="Q203" i="1"/>
  <c r="S203" i="1" s="1"/>
  <c r="U203" i="1" s="1"/>
  <c r="W203" i="1" s="1"/>
  <c r="Y203" i="1" s="1"/>
  <c r="AA203" i="1" s="1"/>
  <c r="Q206" i="1"/>
  <c r="S206" i="1" s="1"/>
  <c r="U206" i="1" s="1"/>
  <c r="W206" i="1" s="1"/>
  <c r="Y206" i="1" s="1"/>
  <c r="AA206" i="1" s="1"/>
  <c r="Q207" i="1"/>
  <c r="S207" i="1" s="1"/>
  <c r="U207" i="1" s="1"/>
  <c r="W207" i="1" s="1"/>
  <c r="Y207" i="1" s="1"/>
  <c r="AA207" i="1" s="1"/>
  <c r="Q210" i="1"/>
  <c r="S210" i="1" s="1"/>
  <c r="U210" i="1" s="1"/>
  <c r="W210" i="1" s="1"/>
  <c r="Y210" i="1" s="1"/>
  <c r="AA210" i="1" s="1"/>
  <c r="Q211" i="1"/>
  <c r="S211" i="1" s="1"/>
  <c r="U211" i="1" s="1"/>
  <c r="W211" i="1" s="1"/>
  <c r="Y211" i="1" s="1"/>
  <c r="AA211" i="1" s="1"/>
  <c r="Q214" i="1"/>
  <c r="S214" i="1" s="1"/>
  <c r="U214" i="1" s="1"/>
  <c r="W214" i="1" s="1"/>
  <c r="Y214" i="1" s="1"/>
  <c r="AA214" i="1" s="1"/>
  <c r="Q215" i="1"/>
  <c r="S215" i="1" s="1"/>
  <c r="U215" i="1" s="1"/>
  <c r="W215" i="1" s="1"/>
  <c r="Y215" i="1" s="1"/>
  <c r="AA215" i="1" s="1"/>
  <c r="Q227" i="1"/>
  <c r="S227" i="1" s="1"/>
  <c r="U227" i="1" s="1"/>
  <c r="W227" i="1" s="1"/>
  <c r="Y227" i="1" s="1"/>
  <c r="AA227" i="1" s="1"/>
  <c r="Q232" i="1"/>
  <c r="S232" i="1" s="1"/>
  <c r="U232" i="1" s="1"/>
  <c r="W232" i="1" s="1"/>
  <c r="Y232" i="1" s="1"/>
  <c r="AA232" i="1" s="1"/>
  <c r="Q233" i="1"/>
  <c r="S233" i="1" s="1"/>
  <c r="U233" i="1" s="1"/>
  <c r="W233" i="1" s="1"/>
  <c r="Y233" i="1" s="1"/>
  <c r="AA233" i="1" s="1"/>
  <c r="Q236" i="1"/>
  <c r="S236" i="1" s="1"/>
  <c r="U236" i="1" s="1"/>
  <c r="W236" i="1" s="1"/>
  <c r="Y236" i="1" s="1"/>
  <c r="AA236" i="1" s="1"/>
  <c r="Q237" i="1"/>
  <c r="S237" i="1" s="1"/>
  <c r="U237" i="1" s="1"/>
  <c r="W237" i="1" s="1"/>
  <c r="Y237" i="1" s="1"/>
  <c r="AA237" i="1" s="1"/>
  <c r="Q242" i="1"/>
  <c r="S242" i="1" s="1"/>
  <c r="U242" i="1" s="1"/>
  <c r="W242" i="1" s="1"/>
  <c r="Y242" i="1" s="1"/>
  <c r="AA242" i="1" s="1"/>
  <c r="Q243" i="1"/>
  <c r="S243" i="1" s="1"/>
  <c r="U243" i="1" s="1"/>
  <c r="W243" i="1" s="1"/>
  <c r="Y243" i="1" s="1"/>
  <c r="AA243" i="1" s="1"/>
  <c r="Q244" i="1"/>
  <c r="S244" i="1" s="1"/>
  <c r="U244" i="1" s="1"/>
  <c r="W244" i="1" s="1"/>
  <c r="Y244" i="1" s="1"/>
  <c r="AA244" i="1" s="1"/>
  <c r="Q245" i="1"/>
  <c r="S245" i="1" s="1"/>
  <c r="U245" i="1" s="1"/>
  <c r="W245" i="1" s="1"/>
  <c r="Y245" i="1" s="1"/>
  <c r="AA245" i="1" s="1"/>
  <c r="Q246" i="1"/>
  <c r="S246" i="1" s="1"/>
  <c r="U246" i="1" s="1"/>
  <c r="W246" i="1" s="1"/>
  <c r="Y246" i="1" s="1"/>
  <c r="AA246" i="1" s="1"/>
  <c r="Q249" i="1"/>
  <c r="S249" i="1" s="1"/>
  <c r="U249" i="1" s="1"/>
  <c r="W249" i="1" s="1"/>
  <c r="Y249" i="1" s="1"/>
  <c r="AA249" i="1" s="1"/>
  <c r="Q250" i="1"/>
  <c r="S250" i="1" s="1"/>
  <c r="U250" i="1" s="1"/>
  <c r="W250" i="1" s="1"/>
  <c r="Y250" i="1" s="1"/>
  <c r="AA250" i="1" s="1"/>
  <c r="Q251" i="1"/>
  <c r="S251" i="1" s="1"/>
  <c r="U251" i="1" s="1"/>
  <c r="W251" i="1" s="1"/>
  <c r="Y251" i="1" s="1"/>
  <c r="AA251" i="1" s="1"/>
  <c r="Q254" i="1"/>
  <c r="S254" i="1" s="1"/>
  <c r="U254" i="1" s="1"/>
  <c r="W254" i="1" s="1"/>
  <c r="Y254" i="1" s="1"/>
  <c r="AA254" i="1" s="1"/>
  <c r="Q255" i="1"/>
  <c r="S255" i="1" s="1"/>
  <c r="U255" i="1" s="1"/>
  <c r="W255" i="1" s="1"/>
  <c r="Y255" i="1" s="1"/>
  <c r="AA255" i="1" s="1"/>
  <c r="Q257" i="1"/>
  <c r="S257" i="1" s="1"/>
  <c r="U257" i="1" s="1"/>
  <c r="W257" i="1" s="1"/>
  <c r="Y257" i="1" s="1"/>
  <c r="AA257" i="1" s="1"/>
  <c r="Q279" i="1"/>
  <c r="S279" i="1" s="1"/>
  <c r="U279" i="1" s="1"/>
  <c r="W279" i="1" s="1"/>
  <c r="Y279" i="1" s="1"/>
  <c r="AA279" i="1" s="1"/>
  <c r="Q280" i="1"/>
  <c r="S280" i="1" s="1"/>
  <c r="U280" i="1" s="1"/>
  <c r="W280" i="1" s="1"/>
  <c r="Y280" i="1" s="1"/>
  <c r="AA280" i="1" s="1"/>
  <c r="F22" i="1"/>
  <c r="H22" i="1" s="1"/>
  <c r="J22" i="1" s="1"/>
  <c r="L22" i="1" s="1"/>
  <c r="N22" i="1" s="1"/>
  <c r="F23" i="1"/>
  <c r="H23" i="1" s="1"/>
  <c r="J23" i="1" s="1"/>
  <c r="L23" i="1" s="1"/>
  <c r="N23" i="1" s="1"/>
  <c r="F24" i="1"/>
  <c r="H24" i="1" s="1"/>
  <c r="J24" i="1" s="1"/>
  <c r="L24" i="1" s="1"/>
  <c r="N24" i="1" s="1"/>
  <c r="F25" i="1"/>
  <c r="H25" i="1" s="1"/>
  <c r="J25" i="1" s="1"/>
  <c r="L25" i="1" s="1"/>
  <c r="N25" i="1" s="1"/>
  <c r="F26" i="1"/>
  <c r="H26" i="1" s="1"/>
  <c r="J26" i="1" s="1"/>
  <c r="L26" i="1" s="1"/>
  <c r="N26" i="1" s="1"/>
  <c r="F29" i="1"/>
  <c r="H29" i="1" s="1"/>
  <c r="J29" i="1" s="1"/>
  <c r="L29" i="1" s="1"/>
  <c r="N29" i="1" s="1"/>
  <c r="F31" i="1"/>
  <c r="H31" i="1" s="1"/>
  <c r="J31" i="1" s="1"/>
  <c r="L31" i="1" s="1"/>
  <c r="N31" i="1" s="1"/>
  <c r="F34" i="1"/>
  <c r="H34" i="1" s="1"/>
  <c r="J34" i="1" s="1"/>
  <c r="L34" i="1" s="1"/>
  <c r="N34" i="1" s="1"/>
  <c r="F35" i="1"/>
  <c r="H35" i="1" s="1"/>
  <c r="J35" i="1" s="1"/>
  <c r="L35" i="1" s="1"/>
  <c r="N35" i="1" s="1"/>
  <c r="F36" i="1"/>
  <c r="H36" i="1" s="1"/>
  <c r="J36" i="1" s="1"/>
  <c r="L36" i="1" s="1"/>
  <c r="N36" i="1" s="1"/>
  <c r="F41" i="1"/>
  <c r="H41" i="1" s="1"/>
  <c r="J41" i="1" s="1"/>
  <c r="L41" i="1" s="1"/>
  <c r="N41" i="1" s="1"/>
  <c r="F45" i="1"/>
  <c r="H45" i="1" s="1"/>
  <c r="J45" i="1" s="1"/>
  <c r="L45" i="1" s="1"/>
  <c r="N45" i="1" s="1"/>
  <c r="F48" i="1"/>
  <c r="H48" i="1" s="1"/>
  <c r="J48" i="1" s="1"/>
  <c r="L48" i="1" s="1"/>
  <c r="N48" i="1" s="1"/>
  <c r="F49" i="1"/>
  <c r="H49" i="1" s="1"/>
  <c r="J49" i="1" s="1"/>
  <c r="L49" i="1" s="1"/>
  <c r="N49" i="1" s="1"/>
  <c r="F50" i="1"/>
  <c r="H50" i="1" s="1"/>
  <c r="J50" i="1" s="1"/>
  <c r="L50" i="1" s="1"/>
  <c r="N50" i="1" s="1"/>
  <c r="F53" i="1"/>
  <c r="H53" i="1" s="1"/>
  <c r="J53" i="1" s="1"/>
  <c r="L53" i="1" s="1"/>
  <c r="N53" i="1" s="1"/>
  <c r="F54" i="1"/>
  <c r="H54" i="1" s="1"/>
  <c r="J54" i="1" s="1"/>
  <c r="L54" i="1" s="1"/>
  <c r="N54" i="1" s="1"/>
  <c r="F55" i="1"/>
  <c r="H55" i="1" s="1"/>
  <c r="J55" i="1" s="1"/>
  <c r="L55" i="1" s="1"/>
  <c r="N55" i="1" s="1"/>
  <c r="F58" i="1"/>
  <c r="H58" i="1" s="1"/>
  <c r="J58" i="1" s="1"/>
  <c r="L58" i="1" s="1"/>
  <c r="N58" i="1" s="1"/>
  <c r="F59" i="1"/>
  <c r="H59" i="1" s="1"/>
  <c r="J59" i="1" s="1"/>
  <c r="L59" i="1" s="1"/>
  <c r="N59" i="1" s="1"/>
  <c r="F60" i="1"/>
  <c r="H60" i="1" s="1"/>
  <c r="J60" i="1" s="1"/>
  <c r="L60" i="1" s="1"/>
  <c r="N60" i="1" s="1"/>
  <c r="F63" i="1"/>
  <c r="H63" i="1" s="1"/>
  <c r="J63" i="1" s="1"/>
  <c r="L63" i="1" s="1"/>
  <c r="N63" i="1" s="1"/>
  <c r="F64" i="1"/>
  <c r="H64" i="1" s="1"/>
  <c r="J64" i="1" s="1"/>
  <c r="L64" i="1" s="1"/>
  <c r="N64" i="1" s="1"/>
  <c r="F68" i="1"/>
  <c r="H68" i="1" s="1"/>
  <c r="J68" i="1" s="1"/>
  <c r="L68" i="1" s="1"/>
  <c r="N68" i="1" s="1"/>
  <c r="F69" i="1"/>
  <c r="H69" i="1" s="1"/>
  <c r="J69" i="1" s="1"/>
  <c r="L69" i="1" s="1"/>
  <c r="N69" i="1" s="1"/>
  <c r="F72" i="1"/>
  <c r="H72" i="1" s="1"/>
  <c r="J72" i="1" s="1"/>
  <c r="L72" i="1" s="1"/>
  <c r="N72" i="1" s="1"/>
  <c r="F73" i="1"/>
  <c r="H73" i="1" s="1"/>
  <c r="J73" i="1" s="1"/>
  <c r="L73" i="1" s="1"/>
  <c r="N73" i="1" s="1"/>
  <c r="F74" i="1"/>
  <c r="H74" i="1" s="1"/>
  <c r="J74" i="1" s="1"/>
  <c r="L74" i="1" s="1"/>
  <c r="N74" i="1" s="1"/>
  <c r="F75" i="1"/>
  <c r="H75" i="1" s="1"/>
  <c r="J75" i="1" s="1"/>
  <c r="L75" i="1" s="1"/>
  <c r="N75" i="1" s="1"/>
  <c r="F76" i="1"/>
  <c r="H76" i="1" s="1"/>
  <c r="J76" i="1" s="1"/>
  <c r="L76" i="1" s="1"/>
  <c r="N76" i="1" s="1"/>
  <c r="F77" i="1"/>
  <c r="H77" i="1" s="1"/>
  <c r="J77" i="1" s="1"/>
  <c r="L77" i="1" s="1"/>
  <c r="N77" i="1" s="1"/>
  <c r="F78" i="1"/>
  <c r="H78" i="1" s="1"/>
  <c r="J78" i="1" s="1"/>
  <c r="L78" i="1" s="1"/>
  <c r="N78" i="1" s="1"/>
  <c r="F79" i="1"/>
  <c r="H79" i="1" s="1"/>
  <c r="J79" i="1" s="1"/>
  <c r="L79" i="1" s="1"/>
  <c r="N79" i="1" s="1"/>
  <c r="F80" i="1"/>
  <c r="H80" i="1" s="1"/>
  <c r="J80" i="1" s="1"/>
  <c r="L80" i="1" s="1"/>
  <c r="N80" i="1" s="1"/>
  <c r="F81" i="1"/>
  <c r="H81" i="1" s="1"/>
  <c r="J81" i="1" s="1"/>
  <c r="L81" i="1" s="1"/>
  <c r="N81" i="1" s="1"/>
  <c r="F103" i="1"/>
  <c r="H103" i="1" s="1"/>
  <c r="J103" i="1" s="1"/>
  <c r="L103" i="1" s="1"/>
  <c r="N103" i="1" s="1"/>
  <c r="F104" i="1"/>
  <c r="H104" i="1" s="1"/>
  <c r="J104" i="1" s="1"/>
  <c r="L104" i="1" s="1"/>
  <c r="N104" i="1" s="1"/>
  <c r="F105" i="1"/>
  <c r="H105" i="1" s="1"/>
  <c r="J105" i="1" s="1"/>
  <c r="L105" i="1" s="1"/>
  <c r="N105" i="1" s="1"/>
  <c r="F110" i="1"/>
  <c r="H110" i="1" s="1"/>
  <c r="J110" i="1" s="1"/>
  <c r="L110" i="1" s="1"/>
  <c r="N110" i="1" s="1"/>
  <c r="F111" i="1"/>
  <c r="H111" i="1" s="1"/>
  <c r="J111" i="1" s="1"/>
  <c r="L111" i="1" s="1"/>
  <c r="N111" i="1" s="1"/>
  <c r="F113" i="1"/>
  <c r="H113" i="1" s="1"/>
  <c r="J113" i="1" s="1"/>
  <c r="L113" i="1" s="1"/>
  <c r="N113" i="1" s="1"/>
  <c r="F114" i="1"/>
  <c r="H114" i="1" s="1"/>
  <c r="J114" i="1" s="1"/>
  <c r="L114" i="1" s="1"/>
  <c r="N114" i="1" s="1"/>
  <c r="F115" i="1"/>
  <c r="H115" i="1" s="1"/>
  <c r="J115" i="1" s="1"/>
  <c r="L115" i="1" s="1"/>
  <c r="N115" i="1" s="1"/>
  <c r="F116" i="1"/>
  <c r="H116" i="1" s="1"/>
  <c r="J116" i="1" s="1"/>
  <c r="L116" i="1" s="1"/>
  <c r="N116" i="1" s="1"/>
  <c r="F119" i="1"/>
  <c r="H119" i="1" s="1"/>
  <c r="J119" i="1" s="1"/>
  <c r="L119" i="1" s="1"/>
  <c r="N119" i="1" s="1"/>
  <c r="F120" i="1"/>
  <c r="H120" i="1" s="1"/>
  <c r="J120" i="1" s="1"/>
  <c r="L120" i="1" s="1"/>
  <c r="N120" i="1" s="1"/>
  <c r="F121" i="1"/>
  <c r="H121" i="1" s="1"/>
  <c r="J121" i="1" s="1"/>
  <c r="L121" i="1" s="1"/>
  <c r="N121" i="1" s="1"/>
  <c r="F124" i="1"/>
  <c r="H124" i="1" s="1"/>
  <c r="J124" i="1" s="1"/>
  <c r="L124" i="1" s="1"/>
  <c r="N124" i="1" s="1"/>
  <c r="F127" i="1"/>
  <c r="H127" i="1" s="1"/>
  <c r="J127" i="1" s="1"/>
  <c r="L127" i="1" s="1"/>
  <c r="N127" i="1" s="1"/>
  <c r="F128" i="1"/>
  <c r="H128" i="1" s="1"/>
  <c r="J128" i="1" s="1"/>
  <c r="L128" i="1" s="1"/>
  <c r="N128" i="1" s="1"/>
  <c r="F142" i="1"/>
  <c r="H142" i="1" s="1"/>
  <c r="J142" i="1" s="1"/>
  <c r="L142" i="1" s="1"/>
  <c r="N142" i="1" s="1"/>
  <c r="F143" i="1"/>
  <c r="H143" i="1" s="1"/>
  <c r="J143" i="1" s="1"/>
  <c r="L143" i="1" s="1"/>
  <c r="N143" i="1" s="1"/>
  <c r="F144" i="1"/>
  <c r="H144" i="1" s="1"/>
  <c r="J144" i="1" s="1"/>
  <c r="L144" i="1" s="1"/>
  <c r="N144" i="1" s="1"/>
  <c r="F147" i="1"/>
  <c r="H147" i="1" s="1"/>
  <c r="J147" i="1" s="1"/>
  <c r="L147" i="1" s="1"/>
  <c r="N147" i="1" s="1"/>
  <c r="F148" i="1"/>
  <c r="H148" i="1" s="1"/>
  <c r="J148" i="1" s="1"/>
  <c r="L148" i="1" s="1"/>
  <c r="N148" i="1" s="1"/>
  <c r="F149" i="1"/>
  <c r="H149" i="1" s="1"/>
  <c r="J149" i="1" s="1"/>
  <c r="L149" i="1" s="1"/>
  <c r="N149" i="1" s="1"/>
  <c r="F150" i="1"/>
  <c r="H150" i="1" s="1"/>
  <c r="J150" i="1" s="1"/>
  <c r="L150" i="1" s="1"/>
  <c r="N150" i="1" s="1"/>
  <c r="F151" i="1"/>
  <c r="H151" i="1" s="1"/>
  <c r="J151" i="1" s="1"/>
  <c r="L151" i="1" s="1"/>
  <c r="N151" i="1" s="1"/>
  <c r="F154" i="1"/>
  <c r="H154" i="1" s="1"/>
  <c r="J154" i="1" s="1"/>
  <c r="L154" i="1" s="1"/>
  <c r="N154" i="1" s="1"/>
  <c r="F155" i="1"/>
  <c r="H155" i="1" s="1"/>
  <c r="J155" i="1" s="1"/>
  <c r="L155" i="1" s="1"/>
  <c r="N155" i="1" s="1"/>
  <c r="F156" i="1"/>
  <c r="H156" i="1" s="1"/>
  <c r="J156" i="1" s="1"/>
  <c r="L156" i="1" s="1"/>
  <c r="N156" i="1" s="1"/>
  <c r="F157" i="1"/>
  <c r="H157" i="1" s="1"/>
  <c r="J157" i="1" s="1"/>
  <c r="L157" i="1" s="1"/>
  <c r="N157" i="1" s="1"/>
  <c r="F168" i="1"/>
  <c r="H168" i="1" s="1"/>
  <c r="J168" i="1" s="1"/>
  <c r="L168" i="1" s="1"/>
  <c r="N168" i="1" s="1"/>
  <c r="F169" i="1"/>
  <c r="H169" i="1" s="1"/>
  <c r="J169" i="1" s="1"/>
  <c r="L169" i="1" s="1"/>
  <c r="N169" i="1" s="1"/>
  <c r="F172" i="1"/>
  <c r="H172" i="1" s="1"/>
  <c r="J172" i="1" s="1"/>
  <c r="L172" i="1" s="1"/>
  <c r="N172" i="1" s="1"/>
  <c r="F173" i="1"/>
  <c r="H173" i="1" s="1"/>
  <c r="J173" i="1" s="1"/>
  <c r="L173" i="1" s="1"/>
  <c r="N173" i="1" s="1"/>
  <c r="F176" i="1"/>
  <c r="H176" i="1" s="1"/>
  <c r="J176" i="1" s="1"/>
  <c r="L176" i="1" s="1"/>
  <c r="N176" i="1" s="1"/>
  <c r="F177" i="1"/>
  <c r="H177" i="1" s="1"/>
  <c r="J177" i="1" s="1"/>
  <c r="L177" i="1" s="1"/>
  <c r="N177" i="1" s="1"/>
  <c r="F180" i="1"/>
  <c r="H180" i="1" s="1"/>
  <c r="J180" i="1" s="1"/>
  <c r="L180" i="1" s="1"/>
  <c r="N180" i="1" s="1"/>
  <c r="F181" i="1"/>
  <c r="H181" i="1" s="1"/>
  <c r="J181" i="1" s="1"/>
  <c r="L181" i="1" s="1"/>
  <c r="N181" i="1" s="1"/>
  <c r="F184" i="1"/>
  <c r="H184" i="1" s="1"/>
  <c r="J184" i="1" s="1"/>
  <c r="L184" i="1" s="1"/>
  <c r="N184" i="1" s="1"/>
  <c r="F185" i="1"/>
  <c r="H185" i="1" s="1"/>
  <c r="J185" i="1" s="1"/>
  <c r="L185" i="1" s="1"/>
  <c r="N185" i="1" s="1"/>
  <c r="F188" i="1"/>
  <c r="H188" i="1" s="1"/>
  <c r="J188" i="1" s="1"/>
  <c r="L188" i="1" s="1"/>
  <c r="N188" i="1" s="1"/>
  <c r="F189" i="1"/>
  <c r="H189" i="1" s="1"/>
  <c r="J189" i="1" s="1"/>
  <c r="L189" i="1" s="1"/>
  <c r="N189" i="1" s="1"/>
  <c r="F192" i="1"/>
  <c r="H192" i="1" s="1"/>
  <c r="J192" i="1" s="1"/>
  <c r="L192" i="1" s="1"/>
  <c r="N192" i="1" s="1"/>
  <c r="F193" i="1"/>
  <c r="H193" i="1" s="1"/>
  <c r="J193" i="1" s="1"/>
  <c r="L193" i="1" s="1"/>
  <c r="N193" i="1" s="1"/>
  <c r="F196" i="1"/>
  <c r="H196" i="1" s="1"/>
  <c r="J196" i="1" s="1"/>
  <c r="L196" i="1" s="1"/>
  <c r="N196" i="1" s="1"/>
  <c r="F197" i="1"/>
  <c r="H197" i="1" s="1"/>
  <c r="J197" i="1" s="1"/>
  <c r="L197" i="1" s="1"/>
  <c r="N197" i="1" s="1"/>
  <c r="F200" i="1"/>
  <c r="H200" i="1" s="1"/>
  <c r="J200" i="1" s="1"/>
  <c r="L200" i="1" s="1"/>
  <c r="N200" i="1" s="1"/>
  <c r="F201" i="1"/>
  <c r="H201" i="1" s="1"/>
  <c r="J201" i="1" s="1"/>
  <c r="L201" i="1" s="1"/>
  <c r="N201" i="1" s="1"/>
  <c r="F202" i="1"/>
  <c r="H202" i="1" s="1"/>
  <c r="J202" i="1" s="1"/>
  <c r="L202" i="1" s="1"/>
  <c r="N202" i="1" s="1"/>
  <c r="F203" i="1"/>
  <c r="H203" i="1" s="1"/>
  <c r="J203" i="1" s="1"/>
  <c r="L203" i="1" s="1"/>
  <c r="N203" i="1" s="1"/>
  <c r="F206" i="1"/>
  <c r="H206" i="1" s="1"/>
  <c r="J206" i="1" s="1"/>
  <c r="L206" i="1" s="1"/>
  <c r="N206" i="1" s="1"/>
  <c r="F207" i="1"/>
  <c r="H207" i="1" s="1"/>
  <c r="J207" i="1" s="1"/>
  <c r="L207" i="1" s="1"/>
  <c r="N207" i="1" s="1"/>
  <c r="F210" i="1"/>
  <c r="H210" i="1" s="1"/>
  <c r="J210" i="1" s="1"/>
  <c r="L210" i="1" s="1"/>
  <c r="N210" i="1" s="1"/>
  <c r="F211" i="1"/>
  <c r="H211" i="1" s="1"/>
  <c r="J211" i="1" s="1"/>
  <c r="L211" i="1" s="1"/>
  <c r="N211" i="1" s="1"/>
  <c r="F214" i="1"/>
  <c r="H214" i="1" s="1"/>
  <c r="J214" i="1" s="1"/>
  <c r="L214" i="1" s="1"/>
  <c r="N214" i="1" s="1"/>
  <c r="F215" i="1"/>
  <c r="H215" i="1" s="1"/>
  <c r="J215" i="1" s="1"/>
  <c r="L215" i="1" s="1"/>
  <c r="N215" i="1" s="1"/>
  <c r="F227" i="1"/>
  <c r="H227" i="1" s="1"/>
  <c r="J227" i="1" s="1"/>
  <c r="L227" i="1" s="1"/>
  <c r="N227" i="1" s="1"/>
  <c r="F232" i="1"/>
  <c r="H232" i="1" s="1"/>
  <c r="J232" i="1" s="1"/>
  <c r="L232" i="1" s="1"/>
  <c r="N232" i="1" s="1"/>
  <c r="F233" i="1"/>
  <c r="H233" i="1" s="1"/>
  <c r="J233" i="1" s="1"/>
  <c r="L233" i="1" s="1"/>
  <c r="N233" i="1" s="1"/>
  <c r="F236" i="1"/>
  <c r="H236" i="1" s="1"/>
  <c r="J236" i="1" s="1"/>
  <c r="L236" i="1" s="1"/>
  <c r="N236" i="1" s="1"/>
  <c r="F237" i="1"/>
  <c r="H237" i="1" s="1"/>
  <c r="J237" i="1" s="1"/>
  <c r="L237" i="1" s="1"/>
  <c r="N237" i="1" s="1"/>
  <c r="F242" i="1"/>
  <c r="H242" i="1" s="1"/>
  <c r="J242" i="1" s="1"/>
  <c r="L242" i="1" s="1"/>
  <c r="N242" i="1" s="1"/>
  <c r="F243" i="1"/>
  <c r="H243" i="1" s="1"/>
  <c r="J243" i="1" s="1"/>
  <c r="L243" i="1" s="1"/>
  <c r="N243" i="1" s="1"/>
  <c r="F244" i="1"/>
  <c r="H244" i="1" s="1"/>
  <c r="J244" i="1" s="1"/>
  <c r="L244" i="1" s="1"/>
  <c r="N244" i="1" s="1"/>
  <c r="F245" i="1"/>
  <c r="H245" i="1" s="1"/>
  <c r="J245" i="1" s="1"/>
  <c r="L245" i="1" s="1"/>
  <c r="N245" i="1" s="1"/>
  <c r="F246" i="1"/>
  <c r="H246" i="1" s="1"/>
  <c r="J246" i="1" s="1"/>
  <c r="L246" i="1" s="1"/>
  <c r="N246" i="1" s="1"/>
  <c r="F249" i="1"/>
  <c r="H249" i="1" s="1"/>
  <c r="J249" i="1" s="1"/>
  <c r="L249" i="1" s="1"/>
  <c r="N249" i="1" s="1"/>
  <c r="F250" i="1"/>
  <c r="H250" i="1" s="1"/>
  <c r="J250" i="1" s="1"/>
  <c r="L250" i="1" s="1"/>
  <c r="N250" i="1" s="1"/>
  <c r="F251" i="1"/>
  <c r="H251" i="1" s="1"/>
  <c r="J251" i="1" s="1"/>
  <c r="L251" i="1" s="1"/>
  <c r="N251" i="1" s="1"/>
  <c r="F254" i="1"/>
  <c r="H254" i="1" s="1"/>
  <c r="J254" i="1" s="1"/>
  <c r="L254" i="1" s="1"/>
  <c r="N254" i="1" s="1"/>
  <c r="F255" i="1"/>
  <c r="H255" i="1" s="1"/>
  <c r="J255" i="1" s="1"/>
  <c r="L255" i="1" s="1"/>
  <c r="N255" i="1" s="1"/>
  <c r="F257" i="1"/>
  <c r="H257" i="1" s="1"/>
  <c r="J257" i="1" s="1"/>
  <c r="L257" i="1" s="1"/>
  <c r="N257" i="1" s="1"/>
  <c r="F279" i="1"/>
  <c r="H279" i="1" s="1"/>
  <c r="J279" i="1" s="1"/>
  <c r="L279" i="1" s="1"/>
  <c r="N279" i="1" s="1"/>
  <c r="F280" i="1"/>
  <c r="H280" i="1" s="1"/>
  <c r="J280" i="1" s="1"/>
  <c r="L280" i="1" s="1"/>
  <c r="N280" i="1" s="1"/>
  <c r="AC296" i="1"/>
  <c r="AC295" i="1"/>
  <c r="AC277" i="1"/>
  <c r="AC294" i="1" s="1"/>
  <c r="AC276" i="1"/>
  <c r="AC275" i="1"/>
  <c r="AC247" i="1"/>
  <c r="AC241" i="1"/>
  <c r="AC240" i="1"/>
  <c r="AC234" i="1"/>
  <c r="AC231" i="1"/>
  <c r="AC230" i="1"/>
  <c r="AC225" i="1"/>
  <c r="AC224" i="1"/>
  <c r="AC222" i="1" s="1"/>
  <c r="AC212" i="1"/>
  <c r="AC208" i="1"/>
  <c r="AC204" i="1"/>
  <c r="AC198" i="1"/>
  <c r="AC194" i="1"/>
  <c r="AC190" i="1"/>
  <c r="AC186" i="1"/>
  <c r="AC182" i="1"/>
  <c r="AC178" i="1"/>
  <c r="AC174" i="1"/>
  <c r="AC170" i="1"/>
  <c r="AC166" i="1"/>
  <c r="AC165" i="1"/>
  <c r="AC285" i="1" s="1"/>
  <c r="AC152" i="1"/>
  <c r="AC145" i="1"/>
  <c r="AC140" i="1"/>
  <c r="AC139" i="1"/>
  <c r="AC125" i="1"/>
  <c r="AC122" i="1"/>
  <c r="AC117" i="1"/>
  <c r="AC102" i="1"/>
  <c r="AC288" i="1" s="1"/>
  <c r="AC101" i="1"/>
  <c r="AC100" i="1"/>
  <c r="AC70" i="1"/>
  <c r="AC66" i="1"/>
  <c r="AC61" i="1"/>
  <c r="AC56" i="1"/>
  <c r="AC51" i="1"/>
  <c r="AC46" i="1"/>
  <c r="AC32" i="1"/>
  <c r="AC27" i="1"/>
  <c r="AC21" i="1"/>
  <c r="P296" i="1"/>
  <c r="P295" i="1"/>
  <c r="P277" i="1"/>
  <c r="P294" i="1" s="1"/>
  <c r="P276" i="1"/>
  <c r="P275" i="1"/>
  <c r="P247" i="1"/>
  <c r="P241" i="1"/>
  <c r="P240" i="1"/>
  <c r="P234" i="1"/>
  <c r="P231" i="1"/>
  <c r="P230" i="1"/>
  <c r="P225" i="1"/>
  <c r="P224" i="1"/>
  <c r="P222" i="1" s="1"/>
  <c r="P212" i="1"/>
  <c r="P208" i="1"/>
  <c r="P204" i="1"/>
  <c r="P198" i="1"/>
  <c r="P194" i="1"/>
  <c r="P190" i="1"/>
  <c r="P186" i="1"/>
  <c r="P182" i="1"/>
  <c r="P178" i="1"/>
  <c r="P174" i="1"/>
  <c r="P170" i="1"/>
  <c r="P166" i="1"/>
  <c r="P165" i="1"/>
  <c r="P285" i="1" s="1"/>
  <c r="P152" i="1"/>
  <c r="P145" i="1"/>
  <c r="P140" i="1"/>
  <c r="P139" i="1"/>
  <c r="P125" i="1"/>
  <c r="P122" i="1"/>
  <c r="P117" i="1"/>
  <c r="P102" i="1"/>
  <c r="P288" i="1" s="1"/>
  <c r="P101" i="1"/>
  <c r="P100" i="1"/>
  <c r="P70" i="1"/>
  <c r="P66" i="1"/>
  <c r="P61" i="1"/>
  <c r="P56" i="1"/>
  <c r="P51" i="1"/>
  <c r="P46" i="1"/>
  <c r="P32" i="1"/>
  <c r="P27" i="1"/>
  <c r="P21" i="1"/>
  <c r="E204" i="1"/>
  <c r="E296" i="1"/>
  <c r="E295" i="1"/>
  <c r="E277" i="1"/>
  <c r="E294" i="1" s="1"/>
  <c r="E276" i="1"/>
  <c r="E275" i="1"/>
  <c r="E247" i="1"/>
  <c r="E241" i="1"/>
  <c r="E240" i="1"/>
  <c r="E234" i="1"/>
  <c r="E231" i="1"/>
  <c r="E230" i="1"/>
  <c r="E225" i="1"/>
  <c r="E224" i="1"/>
  <c r="E222" i="1" s="1"/>
  <c r="E212" i="1"/>
  <c r="E208" i="1"/>
  <c r="E198" i="1"/>
  <c r="E194" i="1"/>
  <c r="E190" i="1"/>
  <c r="E186" i="1"/>
  <c r="E182" i="1"/>
  <c r="E178" i="1"/>
  <c r="E174" i="1"/>
  <c r="E170" i="1"/>
  <c r="E166" i="1"/>
  <c r="E165" i="1"/>
  <c r="E285" i="1" s="1"/>
  <c r="E152" i="1"/>
  <c r="E145" i="1"/>
  <c r="E140" i="1"/>
  <c r="E139" i="1"/>
  <c r="E125" i="1"/>
  <c r="E122" i="1"/>
  <c r="E117" i="1"/>
  <c r="E102" i="1"/>
  <c r="E288" i="1" s="1"/>
  <c r="E101" i="1"/>
  <c r="E100" i="1"/>
  <c r="E70" i="1"/>
  <c r="E66" i="1"/>
  <c r="E61" i="1"/>
  <c r="E56" i="1"/>
  <c r="E51" i="1"/>
  <c r="E46" i="1"/>
  <c r="E32" i="1"/>
  <c r="E27" i="1"/>
  <c r="E21" i="1"/>
  <c r="AF119" i="1" l="1"/>
  <c r="AD300" i="1"/>
  <c r="S119" i="1"/>
  <c r="Q300" i="1"/>
  <c r="S22" i="1"/>
  <c r="AF22" i="1"/>
  <c r="P290" i="1"/>
  <c r="AC290" i="1"/>
  <c r="E290" i="1"/>
  <c r="E97" i="1"/>
  <c r="P293" i="1"/>
  <c r="P292" i="1"/>
  <c r="E293" i="1"/>
  <c r="AC293" i="1"/>
  <c r="E292" i="1"/>
  <c r="AC292" i="1"/>
  <c r="AC17" i="1"/>
  <c r="AC287" i="1"/>
  <c r="AC136" i="1"/>
  <c r="AC273" i="1"/>
  <c r="P273" i="1"/>
  <c r="E228" i="1"/>
  <c r="P97" i="1"/>
  <c r="P291" i="1"/>
  <c r="P162" i="1"/>
  <c r="P238" i="1"/>
  <c r="AC228" i="1"/>
  <c r="P286" i="1"/>
  <c r="E291" i="1"/>
  <c r="E162" i="1"/>
  <c r="E273" i="1"/>
  <c r="P17" i="1"/>
  <c r="P287" i="1"/>
  <c r="P136" i="1"/>
  <c r="P228" i="1"/>
  <c r="AC97" i="1"/>
  <c r="AC291" i="1"/>
  <c r="AC162" i="1"/>
  <c r="AC238" i="1"/>
  <c r="AC286" i="1"/>
  <c r="E238" i="1"/>
  <c r="E136" i="1"/>
  <c r="E287" i="1"/>
  <c r="E286" i="1"/>
  <c r="E17" i="1"/>
  <c r="O296" i="1"/>
  <c r="Q296" i="1" s="1"/>
  <c r="S296" i="1" s="1"/>
  <c r="U296" i="1" s="1"/>
  <c r="W296" i="1" s="1"/>
  <c r="Y296" i="1" s="1"/>
  <c r="AA296" i="1" s="1"/>
  <c r="AB296" i="1"/>
  <c r="AD296" i="1" s="1"/>
  <c r="AF296" i="1" s="1"/>
  <c r="AH296" i="1" s="1"/>
  <c r="AJ296" i="1" s="1"/>
  <c r="AL296" i="1" s="1"/>
  <c r="D296" i="1"/>
  <c r="F296" i="1" s="1"/>
  <c r="H296" i="1" s="1"/>
  <c r="J296" i="1" s="1"/>
  <c r="L296" i="1" s="1"/>
  <c r="N296" i="1" s="1"/>
  <c r="U119" i="1" l="1"/>
  <c r="S300" i="1"/>
  <c r="AH119" i="1"/>
  <c r="AF300" i="1"/>
  <c r="AH22" i="1"/>
  <c r="U22" i="1"/>
  <c r="E283" i="1"/>
  <c r="E299" i="1" s="1"/>
  <c r="P283" i="1"/>
  <c r="P301" i="1" s="1"/>
  <c r="P302" i="1" s="1"/>
  <c r="AC283" i="1"/>
  <c r="AC301" i="1" s="1"/>
  <c r="AC302" i="1" s="1"/>
  <c r="O224" i="1"/>
  <c r="Q224" i="1" s="1"/>
  <c r="S224" i="1" s="1"/>
  <c r="U224" i="1" s="1"/>
  <c r="W224" i="1" s="1"/>
  <c r="Y224" i="1" s="1"/>
  <c r="AA224" i="1" s="1"/>
  <c r="AB224" i="1"/>
  <c r="AD224" i="1" s="1"/>
  <c r="AF224" i="1" s="1"/>
  <c r="AH224" i="1" s="1"/>
  <c r="AJ224" i="1" s="1"/>
  <c r="AL224" i="1" s="1"/>
  <c r="D224" i="1"/>
  <c r="F224" i="1" s="1"/>
  <c r="H224" i="1" s="1"/>
  <c r="J224" i="1" s="1"/>
  <c r="L224" i="1" s="1"/>
  <c r="N224" i="1" s="1"/>
  <c r="AJ119" i="1" l="1"/>
  <c r="AH300" i="1"/>
  <c r="W119" i="1"/>
  <c r="U300" i="1"/>
  <c r="W22" i="1"/>
  <c r="AJ22" i="1"/>
  <c r="O138" i="1"/>
  <c r="Q138" i="1" s="1"/>
  <c r="S138" i="1" s="1"/>
  <c r="U138" i="1" s="1"/>
  <c r="W138" i="1" s="1"/>
  <c r="Y138" i="1" s="1"/>
  <c r="AA138" i="1" s="1"/>
  <c r="AB138" i="1"/>
  <c r="AD138" i="1" s="1"/>
  <c r="AF138" i="1" s="1"/>
  <c r="AH138" i="1" s="1"/>
  <c r="AJ138" i="1" s="1"/>
  <c r="AL138" i="1" s="1"/>
  <c r="O139" i="1"/>
  <c r="Q139" i="1" s="1"/>
  <c r="S139" i="1" s="1"/>
  <c r="U139" i="1" s="1"/>
  <c r="W139" i="1" s="1"/>
  <c r="Y139" i="1" s="1"/>
  <c r="AA139" i="1" s="1"/>
  <c r="AB139" i="1"/>
  <c r="AD139" i="1" s="1"/>
  <c r="AF139" i="1" s="1"/>
  <c r="AH139" i="1" s="1"/>
  <c r="AJ139" i="1" s="1"/>
  <c r="AL139" i="1" s="1"/>
  <c r="D139" i="1"/>
  <c r="F139" i="1" s="1"/>
  <c r="H139" i="1" s="1"/>
  <c r="J139" i="1" s="1"/>
  <c r="L139" i="1" s="1"/>
  <c r="N139" i="1" s="1"/>
  <c r="D138" i="1"/>
  <c r="F138" i="1" s="1"/>
  <c r="H138" i="1" s="1"/>
  <c r="J138" i="1" s="1"/>
  <c r="L138" i="1" s="1"/>
  <c r="N138" i="1" s="1"/>
  <c r="O145" i="1"/>
  <c r="Q145" i="1" s="1"/>
  <c r="S145" i="1" s="1"/>
  <c r="U145" i="1" s="1"/>
  <c r="W145" i="1" s="1"/>
  <c r="Y145" i="1" s="1"/>
  <c r="AA145" i="1" s="1"/>
  <c r="AB145" i="1"/>
  <c r="AD145" i="1" s="1"/>
  <c r="AF145" i="1" s="1"/>
  <c r="AH145" i="1" s="1"/>
  <c r="AJ145" i="1" s="1"/>
  <c r="AL145" i="1" s="1"/>
  <c r="D145" i="1"/>
  <c r="F145" i="1" s="1"/>
  <c r="H145" i="1" s="1"/>
  <c r="J145" i="1" s="1"/>
  <c r="L145" i="1" s="1"/>
  <c r="N145" i="1" s="1"/>
  <c r="O152" i="1"/>
  <c r="AB152" i="1"/>
  <c r="D152" i="1"/>
  <c r="F152" i="1" s="1"/>
  <c r="H152" i="1" s="1"/>
  <c r="J152" i="1" s="1"/>
  <c r="L152" i="1" s="1"/>
  <c r="N152" i="1" s="1"/>
  <c r="Y119" i="1" l="1"/>
  <c r="W300" i="1"/>
  <c r="AL119" i="1"/>
  <c r="AJ300" i="1"/>
  <c r="AL22" i="1"/>
  <c r="Y22" i="1"/>
  <c r="AD152" i="1"/>
  <c r="Q152" i="1"/>
  <c r="Q19" i="1"/>
  <c r="S19" i="1" s="1"/>
  <c r="U19" i="1" s="1"/>
  <c r="W19" i="1" s="1"/>
  <c r="Y19" i="1" s="1"/>
  <c r="AA19" i="1" s="1"/>
  <c r="O21" i="1"/>
  <c r="Q21" i="1" s="1"/>
  <c r="S21" i="1" s="1"/>
  <c r="U21" i="1" s="1"/>
  <c r="W21" i="1" s="1"/>
  <c r="Y21" i="1" s="1"/>
  <c r="AA21" i="1" s="1"/>
  <c r="AB21" i="1"/>
  <c r="AD21" i="1" s="1"/>
  <c r="AF21" i="1" s="1"/>
  <c r="AH21" i="1" s="1"/>
  <c r="AJ21" i="1" s="1"/>
  <c r="AL21" i="1" s="1"/>
  <c r="F21" i="1"/>
  <c r="H21" i="1" s="1"/>
  <c r="J21" i="1" s="1"/>
  <c r="L21" i="1" s="1"/>
  <c r="N21" i="1" s="1"/>
  <c r="AD19" i="1"/>
  <c r="AF19" i="1" s="1"/>
  <c r="AH19" i="1" s="1"/>
  <c r="AJ19" i="1" s="1"/>
  <c r="AL19" i="1" s="1"/>
  <c r="F19" i="1"/>
  <c r="H19" i="1" s="1"/>
  <c r="J19" i="1" s="1"/>
  <c r="L19" i="1" s="1"/>
  <c r="N19" i="1" s="1"/>
  <c r="O32" i="1"/>
  <c r="AB32" i="1"/>
  <c r="D32" i="1"/>
  <c r="AA119" i="1" l="1"/>
  <c r="Y300" i="1"/>
  <c r="AA22" i="1"/>
  <c r="S152" i="1"/>
  <c r="AF152" i="1"/>
  <c r="AD32" i="1"/>
  <c r="AF32" i="1" s="1"/>
  <c r="AH32" i="1" s="1"/>
  <c r="AJ32" i="1" s="1"/>
  <c r="AL32" i="1" s="1"/>
  <c r="F32" i="1"/>
  <c r="H32" i="1" s="1"/>
  <c r="J32" i="1" s="1"/>
  <c r="L32" i="1" s="1"/>
  <c r="N32" i="1" s="1"/>
  <c r="Q32" i="1"/>
  <c r="S32" i="1" s="1"/>
  <c r="U32" i="1" s="1"/>
  <c r="W32" i="1" s="1"/>
  <c r="Y32" i="1" s="1"/>
  <c r="AA32" i="1" s="1"/>
  <c r="O240" i="1"/>
  <c r="Q240" i="1" s="1"/>
  <c r="S240" i="1" s="1"/>
  <c r="U240" i="1" s="1"/>
  <c r="W240" i="1" s="1"/>
  <c r="Y240" i="1" s="1"/>
  <c r="AA240" i="1" s="1"/>
  <c r="AB240" i="1"/>
  <c r="AD240" i="1" s="1"/>
  <c r="AF240" i="1" s="1"/>
  <c r="AH240" i="1" s="1"/>
  <c r="AJ240" i="1" s="1"/>
  <c r="AL240" i="1" s="1"/>
  <c r="D240" i="1"/>
  <c r="F240" i="1" s="1"/>
  <c r="H240" i="1" s="1"/>
  <c r="J240" i="1" s="1"/>
  <c r="L240" i="1" s="1"/>
  <c r="N240" i="1" s="1"/>
  <c r="AH152" i="1" l="1"/>
  <c r="U152" i="1"/>
  <c r="O230" i="1"/>
  <c r="Q230" i="1" s="1"/>
  <c r="S230" i="1" s="1"/>
  <c r="U230" i="1" s="1"/>
  <c r="W230" i="1" s="1"/>
  <c r="Y230" i="1" s="1"/>
  <c r="AA230" i="1" s="1"/>
  <c r="AB230" i="1"/>
  <c r="AD230" i="1" s="1"/>
  <c r="AF230" i="1" s="1"/>
  <c r="AH230" i="1" s="1"/>
  <c r="AJ230" i="1" s="1"/>
  <c r="AL230" i="1" s="1"/>
  <c r="O231" i="1"/>
  <c r="Q231" i="1" s="1"/>
  <c r="S231" i="1" s="1"/>
  <c r="U231" i="1" s="1"/>
  <c r="W231" i="1" s="1"/>
  <c r="Y231" i="1" s="1"/>
  <c r="AA231" i="1" s="1"/>
  <c r="AB231" i="1"/>
  <c r="AD231" i="1" s="1"/>
  <c r="AF231" i="1" s="1"/>
  <c r="AH231" i="1" s="1"/>
  <c r="AJ231" i="1" s="1"/>
  <c r="AL231" i="1" s="1"/>
  <c r="D231" i="1"/>
  <c r="F231" i="1" s="1"/>
  <c r="H231" i="1" s="1"/>
  <c r="J231" i="1" s="1"/>
  <c r="D230" i="1"/>
  <c r="F230" i="1" s="1"/>
  <c r="H230" i="1" s="1"/>
  <c r="J230" i="1" s="1"/>
  <c r="L230" i="1" s="1"/>
  <c r="N230" i="1" s="1"/>
  <c r="O241" i="1"/>
  <c r="AB241" i="1"/>
  <c r="D241" i="1"/>
  <c r="O295" i="1"/>
  <c r="Q295" i="1" s="1"/>
  <c r="S295" i="1" s="1"/>
  <c r="U295" i="1" s="1"/>
  <c r="W295" i="1" s="1"/>
  <c r="Y295" i="1" s="1"/>
  <c r="AA295" i="1" s="1"/>
  <c r="AB295" i="1"/>
  <c r="AD295" i="1" s="1"/>
  <c r="AF295" i="1" s="1"/>
  <c r="AH295" i="1" s="1"/>
  <c r="AJ295" i="1" s="1"/>
  <c r="AL295" i="1" s="1"/>
  <c r="D295" i="1"/>
  <c r="F295" i="1" s="1"/>
  <c r="H295" i="1" s="1"/>
  <c r="J295" i="1" s="1"/>
  <c r="L295" i="1" s="1"/>
  <c r="N295" i="1" s="1"/>
  <c r="L231" i="1" l="1"/>
  <c r="N231" i="1" s="1"/>
  <c r="W152" i="1"/>
  <c r="AJ152" i="1"/>
  <c r="AB238" i="1"/>
  <c r="AD238" i="1" s="1"/>
  <c r="AF238" i="1" s="1"/>
  <c r="AH238" i="1" s="1"/>
  <c r="AJ238" i="1" s="1"/>
  <c r="AL238" i="1" s="1"/>
  <c r="AD241" i="1"/>
  <c r="AF241" i="1" s="1"/>
  <c r="AH241" i="1" s="1"/>
  <c r="AJ241" i="1" s="1"/>
  <c r="AL241" i="1" s="1"/>
  <c r="D238" i="1"/>
  <c r="F238" i="1" s="1"/>
  <c r="H238" i="1" s="1"/>
  <c r="J238" i="1" s="1"/>
  <c r="L238" i="1" s="1"/>
  <c r="N238" i="1" s="1"/>
  <c r="F241" i="1"/>
  <c r="H241" i="1" s="1"/>
  <c r="J241" i="1" s="1"/>
  <c r="L241" i="1" s="1"/>
  <c r="N241" i="1" s="1"/>
  <c r="O238" i="1"/>
  <c r="Q238" i="1" s="1"/>
  <c r="S238" i="1" s="1"/>
  <c r="U238" i="1" s="1"/>
  <c r="W238" i="1" s="1"/>
  <c r="Y238" i="1" s="1"/>
  <c r="AA238" i="1" s="1"/>
  <c r="Q241" i="1"/>
  <c r="S241" i="1" s="1"/>
  <c r="U241" i="1" s="1"/>
  <c r="W241" i="1" s="1"/>
  <c r="Y241" i="1" s="1"/>
  <c r="AA241" i="1" s="1"/>
  <c r="D228" i="1"/>
  <c r="F228" i="1" s="1"/>
  <c r="H228" i="1" s="1"/>
  <c r="J228" i="1" s="1"/>
  <c r="L228" i="1" s="1"/>
  <c r="N228" i="1" s="1"/>
  <c r="O228" i="1"/>
  <c r="Q228" i="1" s="1"/>
  <c r="S228" i="1" s="1"/>
  <c r="U228" i="1" s="1"/>
  <c r="W228" i="1" s="1"/>
  <c r="Y228" i="1" s="1"/>
  <c r="AA228" i="1" s="1"/>
  <c r="AB228" i="1"/>
  <c r="AD228" i="1" s="1"/>
  <c r="AF228" i="1" s="1"/>
  <c r="AH228" i="1" s="1"/>
  <c r="AJ228" i="1" s="1"/>
  <c r="AL228" i="1" s="1"/>
  <c r="O164" i="1"/>
  <c r="Q164" i="1" s="1"/>
  <c r="S164" i="1" s="1"/>
  <c r="U164" i="1" s="1"/>
  <c r="W164" i="1" s="1"/>
  <c r="Y164" i="1" s="1"/>
  <c r="AA164" i="1" s="1"/>
  <c r="AB164" i="1"/>
  <c r="AD164" i="1" s="1"/>
  <c r="AF164" i="1" s="1"/>
  <c r="AH164" i="1" s="1"/>
  <c r="AJ164" i="1" s="1"/>
  <c r="AL164" i="1" s="1"/>
  <c r="D164" i="1"/>
  <c r="F164" i="1" s="1"/>
  <c r="H164" i="1" s="1"/>
  <c r="J164" i="1" s="1"/>
  <c r="L164" i="1" s="1"/>
  <c r="N164" i="1" s="1"/>
  <c r="O275" i="1"/>
  <c r="Q275" i="1" s="1"/>
  <c r="S275" i="1" s="1"/>
  <c r="U275" i="1" s="1"/>
  <c r="W275" i="1" s="1"/>
  <c r="Y275" i="1" s="1"/>
  <c r="AA275" i="1" s="1"/>
  <c r="AB275" i="1"/>
  <c r="AD275" i="1" s="1"/>
  <c r="AF275" i="1" s="1"/>
  <c r="AH275" i="1" s="1"/>
  <c r="AJ275" i="1" s="1"/>
  <c r="AL275" i="1" s="1"/>
  <c r="O276" i="1"/>
  <c r="Q276" i="1" s="1"/>
  <c r="S276" i="1" s="1"/>
  <c r="U276" i="1" s="1"/>
  <c r="W276" i="1" s="1"/>
  <c r="Y276" i="1" s="1"/>
  <c r="AA276" i="1" s="1"/>
  <c r="AB276" i="1"/>
  <c r="AD276" i="1" s="1"/>
  <c r="AF276" i="1" s="1"/>
  <c r="AH276" i="1" s="1"/>
  <c r="AJ276" i="1" s="1"/>
  <c r="AL276" i="1" s="1"/>
  <c r="D276" i="1"/>
  <c r="F276" i="1" s="1"/>
  <c r="H276" i="1" s="1"/>
  <c r="J276" i="1" s="1"/>
  <c r="L276" i="1" s="1"/>
  <c r="N276" i="1" s="1"/>
  <c r="D275" i="1"/>
  <c r="F275" i="1" s="1"/>
  <c r="H275" i="1" s="1"/>
  <c r="J275" i="1" s="1"/>
  <c r="L275" i="1" s="1"/>
  <c r="N275" i="1" s="1"/>
  <c r="O277" i="1"/>
  <c r="AB277" i="1"/>
  <c r="D277" i="1"/>
  <c r="AL152" i="1" l="1"/>
  <c r="Y152" i="1"/>
  <c r="AB294" i="1"/>
  <c r="AD294" i="1" s="1"/>
  <c r="AF294" i="1" s="1"/>
  <c r="AH294" i="1" s="1"/>
  <c r="AJ294" i="1" s="1"/>
  <c r="AL294" i="1" s="1"/>
  <c r="AD277" i="1"/>
  <c r="AF277" i="1" s="1"/>
  <c r="AH277" i="1" s="1"/>
  <c r="AJ277" i="1" s="1"/>
  <c r="AL277" i="1" s="1"/>
  <c r="D294" i="1"/>
  <c r="F294" i="1" s="1"/>
  <c r="H294" i="1" s="1"/>
  <c r="J294" i="1" s="1"/>
  <c r="L294" i="1" s="1"/>
  <c r="N294" i="1" s="1"/>
  <c r="F277" i="1"/>
  <c r="H277" i="1" s="1"/>
  <c r="J277" i="1" s="1"/>
  <c r="L277" i="1" s="1"/>
  <c r="N277" i="1" s="1"/>
  <c r="O294" i="1"/>
  <c r="Q294" i="1" s="1"/>
  <c r="S294" i="1" s="1"/>
  <c r="U294" i="1" s="1"/>
  <c r="W294" i="1" s="1"/>
  <c r="Y294" i="1" s="1"/>
  <c r="AA294" i="1" s="1"/>
  <c r="Q277" i="1"/>
  <c r="S277" i="1" s="1"/>
  <c r="U277" i="1" s="1"/>
  <c r="W277" i="1" s="1"/>
  <c r="Y277" i="1" s="1"/>
  <c r="AA277" i="1" s="1"/>
  <c r="D273" i="1"/>
  <c r="F273" i="1" s="1"/>
  <c r="H273" i="1" s="1"/>
  <c r="J273" i="1" s="1"/>
  <c r="L273" i="1" s="1"/>
  <c r="N273" i="1" s="1"/>
  <c r="AB273" i="1"/>
  <c r="AD273" i="1" s="1"/>
  <c r="AF273" i="1" s="1"/>
  <c r="AH273" i="1" s="1"/>
  <c r="AJ273" i="1" s="1"/>
  <c r="AL273" i="1" s="1"/>
  <c r="O273" i="1"/>
  <c r="Q273" i="1" s="1"/>
  <c r="S273" i="1" s="1"/>
  <c r="U273" i="1" s="1"/>
  <c r="W273" i="1" s="1"/>
  <c r="Y273" i="1" s="1"/>
  <c r="AA273" i="1" s="1"/>
  <c r="AA152" i="1" l="1"/>
  <c r="O99" i="1"/>
  <c r="Q99" i="1" s="1"/>
  <c r="S99" i="1" s="1"/>
  <c r="U99" i="1" s="1"/>
  <c r="W99" i="1" s="1"/>
  <c r="Y99" i="1" s="1"/>
  <c r="AA99" i="1" s="1"/>
  <c r="AB99" i="1"/>
  <c r="AD99" i="1" s="1"/>
  <c r="AF99" i="1" s="1"/>
  <c r="AH99" i="1" s="1"/>
  <c r="AJ99" i="1" s="1"/>
  <c r="AL99" i="1" s="1"/>
  <c r="O100" i="1"/>
  <c r="Q100" i="1" s="1"/>
  <c r="S100" i="1" s="1"/>
  <c r="U100" i="1" s="1"/>
  <c r="W100" i="1" s="1"/>
  <c r="Y100" i="1" s="1"/>
  <c r="AA100" i="1" s="1"/>
  <c r="AB100" i="1"/>
  <c r="AD100" i="1" s="1"/>
  <c r="AF100" i="1" s="1"/>
  <c r="AH100" i="1" s="1"/>
  <c r="AJ100" i="1" s="1"/>
  <c r="AL100" i="1" s="1"/>
  <c r="O101" i="1"/>
  <c r="AB101" i="1"/>
  <c r="AD101" i="1" s="1"/>
  <c r="AF101" i="1" s="1"/>
  <c r="AH101" i="1" s="1"/>
  <c r="AJ101" i="1" s="1"/>
  <c r="AL101" i="1" s="1"/>
  <c r="O102" i="1"/>
  <c r="AB102" i="1"/>
  <c r="D102" i="1"/>
  <c r="D101" i="1"/>
  <c r="D100" i="1"/>
  <c r="F100" i="1" s="1"/>
  <c r="H100" i="1" s="1"/>
  <c r="J100" i="1" s="1"/>
  <c r="L100" i="1" s="1"/>
  <c r="N100" i="1" s="1"/>
  <c r="D99" i="1"/>
  <c r="F99" i="1" s="1"/>
  <c r="H99" i="1" s="1"/>
  <c r="J99" i="1" s="1"/>
  <c r="L99" i="1" s="1"/>
  <c r="N99" i="1" s="1"/>
  <c r="O125" i="1"/>
  <c r="Q125" i="1" s="1"/>
  <c r="S125" i="1" s="1"/>
  <c r="U125" i="1" s="1"/>
  <c r="W125" i="1" s="1"/>
  <c r="Y125" i="1" s="1"/>
  <c r="AA125" i="1" s="1"/>
  <c r="AB125" i="1"/>
  <c r="AD125" i="1" s="1"/>
  <c r="AF125" i="1" s="1"/>
  <c r="AH125" i="1" s="1"/>
  <c r="AJ125" i="1" s="1"/>
  <c r="AL125" i="1" s="1"/>
  <c r="D125" i="1"/>
  <c r="F125" i="1" s="1"/>
  <c r="H125" i="1" s="1"/>
  <c r="J125" i="1" s="1"/>
  <c r="L125" i="1" s="1"/>
  <c r="N125" i="1" s="1"/>
  <c r="O122" i="1"/>
  <c r="Q122" i="1" s="1"/>
  <c r="S122" i="1" s="1"/>
  <c r="U122" i="1" s="1"/>
  <c r="W122" i="1" s="1"/>
  <c r="Y122" i="1" s="1"/>
  <c r="AA122" i="1" s="1"/>
  <c r="AB122" i="1"/>
  <c r="AD122" i="1" s="1"/>
  <c r="AF122" i="1" s="1"/>
  <c r="AH122" i="1" s="1"/>
  <c r="AJ122" i="1" s="1"/>
  <c r="AL122" i="1" s="1"/>
  <c r="D122" i="1"/>
  <c r="F122" i="1" s="1"/>
  <c r="H122" i="1" s="1"/>
  <c r="J122" i="1" s="1"/>
  <c r="L122" i="1" s="1"/>
  <c r="N122" i="1" s="1"/>
  <c r="O117" i="1"/>
  <c r="Q117" i="1" s="1"/>
  <c r="S117" i="1" s="1"/>
  <c r="U117" i="1" s="1"/>
  <c r="W117" i="1" s="1"/>
  <c r="Y117" i="1" s="1"/>
  <c r="AA117" i="1" s="1"/>
  <c r="AB117" i="1"/>
  <c r="AD117" i="1" s="1"/>
  <c r="AF117" i="1" s="1"/>
  <c r="AH117" i="1" s="1"/>
  <c r="AJ117" i="1" s="1"/>
  <c r="AL117" i="1" s="1"/>
  <c r="D117" i="1"/>
  <c r="F117" i="1" s="1"/>
  <c r="H117" i="1" s="1"/>
  <c r="J117" i="1" s="1"/>
  <c r="L117" i="1" s="1"/>
  <c r="N117" i="1" s="1"/>
  <c r="AB287" i="1"/>
  <c r="AD287" i="1" s="1"/>
  <c r="AF287" i="1" s="1"/>
  <c r="AH287" i="1" s="1"/>
  <c r="AJ287" i="1" s="1"/>
  <c r="AL287" i="1" s="1"/>
  <c r="D287" i="1" l="1"/>
  <c r="F287" i="1" s="1"/>
  <c r="H287" i="1" s="1"/>
  <c r="J287" i="1" s="1"/>
  <c r="L287" i="1" s="1"/>
  <c r="N287" i="1" s="1"/>
  <c r="F101" i="1"/>
  <c r="H101" i="1" s="1"/>
  <c r="J101" i="1" s="1"/>
  <c r="L101" i="1" s="1"/>
  <c r="N101" i="1" s="1"/>
  <c r="AB288" i="1"/>
  <c r="AD288" i="1" s="1"/>
  <c r="AF288" i="1" s="1"/>
  <c r="AH288" i="1" s="1"/>
  <c r="AJ288" i="1" s="1"/>
  <c r="AL288" i="1" s="1"/>
  <c r="AD102" i="1"/>
  <c r="AF102" i="1" s="1"/>
  <c r="AH102" i="1" s="1"/>
  <c r="AJ102" i="1" s="1"/>
  <c r="AL102" i="1" s="1"/>
  <c r="D288" i="1"/>
  <c r="F288" i="1" s="1"/>
  <c r="H288" i="1" s="1"/>
  <c r="J288" i="1" s="1"/>
  <c r="L288" i="1" s="1"/>
  <c r="N288" i="1" s="1"/>
  <c r="F102" i="1"/>
  <c r="H102" i="1" s="1"/>
  <c r="J102" i="1" s="1"/>
  <c r="L102" i="1" s="1"/>
  <c r="N102" i="1" s="1"/>
  <c r="O288" i="1"/>
  <c r="Q288" i="1" s="1"/>
  <c r="S288" i="1" s="1"/>
  <c r="U288" i="1" s="1"/>
  <c r="W288" i="1" s="1"/>
  <c r="Y288" i="1" s="1"/>
  <c r="AA288" i="1" s="1"/>
  <c r="Q102" i="1"/>
  <c r="S102" i="1" s="1"/>
  <c r="U102" i="1" s="1"/>
  <c r="W102" i="1" s="1"/>
  <c r="Y102" i="1" s="1"/>
  <c r="AA102" i="1" s="1"/>
  <c r="O287" i="1"/>
  <c r="Q287" i="1" s="1"/>
  <c r="S287" i="1" s="1"/>
  <c r="U287" i="1" s="1"/>
  <c r="W287" i="1" s="1"/>
  <c r="Y287" i="1" s="1"/>
  <c r="AA287" i="1" s="1"/>
  <c r="Q101" i="1"/>
  <c r="S101" i="1" s="1"/>
  <c r="U101" i="1" s="1"/>
  <c r="W101" i="1" s="1"/>
  <c r="Y101" i="1" s="1"/>
  <c r="AA101" i="1" s="1"/>
  <c r="AB291" i="1"/>
  <c r="AD291" i="1" s="1"/>
  <c r="AF291" i="1" s="1"/>
  <c r="AH291" i="1" s="1"/>
  <c r="AJ291" i="1" s="1"/>
  <c r="AL291" i="1" s="1"/>
  <c r="D291" i="1"/>
  <c r="F291" i="1" s="1"/>
  <c r="H291" i="1" s="1"/>
  <c r="J291" i="1" s="1"/>
  <c r="L291" i="1" s="1"/>
  <c r="N291" i="1" s="1"/>
  <c r="O291" i="1"/>
  <c r="Q291" i="1" s="1"/>
  <c r="S291" i="1" s="1"/>
  <c r="U291" i="1" s="1"/>
  <c r="W291" i="1" s="1"/>
  <c r="Y291" i="1" s="1"/>
  <c r="AA291" i="1" s="1"/>
  <c r="O70" i="1"/>
  <c r="Q70" i="1" s="1"/>
  <c r="S70" i="1" s="1"/>
  <c r="U70" i="1" s="1"/>
  <c r="W70" i="1" s="1"/>
  <c r="Y70" i="1" s="1"/>
  <c r="AA70" i="1" s="1"/>
  <c r="AB70" i="1"/>
  <c r="AD70" i="1" s="1"/>
  <c r="AF70" i="1" s="1"/>
  <c r="AH70" i="1" s="1"/>
  <c r="AJ70" i="1" s="1"/>
  <c r="AL70" i="1" s="1"/>
  <c r="D70" i="1"/>
  <c r="F70" i="1" s="1"/>
  <c r="H70" i="1" s="1"/>
  <c r="J70" i="1" s="1"/>
  <c r="L70" i="1" s="1"/>
  <c r="N70" i="1" s="1"/>
  <c r="O66" i="1"/>
  <c r="AB66" i="1"/>
  <c r="D66" i="1"/>
  <c r="O61" i="1"/>
  <c r="Q61" i="1" s="1"/>
  <c r="S61" i="1" s="1"/>
  <c r="U61" i="1" s="1"/>
  <c r="W61" i="1" s="1"/>
  <c r="Y61" i="1" s="1"/>
  <c r="AA61" i="1" s="1"/>
  <c r="D61" i="1"/>
  <c r="F61" i="1" s="1"/>
  <c r="H61" i="1" s="1"/>
  <c r="J61" i="1" s="1"/>
  <c r="L61" i="1" s="1"/>
  <c r="N61" i="1" s="1"/>
  <c r="AB64" i="1"/>
  <c r="AB20" i="1" s="1"/>
  <c r="AB56" i="1"/>
  <c r="AD56" i="1" s="1"/>
  <c r="AF56" i="1" s="1"/>
  <c r="AH56" i="1" s="1"/>
  <c r="AJ56" i="1" s="1"/>
  <c r="AL56" i="1" s="1"/>
  <c r="D56" i="1"/>
  <c r="F56" i="1" s="1"/>
  <c r="H56" i="1" s="1"/>
  <c r="J56" i="1" s="1"/>
  <c r="L56" i="1" s="1"/>
  <c r="N56" i="1" s="1"/>
  <c r="O59" i="1"/>
  <c r="O20" i="1" s="1"/>
  <c r="O51" i="1"/>
  <c r="Q51" i="1" s="1"/>
  <c r="S51" i="1" s="1"/>
  <c r="U51" i="1" s="1"/>
  <c r="W51" i="1" s="1"/>
  <c r="Y51" i="1" s="1"/>
  <c r="AA51" i="1" s="1"/>
  <c r="AB51" i="1"/>
  <c r="AD51" i="1" s="1"/>
  <c r="AF51" i="1" s="1"/>
  <c r="AH51" i="1" s="1"/>
  <c r="AJ51" i="1" s="1"/>
  <c r="AL51" i="1" s="1"/>
  <c r="D51" i="1"/>
  <c r="F51" i="1" s="1"/>
  <c r="H51" i="1" s="1"/>
  <c r="J51" i="1" s="1"/>
  <c r="L51" i="1" s="1"/>
  <c r="N51" i="1" s="1"/>
  <c r="O46" i="1"/>
  <c r="Q46" i="1" s="1"/>
  <c r="S46" i="1" s="1"/>
  <c r="U46" i="1" s="1"/>
  <c r="W46" i="1" s="1"/>
  <c r="Y46" i="1" s="1"/>
  <c r="AA46" i="1" s="1"/>
  <c r="AB46" i="1"/>
  <c r="AD46" i="1" s="1"/>
  <c r="AF46" i="1" s="1"/>
  <c r="AH46" i="1" s="1"/>
  <c r="AJ46" i="1" s="1"/>
  <c r="AL46" i="1" s="1"/>
  <c r="D46" i="1"/>
  <c r="F46" i="1" s="1"/>
  <c r="H46" i="1" s="1"/>
  <c r="J46" i="1" s="1"/>
  <c r="L46" i="1" s="1"/>
  <c r="N46" i="1" s="1"/>
  <c r="O27" i="1"/>
  <c r="Q27" i="1" s="1"/>
  <c r="S27" i="1" s="1"/>
  <c r="U27" i="1" s="1"/>
  <c r="W27" i="1" s="1"/>
  <c r="Y27" i="1" s="1"/>
  <c r="AA27" i="1" s="1"/>
  <c r="AB27" i="1"/>
  <c r="AD27" i="1" s="1"/>
  <c r="AF27" i="1" s="1"/>
  <c r="AH27" i="1" s="1"/>
  <c r="AJ27" i="1" s="1"/>
  <c r="AL27" i="1" s="1"/>
  <c r="D30" i="1"/>
  <c r="D20" i="1" s="1"/>
  <c r="O222" i="1"/>
  <c r="Q222" i="1" s="1"/>
  <c r="S222" i="1" s="1"/>
  <c r="U222" i="1" s="1"/>
  <c r="W222" i="1" s="1"/>
  <c r="Y222" i="1" s="1"/>
  <c r="AA222" i="1" s="1"/>
  <c r="AB222" i="1"/>
  <c r="AD222" i="1" s="1"/>
  <c r="AF222" i="1" s="1"/>
  <c r="AH222" i="1" s="1"/>
  <c r="AJ222" i="1" s="1"/>
  <c r="AL222" i="1" s="1"/>
  <c r="D222" i="1"/>
  <c r="F222" i="1" s="1"/>
  <c r="H222" i="1" s="1"/>
  <c r="J222" i="1" s="1"/>
  <c r="L222" i="1" s="1"/>
  <c r="N222" i="1" s="1"/>
  <c r="O165" i="1"/>
  <c r="Q165" i="1" s="1"/>
  <c r="S165" i="1" s="1"/>
  <c r="U165" i="1" s="1"/>
  <c r="W165" i="1" s="1"/>
  <c r="Y165" i="1" s="1"/>
  <c r="AA165" i="1" s="1"/>
  <c r="AB165" i="1"/>
  <c r="AD165" i="1" s="1"/>
  <c r="AF165" i="1" s="1"/>
  <c r="AH165" i="1" s="1"/>
  <c r="AJ165" i="1" s="1"/>
  <c r="AL165" i="1" s="1"/>
  <c r="D165" i="1"/>
  <c r="F165" i="1" s="1"/>
  <c r="H165" i="1" s="1"/>
  <c r="J165" i="1" s="1"/>
  <c r="L165" i="1" s="1"/>
  <c r="N165" i="1" s="1"/>
  <c r="D170" i="1"/>
  <c r="F170" i="1" s="1"/>
  <c r="H170" i="1" s="1"/>
  <c r="J170" i="1" s="1"/>
  <c r="L170" i="1" s="1"/>
  <c r="N170" i="1" s="1"/>
  <c r="AB166" i="1"/>
  <c r="AD166" i="1" s="1"/>
  <c r="AF166" i="1" s="1"/>
  <c r="AH166" i="1" s="1"/>
  <c r="AJ166" i="1" s="1"/>
  <c r="AL166" i="1" s="1"/>
  <c r="O166" i="1"/>
  <c r="Q166" i="1" s="1"/>
  <c r="S166" i="1" s="1"/>
  <c r="U166" i="1" s="1"/>
  <c r="W166" i="1" s="1"/>
  <c r="Y166" i="1" s="1"/>
  <c r="AA166" i="1" s="1"/>
  <c r="D166" i="1"/>
  <c r="F166" i="1" s="1"/>
  <c r="H166" i="1" s="1"/>
  <c r="J166" i="1" s="1"/>
  <c r="L166" i="1" s="1"/>
  <c r="N166" i="1" s="1"/>
  <c r="F20" i="1" l="1"/>
  <c r="H20" i="1" s="1"/>
  <c r="J20" i="1" s="1"/>
  <c r="L20" i="1" s="1"/>
  <c r="N20" i="1" s="1"/>
  <c r="F30" i="1"/>
  <c r="H30" i="1" s="1"/>
  <c r="J30" i="1" s="1"/>
  <c r="L30" i="1" s="1"/>
  <c r="N30" i="1" s="1"/>
  <c r="AD20" i="1"/>
  <c r="AF20" i="1" s="1"/>
  <c r="AH20" i="1" s="1"/>
  <c r="AJ20" i="1" s="1"/>
  <c r="AL20" i="1" s="1"/>
  <c r="AD64" i="1"/>
  <c r="AF64" i="1" s="1"/>
  <c r="AH64" i="1" s="1"/>
  <c r="AJ64" i="1" s="1"/>
  <c r="AL64" i="1" s="1"/>
  <c r="Q59" i="1"/>
  <c r="S59" i="1" s="1"/>
  <c r="U59" i="1" s="1"/>
  <c r="W59" i="1" s="1"/>
  <c r="Y59" i="1" s="1"/>
  <c r="AA59" i="1" s="1"/>
  <c r="D293" i="1"/>
  <c r="AD66" i="1"/>
  <c r="AF66" i="1" s="1"/>
  <c r="AH66" i="1" s="1"/>
  <c r="AJ66" i="1" s="1"/>
  <c r="AL66" i="1" s="1"/>
  <c r="AB293" i="1"/>
  <c r="AD293" i="1" s="1"/>
  <c r="AF293" i="1" s="1"/>
  <c r="AH293" i="1" s="1"/>
  <c r="AJ293" i="1" s="1"/>
  <c r="AL293" i="1" s="1"/>
  <c r="F66" i="1"/>
  <c r="H66" i="1" s="1"/>
  <c r="J66" i="1" s="1"/>
  <c r="L66" i="1" s="1"/>
  <c r="N66" i="1" s="1"/>
  <c r="F293" i="1"/>
  <c r="H293" i="1" s="1"/>
  <c r="J293" i="1" s="1"/>
  <c r="L293" i="1" s="1"/>
  <c r="N293" i="1" s="1"/>
  <c r="Q66" i="1"/>
  <c r="S66" i="1" s="1"/>
  <c r="U66" i="1" s="1"/>
  <c r="W66" i="1" s="1"/>
  <c r="Y66" i="1" s="1"/>
  <c r="AA66" i="1" s="1"/>
  <c r="O293" i="1"/>
  <c r="Q293" i="1" s="1"/>
  <c r="S293" i="1" s="1"/>
  <c r="U293" i="1" s="1"/>
  <c r="W293" i="1" s="1"/>
  <c r="Y293" i="1" s="1"/>
  <c r="AA293" i="1" s="1"/>
  <c r="AB61" i="1"/>
  <c r="AD61" i="1" s="1"/>
  <c r="AF61" i="1" s="1"/>
  <c r="AH61" i="1" s="1"/>
  <c r="AJ61" i="1" s="1"/>
  <c r="AL61" i="1" s="1"/>
  <c r="O56" i="1"/>
  <c r="Q56" i="1" s="1"/>
  <c r="S56" i="1" s="1"/>
  <c r="U56" i="1" s="1"/>
  <c r="W56" i="1" s="1"/>
  <c r="Y56" i="1" s="1"/>
  <c r="AA56" i="1" s="1"/>
  <c r="AB285" i="1"/>
  <c r="AD285" i="1" s="1"/>
  <c r="AF285" i="1" s="1"/>
  <c r="AH285" i="1" s="1"/>
  <c r="AJ285" i="1" s="1"/>
  <c r="AL285" i="1" s="1"/>
  <c r="AB162" i="1"/>
  <c r="AD162" i="1" s="1"/>
  <c r="AF162" i="1" s="1"/>
  <c r="AH162" i="1" s="1"/>
  <c r="AJ162" i="1" s="1"/>
  <c r="AL162" i="1" s="1"/>
  <c r="O285" i="1"/>
  <c r="Q285" i="1" s="1"/>
  <c r="S285" i="1" s="1"/>
  <c r="U285" i="1" s="1"/>
  <c r="W285" i="1" s="1"/>
  <c r="Y285" i="1" s="1"/>
  <c r="AA285" i="1" s="1"/>
  <c r="O162" i="1"/>
  <c r="Q162" i="1" s="1"/>
  <c r="S162" i="1" s="1"/>
  <c r="U162" i="1" s="1"/>
  <c r="W162" i="1" s="1"/>
  <c r="Y162" i="1" s="1"/>
  <c r="AA162" i="1" s="1"/>
  <c r="D285" i="1"/>
  <c r="F285" i="1" s="1"/>
  <c r="H285" i="1" s="1"/>
  <c r="J285" i="1" s="1"/>
  <c r="L285" i="1" s="1"/>
  <c r="N285" i="1" s="1"/>
  <c r="D162" i="1"/>
  <c r="F162" i="1" s="1"/>
  <c r="H162" i="1" s="1"/>
  <c r="J162" i="1" s="1"/>
  <c r="L162" i="1" s="1"/>
  <c r="N162" i="1" s="1"/>
  <c r="D286" i="1"/>
  <c r="F286" i="1" s="1"/>
  <c r="H286" i="1" s="1"/>
  <c r="J286" i="1" s="1"/>
  <c r="L286" i="1" s="1"/>
  <c r="N286" i="1" s="1"/>
  <c r="AB286" i="1"/>
  <c r="AD286" i="1" s="1"/>
  <c r="AF286" i="1" s="1"/>
  <c r="AH286" i="1" s="1"/>
  <c r="AJ286" i="1" s="1"/>
  <c r="AL286" i="1" s="1"/>
  <c r="D27" i="1"/>
  <c r="F27" i="1" s="1"/>
  <c r="H27" i="1" s="1"/>
  <c r="J27" i="1" s="1"/>
  <c r="L27" i="1" s="1"/>
  <c r="N27" i="1" s="1"/>
  <c r="D253" i="1"/>
  <c r="F253" i="1" s="1"/>
  <c r="H253" i="1" s="1"/>
  <c r="J253" i="1" s="1"/>
  <c r="L253" i="1" s="1"/>
  <c r="N253" i="1" s="1"/>
  <c r="O234" i="1"/>
  <c r="AB234" i="1"/>
  <c r="D234" i="1"/>
  <c r="O247" i="1"/>
  <c r="Q247" i="1" s="1"/>
  <c r="S247" i="1" s="1"/>
  <c r="U247" i="1" s="1"/>
  <c r="W247" i="1" s="1"/>
  <c r="Y247" i="1" s="1"/>
  <c r="AA247" i="1" s="1"/>
  <c r="AB247" i="1"/>
  <c r="AD247" i="1" s="1"/>
  <c r="AF247" i="1" s="1"/>
  <c r="AH247" i="1" s="1"/>
  <c r="AJ247" i="1" s="1"/>
  <c r="AL247" i="1" s="1"/>
  <c r="D247" i="1"/>
  <c r="F247" i="1" s="1"/>
  <c r="H247" i="1" s="1"/>
  <c r="J247" i="1" s="1"/>
  <c r="L247" i="1" s="1"/>
  <c r="N247" i="1" s="1"/>
  <c r="O225" i="1"/>
  <c r="Q225" i="1" s="1"/>
  <c r="S225" i="1" s="1"/>
  <c r="U225" i="1" s="1"/>
  <c r="W225" i="1" s="1"/>
  <c r="Y225" i="1" s="1"/>
  <c r="AA225" i="1" s="1"/>
  <c r="AB225" i="1"/>
  <c r="AD225" i="1" s="1"/>
  <c r="AF225" i="1" s="1"/>
  <c r="AH225" i="1" s="1"/>
  <c r="AJ225" i="1" s="1"/>
  <c r="AL225" i="1" s="1"/>
  <c r="D225" i="1"/>
  <c r="F225" i="1" s="1"/>
  <c r="H225" i="1" s="1"/>
  <c r="J225" i="1" s="1"/>
  <c r="L225" i="1" s="1"/>
  <c r="N225" i="1" s="1"/>
  <c r="O140" i="1"/>
  <c r="Q140" i="1" s="1"/>
  <c r="S140" i="1" s="1"/>
  <c r="U140" i="1" s="1"/>
  <c r="W140" i="1" s="1"/>
  <c r="Y140" i="1" s="1"/>
  <c r="AA140" i="1" s="1"/>
  <c r="AB140" i="1"/>
  <c r="AD140" i="1" s="1"/>
  <c r="AF140" i="1" s="1"/>
  <c r="AH140" i="1" s="1"/>
  <c r="AJ140" i="1" s="1"/>
  <c r="AL140" i="1" s="1"/>
  <c r="D140" i="1"/>
  <c r="F140" i="1" s="1"/>
  <c r="H140" i="1" s="1"/>
  <c r="J140" i="1" s="1"/>
  <c r="L140" i="1" s="1"/>
  <c r="N140" i="1" s="1"/>
  <c r="O212" i="1"/>
  <c r="Q212" i="1" s="1"/>
  <c r="S212" i="1" s="1"/>
  <c r="U212" i="1" s="1"/>
  <c r="W212" i="1" s="1"/>
  <c r="Y212" i="1" s="1"/>
  <c r="AA212" i="1" s="1"/>
  <c r="AB212" i="1"/>
  <c r="AD212" i="1" s="1"/>
  <c r="AF212" i="1" s="1"/>
  <c r="AH212" i="1" s="1"/>
  <c r="AJ212" i="1" s="1"/>
  <c r="AL212" i="1" s="1"/>
  <c r="D212" i="1"/>
  <c r="F212" i="1" s="1"/>
  <c r="H212" i="1" s="1"/>
  <c r="J212" i="1" s="1"/>
  <c r="L212" i="1" s="1"/>
  <c r="N212" i="1" s="1"/>
  <c r="O208" i="1"/>
  <c r="Q208" i="1" s="1"/>
  <c r="S208" i="1" s="1"/>
  <c r="U208" i="1" s="1"/>
  <c r="W208" i="1" s="1"/>
  <c r="Y208" i="1" s="1"/>
  <c r="AA208" i="1" s="1"/>
  <c r="AB208" i="1"/>
  <c r="AD208" i="1" s="1"/>
  <c r="AF208" i="1" s="1"/>
  <c r="AH208" i="1" s="1"/>
  <c r="AJ208" i="1" s="1"/>
  <c r="AL208" i="1" s="1"/>
  <c r="D208" i="1"/>
  <c r="F208" i="1" s="1"/>
  <c r="H208" i="1" s="1"/>
  <c r="J208" i="1" s="1"/>
  <c r="L208" i="1" s="1"/>
  <c r="N208" i="1" s="1"/>
  <c r="O204" i="1"/>
  <c r="Q204" i="1" s="1"/>
  <c r="S204" i="1" s="1"/>
  <c r="U204" i="1" s="1"/>
  <c r="W204" i="1" s="1"/>
  <c r="Y204" i="1" s="1"/>
  <c r="AA204" i="1" s="1"/>
  <c r="AB204" i="1"/>
  <c r="AD204" i="1" s="1"/>
  <c r="AF204" i="1" s="1"/>
  <c r="AH204" i="1" s="1"/>
  <c r="AJ204" i="1" s="1"/>
  <c r="AL204" i="1" s="1"/>
  <c r="D204" i="1"/>
  <c r="F204" i="1" s="1"/>
  <c r="H204" i="1" s="1"/>
  <c r="J204" i="1" s="1"/>
  <c r="L204" i="1" s="1"/>
  <c r="N204" i="1" s="1"/>
  <c r="O198" i="1"/>
  <c r="Q198" i="1" s="1"/>
  <c r="S198" i="1" s="1"/>
  <c r="U198" i="1" s="1"/>
  <c r="W198" i="1" s="1"/>
  <c r="Y198" i="1" s="1"/>
  <c r="AA198" i="1" s="1"/>
  <c r="AB198" i="1"/>
  <c r="AD198" i="1" s="1"/>
  <c r="AF198" i="1" s="1"/>
  <c r="AH198" i="1" s="1"/>
  <c r="AJ198" i="1" s="1"/>
  <c r="AL198" i="1" s="1"/>
  <c r="D198" i="1"/>
  <c r="F198" i="1" s="1"/>
  <c r="H198" i="1" s="1"/>
  <c r="J198" i="1" s="1"/>
  <c r="L198" i="1" s="1"/>
  <c r="N198" i="1" s="1"/>
  <c r="O194" i="1"/>
  <c r="Q194" i="1" s="1"/>
  <c r="S194" i="1" s="1"/>
  <c r="U194" i="1" s="1"/>
  <c r="W194" i="1" s="1"/>
  <c r="Y194" i="1" s="1"/>
  <c r="AA194" i="1" s="1"/>
  <c r="AB194" i="1"/>
  <c r="AD194" i="1" s="1"/>
  <c r="AF194" i="1" s="1"/>
  <c r="AH194" i="1" s="1"/>
  <c r="AJ194" i="1" s="1"/>
  <c r="AL194" i="1" s="1"/>
  <c r="D194" i="1"/>
  <c r="F194" i="1" s="1"/>
  <c r="H194" i="1" s="1"/>
  <c r="J194" i="1" s="1"/>
  <c r="L194" i="1" s="1"/>
  <c r="N194" i="1" s="1"/>
  <c r="O190" i="1"/>
  <c r="Q190" i="1" s="1"/>
  <c r="S190" i="1" s="1"/>
  <c r="U190" i="1" s="1"/>
  <c r="W190" i="1" s="1"/>
  <c r="Y190" i="1" s="1"/>
  <c r="AA190" i="1" s="1"/>
  <c r="AB190" i="1"/>
  <c r="AD190" i="1" s="1"/>
  <c r="AF190" i="1" s="1"/>
  <c r="AH190" i="1" s="1"/>
  <c r="AJ190" i="1" s="1"/>
  <c r="AL190" i="1" s="1"/>
  <c r="D190" i="1"/>
  <c r="F190" i="1" s="1"/>
  <c r="H190" i="1" s="1"/>
  <c r="J190" i="1" s="1"/>
  <c r="L190" i="1" s="1"/>
  <c r="N190" i="1" s="1"/>
  <c r="O186" i="1"/>
  <c r="Q186" i="1" s="1"/>
  <c r="S186" i="1" s="1"/>
  <c r="U186" i="1" s="1"/>
  <c r="W186" i="1" s="1"/>
  <c r="Y186" i="1" s="1"/>
  <c r="AA186" i="1" s="1"/>
  <c r="AB186" i="1"/>
  <c r="AD186" i="1" s="1"/>
  <c r="AF186" i="1" s="1"/>
  <c r="AH186" i="1" s="1"/>
  <c r="AJ186" i="1" s="1"/>
  <c r="AL186" i="1" s="1"/>
  <c r="D186" i="1"/>
  <c r="F186" i="1" s="1"/>
  <c r="H186" i="1" s="1"/>
  <c r="J186" i="1" s="1"/>
  <c r="L186" i="1" s="1"/>
  <c r="N186" i="1" s="1"/>
  <c r="O182" i="1"/>
  <c r="Q182" i="1" s="1"/>
  <c r="S182" i="1" s="1"/>
  <c r="U182" i="1" s="1"/>
  <c r="W182" i="1" s="1"/>
  <c r="Y182" i="1" s="1"/>
  <c r="AA182" i="1" s="1"/>
  <c r="AB182" i="1"/>
  <c r="AD182" i="1" s="1"/>
  <c r="AF182" i="1" s="1"/>
  <c r="AH182" i="1" s="1"/>
  <c r="AJ182" i="1" s="1"/>
  <c r="AL182" i="1" s="1"/>
  <c r="D182" i="1"/>
  <c r="F182" i="1" s="1"/>
  <c r="H182" i="1" s="1"/>
  <c r="J182" i="1" s="1"/>
  <c r="L182" i="1" s="1"/>
  <c r="N182" i="1" s="1"/>
  <c r="O178" i="1"/>
  <c r="Q178" i="1" s="1"/>
  <c r="S178" i="1" s="1"/>
  <c r="U178" i="1" s="1"/>
  <c r="W178" i="1" s="1"/>
  <c r="Y178" i="1" s="1"/>
  <c r="AA178" i="1" s="1"/>
  <c r="AB178" i="1"/>
  <c r="AD178" i="1" s="1"/>
  <c r="AF178" i="1" s="1"/>
  <c r="AH178" i="1" s="1"/>
  <c r="AJ178" i="1" s="1"/>
  <c r="AL178" i="1" s="1"/>
  <c r="D178" i="1"/>
  <c r="F178" i="1" s="1"/>
  <c r="H178" i="1" s="1"/>
  <c r="J178" i="1" s="1"/>
  <c r="L178" i="1" s="1"/>
  <c r="N178" i="1" s="1"/>
  <c r="O174" i="1"/>
  <c r="Q174" i="1" s="1"/>
  <c r="S174" i="1" s="1"/>
  <c r="U174" i="1" s="1"/>
  <c r="W174" i="1" s="1"/>
  <c r="Y174" i="1" s="1"/>
  <c r="AA174" i="1" s="1"/>
  <c r="AB174" i="1"/>
  <c r="AD174" i="1" s="1"/>
  <c r="AF174" i="1" s="1"/>
  <c r="AH174" i="1" s="1"/>
  <c r="AJ174" i="1" s="1"/>
  <c r="AL174" i="1" s="1"/>
  <c r="D174" i="1"/>
  <c r="F174" i="1" s="1"/>
  <c r="H174" i="1" s="1"/>
  <c r="J174" i="1" s="1"/>
  <c r="L174" i="1" s="1"/>
  <c r="N174" i="1" s="1"/>
  <c r="O170" i="1"/>
  <c r="Q170" i="1" s="1"/>
  <c r="S170" i="1" s="1"/>
  <c r="U170" i="1" s="1"/>
  <c r="W170" i="1" s="1"/>
  <c r="Y170" i="1" s="1"/>
  <c r="AA170" i="1" s="1"/>
  <c r="AB170" i="1"/>
  <c r="AD170" i="1" s="1"/>
  <c r="AF170" i="1" s="1"/>
  <c r="AH170" i="1" s="1"/>
  <c r="AJ170" i="1" s="1"/>
  <c r="AL170" i="1" s="1"/>
  <c r="D290" i="1" l="1"/>
  <c r="F290" i="1" s="1"/>
  <c r="H290" i="1" s="1"/>
  <c r="J290" i="1" s="1"/>
  <c r="L290" i="1" s="1"/>
  <c r="N290" i="1" s="1"/>
  <c r="AB290" i="1"/>
  <c r="AD290" i="1" s="1"/>
  <c r="AF290" i="1" s="1"/>
  <c r="AH290" i="1" s="1"/>
  <c r="AJ290" i="1" s="1"/>
  <c r="AL290" i="1" s="1"/>
  <c r="O290" i="1"/>
  <c r="Q290" i="1" s="1"/>
  <c r="S290" i="1" s="1"/>
  <c r="U290" i="1" s="1"/>
  <c r="W290" i="1" s="1"/>
  <c r="Y290" i="1" s="1"/>
  <c r="AA290" i="1" s="1"/>
  <c r="AD234" i="1"/>
  <c r="AF234" i="1" s="1"/>
  <c r="AH234" i="1" s="1"/>
  <c r="AJ234" i="1" s="1"/>
  <c r="AL234" i="1" s="1"/>
  <c r="F234" i="1"/>
  <c r="H234" i="1" s="1"/>
  <c r="J234" i="1" s="1"/>
  <c r="L234" i="1" s="1"/>
  <c r="N234" i="1" s="1"/>
  <c r="Q234" i="1"/>
  <c r="S234" i="1" s="1"/>
  <c r="U234" i="1" s="1"/>
  <c r="W234" i="1" s="1"/>
  <c r="Y234" i="1" s="1"/>
  <c r="AA234" i="1" s="1"/>
  <c r="O286" i="1"/>
  <c r="Q286" i="1" s="1"/>
  <c r="S286" i="1" s="1"/>
  <c r="U286" i="1" s="1"/>
  <c r="W286" i="1" s="1"/>
  <c r="Y286" i="1" s="1"/>
  <c r="AA286" i="1" s="1"/>
  <c r="Q20" i="1"/>
  <c r="S20" i="1" s="1"/>
  <c r="U20" i="1" s="1"/>
  <c r="W20" i="1" s="1"/>
  <c r="Y20" i="1" s="1"/>
  <c r="AA20" i="1" s="1"/>
  <c r="AB292" i="1"/>
  <c r="AD292" i="1" s="1"/>
  <c r="AF292" i="1" s="1"/>
  <c r="AH292" i="1" s="1"/>
  <c r="AJ292" i="1" s="1"/>
  <c r="AL292" i="1" s="1"/>
  <c r="O292" i="1"/>
  <c r="Q292" i="1" s="1"/>
  <c r="S292" i="1" s="1"/>
  <c r="U292" i="1" s="1"/>
  <c r="W292" i="1" s="1"/>
  <c r="Y292" i="1" s="1"/>
  <c r="AA292" i="1" s="1"/>
  <c r="D292" i="1"/>
  <c r="F292" i="1" s="1"/>
  <c r="H292" i="1" s="1"/>
  <c r="J292" i="1" s="1"/>
  <c r="L292" i="1" s="1"/>
  <c r="N292" i="1" s="1"/>
  <c r="D17" i="1"/>
  <c r="F17" i="1" s="1"/>
  <c r="H17" i="1" s="1"/>
  <c r="J17" i="1" s="1"/>
  <c r="L17" i="1" s="1"/>
  <c r="N17" i="1" s="1"/>
  <c r="O17" i="1" l="1"/>
  <c r="Q17" i="1" s="1"/>
  <c r="S17" i="1" s="1"/>
  <c r="U17" i="1" s="1"/>
  <c r="W17" i="1" s="1"/>
  <c r="Y17" i="1" s="1"/>
  <c r="AA17" i="1" s="1"/>
  <c r="AB17" i="1"/>
  <c r="AD17" i="1" s="1"/>
  <c r="AF17" i="1" s="1"/>
  <c r="AH17" i="1" s="1"/>
  <c r="AJ17" i="1" s="1"/>
  <c r="AL17" i="1" s="1"/>
  <c r="O253" i="1" l="1"/>
  <c r="Q253" i="1" s="1"/>
  <c r="S253" i="1" s="1"/>
  <c r="U253" i="1" s="1"/>
  <c r="W253" i="1" s="1"/>
  <c r="Y253" i="1" s="1"/>
  <c r="AA253" i="1" s="1"/>
  <c r="AB253" i="1"/>
  <c r="AD253" i="1" s="1"/>
  <c r="AF253" i="1" s="1"/>
  <c r="AH253" i="1" s="1"/>
  <c r="AJ253" i="1" s="1"/>
  <c r="AL253" i="1" s="1"/>
  <c r="AB97" i="1" l="1"/>
  <c r="AD97" i="1" s="1"/>
  <c r="AF97" i="1" s="1"/>
  <c r="AH97" i="1" s="1"/>
  <c r="AJ97" i="1" s="1"/>
  <c r="AL97" i="1" s="1"/>
  <c r="D97" i="1"/>
  <c r="F97" i="1" s="1"/>
  <c r="H97" i="1" s="1"/>
  <c r="J97" i="1" s="1"/>
  <c r="L97" i="1" s="1"/>
  <c r="N97" i="1" s="1"/>
  <c r="O97" i="1"/>
  <c r="Q97" i="1" s="1"/>
  <c r="S97" i="1" s="1"/>
  <c r="U97" i="1" s="1"/>
  <c r="W97" i="1" s="1"/>
  <c r="Y97" i="1" s="1"/>
  <c r="AA97" i="1" s="1"/>
  <c r="D136" i="1" l="1"/>
  <c r="O136" i="1"/>
  <c r="AB136" i="1"/>
  <c r="O283" i="1" l="1"/>
  <c r="O301" i="1" s="1"/>
  <c r="O302" i="1" s="1"/>
  <c r="Q136" i="1"/>
  <c r="S136" i="1" s="1"/>
  <c r="U136" i="1" s="1"/>
  <c r="W136" i="1" s="1"/>
  <c r="Y136" i="1" s="1"/>
  <c r="AA136" i="1" s="1"/>
  <c r="AB283" i="1"/>
  <c r="AB301" i="1" s="1"/>
  <c r="AB302" i="1" s="1"/>
  <c r="AD136" i="1"/>
  <c r="AF136" i="1" s="1"/>
  <c r="AH136" i="1" s="1"/>
  <c r="AJ136" i="1" s="1"/>
  <c r="AL136" i="1" s="1"/>
  <c r="D283" i="1"/>
  <c r="F136" i="1"/>
  <c r="H136" i="1" s="1"/>
  <c r="J136" i="1" s="1"/>
  <c r="L136" i="1" s="1"/>
  <c r="N136" i="1" s="1"/>
  <c r="F283" i="1" l="1"/>
  <c r="H283" i="1" s="1"/>
  <c r="J283" i="1" s="1"/>
  <c r="L283" i="1" s="1"/>
  <c r="N283" i="1" s="1"/>
  <c r="D299" i="1"/>
  <c r="AD283" i="1"/>
  <c r="AD301" i="1" s="1"/>
  <c r="AD302" i="1" s="1"/>
  <c r="Q283" i="1"/>
  <c r="Q301" i="1" s="1"/>
  <c r="Q302" i="1" s="1"/>
  <c r="S283" i="1" l="1"/>
  <c r="S301" i="1" s="1"/>
  <c r="S302" i="1" s="1"/>
  <c r="AF283" i="1"/>
  <c r="AF301" i="1" s="1"/>
  <c r="AF302" i="1" s="1"/>
  <c r="AH283" i="1" l="1"/>
  <c r="U283" i="1"/>
  <c r="U301" i="1" s="1"/>
  <c r="U302" i="1" s="1"/>
  <c r="AJ283" i="1" l="1"/>
  <c r="AH301" i="1"/>
  <c r="AH302" i="1" s="1"/>
  <c r="W283" i="1"/>
  <c r="Y283" i="1" l="1"/>
  <c r="W301" i="1"/>
  <c r="W302" i="1" s="1"/>
  <c r="AL283" i="1"/>
  <c r="AJ301" i="1"/>
  <c r="AJ302" i="1" s="1"/>
  <c r="AA283" i="1" l="1"/>
  <c r="Y301" i="1"/>
  <c r="Y302" i="1" s="1"/>
</calcChain>
</file>

<file path=xl/sharedStrings.xml><?xml version="1.0" encoding="utf-8"?>
<sst xmlns="http://schemas.openxmlformats.org/spreadsheetml/2006/main" count="719" uniqueCount="387">
  <si>
    <t>№ п/п</t>
  </si>
  <si>
    <t>Исполнитель</t>
  </si>
  <si>
    <t>Образование</t>
  </si>
  <si>
    <t>Управление жилищных отношений</t>
  </si>
  <si>
    <t>Дорожное хозяйство</t>
  </si>
  <si>
    <t>в том числе:</t>
  </si>
  <si>
    <t>местный бюджет</t>
  </si>
  <si>
    <t>Физическая культура и спорт</t>
  </si>
  <si>
    <t>Всего:</t>
  </si>
  <si>
    <t>в том числе</t>
  </si>
  <si>
    <t>в разрезе исполнителей</t>
  </si>
  <si>
    <t>Департамент образования</t>
  </si>
  <si>
    <t>краевой бюджет</t>
  </si>
  <si>
    <t>Объект</t>
  </si>
  <si>
    <t xml:space="preserve">Управление капитального строительства </t>
  </si>
  <si>
    <t>Общественная безопасность</t>
  </si>
  <si>
    <t>тыс. руб.</t>
  </si>
  <si>
    <t>к решению</t>
  </si>
  <si>
    <t>Пермской городской Думы</t>
  </si>
  <si>
    <t>федеральный бюджет</t>
  </si>
  <si>
    <t>краевой дорожный фонд</t>
  </si>
  <si>
    <t>Культура и молодежная политика</t>
  </si>
  <si>
    <t>ПЕРЕЧЕНЬ</t>
  </si>
  <si>
    <t>2021 год</t>
  </si>
  <si>
    <t>2022 год</t>
  </si>
  <si>
    <t>Внешнее благоустройство</t>
  </si>
  <si>
    <t>Жилищно-коммунальное хозяйство</t>
  </si>
  <si>
    <t>Транспорт</t>
  </si>
  <si>
    <t>средства Фонда содействия реформированию жилищно-коммунального хозяйства</t>
  </si>
  <si>
    <t xml:space="preserve">федеральный бюджет </t>
  </si>
  <si>
    <t>1.</t>
  </si>
  <si>
    <t>Департамент земельных отношений</t>
  </si>
  <si>
    <t xml:space="preserve">Департамент дорог и благоустройства </t>
  </si>
  <si>
    <t>ПРИЛОЖЕНИЕ 5</t>
  </si>
  <si>
    <t>объектов капитального строительства муниципальной собственности и объектов недвижимого имущества, приобретаемых в муниципальную собственность на 2021 год и на плановый период 2022 и 2023 годов</t>
  </si>
  <si>
    <t>2023 год</t>
  </si>
  <si>
    <t>Реконструкция ул. Карпинского от ул. Архитектора Свиязева до ул. Советской Армии</t>
  </si>
  <si>
    <t>Реконструкция ул. Революции. Второй этап - площадь ЦКР, участок ул. Революции от площади ЦКР до ул. Куйбышева, участок ул. Куйбышева от ул. Революции до ул. Пушкина, ул. Пушкина от площади ЦКР до Комсомольского проспекта</t>
  </si>
  <si>
    <t>Строительство автомобильной дороги по ул. Крисанова от шоссе Космонавтов до ул. Пушкина</t>
  </si>
  <si>
    <t>Строительство автомобильной дороги по ул. Маршала Жукова</t>
  </si>
  <si>
    <t>Реконструкция площади Восстания. 2 этап</t>
  </si>
  <si>
    <t>Строительство автомобильной дороги по Ивинскому проспекту</t>
  </si>
  <si>
    <t>Строительство ливневой канализации и очистных сооружений для отвода воды с автомобильной дороги по ул. Маршала Жукова и прилегающей территории</t>
  </si>
  <si>
    <t>Реконструкция ул. Куфонина</t>
  </si>
  <si>
    <t>Реконструкция автодорожного путепровода по ул. Монастырской на 4А + 325 км перегона Пермь-II - Пермь-I Свердловской железной дороги</t>
  </si>
  <si>
    <t>Строительство сквера по ул. Калгановской, 62</t>
  </si>
  <si>
    <t>Строительство сквера по ул. Екатерининской, 171</t>
  </si>
  <si>
    <t>Строительство сквера по ул. Генерала Черняховского</t>
  </si>
  <si>
    <t>Строительство сквера по ул. Корсуньской, 31</t>
  </si>
  <si>
    <t>Строительство сквера по ул. Яблочкова</t>
  </si>
  <si>
    <t>Строительство здания для размещения дошкольного образовательного учреждения по ул. Цимлянская, 4</t>
  </si>
  <si>
    <t xml:space="preserve">Строительство здания для размещения дошкольного образовательного учреждения по ул. Овчинникова/Ползунова </t>
  </si>
  <si>
    <t>Строительство здания для размещения дошкольного образовательного учреждения по ул. Ветлужской, 89в</t>
  </si>
  <si>
    <t>Реконструкция ледовой арены МАУ ДО "ДЮЦ "Здоровье"</t>
  </si>
  <si>
    <t>Реконструкция здания под размещение общеобразовательной организации по ул. Целинной, 15</t>
  </si>
  <si>
    <t xml:space="preserve">Строительство здания общеобразовательного учреждения по ул. Юнг Прикамья, 3
</t>
  </si>
  <si>
    <t>Реконструкция  здания  МБОУ "Гимназия № 17" г. Перми (пристройка нового корпуса)</t>
  </si>
  <si>
    <t>Строительство здания для размещения общеобразовательного учреждения в районе ДКЖ</t>
  </si>
  <si>
    <t>Строительство нового корпуса МАОУ "Техно-школа имени лётчика-космонавта СССР, дважды Героя Советского Союза В. П. Савиных" г. Перми</t>
  </si>
  <si>
    <t xml:space="preserve">краевой бюджет </t>
  </si>
  <si>
    <t>Строительство спортивного комплекса с плавательным бассейном в микрорайоне Парковый по ул. Шпальная, 2</t>
  </si>
  <si>
    <t>Реконструкция здания МАУ "Дворец молодежи" г. Перми</t>
  </si>
  <si>
    <t>Строительство противооползневого сооружения в районе жилых домов по ул. КИМ, 5, 7, ул. Ивановской, 19 и ул. Чехова, 2, 4, 6, 8, 10</t>
  </si>
  <si>
    <t>Реконструкция здания по ул. Ижевской, 25 (литер Д)</t>
  </si>
  <si>
    <t>Строительство источников противопожарного водоснабжения</t>
  </si>
  <si>
    <t xml:space="preserve">Реконструкция системы очистки сточных вод в микрорайоне "Крым" Кировского района города Перми </t>
  </si>
  <si>
    <t xml:space="preserve">Расширение и реконструкция (3 очередь) канализации города Перми </t>
  </si>
  <si>
    <t xml:space="preserve">Строительство второго напорного коллектора от канализационной насосной станции "Речник" Дзержинского района города Перми </t>
  </si>
  <si>
    <t xml:space="preserve">Строительство скважин для обеспечения населения города Перми резервным водоснабжением, при возникновении чрезвычайных ситуаций </t>
  </si>
  <si>
    <t>Строительство газопроводов в микрорайонах индивидуальной застройки города Перми</t>
  </si>
  <si>
    <t xml:space="preserve">Строительство сетей водоснабжения в микрорайонах города Перми </t>
  </si>
  <si>
    <t>Строительство объектов инженерной инфраструктуры на территории индивидуальной жилой застройки в городе Перми</t>
  </si>
  <si>
    <t>Строительство объектов благоустройства на территории индивидуальной жилой застройки в городе Перми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</si>
  <si>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</si>
  <si>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</si>
  <si>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</si>
  <si>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Строительство спортивной площадки МАОУ "СОШ № 55" г. Перми</t>
  </si>
  <si>
    <t>Реконструкция сквера им. П. Морозова</t>
  </si>
  <si>
    <t>Строительство места отвала снега "Голый мыс"</t>
  </si>
  <si>
    <t xml:space="preserve">Строительство кладбища "Восточное" с крематорием </t>
  </si>
  <si>
    <t>Реконструкция проспекта Парковый</t>
  </si>
  <si>
    <t xml:space="preserve">Изъятие земельного участка в коридоре проектируемых дорог по ул. Барамзиной, ул. Углеуральской и ул. Гатчинской и объектов недвижимости, расположенных на земельном участке </t>
  </si>
  <si>
    <t>Строительство плавательного бассейна по адресу: ул. Гашкова, 20а</t>
  </si>
  <si>
    <t>Строительство физкультурно-спортивного центра по адресу: ул. Академика Веденеева, 25</t>
  </si>
  <si>
    <t>Строительство плавательного бассейна по адресу: ул. Гайвинская, 50</t>
  </si>
  <si>
    <t>0810141050</t>
  </si>
  <si>
    <t>0810141060</t>
  </si>
  <si>
    <t>0810141940</t>
  </si>
  <si>
    <t>0820141300</t>
  </si>
  <si>
    <t>0820141160</t>
  </si>
  <si>
    <t>0820142630</t>
  </si>
  <si>
    <t>0820241760</t>
  </si>
  <si>
    <t>0820241960</t>
  </si>
  <si>
    <t>0820242190</t>
  </si>
  <si>
    <t>0820242220</t>
  </si>
  <si>
    <t>0820242210</t>
  </si>
  <si>
    <t>0820242230</t>
  </si>
  <si>
    <t>0820242620</t>
  </si>
  <si>
    <t>0820243240</t>
  </si>
  <si>
    <t>0820242240</t>
  </si>
  <si>
    <t>1710141090</t>
  </si>
  <si>
    <t>1710141130</t>
  </si>
  <si>
    <t>1710142370</t>
  </si>
  <si>
    <t>1710141320</t>
  </si>
  <si>
    <t>1710241100</t>
  </si>
  <si>
    <t>1760142410</t>
  </si>
  <si>
    <t>1760342760</t>
  </si>
  <si>
    <t>1760342750</t>
  </si>
  <si>
    <t>153022С080</t>
  </si>
  <si>
    <t>15302R0820</t>
  </si>
  <si>
    <t>2010142390</t>
  </si>
  <si>
    <t>1110541810</t>
  </si>
  <si>
    <t>1110541840</t>
  </si>
  <si>
    <t>1110541830</t>
  </si>
  <si>
    <t>1110542270</t>
  </si>
  <si>
    <t>1110542560</t>
  </si>
  <si>
    <t>1120441120</t>
  </si>
  <si>
    <t>2010142580</t>
  </si>
  <si>
    <t>2010142600</t>
  </si>
  <si>
    <t>19101SЦ550</t>
  </si>
  <si>
    <t>0410241910</t>
  </si>
  <si>
    <t>0510141470</t>
  </si>
  <si>
    <t>0510141490</t>
  </si>
  <si>
    <t>0510141880</t>
  </si>
  <si>
    <t>0510143660</t>
  </si>
  <si>
    <t>0220241030</t>
  </si>
  <si>
    <t>0220443720</t>
  </si>
  <si>
    <t>0230241020</t>
  </si>
  <si>
    <t>Прочие объекты</t>
  </si>
  <si>
    <t>Управление капитального строительства</t>
  </si>
  <si>
    <t>Департамент культуры и молодежной политики</t>
  </si>
  <si>
    <t>Разработка научно-проектной документации на проведение капитального ремонта и приспособление для современного использования объектов культурного наследия, находящихся в г. Перми</t>
  </si>
  <si>
    <t>03301SК180</t>
  </si>
  <si>
    <t xml:space="preserve">Комитет по физической культуре и спорту </t>
  </si>
  <si>
    <t>Строительство (реконструкция) сетей наружного освещения</t>
  </si>
  <si>
    <t>Реконструкция ул. Героев Хасана от ул. Хлебозаводская до ул. Василия Васильева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</si>
  <si>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</si>
  <si>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</si>
  <si>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</si>
  <si>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</si>
  <si>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</si>
  <si>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</si>
  <si>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</si>
  <si>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</si>
  <si>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</si>
  <si>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</si>
  <si>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</si>
  <si>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</si>
  <si>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</si>
  <si>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</si>
  <si>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</si>
  <si>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</si>
  <si>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</si>
  <si>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</si>
  <si>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</si>
  <si>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</si>
  <si>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</si>
  <si>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</si>
  <si>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</si>
  <si>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</si>
  <si>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</si>
  <si>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</si>
  <si>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</si>
  <si>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</si>
  <si>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</si>
  <si>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</si>
  <si>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</si>
  <si>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</si>
  <si>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</si>
  <si>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</si>
  <si>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</si>
  <si>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</si>
  <si>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</si>
  <si>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</si>
  <si>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</si>
  <si>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</si>
  <si>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</si>
  <si>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</si>
  <si>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</si>
  <si>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</si>
  <si>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</si>
  <si>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</si>
  <si>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</si>
  <si>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</si>
  <si>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</si>
  <si>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</si>
  <si>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</si>
  <si>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</si>
  <si>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</si>
  <si>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</si>
  <si>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</si>
  <si>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</si>
  <si>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</si>
  <si>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</si>
  <si>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</si>
  <si>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</si>
  <si>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</si>
  <si>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</si>
  <si>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</si>
  <si>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</si>
  <si>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</si>
  <si>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</si>
  <si>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</si>
  <si>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</si>
  <si>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</si>
  <si>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Строительство нового корпуса здания МАОУ "СОШ № 82" г. Перми</t>
  </si>
  <si>
    <t xml:space="preserve">Реконструкция здания МАОУ "СОШ № 93" г. Перми (пристройка нового корпуса)
</t>
  </si>
  <si>
    <t>Строительство спортивной площадки МАОУ "СОШ № 131" г. Перми</t>
  </si>
  <si>
    <t xml:space="preserve">Строительство спортивной площадки МАОУ "Школа бизнеса и предпринимательства" г. Перми </t>
  </si>
  <si>
    <t>Строительство спортивного зала МАОУ Гимназия № 10 г. Перми</t>
  </si>
  <si>
    <t>0820243540</t>
  </si>
  <si>
    <t>1110541850</t>
  </si>
  <si>
    <t>Строительство ул. Углеуральской</t>
  </si>
  <si>
    <t>08201SН071</t>
  </si>
  <si>
    <t>082022Ф230</t>
  </si>
  <si>
    <t>08201SН074</t>
  </si>
  <si>
    <t>08201SН076</t>
  </si>
  <si>
    <t>08201SН077</t>
  </si>
  <si>
    <t>08201SН070</t>
  </si>
  <si>
    <t>082E155200</t>
  </si>
  <si>
    <t>082E155200, 08201SН070</t>
  </si>
  <si>
    <t>08201SН079</t>
  </si>
  <si>
    <t>051012Ф280</t>
  </si>
  <si>
    <t>2010243670</t>
  </si>
  <si>
    <t>20102SЖ410</t>
  </si>
  <si>
    <t>11105SЖ410</t>
  </si>
  <si>
    <t>20101ST04W</t>
  </si>
  <si>
    <t>20101ST04Q</t>
  </si>
  <si>
    <t>20101ST04B</t>
  </si>
  <si>
    <t>20101ST04L</t>
  </si>
  <si>
    <t>20101ST04N</t>
  </si>
  <si>
    <t>20101ST04G</t>
  </si>
  <si>
    <t>20101ST04F</t>
  </si>
  <si>
    <t>20101ST04A, 201R1ST04A</t>
  </si>
  <si>
    <t>20101ST040</t>
  </si>
  <si>
    <t>20101ST04P</t>
  </si>
  <si>
    <t>20101ST04E</t>
  </si>
  <si>
    <t>20101ST04U</t>
  </si>
  <si>
    <t>20101ST04V</t>
  </si>
  <si>
    <t>151F367483</t>
  </si>
  <si>
    <t>15101SЖ160, 151F367484</t>
  </si>
  <si>
    <t>Реконструкция ул. Плеханова от шоссе Космонавтов до ул. Грузинская</t>
  </si>
  <si>
    <t>08201SН072</t>
  </si>
  <si>
    <t>Реконструкция ул. Карпинского от ул. Мира до шоссе Космонавтов</t>
  </si>
  <si>
    <t>Строительство трамвайных путей между станциями Пермь II и Пермь I, приобретение и (или) изъятие земельных участков, объектов движимого и недвижимого имущества, включая принадлежащее ОАО "Российские железные дороги", расположенных в границах участка от станции Пермь I до станции Пермь II, в том числе для развития прилегающей территории</t>
  </si>
  <si>
    <t>201012T260</t>
  </si>
  <si>
    <t>Сохранение объекта культурного наследия "Здание, где Е.П. Серебренниковой (Солониной) было основано училище для слепых детей" с пристроями по ул.Сибирской,80 в г.Перми при проведении реставрации и его приспособления для современного использования (размещения МАОУ "СОШ № 22" г.Перми)</t>
  </si>
  <si>
    <t>Поправки</t>
  </si>
  <si>
    <t>Строительство сквера по ул. Гашкова, 20</t>
  </si>
  <si>
    <t>1110541780</t>
  </si>
  <si>
    <t>Реконструкция ул. Грибоедова от ул. Уинской до ул. Лесной</t>
  </si>
  <si>
    <t>2010142590</t>
  </si>
  <si>
    <t>Департамент жилищно-коммунального хозяйства</t>
  </si>
  <si>
    <t>Департамент общественной безопасности</t>
  </si>
  <si>
    <t>Строительство пожарного водоема в микрорайоне Верхняя Курья по ул. 10-й Линии, 50 Мотовилихинского района города Перми</t>
  </si>
  <si>
    <t>0230243110</t>
  </si>
  <si>
    <t>Строительство пожарного водоема в микрорайоне Кировский по ул. Мореходной Кировского района города Перми</t>
  </si>
  <si>
    <t>0230243120</t>
  </si>
  <si>
    <t>71.</t>
  </si>
  <si>
    <t>72.</t>
  </si>
  <si>
    <t>Строительство пожарного водоема в микрорайоне Вышка-2 по ул. Телефонной, 12 Мотовилихинского района города Перми</t>
  </si>
  <si>
    <t>0230243130</t>
  </si>
  <si>
    <t>73.</t>
  </si>
  <si>
    <t>Строительство пожарного водоема в микрорайоне Средняя Курья по ул. Торфяной Ленинского района города Перми</t>
  </si>
  <si>
    <t>0230243140</t>
  </si>
  <si>
    <t>74.</t>
  </si>
  <si>
    <t>Строительство пожарного водоема в микрорайоне Малые реки Орджоникидзевского района города Перми</t>
  </si>
  <si>
    <t>0230243150</t>
  </si>
  <si>
    <t>75.</t>
  </si>
  <si>
    <t>Строительство пожарного водоема в микрорайоне Вышка-2 по ул. Омской Мотовилихинского района города Перми</t>
  </si>
  <si>
    <t>0230243160</t>
  </si>
  <si>
    <t>76.</t>
  </si>
  <si>
    <t>Строительство пожарного водоема в микрорайоне Бахаревка на пересечении ул. 1-й Бахаревской и ул. Пристанционной Свердловского района города Перми</t>
  </si>
  <si>
    <t>0230243170</t>
  </si>
  <si>
    <t>77.</t>
  </si>
  <si>
    <t>Строительство пожарного водоема в микрорайоне Нижняя Курья по ул. Борцов Революции Ленинского района города Перми</t>
  </si>
  <si>
    <t>0230243180</t>
  </si>
  <si>
    <t>78.</t>
  </si>
  <si>
    <t>Строительство пожарного водоема в микрорайоне Центральная усадьба по ул. Бобруйской Мотовилихинского района города Перми</t>
  </si>
  <si>
    <t>0230243190</t>
  </si>
  <si>
    <t>79.</t>
  </si>
  <si>
    <t>Строительство пожарного водоема в д. Ласьвинские хутора Кировского района города Перми</t>
  </si>
  <si>
    <t>0230243210</t>
  </si>
  <si>
    <t>80.</t>
  </si>
  <si>
    <t>Строительство пожарного водоема в микрорайоне Липовая Гора по ул. 4-й Липогорской Свердловского района города Перми</t>
  </si>
  <si>
    <t>0230243220</t>
  </si>
  <si>
    <t>81.</t>
  </si>
  <si>
    <t>Строительство пожарного водоема в микрорайоне Химики Орджоникидзевского района города Перми</t>
  </si>
  <si>
    <t>0230243230</t>
  </si>
  <si>
    <t xml:space="preserve"> </t>
  </si>
  <si>
    <t>82.</t>
  </si>
  <si>
    <t>Уточнение февраль</t>
  </si>
  <si>
    <t>15101SЖ160, 1530143260</t>
  </si>
  <si>
    <t>Реконструкция ул. Революции: 2 очередь моста через реку Егошиху</t>
  </si>
  <si>
    <t>20101ST04T</t>
  </si>
  <si>
    <t>Изъятие земельных участков и объектов недвижимости, имущества, проектирование в целях строительства (реконструкции) дорожных объектов Пермского городского округа</t>
  </si>
  <si>
    <t>20101ST200</t>
  </si>
  <si>
    <t>Реконструкция здания по ул. Ижевской, 25 (литер А, А1)</t>
  </si>
  <si>
    <t>Строительство пожарного водоема в микрорайоне Верхняя Курья по ул.9-й Линии, 70 Мотовилихинского района города Перми</t>
  </si>
  <si>
    <t>0230243270</t>
  </si>
  <si>
    <t>Строительство пожарного водоема в микрорайоне Верхнемуллинский (Субботино) Индустриального района города Перми</t>
  </si>
  <si>
    <t>0230243280</t>
  </si>
  <si>
    <t>1710441240</t>
  </si>
  <si>
    <t>Санация и строительство 2-й нитки водовода Гайва-Заозерье</t>
  </si>
  <si>
    <t>1710142260</t>
  </si>
  <si>
    <t>Строительство водопроводных сетей в микрорайоне "Вышка-1" Мотовилихинского района города Перми</t>
  </si>
  <si>
    <t>1710141220</t>
  </si>
  <si>
    <t>Строительство здания для размещения дошкольного образовательного учреждения по ул. Евгения Пермяка, 8а</t>
  </si>
  <si>
    <t>0810141600, 081P252320</t>
  </si>
  <si>
    <t>Строительство здания для размещения дошкольного образовательного учреждения по ул. Плеханова, 63</t>
  </si>
  <si>
    <t>0810141640</t>
  </si>
  <si>
    <t>Строительство здания для размещения дошкольного образовательного учреждения по ул. Желябова, 16б</t>
  </si>
  <si>
    <t>0810141680</t>
  </si>
  <si>
    <t>Строительство объектов недвижимого имущества и инженерной инфраструктуры на территории Экстрим-парка</t>
  </si>
  <si>
    <t>0510141430</t>
  </si>
  <si>
    <t>08201SН075, 0820142550</t>
  </si>
  <si>
    <t>08201SН074, 0820142110</t>
  </si>
  <si>
    <t>Строительство приюта для содержания безнадзорных животных по ул. Верхне-Муллинской, 106а г. Перми</t>
  </si>
  <si>
    <t>9190041010</t>
  </si>
  <si>
    <t xml:space="preserve">Разработка и подготовка проектно-сметной документации по строительству и реконструкции (модернизации) очистных сооружений </t>
  </si>
  <si>
    <t>17101SЖ840</t>
  </si>
  <si>
    <t>Реконструкция ул. Революции от ЦКР до ул. Сибирской с обустройством трамвайной линии. 1 этап</t>
  </si>
  <si>
    <t>Строительство автомобильной дороги по ул. Лесная в Мотовилихинском районе г. Перми</t>
  </si>
  <si>
    <t>Реконструкция сквера в 68 квартале, эспланада</t>
  </si>
  <si>
    <t>Реконструкция сквера на нижней части набережной реки Кама</t>
  </si>
  <si>
    <t>1320242020</t>
  </si>
  <si>
    <t>1320243710</t>
  </si>
  <si>
    <t>2010141500</t>
  </si>
  <si>
    <t>2010143650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</si>
  <si>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</si>
  <si>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</si>
  <si>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</si>
  <si>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</si>
  <si>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</si>
  <si>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</si>
  <si>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</si>
  <si>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</si>
  <si>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</si>
  <si>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</si>
  <si>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</si>
  <si>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</si>
  <si>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</si>
  <si>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</si>
  <si>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</si>
  <si>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</si>
  <si>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08101SН072, 081З252320, 0810141610</t>
  </si>
  <si>
    <t>Строительство здания для размещения дошкольного образовательного учреждения по ул. Байкальской, 26а</t>
  </si>
  <si>
    <t>Строительство блочной модульной котельной в микрорайоне "Южный"</t>
  </si>
  <si>
    <t>Строительство спортивной площадки МАОУ "Многопрофильная школа "Приоритет" г. Перми по ул.Мильчакова, 22</t>
  </si>
  <si>
    <t>Строительство спортивной площадки МАОУ "Многопрофильная школа "Приоритет" г. Перми по ул.Голева, 8</t>
  </si>
  <si>
    <t>0220243730</t>
  </si>
  <si>
    <t>Строительство спортивной площадки МАУ ДО ДЮЦ "Фаворит"</t>
  </si>
  <si>
    <t>Строительство спортивной площадки МАОУ "СОШ № 83" г. Перми</t>
  </si>
  <si>
    <t>Строительство спортивной площадки МАОУ "СОШ № 76" г. Перми</t>
  </si>
  <si>
    <t>Строительство спортивной площадки МАОУ "СОШ № 63" г. Перми</t>
  </si>
  <si>
    <t>Департамент дорог и благоустройства</t>
  </si>
  <si>
    <t>от 15.12.2020 № 261</t>
  </si>
  <si>
    <t>08101SН072, 081З252320</t>
  </si>
  <si>
    <t>Реконструкция здания МБОУ "Гимназия № 17" г. Перми (пристройка нового корпуса)</t>
  </si>
  <si>
    <t>Феврль комитет</t>
  </si>
  <si>
    <t>Уточнение март</t>
  </si>
  <si>
    <t>Комитет март</t>
  </si>
  <si>
    <t>99.</t>
  </si>
  <si>
    <t>100.</t>
  </si>
  <si>
    <t>Уточнение май</t>
  </si>
  <si>
    <t>Строительство здания общеобразовательного учреждения в Индустриальном районе города Перми</t>
  </si>
  <si>
    <t>Реконструкция физкультурно-оздоровительного комплекса по адресу: г. Пермь, ул. Рабочая, 9</t>
  </si>
  <si>
    <t>101.</t>
  </si>
  <si>
    <t>Приобретение части помещений 1-го этажа в административном здании по адресу: г. Пермь, ул. Максима Горького, 18</t>
  </si>
  <si>
    <t>Департамент имущественных отношений</t>
  </si>
  <si>
    <t>9190043290</t>
  </si>
  <si>
    <t>Реконструкция пересечения ул. Героев Хасана и Транссибирской магистрали (включая тоннель)</t>
  </si>
  <si>
    <t>2010141920</t>
  </si>
  <si>
    <t>Строительство спортивной площадки МАОУ "Лицей №3" г. Перми по ул.Архитектора Свиязева,17</t>
  </si>
  <si>
    <t>0820243300</t>
  </si>
  <si>
    <t>0820243510</t>
  </si>
  <si>
    <t>0820243520</t>
  </si>
  <si>
    <t>171G552430</t>
  </si>
  <si>
    <t>1710143310</t>
  </si>
  <si>
    <t>081P252320</t>
  </si>
  <si>
    <t>Строительство спортивного зала МАОУ "СОШ № 81" г. Перми</t>
  </si>
  <si>
    <t>Строительство спортивного зала МАОУ "СОШ № 96" г. Перми</t>
  </si>
  <si>
    <t>1710142180</t>
  </si>
  <si>
    <t>Реконструкция сетей водоснабжения Мотовилихинского района города Перми: блокировочной сети водопровода от проектируемой камеры переключения на ул. Фрезеровщиков на сети водопровода Д400 мм инв. № 1083 до проектируемой камеры на водопроводе Д1200 мм инв. № 3470 по ул. Макаренко</t>
  </si>
  <si>
    <t>Реконструкция самотечного коллектора по бульвару Гагарина от ул. Макаренко до шахты № 13 главного разгрузочного коллектора города Перми</t>
  </si>
  <si>
    <t>Строительство крематория на кладбище "Восточное"</t>
  </si>
  <si>
    <t>от 25.05.2021 № 128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</si>
</sst>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#,##0.0"/>
    <numFmt numFmtId="166" formatCode="0.0"/>
  </numFmts>
  <fonts count="4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0" fontId="1" fillId="2" borderId="0" xfId="0" applyFont="1" applyFill="1"/>
    <xf numFmtId="164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top"/>
    </xf>
    <xf numFmtId="49" fontId="3" fillId="2" borderId="0" xfId="0" applyNumberFormat="1" applyFont="1" applyFill="1" applyAlignment="1">
      <alignment horizontal="left" vertical="center"/>
    </xf>
    <xf numFmtId="49" fontId="1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right" vertical="center"/>
    </xf>
    <xf numFmtId="1" fontId="1" fillId="2" borderId="0" xfId="0" applyNumberFormat="1" applyFont="1" applyFill="1" applyAlignment="1">
      <alignment horizontal="left" vertical="center"/>
    </xf>
    <xf numFmtId="0" fontId="1" fillId="2" borderId="1" xfId="0" applyFont="1" applyFill="1" applyBorder="1"/>
    <xf numFmtId="164" fontId="1" fillId="2" borderId="5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/>
    </xf>
    <xf numFmtId="164" fontId="1" fillId="2" borderId="5" xfId="0" applyNumberFormat="1" applyFont="1" applyFill="1" applyBorder="1" applyAlignment="1">
      <alignment horizontal="right"/>
    </xf>
    <xf numFmtId="165" fontId="1" fillId="2" borderId="1" xfId="0" applyNumberFormat="1" applyFont="1" applyFill="1" applyBorder="1" applyAlignment="1">
      <alignment horizontal="right" vertical="center"/>
    </xf>
    <xf numFmtId="164" fontId="1" fillId="2" borderId="4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right" vertical="center"/>
    </xf>
    <xf numFmtId="164" fontId="1" fillId="3" borderId="5" xfId="0" applyNumberFormat="1" applyFont="1" applyFill="1" applyBorder="1" applyAlignment="1">
      <alignment horizontal="right" vertical="center"/>
    </xf>
    <xf numFmtId="164" fontId="1" fillId="3" borderId="5" xfId="0" applyNumberFormat="1" applyFont="1" applyFill="1" applyBorder="1" applyAlignment="1">
      <alignment horizontal="right"/>
    </xf>
    <xf numFmtId="164" fontId="1" fillId="3" borderId="1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right"/>
    </xf>
    <xf numFmtId="0" fontId="1" fillId="4" borderId="1" xfId="0" applyFont="1" applyFill="1" applyBorder="1" applyAlignment="1">
      <alignment horizontal="center" vertical="top"/>
    </xf>
    <xf numFmtId="164" fontId="1" fillId="4" borderId="5" xfId="0" applyNumberFormat="1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horizontal="right" vertical="center"/>
    </xf>
    <xf numFmtId="49" fontId="1" fillId="4" borderId="0" xfId="0" applyNumberFormat="1" applyFont="1" applyFill="1" applyAlignment="1">
      <alignment horizontal="left" vertical="center"/>
    </xf>
    <xf numFmtId="0" fontId="1" fillId="4" borderId="0" xfId="0" applyFont="1" applyFill="1"/>
    <xf numFmtId="1" fontId="1" fillId="4" borderId="0" xfId="0" applyNumberFormat="1" applyFont="1" applyFill="1" applyAlignment="1">
      <alignment horizontal="left" vertical="center"/>
    </xf>
    <xf numFmtId="164" fontId="1" fillId="5" borderId="1" xfId="0" applyNumberFormat="1" applyFont="1" applyFill="1" applyBorder="1" applyAlignment="1">
      <alignment horizontal="right" vertical="center"/>
    </xf>
    <xf numFmtId="164" fontId="1" fillId="2" borderId="0" xfId="0" applyNumberFormat="1" applyFont="1" applyFill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vertical="top" wrapText="1"/>
    </xf>
    <xf numFmtId="164" fontId="1" fillId="4" borderId="1" xfId="0" applyNumberFormat="1" applyFont="1" applyFill="1" applyBorder="1" applyAlignment="1">
      <alignment vertical="top"/>
    </xf>
    <xf numFmtId="164" fontId="1" fillId="4" borderId="5" xfId="0" applyNumberFormat="1" applyFont="1" applyFill="1" applyBorder="1" applyAlignment="1">
      <alignment horizontal="right"/>
    </xf>
    <xf numFmtId="164" fontId="1" fillId="4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right" vertical="center"/>
    </xf>
    <xf numFmtId="164" fontId="1" fillId="0" borderId="5" xfId="0" applyNumberFormat="1" applyFont="1" applyFill="1" applyBorder="1" applyAlignment="1">
      <alignment horizontal="right" vertical="center"/>
    </xf>
    <xf numFmtId="164" fontId="1" fillId="0" borderId="5" xfId="0" applyNumberFormat="1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horizontal="right" vertical="center"/>
    </xf>
    <xf numFmtId="165" fontId="1" fillId="0" borderId="1" xfId="0" applyNumberFormat="1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horizontal="left" vertical="top" wrapText="1"/>
    </xf>
    <xf numFmtId="164" fontId="1" fillId="5" borderId="5" xfId="0" applyNumberFormat="1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vertical="top" wrapText="1"/>
    </xf>
    <xf numFmtId="0" fontId="1" fillId="4" borderId="4" xfId="0" applyFont="1" applyFill="1" applyBorder="1" applyAlignment="1">
      <alignment horizontal="center" vertical="top"/>
    </xf>
    <xf numFmtId="0" fontId="1" fillId="4" borderId="1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/>
    </xf>
    <xf numFmtId="166" fontId="1" fillId="2" borderId="4" xfId="0" applyNumberFormat="1" applyFont="1" applyFill="1" applyBorder="1" applyAlignment="1">
      <alignment horizontal="center" vertical="top"/>
    </xf>
    <xf numFmtId="166" fontId="0" fillId="0" borderId="7" xfId="0" applyNumberFormat="1" applyBorder="1" applyAlignment="1">
      <alignment horizontal="center" vertical="top"/>
    </xf>
    <xf numFmtId="2" fontId="1" fillId="2" borderId="1" xfId="0" applyNumberFormat="1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right"/>
    </xf>
    <xf numFmtId="0" fontId="1" fillId="3" borderId="1" xfId="0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left" vertical="top" wrapText="1"/>
    </xf>
    <xf numFmtId="164" fontId="2" fillId="2" borderId="1" xfId="0" applyNumberFormat="1" applyFont="1" applyFill="1" applyBorder="1" applyAlignment="1">
      <alignment horizontal="right" vertical="center"/>
    </xf>
    <xf numFmtId="164" fontId="1" fillId="2" borderId="4" xfId="0" applyNumberFormat="1" applyFont="1" applyFill="1" applyBorder="1" applyAlignment="1">
      <alignment horizontal="left" vertical="top" wrapText="1"/>
    </xf>
    <xf numFmtId="0" fontId="1" fillId="2" borderId="5" xfId="0" applyFont="1" applyFill="1" applyBorder="1"/>
    <xf numFmtId="0" fontId="1" fillId="3" borderId="1" xfId="0" applyFont="1" applyFill="1" applyBorder="1"/>
    <xf numFmtId="164" fontId="1" fillId="3" borderId="5" xfId="0" applyNumberFormat="1" applyFont="1" applyFill="1" applyBorder="1"/>
    <xf numFmtId="164" fontId="1" fillId="3" borderId="1" xfId="0" applyNumberFormat="1" applyFont="1" applyFill="1" applyBorder="1" applyAlignment="1">
      <alignment horizontal="left" vertical="center" wrapText="1"/>
    </xf>
    <xf numFmtId="0" fontId="1" fillId="3" borderId="0" xfId="0" applyFont="1" applyFill="1"/>
    <xf numFmtId="164" fontId="1" fillId="3" borderId="1" xfId="0" applyNumberFormat="1" applyFont="1" applyFill="1" applyBorder="1" applyAlignment="1">
      <alignment vertical="top" wrapText="1"/>
    </xf>
    <xf numFmtId="0" fontId="0" fillId="2" borderId="0" xfId="0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2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left" vertical="top"/>
    </xf>
    <xf numFmtId="0" fontId="0" fillId="0" borderId="0" xfId="0" applyFill="1" applyAlignment="1">
      <alignment horizontal="right" vertical="center" wrapText="1"/>
    </xf>
    <xf numFmtId="0" fontId="1" fillId="0" borderId="0" xfId="0" applyFont="1" applyFill="1" applyAlignment="1">
      <alignment horizontal="right"/>
    </xf>
    <xf numFmtId="0" fontId="0" fillId="0" borderId="0" xfId="0" applyFill="1" applyAlignment="1">
      <alignment vertical="center" wrapText="1"/>
    </xf>
    <xf numFmtId="164" fontId="1" fillId="0" borderId="1" xfId="0" applyNumberFormat="1" applyFont="1" applyFill="1" applyBorder="1" applyAlignment="1">
      <alignment horizontal="left" vertical="top" wrapText="1"/>
    </xf>
    <xf numFmtId="164" fontId="1" fillId="0" borderId="4" xfId="0" applyNumberFormat="1" applyFont="1" applyFill="1" applyBorder="1" applyAlignment="1">
      <alignment horizontal="left" vertical="top" wrapText="1"/>
    </xf>
    <xf numFmtId="166" fontId="1" fillId="0" borderId="1" xfId="0" applyNumberFormat="1" applyFont="1" applyFill="1" applyBorder="1" applyAlignment="1">
      <alignment horizontal="center" vertical="top"/>
    </xf>
    <xf numFmtId="166" fontId="1" fillId="0" borderId="4" xfId="0" applyNumberFormat="1" applyFont="1" applyFill="1" applyBorder="1" applyAlignment="1">
      <alignment horizontal="center" vertical="top"/>
    </xf>
    <xf numFmtId="166" fontId="0" fillId="0" borderId="1" xfId="0" applyNumberForma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top"/>
    </xf>
    <xf numFmtId="2" fontId="1" fillId="0" borderId="1" xfId="0" applyNumberFormat="1" applyFont="1" applyFill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left" vertical="top" wrapText="1"/>
    </xf>
    <xf numFmtId="2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164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1" fillId="0" borderId="4" xfId="0" applyFont="1" applyFill="1" applyBorder="1" applyAlignment="1">
      <alignment horizontal="center" vertical="top"/>
    </xf>
    <xf numFmtId="0" fontId="0" fillId="0" borderId="6" xfId="0" applyFill="1" applyBorder="1" applyAlignment="1">
      <alignment horizontal="center" vertical="top"/>
    </xf>
    <xf numFmtId="0" fontId="1" fillId="0" borderId="4" xfId="0" applyFont="1" applyFill="1" applyBorder="1" applyAlignment="1">
      <alignment horizontal="left" vertical="top"/>
    </xf>
    <xf numFmtId="0" fontId="0" fillId="0" borderId="6" xfId="0" applyFill="1" applyBorder="1" applyAlignment="1">
      <alignment horizontal="left" vertical="top"/>
    </xf>
    <xf numFmtId="0" fontId="0" fillId="0" borderId="6" xfId="0" applyFont="1" applyFill="1" applyBorder="1" applyAlignment="1">
      <alignment horizontal="left" vertical="top"/>
    </xf>
    <xf numFmtId="164" fontId="1" fillId="0" borderId="4" xfId="0" applyNumberFormat="1" applyFont="1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3" borderId="4" xfId="0" applyNumberFormat="1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164" fontId="1" fillId="0" borderId="6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166" fontId="1" fillId="0" borderId="4" xfId="0" applyNumberFormat="1" applyFont="1" applyFill="1" applyBorder="1" applyAlignment="1">
      <alignment horizontal="left" vertical="top" wrapText="1"/>
    </xf>
    <xf numFmtId="166" fontId="1" fillId="2" borderId="7" xfId="0" applyNumberFormat="1" applyFont="1" applyFill="1" applyBorder="1" applyAlignment="1">
      <alignment horizontal="left" vertical="top" wrapText="1"/>
    </xf>
    <xf numFmtId="166" fontId="1" fillId="0" borderId="6" xfId="0" applyNumberFormat="1" applyFont="1" applyFill="1" applyBorder="1" applyAlignment="1">
      <alignment horizontal="left" vertical="top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top"/>
    </xf>
    <xf numFmtId="2" fontId="1" fillId="0" borderId="4" xfId="0" applyNumberFormat="1" applyFont="1" applyFill="1" applyBorder="1" applyAlignment="1">
      <alignment horizontal="center" vertical="top"/>
    </xf>
    <xf numFmtId="2" fontId="1" fillId="2" borderId="7" xfId="0" applyNumberFormat="1" applyFont="1" applyFill="1" applyBorder="1" applyAlignment="1">
      <alignment horizontal="center" vertical="top"/>
    </xf>
    <xf numFmtId="2" fontId="1" fillId="0" borderId="6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top" wrapText="1"/>
    </xf>
    <xf numFmtId="166" fontId="1" fillId="0" borderId="4" xfId="0" applyNumberFormat="1" applyFont="1" applyFill="1" applyBorder="1" applyAlignment="1">
      <alignment horizontal="center" vertical="top"/>
    </xf>
    <xf numFmtId="166" fontId="0" fillId="0" borderId="7" xfId="0" applyNumberFormat="1" applyFill="1" applyBorder="1" applyAlignment="1">
      <alignment horizontal="center" vertical="top"/>
    </xf>
    <xf numFmtId="166" fontId="0" fillId="0" borderId="7" xfId="0" applyNumberFormat="1" applyBorder="1" applyAlignment="1">
      <alignment horizontal="center" vertical="top"/>
    </xf>
    <xf numFmtId="166" fontId="0" fillId="0" borderId="6" xfId="0" applyNumberFormat="1" applyFill="1" applyBorder="1" applyAlignment="1">
      <alignment horizontal="center" vertical="top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0" fillId="2" borderId="0" xfId="0" applyFill="1" applyAlignment="1">
      <alignment horizontal="right" vertical="center" wrapText="1"/>
    </xf>
    <xf numFmtId="0" fontId="0" fillId="0" borderId="0" xfId="0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O302"/>
  <sheetViews>
    <sheetView tabSelected="1" zoomScale="65" zoomScaleNormal="65" workbookViewId="0">
      <selection activeCell="C14" sqref="C14"/>
    </sheetView>
  </sheetViews>
  <sheetFormatPr defaultColWidth="9.109375" defaultRowHeight="18" x14ac:dyDescent="0.35"/>
  <cols>
    <col min="1" max="1" width="5.5546875" style="73" customWidth="1"/>
    <col min="2" max="2" width="82.6640625" style="74" customWidth="1"/>
    <col min="3" max="3" width="21.33203125" style="74" customWidth="1"/>
    <col min="4" max="4" width="17.5546875" style="9" hidden="1" customWidth="1"/>
    <col min="5" max="5" width="17.5546875" style="39" hidden="1" customWidth="1"/>
    <col min="6" max="12" width="17.5546875" style="9" hidden="1" customWidth="1"/>
    <col min="13" max="13" width="18" style="20" hidden="1" customWidth="1"/>
    <col min="14" max="14" width="17.5546875" style="39" customWidth="1"/>
    <col min="15" max="15" width="17.5546875" style="9" hidden="1" customWidth="1"/>
    <col min="16" max="16" width="17.5546875" style="39" hidden="1" customWidth="1"/>
    <col min="17" max="25" width="17.5546875" style="9" hidden="1" customWidth="1"/>
    <col min="26" max="26" width="17.5546875" style="20" hidden="1" customWidth="1"/>
    <col min="27" max="27" width="17.5546875" style="39" customWidth="1"/>
    <col min="28" max="36" width="17.5546875" style="9" hidden="1" customWidth="1"/>
    <col min="37" max="37" width="17.5546875" style="20" hidden="1" customWidth="1"/>
    <col min="38" max="38" width="17.5546875" style="39" customWidth="1"/>
    <col min="39" max="39" width="15" style="8" hidden="1" customWidth="1"/>
    <col min="40" max="40" width="9.44140625" style="3" hidden="1" customWidth="1"/>
    <col min="41" max="41" width="9.109375" style="3" hidden="1" customWidth="1"/>
    <col min="42" max="42" width="9.109375" style="73" customWidth="1"/>
    <col min="43" max="16384" width="9.109375" style="73"/>
  </cols>
  <sheetData>
    <row r="1" spans="1:38" x14ac:dyDescent="0.35">
      <c r="AL1" s="39" t="s">
        <v>33</v>
      </c>
    </row>
    <row r="2" spans="1:38" x14ac:dyDescent="0.35">
      <c r="AL2" s="39" t="s">
        <v>17</v>
      </c>
    </row>
    <row r="3" spans="1:38" x14ac:dyDescent="0.35">
      <c r="AL3" s="39" t="s">
        <v>18</v>
      </c>
    </row>
    <row r="4" spans="1:38" x14ac:dyDescent="0.35">
      <c r="AA4" s="100" t="s">
        <v>386</v>
      </c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0"/>
    </row>
    <row r="6" spans="1:38" x14ac:dyDescent="0.35">
      <c r="AF6" s="59"/>
      <c r="AH6" s="59"/>
      <c r="AJ6" s="59"/>
      <c r="AL6" s="82" t="s">
        <v>33</v>
      </c>
    </row>
    <row r="7" spans="1:38" x14ac:dyDescent="0.35">
      <c r="AF7" s="59"/>
      <c r="AH7" s="59"/>
      <c r="AJ7" s="59"/>
      <c r="AL7" s="82" t="s">
        <v>17</v>
      </c>
    </row>
    <row r="8" spans="1:38" x14ac:dyDescent="0.35">
      <c r="AF8" s="59"/>
      <c r="AH8" s="59"/>
      <c r="AJ8" s="59"/>
      <c r="AL8" s="82" t="s">
        <v>18</v>
      </c>
    </row>
    <row r="9" spans="1:38" x14ac:dyDescent="0.35">
      <c r="AL9" s="39" t="s">
        <v>356</v>
      </c>
    </row>
    <row r="10" spans="1:38" ht="15.75" customHeight="1" x14ac:dyDescent="0.35">
      <c r="A10" s="144" t="s">
        <v>22</v>
      </c>
      <c r="B10" s="145"/>
      <c r="C10" s="145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7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7"/>
      <c r="AB10" s="148"/>
      <c r="AC10" s="149"/>
      <c r="AD10" s="148"/>
      <c r="AE10" s="149"/>
      <c r="AF10" s="148"/>
      <c r="AG10" s="149"/>
      <c r="AH10" s="148"/>
      <c r="AI10" s="149"/>
      <c r="AJ10" s="148"/>
      <c r="AK10" s="149"/>
      <c r="AL10" s="150"/>
    </row>
    <row r="11" spans="1:38" ht="19.5" customHeight="1" x14ac:dyDescent="0.35">
      <c r="A11" s="144" t="s">
        <v>34</v>
      </c>
      <c r="B11" s="145"/>
      <c r="C11" s="145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7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  <c r="AA11" s="147"/>
      <c r="AB11" s="148"/>
      <c r="AC11" s="149"/>
      <c r="AD11" s="148"/>
      <c r="AE11" s="149"/>
      <c r="AF11" s="148"/>
      <c r="AG11" s="149"/>
      <c r="AH11" s="148"/>
      <c r="AI11" s="149"/>
      <c r="AJ11" s="148"/>
      <c r="AK11" s="149"/>
      <c r="AL11" s="150"/>
    </row>
    <row r="12" spans="1:38" x14ac:dyDescent="0.35">
      <c r="A12" s="151"/>
      <c r="B12" s="145"/>
      <c r="C12" s="145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7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  <c r="AA12" s="147"/>
      <c r="AB12" s="148"/>
      <c r="AC12" s="149"/>
      <c r="AD12" s="148"/>
      <c r="AE12" s="149"/>
      <c r="AF12" s="148"/>
      <c r="AG12" s="149"/>
      <c r="AH12" s="148"/>
      <c r="AI12" s="149"/>
      <c r="AJ12" s="148"/>
      <c r="AK12" s="149"/>
      <c r="AL12" s="150"/>
    </row>
    <row r="13" spans="1:38" x14ac:dyDescent="0.35">
      <c r="A13" s="75"/>
      <c r="B13" s="76"/>
      <c r="C13" s="76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81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81"/>
      <c r="AB13" s="71"/>
      <c r="AC13" s="72"/>
      <c r="AD13" s="71"/>
      <c r="AE13" s="72"/>
      <c r="AF13" s="71"/>
      <c r="AG13" s="72"/>
      <c r="AH13" s="71"/>
      <c r="AI13" s="72"/>
      <c r="AJ13" s="71"/>
      <c r="AK13" s="72"/>
      <c r="AL13" s="83"/>
    </row>
    <row r="14" spans="1:38" x14ac:dyDescent="0.35">
      <c r="A14" s="77"/>
      <c r="B14" s="78"/>
      <c r="C14" s="78"/>
      <c r="AL14" s="39" t="s">
        <v>16</v>
      </c>
    </row>
    <row r="15" spans="1:38" ht="18.75" customHeight="1" x14ac:dyDescent="0.35">
      <c r="A15" s="118" t="s">
        <v>0</v>
      </c>
      <c r="B15" s="118" t="s">
        <v>13</v>
      </c>
      <c r="C15" s="118" t="s">
        <v>1</v>
      </c>
      <c r="D15" s="113" t="s">
        <v>23</v>
      </c>
      <c r="E15" s="123" t="s">
        <v>247</v>
      </c>
      <c r="F15" s="113" t="s">
        <v>23</v>
      </c>
      <c r="G15" s="111" t="s">
        <v>291</v>
      </c>
      <c r="H15" s="113" t="s">
        <v>23</v>
      </c>
      <c r="I15" s="111" t="s">
        <v>360</v>
      </c>
      <c r="J15" s="113" t="s">
        <v>23</v>
      </c>
      <c r="K15" s="111" t="s">
        <v>361</v>
      </c>
      <c r="L15" s="113" t="s">
        <v>23</v>
      </c>
      <c r="M15" s="115" t="s">
        <v>364</v>
      </c>
      <c r="N15" s="137" t="s">
        <v>23</v>
      </c>
      <c r="O15" s="109" t="s">
        <v>24</v>
      </c>
      <c r="P15" s="123" t="s">
        <v>247</v>
      </c>
      <c r="Q15" s="109" t="s">
        <v>24</v>
      </c>
      <c r="R15" s="111" t="s">
        <v>291</v>
      </c>
      <c r="S15" s="109" t="s">
        <v>24</v>
      </c>
      <c r="T15" s="111" t="s">
        <v>359</v>
      </c>
      <c r="U15" s="109" t="s">
        <v>24</v>
      </c>
      <c r="V15" s="111" t="s">
        <v>360</v>
      </c>
      <c r="W15" s="109" t="s">
        <v>24</v>
      </c>
      <c r="X15" s="111" t="s">
        <v>361</v>
      </c>
      <c r="Y15" s="109" t="s">
        <v>24</v>
      </c>
      <c r="Z15" s="115" t="s">
        <v>364</v>
      </c>
      <c r="AA15" s="140" t="s">
        <v>24</v>
      </c>
      <c r="AB15" s="109" t="s">
        <v>35</v>
      </c>
      <c r="AC15" s="111" t="s">
        <v>247</v>
      </c>
      <c r="AD15" s="109" t="s">
        <v>35</v>
      </c>
      <c r="AE15" s="111" t="s">
        <v>291</v>
      </c>
      <c r="AF15" s="109" t="s">
        <v>35</v>
      </c>
      <c r="AG15" s="111" t="s">
        <v>360</v>
      </c>
      <c r="AH15" s="109" t="s">
        <v>35</v>
      </c>
      <c r="AI15" s="111" t="s">
        <v>360</v>
      </c>
      <c r="AJ15" s="109" t="s">
        <v>35</v>
      </c>
      <c r="AK15" s="115" t="s">
        <v>364</v>
      </c>
      <c r="AL15" s="140" t="s">
        <v>35</v>
      </c>
    </row>
    <row r="16" spans="1:38" x14ac:dyDescent="0.35">
      <c r="A16" s="119"/>
      <c r="B16" s="129"/>
      <c r="C16" s="119"/>
      <c r="D16" s="114"/>
      <c r="E16" s="124"/>
      <c r="F16" s="114"/>
      <c r="G16" s="112"/>
      <c r="H16" s="114"/>
      <c r="I16" s="112"/>
      <c r="J16" s="114"/>
      <c r="K16" s="112"/>
      <c r="L16" s="114"/>
      <c r="M16" s="116"/>
      <c r="N16" s="138"/>
      <c r="O16" s="110"/>
      <c r="P16" s="124"/>
      <c r="Q16" s="110"/>
      <c r="R16" s="112"/>
      <c r="S16" s="110"/>
      <c r="T16" s="112"/>
      <c r="U16" s="110"/>
      <c r="V16" s="112"/>
      <c r="W16" s="110"/>
      <c r="X16" s="112"/>
      <c r="Y16" s="110"/>
      <c r="Z16" s="139"/>
      <c r="AA16" s="141"/>
      <c r="AB16" s="110"/>
      <c r="AC16" s="112"/>
      <c r="AD16" s="110"/>
      <c r="AE16" s="112"/>
      <c r="AF16" s="110"/>
      <c r="AG16" s="112"/>
      <c r="AH16" s="110"/>
      <c r="AI16" s="112"/>
      <c r="AJ16" s="110"/>
      <c r="AK16" s="139"/>
      <c r="AL16" s="141"/>
    </row>
    <row r="17" spans="1:40" x14ac:dyDescent="0.35">
      <c r="A17" s="79"/>
      <c r="B17" s="80" t="s">
        <v>2</v>
      </c>
      <c r="C17" s="80"/>
      <c r="D17" s="26">
        <f>D19+D20+D21</f>
        <v>1392505.5</v>
      </c>
      <c r="E17" s="26">
        <f>E19+E20+E21</f>
        <v>-160420.6</v>
      </c>
      <c r="F17" s="26">
        <f>D17+E17</f>
        <v>1232084.8999999999</v>
      </c>
      <c r="G17" s="26">
        <f>G19+G20+G21</f>
        <v>180275.78900000002</v>
      </c>
      <c r="H17" s="26">
        <f>F17+G17</f>
        <v>1412360.689</v>
      </c>
      <c r="I17" s="26">
        <f>I19+I20+I21</f>
        <v>-1481.5470000000005</v>
      </c>
      <c r="J17" s="26">
        <f>H17+I17</f>
        <v>1410879.142</v>
      </c>
      <c r="K17" s="26">
        <f>K19+K20+K21</f>
        <v>-26082.3</v>
      </c>
      <c r="L17" s="26">
        <f>J17+K17</f>
        <v>1384796.8419999999</v>
      </c>
      <c r="M17" s="26">
        <f>M19+M20+M21</f>
        <v>-136280.77800000002</v>
      </c>
      <c r="N17" s="40">
        <f>L17+M17</f>
        <v>1248516.064</v>
      </c>
      <c r="O17" s="26">
        <f t="shared" ref="O17:AB17" si="0">O19+O20+O21</f>
        <v>1411436.5</v>
      </c>
      <c r="P17" s="26">
        <f>P19+P20+P21</f>
        <v>144990.90000000002</v>
      </c>
      <c r="Q17" s="26">
        <f>O17+P17</f>
        <v>1556427.4</v>
      </c>
      <c r="R17" s="26">
        <f>R19+R20+R21</f>
        <v>0</v>
      </c>
      <c r="S17" s="26">
        <f>Q17+R17</f>
        <v>1556427.4</v>
      </c>
      <c r="T17" s="26">
        <f>T19+T20+T21</f>
        <v>0</v>
      </c>
      <c r="U17" s="26">
        <f>S17+T17</f>
        <v>1556427.4</v>
      </c>
      <c r="V17" s="26">
        <f>V19+V20+V21</f>
        <v>0</v>
      </c>
      <c r="W17" s="26">
        <f>U17+V17</f>
        <v>1556427.4</v>
      </c>
      <c r="X17" s="26">
        <f>X19+X20+X21</f>
        <v>-28858.976999999999</v>
      </c>
      <c r="Y17" s="26">
        <f>W17+X17</f>
        <v>1527568.423</v>
      </c>
      <c r="Z17" s="26">
        <f>Z19+Z20+Z21</f>
        <v>216664.13500000001</v>
      </c>
      <c r="AA17" s="40">
        <f>Y17+Z17</f>
        <v>1744232.558</v>
      </c>
      <c r="AB17" s="26">
        <f t="shared" si="0"/>
        <v>1015988</v>
      </c>
      <c r="AC17" s="27">
        <f>AC19+AC20+AC21</f>
        <v>-106010.1</v>
      </c>
      <c r="AD17" s="27">
        <f>AB17+AC17</f>
        <v>909977.9</v>
      </c>
      <c r="AE17" s="27">
        <f>AE19+AE20+AE21</f>
        <v>0</v>
      </c>
      <c r="AF17" s="27">
        <f>AD17+AE17</f>
        <v>909977.9</v>
      </c>
      <c r="AG17" s="27">
        <f>AG19+AG20+AG21</f>
        <v>0</v>
      </c>
      <c r="AH17" s="27">
        <f>AF17+AG17</f>
        <v>909977.9</v>
      </c>
      <c r="AI17" s="27">
        <f>AI19+AI20+AI21</f>
        <v>0</v>
      </c>
      <c r="AJ17" s="27">
        <f>AH17+AI17</f>
        <v>909977.9</v>
      </c>
      <c r="AK17" s="27">
        <f>AK19+AK20+AK21</f>
        <v>203684.962</v>
      </c>
      <c r="AL17" s="42">
        <f>AJ17+AK17</f>
        <v>1113662.862</v>
      </c>
    </row>
    <row r="18" spans="1:40" x14ac:dyDescent="0.35">
      <c r="A18" s="79"/>
      <c r="B18" s="80" t="s">
        <v>5</v>
      </c>
      <c r="C18" s="80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40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40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42"/>
    </row>
    <row r="19" spans="1:40" s="29" customFormat="1" hidden="1" x14ac:dyDescent="0.35">
      <c r="A19" s="25"/>
      <c r="B19" s="34" t="s">
        <v>6</v>
      </c>
      <c r="C19" s="35"/>
      <c r="D19" s="36">
        <f>D22+D23+D24+D25+D29+D41+D48+D53+D58+D63+D65+D68+D72+D75+D76+D77+D78+D79+D80+D81+D26+D50+D74+D34+D45+D55+D60+D39</f>
        <v>611119.5</v>
      </c>
      <c r="E19" s="36">
        <f>E22+E23+E24+E25+E29+E41+E48+E53+E58+E63+E65+E68+E72+E75+E76+E77+E78+E79+E80+E81+E26+E50+E74+E34+E45+E55+E60+E39</f>
        <v>-160420.6</v>
      </c>
      <c r="F19" s="26">
        <f t="shared" ref="F19:F102" si="1">D19+E19</f>
        <v>450698.9</v>
      </c>
      <c r="G19" s="36">
        <f>G22+G23+G24+G25+G29+G48+G53+G58+G63+G65+G68+G72+G75+G76+G77+G78+G79+G80+G81+G26+G50+G74+G34+G45+G55+G60+G39+G43+G82+G88+G89+G91+G83+G90</f>
        <v>180275.78900000002</v>
      </c>
      <c r="H19" s="26">
        <f t="shared" ref="H19:H27" si="2">F19+G19</f>
        <v>630974.68900000001</v>
      </c>
      <c r="I19" s="36">
        <f>I22+I23+I24+I25+I29+I48+I53+I58+I63+I65+I68+I72+I75+I76+I77+I78+I79+I80+I81+I26+I50+I74+I34+I45+I55+I60+I39+I43+I82+I88+I89+I91+I83+I90</f>
        <v>-5690.5220000000008</v>
      </c>
      <c r="J19" s="26">
        <f t="shared" ref="J19:J27" si="3">H19+I19</f>
        <v>625284.16700000002</v>
      </c>
      <c r="K19" s="36">
        <f>K22+K23+K24+K25+K29+K48+K53+K58+K63+K65+K68+K72+K75+K76+K77+K78+K79+K80+K81+K26+K50+K74+K34+K45+K55+K60+K39+K43+K82+K88+K89+K91+K83+K90</f>
        <v>0</v>
      </c>
      <c r="L19" s="26">
        <f t="shared" ref="L19:L27" si="4">J19+K19</f>
        <v>625284.16700000002</v>
      </c>
      <c r="M19" s="36">
        <f>M22+M23+M24+M25+M29+M48+M53+M58+M63+M65+M68+M72+M75+M76+M77+M78+M79+M80+M81+M26+M50+M74+M34+M45+M55+M60+M39+M43+M82+M88+M89+M91+M90+M92+M93+M95+M85+M94+M96</f>
        <v>-145632.04100000003</v>
      </c>
      <c r="N19" s="26">
        <f t="shared" ref="N19:N27" si="5">L19+M19</f>
        <v>479652.12599999999</v>
      </c>
      <c r="O19" s="36">
        <f>O22+O23+O24+O25+O29+O41+O48+O53+O58+O63+O65+O68+O72+O75+O76+O77+O78+O79+O80+O81+O26+O50+O74+O34+O45+O55+O60+O39</f>
        <v>524618.50000000012</v>
      </c>
      <c r="P19" s="36">
        <f>P22+P23+P24+P25+P29+P41+P48+P53+P58+P63+P65+P68+P72+P75+P76+P77+P78+P79+P80+P81+P26+P50+P74+P34+P45+P55+P60+P39</f>
        <v>144990.90000000002</v>
      </c>
      <c r="Q19" s="26">
        <f t="shared" ref="Q19:Q102" si="6">O19+P19</f>
        <v>669609.40000000014</v>
      </c>
      <c r="R19" s="36">
        <f>R22+R23+R24+R25+R29+R48+R53+R58+R63+R65+R68+R72+R75+R76+R77+R78+R79+R80+R81+R26+R50+R74+R34+R45+R55+R60+R39+R43+R84+R88+R89+R91+R83+R90</f>
        <v>0</v>
      </c>
      <c r="S19" s="26">
        <f t="shared" ref="S19:S27" si="7">Q19+R19</f>
        <v>669609.40000000014</v>
      </c>
      <c r="T19" s="36">
        <f>T22+T23+T24+T25+T29+T48+T53+T58+T63+T65+T68+T72+T75+T76+T77+T78+T79+T80+T81+T26+T50+T74+T34+T45+T55+T60+T39+T43+T84+T88+T89+T91+T83+T90</f>
        <v>0</v>
      </c>
      <c r="U19" s="26">
        <f t="shared" ref="U19:U27" si="8">S19+T19</f>
        <v>669609.40000000014</v>
      </c>
      <c r="V19" s="36">
        <f>V22+V23+V24+V25+V29+V48+V53+V58+V63+V65+V68+V72+V75+V76+V77+V78+V79+V80+V81+V26+V50+V74+V34+V45+V55+V60+V39+V43+V84+V88+V89+V91+V83+V90</f>
        <v>0</v>
      </c>
      <c r="W19" s="26">
        <f t="shared" ref="W19:W27" si="9">U19+V19</f>
        <v>669609.40000000014</v>
      </c>
      <c r="X19" s="36">
        <f>X22+X23+X24+X25+X29+X48+X53+X58+X63+X65+X68+X72+X75+X76+X77+X78+X79+X80+X81+X26+X50+X74+X34+X45+X55+X60+X39+X43+X84+X88+X89+X91+X83+X90</f>
        <v>-1537.377</v>
      </c>
      <c r="Y19" s="26">
        <f t="shared" ref="Y19:Y27" si="10">W19+X19</f>
        <v>668072.02300000016</v>
      </c>
      <c r="Z19" s="36">
        <f>Z22+Z23+Z24+Z25+Z29+Z48+Z53+Z58+Z63+Z65+Z68+Z72+Z75+Z76+Z77+Z78+Z79+Z80+Z81+Z26+Z50+Z74+Z34+Z45+Z55+Z60+Z39+Z43+Z82+Z88+Z89+Z91+Z90+Z92+Z93+Z95+Z85+Z94+Z96</f>
        <v>216664.13500000001</v>
      </c>
      <c r="AA19" s="26">
        <f t="shared" ref="AA19:AA27" si="11">Y19+Z19</f>
        <v>884736.15800000017</v>
      </c>
      <c r="AB19" s="36">
        <f>AB22+AB23+AB24+AB25+AB29+AB41+AB48+AB53+AB58+AB63+AB65+AB68+AB72+AB75+AB76+AB77+AB78+AB79+AB80+AB81+AB26+AB50+AB74+AB34+AB45+AB55+AB60+AB39</f>
        <v>618176.1</v>
      </c>
      <c r="AC19" s="37">
        <f>AC22+AC23+AC24+AC25+AC29+AC41+AC48+AC53+AC58+AC63+AC65+AC68+AC72+AC75+AC76+AC77+AC78+AC79+AC80+AC81+AC26+AC50+AC74+AC34+AC45+AC55+AC60+AC39</f>
        <v>-106010.1</v>
      </c>
      <c r="AD19" s="27">
        <f t="shared" ref="AD19:AD102" si="12">AB19+AC19</f>
        <v>512166</v>
      </c>
      <c r="AE19" s="37">
        <f>AE22+AE23+AE24+AE25+AE29+AE48+AE53+AE58+AE63+AE65+AE68+AE72+AE75+AE76+AE77+AE78+AE79+AE80+AE81+AE26+AE50+AE74+AE34+AE45+AE55+AE60+AE39+AE43+AE84+AE88+AE89+AE91+AE83+AE90</f>
        <v>0</v>
      </c>
      <c r="AF19" s="27">
        <f t="shared" ref="AF19:AF27" si="13">AD19+AE19</f>
        <v>512166</v>
      </c>
      <c r="AG19" s="37">
        <f>AG22+AG23+AG24+AG25+AG29+AG48+AG53+AG58+AG63+AG65+AG68+AG72+AG75+AG76+AG77+AG78+AG79+AG80+AG81+AG26+AG50+AG74+AG34+AG45+AG55+AG60+AG39+AG43+AG84+AG88+AG89+AG91+AG83+AG90</f>
        <v>0</v>
      </c>
      <c r="AH19" s="27">
        <f t="shared" ref="AH19:AH27" si="14">AF19+AG19</f>
        <v>512166</v>
      </c>
      <c r="AI19" s="37">
        <f>AI22+AI23+AI24+AI25+AI29+AI48+AI53+AI58+AI63+AI65+AI68+AI72+AI75+AI76+AI77+AI78+AI79+AI80+AI81+AI26+AI50+AI74+AI34+AI45+AI55+AI60+AI39+AI43+AI84+AI88+AI89+AI91+AI83+AI90</f>
        <v>0</v>
      </c>
      <c r="AJ19" s="27">
        <f t="shared" ref="AJ19:AJ27" si="15">AH19+AI19</f>
        <v>512166</v>
      </c>
      <c r="AK19" s="37">
        <f>AK22+AK23+AK24+AK25+AK29+AK48+AK53+AK58+AK63+AK65+AK68+AK72+AK75+AK76+AK77+AK78+AK79+AK80+AK81+AK26+AK50+AK74+AK34+AK45+AK55+AK60+AK39+AK43+AK82+AK88+AK89+AK91+AK90+AK92+AK93+AK95+AK85+AK94+AK96</f>
        <v>203684.962</v>
      </c>
      <c r="AL19" s="27">
        <f t="shared" ref="AL19:AL27" si="16">AJ19+AK19</f>
        <v>715850.96200000006</v>
      </c>
      <c r="AM19" s="28"/>
      <c r="AN19" s="30">
        <v>0</v>
      </c>
    </row>
    <row r="20" spans="1:40" x14ac:dyDescent="0.35">
      <c r="A20" s="79"/>
      <c r="B20" s="84" t="s">
        <v>12</v>
      </c>
      <c r="C20" s="80"/>
      <c r="D20" s="26">
        <f>D30+D49+D59+D64+D69+D73+D54+D35+D40</f>
        <v>523839.19999999995</v>
      </c>
      <c r="E20" s="26">
        <f>E30+E49+E59+E64+E69+E73+E54+E35+E40</f>
        <v>0</v>
      </c>
      <c r="F20" s="26">
        <f t="shared" si="1"/>
        <v>523839.19999999995</v>
      </c>
      <c r="G20" s="26">
        <f>G30+G49+G59+G64+G69+G73+G54+G35+G40+G44</f>
        <v>0</v>
      </c>
      <c r="H20" s="26">
        <f t="shared" si="2"/>
        <v>523839.19999999995</v>
      </c>
      <c r="I20" s="26">
        <f>I30+I49+I59+I64+I69+I73+I54+I35+I40+I44</f>
        <v>4208.9750000000004</v>
      </c>
      <c r="J20" s="26">
        <f t="shared" si="3"/>
        <v>528048.17499999993</v>
      </c>
      <c r="K20" s="26">
        <f>K30+K49+K59+K64+K69+K73+K54+K35+K40+K44</f>
        <v>0</v>
      </c>
      <c r="L20" s="26">
        <f t="shared" si="4"/>
        <v>528048.17499999993</v>
      </c>
      <c r="M20" s="26">
        <f>M30+M49+M59+M64+M69+M73+M54+M35+M40+M44+M86</f>
        <v>467.56299999999999</v>
      </c>
      <c r="N20" s="40">
        <f t="shared" si="5"/>
        <v>528515.7379999999</v>
      </c>
      <c r="O20" s="26">
        <f>O30+O49+O59+O64+O69+O73+O54+O35+O40</f>
        <v>629271.1</v>
      </c>
      <c r="P20" s="26">
        <f>P30+P49+P59+P64+P69+P73+P54+P35+P40</f>
        <v>0</v>
      </c>
      <c r="Q20" s="26">
        <f t="shared" si="6"/>
        <v>629271.1</v>
      </c>
      <c r="R20" s="26">
        <f>R30+R49+R59+R64+R69+R73+R54+R35+R40+R44</f>
        <v>0</v>
      </c>
      <c r="S20" s="26">
        <f t="shared" si="7"/>
        <v>629271.1</v>
      </c>
      <c r="T20" s="26">
        <f>T30+T49+T59+T64+T69+T73+T54+T35+T40+T44</f>
        <v>0</v>
      </c>
      <c r="U20" s="26">
        <f t="shared" si="8"/>
        <v>629271.1</v>
      </c>
      <c r="V20" s="26">
        <f>V30+V49+V59+V64+V69+V73+V54+V35+V40+V44</f>
        <v>0</v>
      </c>
      <c r="W20" s="26">
        <f t="shared" si="9"/>
        <v>629271.1</v>
      </c>
      <c r="X20" s="26">
        <f>X30+X49+X59+X64+X69+X73+X54+X35+X40+X44</f>
        <v>0</v>
      </c>
      <c r="Y20" s="26">
        <f t="shared" si="10"/>
        <v>629271.1</v>
      </c>
      <c r="Z20" s="26">
        <f>Z30+Z49+Z59+Z64+Z69+Z73+Z54+Z35+Z40+Z44+Z86</f>
        <v>0</v>
      </c>
      <c r="AA20" s="40">
        <f t="shared" si="11"/>
        <v>629271.1</v>
      </c>
      <c r="AB20" s="26">
        <f>AB30+AB49+AB59+AB64+AB69+AB73+AB54+AB35+AB40</f>
        <v>397811.89999999997</v>
      </c>
      <c r="AC20" s="27">
        <f>AC30+AC49+AC59+AC64+AC69+AC73+AC54+AC35+AC40</f>
        <v>0</v>
      </c>
      <c r="AD20" s="27">
        <f t="shared" si="12"/>
        <v>397811.89999999997</v>
      </c>
      <c r="AE20" s="27">
        <f>AE30+AE49+AE59+AE64+AE69+AE73+AE54+AE35+AE40+AE44</f>
        <v>0</v>
      </c>
      <c r="AF20" s="27">
        <f t="shared" si="13"/>
        <v>397811.89999999997</v>
      </c>
      <c r="AG20" s="27">
        <f>AG30+AG49+AG59+AG64+AG69+AG73+AG54+AG35+AG40+AG44</f>
        <v>0</v>
      </c>
      <c r="AH20" s="27">
        <f t="shared" si="14"/>
        <v>397811.89999999997</v>
      </c>
      <c r="AI20" s="27">
        <f>AI30+AI49+AI59+AI64+AI69+AI73+AI54+AI35+AI40+AI44</f>
        <v>0</v>
      </c>
      <c r="AJ20" s="27">
        <f t="shared" si="15"/>
        <v>397811.89999999997</v>
      </c>
      <c r="AK20" s="27">
        <f>AK30+AK49+AK59+AK64+AK69+AK73+AK54+AK35+AK40+AK44+AK86</f>
        <v>0</v>
      </c>
      <c r="AL20" s="42">
        <f t="shared" si="16"/>
        <v>397811.89999999997</v>
      </c>
      <c r="AN20" s="10"/>
    </row>
    <row r="21" spans="1:40" x14ac:dyDescent="0.35">
      <c r="A21" s="79"/>
      <c r="B21" s="85" t="s">
        <v>29</v>
      </c>
      <c r="C21" s="80"/>
      <c r="D21" s="26">
        <f>D31+D36</f>
        <v>257546.8</v>
      </c>
      <c r="E21" s="26">
        <f>E31+E36</f>
        <v>0</v>
      </c>
      <c r="F21" s="26">
        <f t="shared" si="1"/>
        <v>257546.8</v>
      </c>
      <c r="G21" s="26">
        <f>G31+G36</f>
        <v>0</v>
      </c>
      <c r="H21" s="26">
        <f t="shared" si="2"/>
        <v>257546.8</v>
      </c>
      <c r="I21" s="26">
        <f>I31+I36</f>
        <v>0</v>
      </c>
      <c r="J21" s="26">
        <f t="shared" si="3"/>
        <v>257546.8</v>
      </c>
      <c r="K21" s="26">
        <f>K31+K36</f>
        <v>-26082.3</v>
      </c>
      <c r="L21" s="26">
        <f t="shared" si="4"/>
        <v>231464.5</v>
      </c>
      <c r="M21" s="26">
        <f>M31+M36+M87</f>
        <v>8883.7000000000007</v>
      </c>
      <c r="N21" s="40">
        <f t="shared" si="5"/>
        <v>240348.2</v>
      </c>
      <c r="O21" s="26">
        <f t="shared" ref="O21:AB21" si="17">O31+O36</f>
        <v>257546.9</v>
      </c>
      <c r="P21" s="26">
        <f>P31+P36</f>
        <v>0</v>
      </c>
      <c r="Q21" s="26">
        <f t="shared" si="6"/>
        <v>257546.9</v>
      </c>
      <c r="R21" s="26">
        <f>R31+R36</f>
        <v>0</v>
      </c>
      <c r="S21" s="26">
        <f t="shared" si="7"/>
        <v>257546.9</v>
      </c>
      <c r="T21" s="26">
        <f>T31+T36</f>
        <v>0</v>
      </c>
      <c r="U21" s="26">
        <f t="shared" si="8"/>
        <v>257546.9</v>
      </c>
      <c r="V21" s="26">
        <f>V31+V36</f>
        <v>0</v>
      </c>
      <c r="W21" s="26">
        <f t="shared" si="9"/>
        <v>257546.9</v>
      </c>
      <c r="X21" s="26">
        <f>X31+X36</f>
        <v>-27321.599999999999</v>
      </c>
      <c r="Y21" s="26">
        <f t="shared" si="10"/>
        <v>230225.3</v>
      </c>
      <c r="Z21" s="26">
        <f>Z31+Z36+Z87</f>
        <v>0</v>
      </c>
      <c r="AA21" s="40">
        <f t="shared" si="11"/>
        <v>230225.3</v>
      </c>
      <c r="AB21" s="26">
        <f t="shared" si="17"/>
        <v>0</v>
      </c>
      <c r="AC21" s="27">
        <f>AC31+AC36</f>
        <v>0</v>
      </c>
      <c r="AD21" s="27">
        <f t="shared" si="12"/>
        <v>0</v>
      </c>
      <c r="AE21" s="27">
        <f>AE31+AE36</f>
        <v>0</v>
      </c>
      <c r="AF21" s="27">
        <f t="shared" si="13"/>
        <v>0</v>
      </c>
      <c r="AG21" s="27">
        <f>AG31+AG36</f>
        <v>0</v>
      </c>
      <c r="AH21" s="27">
        <f t="shared" si="14"/>
        <v>0</v>
      </c>
      <c r="AI21" s="27">
        <f>AI31+AI36</f>
        <v>0</v>
      </c>
      <c r="AJ21" s="27">
        <f t="shared" si="15"/>
        <v>0</v>
      </c>
      <c r="AK21" s="27">
        <f>AK31+AK36+AK87</f>
        <v>0</v>
      </c>
      <c r="AL21" s="42">
        <f t="shared" si="16"/>
        <v>0</v>
      </c>
      <c r="AN21" s="10"/>
    </row>
    <row r="22" spans="1:40" ht="54" x14ac:dyDescent="0.35">
      <c r="A22" s="86" t="s">
        <v>30</v>
      </c>
      <c r="B22" s="84" t="s">
        <v>50</v>
      </c>
      <c r="C22" s="84" t="s">
        <v>129</v>
      </c>
      <c r="D22" s="12">
        <v>0</v>
      </c>
      <c r="E22" s="40">
        <v>0</v>
      </c>
      <c r="F22" s="12">
        <f t="shared" si="1"/>
        <v>0</v>
      </c>
      <c r="G22" s="12">
        <v>0</v>
      </c>
      <c r="H22" s="12">
        <f t="shared" si="2"/>
        <v>0</v>
      </c>
      <c r="I22" s="12">
        <v>0</v>
      </c>
      <c r="J22" s="12">
        <f t="shared" si="3"/>
        <v>0</v>
      </c>
      <c r="K22" s="12">
        <v>0</v>
      </c>
      <c r="L22" s="12">
        <f t="shared" si="4"/>
        <v>0</v>
      </c>
      <c r="M22" s="21">
        <v>0</v>
      </c>
      <c r="N22" s="40">
        <f t="shared" si="5"/>
        <v>0</v>
      </c>
      <c r="O22" s="12">
        <v>0</v>
      </c>
      <c r="P22" s="40">
        <v>0</v>
      </c>
      <c r="Q22" s="12">
        <f t="shared" si="6"/>
        <v>0</v>
      </c>
      <c r="R22" s="12">
        <v>0</v>
      </c>
      <c r="S22" s="12">
        <f t="shared" si="7"/>
        <v>0</v>
      </c>
      <c r="T22" s="12">
        <v>0</v>
      </c>
      <c r="U22" s="12">
        <f t="shared" si="8"/>
        <v>0</v>
      </c>
      <c r="V22" s="12">
        <v>0</v>
      </c>
      <c r="W22" s="12">
        <f t="shared" si="9"/>
        <v>0</v>
      </c>
      <c r="X22" s="12">
        <v>0</v>
      </c>
      <c r="Y22" s="12">
        <f t="shared" si="10"/>
        <v>0</v>
      </c>
      <c r="Z22" s="21">
        <v>0</v>
      </c>
      <c r="AA22" s="40">
        <f t="shared" si="11"/>
        <v>0</v>
      </c>
      <c r="AB22" s="13">
        <v>5984</v>
      </c>
      <c r="AC22" s="13">
        <v>0</v>
      </c>
      <c r="AD22" s="13">
        <f t="shared" si="12"/>
        <v>5984</v>
      </c>
      <c r="AE22" s="13">
        <v>0</v>
      </c>
      <c r="AF22" s="13">
        <f t="shared" si="13"/>
        <v>5984</v>
      </c>
      <c r="AG22" s="13">
        <v>0</v>
      </c>
      <c r="AH22" s="13">
        <f t="shared" si="14"/>
        <v>5984</v>
      </c>
      <c r="AI22" s="13">
        <v>0</v>
      </c>
      <c r="AJ22" s="13">
        <f t="shared" si="15"/>
        <v>5984</v>
      </c>
      <c r="AK22" s="23">
        <v>0</v>
      </c>
      <c r="AL22" s="42">
        <f t="shared" si="16"/>
        <v>5984</v>
      </c>
      <c r="AM22" s="8" t="s">
        <v>85</v>
      </c>
      <c r="AN22" s="10"/>
    </row>
    <row r="23" spans="1:40" ht="54" x14ac:dyDescent="0.35">
      <c r="A23" s="86" t="s">
        <v>136</v>
      </c>
      <c r="B23" s="84" t="s">
        <v>51</v>
      </c>
      <c r="C23" s="84" t="s">
        <v>129</v>
      </c>
      <c r="D23" s="12">
        <v>0</v>
      </c>
      <c r="E23" s="40">
        <v>0</v>
      </c>
      <c r="F23" s="12">
        <f t="shared" si="1"/>
        <v>0</v>
      </c>
      <c r="G23" s="12">
        <v>0</v>
      </c>
      <c r="H23" s="12">
        <f t="shared" si="2"/>
        <v>0</v>
      </c>
      <c r="I23" s="12">
        <v>0</v>
      </c>
      <c r="J23" s="12">
        <f t="shared" si="3"/>
        <v>0</v>
      </c>
      <c r="K23" s="12">
        <v>0</v>
      </c>
      <c r="L23" s="12">
        <f t="shared" si="4"/>
        <v>0</v>
      </c>
      <c r="M23" s="21">
        <v>0</v>
      </c>
      <c r="N23" s="40">
        <f t="shared" si="5"/>
        <v>0</v>
      </c>
      <c r="O23" s="12">
        <v>0</v>
      </c>
      <c r="P23" s="40">
        <v>0</v>
      </c>
      <c r="Q23" s="12">
        <f t="shared" si="6"/>
        <v>0</v>
      </c>
      <c r="R23" s="12">
        <v>0</v>
      </c>
      <c r="S23" s="12">
        <f t="shared" si="7"/>
        <v>0</v>
      </c>
      <c r="T23" s="12">
        <v>0</v>
      </c>
      <c r="U23" s="12">
        <f t="shared" si="8"/>
        <v>0</v>
      </c>
      <c r="V23" s="12">
        <v>0</v>
      </c>
      <c r="W23" s="12">
        <f t="shared" si="9"/>
        <v>0</v>
      </c>
      <c r="X23" s="12">
        <v>0</v>
      </c>
      <c r="Y23" s="12">
        <f t="shared" si="10"/>
        <v>0</v>
      </c>
      <c r="Z23" s="21">
        <v>0</v>
      </c>
      <c r="AA23" s="40">
        <f t="shared" si="11"/>
        <v>0</v>
      </c>
      <c r="AB23" s="13">
        <v>6874.9</v>
      </c>
      <c r="AC23" s="13">
        <v>0</v>
      </c>
      <c r="AD23" s="13">
        <f t="shared" si="12"/>
        <v>6874.9</v>
      </c>
      <c r="AE23" s="13">
        <v>0</v>
      </c>
      <c r="AF23" s="13">
        <f t="shared" si="13"/>
        <v>6874.9</v>
      </c>
      <c r="AG23" s="13">
        <v>0</v>
      </c>
      <c r="AH23" s="13">
        <f t="shared" si="14"/>
        <v>6874.9</v>
      </c>
      <c r="AI23" s="13">
        <v>0</v>
      </c>
      <c r="AJ23" s="13">
        <f t="shared" si="15"/>
        <v>6874.9</v>
      </c>
      <c r="AK23" s="23">
        <v>0</v>
      </c>
      <c r="AL23" s="42">
        <f t="shared" si="16"/>
        <v>6874.9</v>
      </c>
      <c r="AM23" s="8" t="s">
        <v>86</v>
      </c>
      <c r="AN23" s="10"/>
    </row>
    <row r="24" spans="1:40" ht="54" x14ac:dyDescent="0.35">
      <c r="A24" s="86" t="s">
        <v>137</v>
      </c>
      <c r="B24" s="85" t="s">
        <v>52</v>
      </c>
      <c r="C24" s="84" t="s">
        <v>129</v>
      </c>
      <c r="D24" s="15">
        <v>0</v>
      </c>
      <c r="E24" s="40">
        <v>0</v>
      </c>
      <c r="F24" s="12">
        <f t="shared" si="1"/>
        <v>0</v>
      </c>
      <c r="G24" s="12">
        <v>0</v>
      </c>
      <c r="H24" s="12">
        <f t="shared" si="2"/>
        <v>0</v>
      </c>
      <c r="I24" s="12">
        <v>0</v>
      </c>
      <c r="J24" s="12">
        <f t="shared" si="3"/>
        <v>0</v>
      </c>
      <c r="K24" s="12">
        <v>0</v>
      </c>
      <c r="L24" s="12">
        <f t="shared" si="4"/>
        <v>0</v>
      </c>
      <c r="M24" s="21">
        <v>0</v>
      </c>
      <c r="N24" s="40">
        <f t="shared" si="5"/>
        <v>0</v>
      </c>
      <c r="O24" s="15">
        <v>5817.9</v>
      </c>
      <c r="P24" s="40">
        <v>0</v>
      </c>
      <c r="Q24" s="12">
        <f t="shared" si="6"/>
        <v>5817.9</v>
      </c>
      <c r="R24" s="12">
        <v>0</v>
      </c>
      <c r="S24" s="12">
        <f t="shared" si="7"/>
        <v>5817.9</v>
      </c>
      <c r="T24" s="12">
        <v>0</v>
      </c>
      <c r="U24" s="12">
        <f t="shared" si="8"/>
        <v>5817.9</v>
      </c>
      <c r="V24" s="12">
        <v>0</v>
      </c>
      <c r="W24" s="12">
        <f t="shared" si="9"/>
        <v>5817.9</v>
      </c>
      <c r="X24" s="12">
        <v>0</v>
      </c>
      <c r="Y24" s="12">
        <f t="shared" si="10"/>
        <v>5817.9</v>
      </c>
      <c r="Z24" s="21">
        <v>0</v>
      </c>
      <c r="AA24" s="40">
        <f t="shared" si="11"/>
        <v>5817.9</v>
      </c>
      <c r="AB24" s="14">
        <v>137141.1</v>
      </c>
      <c r="AC24" s="12">
        <v>0</v>
      </c>
      <c r="AD24" s="13">
        <f t="shared" si="12"/>
        <v>137141.1</v>
      </c>
      <c r="AE24" s="12">
        <v>0</v>
      </c>
      <c r="AF24" s="13">
        <f t="shared" si="13"/>
        <v>137141.1</v>
      </c>
      <c r="AG24" s="12">
        <v>0</v>
      </c>
      <c r="AH24" s="13">
        <f t="shared" si="14"/>
        <v>137141.1</v>
      </c>
      <c r="AI24" s="12">
        <v>0</v>
      </c>
      <c r="AJ24" s="13">
        <f t="shared" si="15"/>
        <v>137141.1</v>
      </c>
      <c r="AK24" s="21">
        <v>0</v>
      </c>
      <c r="AL24" s="42">
        <f t="shared" si="16"/>
        <v>137141.1</v>
      </c>
      <c r="AM24" s="8" t="s">
        <v>87</v>
      </c>
      <c r="AN24" s="10"/>
    </row>
    <row r="25" spans="1:40" ht="54" x14ac:dyDescent="0.35">
      <c r="A25" s="86" t="s">
        <v>138</v>
      </c>
      <c r="B25" s="85" t="s">
        <v>53</v>
      </c>
      <c r="C25" s="84" t="s">
        <v>129</v>
      </c>
      <c r="D25" s="12">
        <v>0</v>
      </c>
      <c r="E25" s="40">
        <v>137239.1</v>
      </c>
      <c r="F25" s="12">
        <f t="shared" si="1"/>
        <v>137239.1</v>
      </c>
      <c r="G25" s="12"/>
      <c r="H25" s="12">
        <f t="shared" si="2"/>
        <v>137239.1</v>
      </c>
      <c r="I25" s="12"/>
      <c r="J25" s="12">
        <f t="shared" si="3"/>
        <v>137239.1</v>
      </c>
      <c r="K25" s="12"/>
      <c r="L25" s="12">
        <f t="shared" si="4"/>
        <v>137239.1</v>
      </c>
      <c r="M25" s="21">
        <v>-50000</v>
      </c>
      <c r="N25" s="40">
        <f t="shared" si="5"/>
        <v>87239.1</v>
      </c>
      <c r="O25" s="12">
        <v>0</v>
      </c>
      <c r="P25" s="40">
        <v>108101.7</v>
      </c>
      <c r="Q25" s="12">
        <f t="shared" si="6"/>
        <v>108101.7</v>
      </c>
      <c r="R25" s="12"/>
      <c r="S25" s="12">
        <f t="shared" si="7"/>
        <v>108101.7</v>
      </c>
      <c r="T25" s="12"/>
      <c r="U25" s="12">
        <f t="shared" si="8"/>
        <v>108101.7</v>
      </c>
      <c r="V25" s="12"/>
      <c r="W25" s="12">
        <f t="shared" si="9"/>
        <v>108101.7</v>
      </c>
      <c r="X25" s="12"/>
      <c r="Y25" s="12">
        <f t="shared" si="10"/>
        <v>108101.7</v>
      </c>
      <c r="Z25" s="21">
        <v>50000</v>
      </c>
      <c r="AA25" s="40">
        <f t="shared" si="11"/>
        <v>158101.70000000001</v>
      </c>
      <c r="AB25" s="13">
        <v>6601.1</v>
      </c>
      <c r="AC25" s="13">
        <v>-924.5</v>
      </c>
      <c r="AD25" s="13">
        <f t="shared" si="12"/>
        <v>5676.6</v>
      </c>
      <c r="AE25" s="13"/>
      <c r="AF25" s="13">
        <f t="shared" si="13"/>
        <v>5676.6</v>
      </c>
      <c r="AG25" s="13"/>
      <c r="AH25" s="13">
        <f t="shared" si="14"/>
        <v>5676.6</v>
      </c>
      <c r="AI25" s="13"/>
      <c r="AJ25" s="13">
        <f t="shared" si="15"/>
        <v>5676.6</v>
      </c>
      <c r="AK25" s="23"/>
      <c r="AL25" s="42">
        <f t="shared" si="16"/>
        <v>5676.6</v>
      </c>
      <c r="AM25" s="8" t="s">
        <v>88</v>
      </c>
      <c r="AN25" s="10"/>
    </row>
    <row r="26" spans="1:40" ht="54" x14ac:dyDescent="0.35">
      <c r="A26" s="86" t="s">
        <v>139</v>
      </c>
      <c r="B26" s="85" t="s">
        <v>54</v>
      </c>
      <c r="C26" s="84" t="s">
        <v>129</v>
      </c>
      <c r="D26" s="12">
        <v>218006.30000000002</v>
      </c>
      <c r="E26" s="40">
        <f>-114032.7-1.4</f>
        <v>-114034.09999999999</v>
      </c>
      <c r="F26" s="12">
        <f t="shared" si="1"/>
        <v>103972.20000000003</v>
      </c>
      <c r="G26" s="12">
        <v>117652.06</v>
      </c>
      <c r="H26" s="12">
        <f t="shared" si="2"/>
        <v>221624.26</v>
      </c>
      <c r="I26" s="12">
        <v>-1481.547</v>
      </c>
      <c r="J26" s="12">
        <f t="shared" si="3"/>
        <v>220142.71300000002</v>
      </c>
      <c r="K26" s="12"/>
      <c r="L26" s="12">
        <f t="shared" si="4"/>
        <v>220142.71300000002</v>
      </c>
      <c r="M26" s="21">
        <v>-68605.801000000007</v>
      </c>
      <c r="N26" s="40">
        <f t="shared" si="5"/>
        <v>151536.91200000001</v>
      </c>
      <c r="O26" s="12">
        <v>0</v>
      </c>
      <c r="P26" s="40">
        <v>114032.7</v>
      </c>
      <c r="Q26" s="12">
        <f t="shared" si="6"/>
        <v>114032.7</v>
      </c>
      <c r="R26" s="12"/>
      <c r="S26" s="12">
        <f t="shared" si="7"/>
        <v>114032.7</v>
      </c>
      <c r="T26" s="12"/>
      <c r="U26" s="12">
        <f t="shared" si="8"/>
        <v>114032.7</v>
      </c>
      <c r="V26" s="12"/>
      <c r="W26" s="12">
        <f t="shared" si="9"/>
        <v>114032.7</v>
      </c>
      <c r="X26" s="12">
        <v>-1537.377</v>
      </c>
      <c r="Y26" s="12">
        <f t="shared" si="10"/>
        <v>112495.323</v>
      </c>
      <c r="Z26" s="21">
        <v>68605.801000000007</v>
      </c>
      <c r="AA26" s="40">
        <f t="shared" si="11"/>
        <v>181101.12400000001</v>
      </c>
      <c r="AB26" s="12">
        <v>0</v>
      </c>
      <c r="AC26" s="13"/>
      <c r="AD26" s="13">
        <f t="shared" si="12"/>
        <v>0</v>
      </c>
      <c r="AE26" s="13"/>
      <c r="AF26" s="13">
        <f t="shared" si="13"/>
        <v>0</v>
      </c>
      <c r="AG26" s="13"/>
      <c r="AH26" s="13">
        <f t="shared" si="14"/>
        <v>0</v>
      </c>
      <c r="AI26" s="13"/>
      <c r="AJ26" s="13">
        <f t="shared" si="15"/>
        <v>0</v>
      </c>
      <c r="AK26" s="23"/>
      <c r="AL26" s="42">
        <f t="shared" si="16"/>
        <v>0</v>
      </c>
      <c r="AM26" s="8" t="s">
        <v>89</v>
      </c>
      <c r="AN26" s="10"/>
    </row>
    <row r="27" spans="1:40" ht="54" x14ac:dyDescent="0.35">
      <c r="A27" s="133" t="s">
        <v>140</v>
      </c>
      <c r="B27" s="85" t="s">
        <v>55</v>
      </c>
      <c r="C27" s="84" t="s">
        <v>129</v>
      </c>
      <c r="D27" s="12">
        <f>D29+D30+D31</f>
        <v>390645</v>
      </c>
      <c r="E27" s="40">
        <f>E29+E30+E31</f>
        <v>-13775.400000000001</v>
      </c>
      <c r="F27" s="12">
        <f t="shared" si="1"/>
        <v>376869.6</v>
      </c>
      <c r="G27" s="12">
        <f>G29+G30+G31</f>
        <v>7.0000000000000001E-3</v>
      </c>
      <c r="H27" s="12">
        <f t="shared" si="2"/>
        <v>376869.60699999996</v>
      </c>
      <c r="I27" s="12">
        <f>I29+I30+I31</f>
        <v>0</v>
      </c>
      <c r="J27" s="12">
        <f t="shared" si="3"/>
        <v>376869.60699999996</v>
      </c>
      <c r="K27" s="12">
        <f>K29+K30+K31</f>
        <v>-26082.3</v>
      </c>
      <c r="L27" s="12">
        <f t="shared" si="4"/>
        <v>350787.30699999997</v>
      </c>
      <c r="M27" s="21">
        <f>M29+M30+M31</f>
        <v>0</v>
      </c>
      <c r="N27" s="40">
        <f t="shared" si="5"/>
        <v>350787.30699999997</v>
      </c>
      <c r="O27" s="12">
        <f t="shared" ref="O27:AB27" si="18">O29+O30+O31</f>
        <v>293033.8</v>
      </c>
      <c r="P27" s="40">
        <f>P29+P30+P31</f>
        <v>0</v>
      </c>
      <c r="Q27" s="12">
        <f t="shared" si="6"/>
        <v>293033.8</v>
      </c>
      <c r="R27" s="12">
        <f>R29+R30+R31</f>
        <v>0</v>
      </c>
      <c r="S27" s="12">
        <f t="shared" si="7"/>
        <v>293033.8</v>
      </c>
      <c r="T27" s="12">
        <f>T29+T30+T31</f>
        <v>0</v>
      </c>
      <c r="U27" s="12">
        <f t="shared" si="8"/>
        <v>293033.8</v>
      </c>
      <c r="V27" s="12">
        <f>V29+V30+V31</f>
        <v>50151</v>
      </c>
      <c r="W27" s="12">
        <f t="shared" si="9"/>
        <v>343184.8</v>
      </c>
      <c r="X27" s="12">
        <f>X29+X30+X31</f>
        <v>-27321.599999999999</v>
      </c>
      <c r="Y27" s="12">
        <f t="shared" si="10"/>
        <v>315863.2</v>
      </c>
      <c r="Z27" s="21">
        <f>Z29+Z30+Z31</f>
        <v>0</v>
      </c>
      <c r="AA27" s="40">
        <f t="shared" si="11"/>
        <v>315863.2</v>
      </c>
      <c r="AB27" s="12">
        <f t="shared" si="18"/>
        <v>0</v>
      </c>
      <c r="AC27" s="13">
        <f>AC29+AC30+AC31</f>
        <v>0</v>
      </c>
      <c r="AD27" s="13">
        <f t="shared" si="12"/>
        <v>0</v>
      </c>
      <c r="AE27" s="13">
        <f>AE29+AE30+AE31</f>
        <v>0</v>
      </c>
      <c r="AF27" s="13">
        <f t="shared" si="13"/>
        <v>0</v>
      </c>
      <c r="AG27" s="13">
        <f>AG29+AG30+AG31</f>
        <v>0</v>
      </c>
      <c r="AH27" s="13">
        <f t="shared" si="14"/>
        <v>0</v>
      </c>
      <c r="AI27" s="13">
        <f>AI29+AI30+AI31</f>
        <v>0</v>
      </c>
      <c r="AJ27" s="13">
        <f t="shared" si="15"/>
        <v>0</v>
      </c>
      <c r="AK27" s="23">
        <f>AK29+AK30+AK31</f>
        <v>0</v>
      </c>
      <c r="AL27" s="42">
        <f t="shared" si="16"/>
        <v>0</v>
      </c>
      <c r="AN27" s="10"/>
    </row>
    <row r="28" spans="1:40" x14ac:dyDescent="0.35">
      <c r="A28" s="134"/>
      <c r="B28" s="85" t="s">
        <v>5</v>
      </c>
      <c r="C28" s="84"/>
      <c r="D28" s="12"/>
      <c r="E28" s="40"/>
      <c r="F28" s="12"/>
      <c r="G28" s="12"/>
      <c r="H28" s="12"/>
      <c r="I28" s="12"/>
      <c r="J28" s="12"/>
      <c r="K28" s="12"/>
      <c r="L28" s="12"/>
      <c r="M28" s="21"/>
      <c r="N28" s="40"/>
      <c r="O28" s="12"/>
      <c r="P28" s="40"/>
      <c r="Q28" s="12"/>
      <c r="R28" s="12"/>
      <c r="S28" s="12"/>
      <c r="T28" s="12"/>
      <c r="U28" s="12"/>
      <c r="V28" s="12"/>
      <c r="W28" s="12"/>
      <c r="X28" s="12"/>
      <c r="Y28" s="12"/>
      <c r="Z28" s="21"/>
      <c r="AA28" s="40"/>
      <c r="AB28" s="12"/>
      <c r="AC28" s="13"/>
      <c r="AD28" s="13"/>
      <c r="AE28" s="13"/>
      <c r="AF28" s="13"/>
      <c r="AG28" s="13"/>
      <c r="AH28" s="13"/>
      <c r="AI28" s="13"/>
      <c r="AJ28" s="13"/>
      <c r="AK28" s="23"/>
      <c r="AL28" s="42"/>
      <c r="AN28" s="10"/>
    </row>
    <row r="29" spans="1:40" s="3" customFormat="1" hidden="1" x14ac:dyDescent="0.35">
      <c r="A29" s="135"/>
      <c r="B29" s="17" t="s">
        <v>6</v>
      </c>
      <c r="C29" s="5"/>
      <c r="D29" s="12">
        <v>22843.7</v>
      </c>
      <c r="E29" s="40">
        <v>-10.199999999999999</v>
      </c>
      <c r="F29" s="12">
        <f t="shared" si="1"/>
        <v>22833.5</v>
      </c>
      <c r="G29" s="12">
        <v>7.0000000000000001E-3</v>
      </c>
      <c r="H29" s="12">
        <f t="shared" ref="H29:H32" si="19">F29+G29</f>
        <v>22833.507000000001</v>
      </c>
      <c r="I29" s="12"/>
      <c r="J29" s="12">
        <f t="shared" ref="J29:J32" si="20">H29+I29</f>
        <v>22833.507000000001</v>
      </c>
      <c r="K29" s="12"/>
      <c r="L29" s="12">
        <f t="shared" ref="L29:L32" si="21">J29+K29</f>
        <v>22833.507000000001</v>
      </c>
      <c r="M29" s="21"/>
      <c r="N29" s="12">
        <f t="shared" ref="N29:N32" si="22">L29+M29</f>
        <v>22833.507000000001</v>
      </c>
      <c r="O29" s="12">
        <v>4627.2</v>
      </c>
      <c r="P29" s="40"/>
      <c r="Q29" s="12">
        <f t="shared" si="6"/>
        <v>4627.2</v>
      </c>
      <c r="R29" s="12"/>
      <c r="S29" s="12">
        <f t="shared" ref="S29:S32" si="23">Q29+R29</f>
        <v>4627.2</v>
      </c>
      <c r="T29" s="12"/>
      <c r="U29" s="12">
        <f>S29+T29</f>
        <v>4627.2</v>
      </c>
      <c r="V29" s="12"/>
      <c r="W29" s="12">
        <f>U29+V29</f>
        <v>4627.2</v>
      </c>
      <c r="X29" s="12"/>
      <c r="Y29" s="12">
        <f>W29+X29</f>
        <v>4627.2</v>
      </c>
      <c r="Z29" s="21"/>
      <c r="AA29" s="12">
        <f>Y29+Z29</f>
        <v>4627.2</v>
      </c>
      <c r="AB29" s="12">
        <v>0</v>
      </c>
      <c r="AC29" s="13"/>
      <c r="AD29" s="13">
        <f t="shared" si="12"/>
        <v>0</v>
      </c>
      <c r="AE29" s="13"/>
      <c r="AF29" s="13">
        <f t="shared" ref="AF29:AF32" si="24">AD29+AE29</f>
        <v>0</v>
      </c>
      <c r="AG29" s="13"/>
      <c r="AH29" s="13">
        <f t="shared" ref="AH29:AH32" si="25">AF29+AG29</f>
        <v>0</v>
      </c>
      <c r="AI29" s="13"/>
      <c r="AJ29" s="13">
        <f t="shared" ref="AJ29:AJ32" si="26">AH29+AI29</f>
        <v>0</v>
      </c>
      <c r="AK29" s="23"/>
      <c r="AL29" s="13">
        <f t="shared" ref="AL29:AL32" si="27">AJ29+AK29</f>
        <v>0</v>
      </c>
      <c r="AM29" s="8" t="s">
        <v>242</v>
      </c>
      <c r="AN29" s="10">
        <v>0</v>
      </c>
    </row>
    <row r="30" spans="1:40" x14ac:dyDescent="0.35">
      <c r="A30" s="134"/>
      <c r="B30" s="85" t="s">
        <v>12</v>
      </c>
      <c r="C30" s="84"/>
      <c r="D30" s="12">
        <f>13765.2+96489.3</f>
        <v>110254.5</v>
      </c>
      <c r="E30" s="40">
        <v>-13765.2</v>
      </c>
      <c r="F30" s="12">
        <f t="shared" si="1"/>
        <v>96489.3</v>
      </c>
      <c r="G30" s="12"/>
      <c r="H30" s="12">
        <f t="shared" si="19"/>
        <v>96489.3</v>
      </c>
      <c r="I30" s="12"/>
      <c r="J30" s="12">
        <f t="shared" si="20"/>
        <v>96489.3</v>
      </c>
      <c r="K30" s="12">
        <f>9646.9-9646.9</f>
        <v>0</v>
      </c>
      <c r="L30" s="12">
        <f t="shared" si="21"/>
        <v>96489.3</v>
      </c>
      <c r="M30" s="21">
        <f>9646.9-9646.9</f>
        <v>0</v>
      </c>
      <c r="N30" s="40">
        <f t="shared" si="22"/>
        <v>96489.3</v>
      </c>
      <c r="O30" s="12">
        <v>66424.3</v>
      </c>
      <c r="P30" s="40"/>
      <c r="Q30" s="12">
        <f t="shared" si="6"/>
        <v>66424.3</v>
      </c>
      <c r="R30" s="12"/>
      <c r="S30" s="12">
        <f t="shared" si="23"/>
        <v>66424.3</v>
      </c>
      <c r="T30" s="12"/>
      <c r="U30" s="12">
        <f>S30+T30</f>
        <v>66424.3</v>
      </c>
      <c r="V30" s="12">
        <v>50151</v>
      </c>
      <c r="W30" s="12">
        <f>U30+V30</f>
        <v>116575.3</v>
      </c>
      <c r="X30" s="12">
        <f>9107.2-9107.2</f>
        <v>0</v>
      </c>
      <c r="Y30" s="12">
        <f>W30+X30</f>
        <v>116575.3</v>
      </c>
      <c r="Z30" s="21">
        <f>9107.2-9107.2</f>
        <v>0</v>
      </c>
      <c r="AA30" s="40">
        <f>Y30+Z30</f>
        <v>116575.3</v>
      </c>
      <c r="AB30" s="12">
        <v>0</v>
      </c>
      <c r="AC30" s="13"/>
      <c r="AD30" s="13">
        <f t="shared" si="12"/>
        <v>0</v>
      </c>
      <c r="AE30" s="13"/>
      <c r="AF30" s="13">
        <f t="shared" si="24"/>
        <v>0</v>
      </c>
      <c r="AG30" s="13"/>
      <c r="AH30" s="13">
        <f t="shared" si="25"/>
        <v>0</v>
      </c>
      <c r="AI30" s="13"/>
      <c r="AJ30" s="13">
        <f t="shared" si="26"/>
        <v>0</v>
      </c>
      <c r="AK30" s="23"/>
      <c r="AL30" s="42">
        <f t="shared" si="27"/>
        <v>0</v>
      </c>
      <c r="AM30" s="8" t="s">
        <v>220</v>
      </c>
      <c r="AN30" s="10"/>
    </row>
    <row r="31" spans="1:40" x14ac:dyDescent="0.35">
      <c r="A31" s="134"/>
      <c r="B31" s="85" t="s">
        <v>29</v>
      </c>
      <c r="C31" s="84"/>
      <c r="D31" s="12">
        <v>257546.8</v>
      </c>
      <c r="E31" s="40"/>
      <c r="F31" s="12">
        <f t="shared" si="1"/>
        <v>257546.8</v>
      </c>
      <c r="G31" s="12"/>
      <c r="H31" s="12">
        <f t="shared" si="19"/>
        <v>257546.8</v>
      </c>
      <c r="I31" s="12"/>
      <c r="J31" s="12">
        <f t="shared" si="20"/>
        <v>257546.8</v>
      </c>
      <c r="K31" s="12">
        <v>-26082.3</v>
      </c>
      <c r="L31" s="12">
        <f t="shared" si="21"/>
        <v>231464.5</v>
      </c>
      <c r="M31" s="21"/>
      <c r="N31" s="40">
        <f t="shared" si="22"/>
        <v>231464.5</v>
      </c>
      <c r="O31" s="12">
        <v>221982.3</v>
      </c>
      <c r="P31" s="40"/>
      <c r="Q31" s="12">
        <f t="shared" si="6"/>
        <v>221982.3</v>
      </c>
      <c r="R31" s="12"/>
      <c r="S31" s="12">
        <f t="shared" si="23"/>
        <v>221982.3</v>
      </c>
      <c r="T31" s="12"/>
      <c r="U31" s="12">
        <f>S31+T31</f>
        <v>221982.3</v>
      </c>
      <c r="V31" s="12"/>
      <c r="W31" s="12">
        <f>U31+V31</f>
        <v>221982.3</v>
      </c>
      <c r="X31" s="12">
        <v>-27321.599999999999</v>
      </c>
      <c r="Y31" s="12">
        <f>W31+X31</f>
        <v>194660.69999999998</v>
      </c>
      <c r="Z31" s="21"/>
      <c r="AA31" s="40">
        <f>Y31+Z31</f>
        <v>194660.69999999998</v>
      </c>
      <c r="AB31" s="12">
        <v>0</v>
      </c>
      <c r="AC31" s="13"/>
      <c r="AD31" s="13">
        <f t="shared" si="12"/>
        <v>0</v>
      </c>
      <c r="AE31" s="13"/>
      <c r="AF31" s="13">
        <f t="shared" si="24"/>
        <v>0</v>
      </c>
      <c r="AG31" s="13"/>
      <c r="AH31" s="13">
        <f t="shared" si="25"/>
        <v>0</v>
      </c>
      <c r="AI31" s="13"/>
      <c r="AJ31" s="13">
        <f t="shared" si="26"/>
        <v>0</v>
      </c>
      <c r="AK31" s="23"/>
      <c r="AL31" s="42">
        <f t="shared" si="27"/>
        <v>0</v>
      </c>
      <c r="AM31" s="8" t="s">
        <v>219</v>
      </c>
      <c r="AN31" s="10"/>
    </row>
    <row r="32" spans="1:40" ht="54" x14ac:dyDescent="0.35">
      <c r="A32" s="136"/>
      <c r="B32" s="85" t="s">
        <v>55</v>
      </c>
      <c r="C32" s="84" t="s">
        <v>11</v>
      </c>
      <c r="D32" s="12">
        <f>D34+D35+D36</f>
        <v>0</v>
      </c>
      <c r="E32" s="40">
        <f>E34+E35+E36</f>
        <v>0</v>
      </c>
      <c r="F32" s="12">
        <f t="shared" si="1"/>
        <v>0</v>
      </c>
      <c r="G32" s="12">
        <f>G34+G35+G36</f>
        <v>0</v>
      </c>
      <c r="H32" s="12">
        <f t="shared" si="19"/>
        <v>0</v>
      </c>
      <c r="I32" s="12">
        <f>I34+I35+I36</f>
        <v>0</v>
      </c>
      <c r="J32" s="12">
        <f t="shared" si="20"/>
        <v>0</v>
      </c>
      <c r="K32" s="12">
        <f>K34+K35+K36</f>
        <v>0</v>
      </c>
      <c r="L32" s="12">
        <f t="shared" si="21"/>
        <v>0</v>
      </c>
      <c r="M32" s="21">
        <f>M34+M35+M36</f>
        <v>0</v>
      </c>
      <c r="N32" s="40">
        <f t="shared" si="22"/>
        <v>0</v>
      </c>
      <c r="O32" s="12">
        <f t="shared" ref="O32:AB32" si="28">O34+O35+O36</f>
        <v>54989.3</v>
      </c>
      <c r="P32" s="40">
        <f>P34+P35+P36</f>
        <v>0</v>
      </c>
      <c r="Q32" s="12">
        <f t="shared" si="6"/>
        <v>54989.3</v>
      </c>
      <c r="R32" s="12">
        <f>R34+R35+R36</f>
        <v>0</v>
      </c>
      <c r="S32" s="12">
        <f t="shared" si="23"/>
        <v>54989.3</v>
      </c>
      <c r="T32" s="12">
        <f>T34+T35+T36</f>
        <v>0</v>
      </c>
      <c r="U32" s="12">
        <f>S32+T32</f>
        <v>54989.3</v>
      </c>
      <c r="V32" s="12">
        <f>V34+V35+V36</f>
        <v>0</v>
      </c>
      <c r="W32" s="12">
        <f>U32+V32</f>
        <v>54989.3</v>
      </c>
      <c r="X32" s="12">
        <f>X34+X35+X36</f>
        <v>0</v>
      </c>
      <c r="Y32" s="12">
        <f>W32+X32</f>
        <v>54989.3</v>
      </c>
      <c r="Z32" s="21">
        <f>Z34+Z35+Z36</f>
        <v>0</v>
      </c>
      <c r="AA32" s="40">
        <f>Y32+Z32</f>
        <v>54989.3</v>
      </c>
      <c r="AB32" s="12">
        <f t="shared" si="28"/>
        <v>0</v>
      </c>
      <c r="AC32" s="13">
        <f>AC34+AC35+AC36</f>
        <v>0</v>
      </c>
      <c r="AD32" s="13">
        <f t="shared" si="12"/>
        <v>0</v>
      </c>
      <c r="AE32" s="13">
        <f>AE34+AE35+AE36</f>
        <v>0</v>
      </c>
      <c r="AF32" s="13">
        <f t="shared" si="24"/>
        <v>0</v>
      </c>
      <c r="AG32" s="13">
        <f>AG34+AG35+AG36</f>
        <v>0</v>
      </c>
      <c r="AH32" s="13">
        <f t="shared" si="25"/>
        <v>0</v>
      </c>
      <c r="AI32" s="13">
        <f>AI34+AI35+AI36</f>
        <v>0</v>
      </c>
      <c r="AJ32" s="13">
        <f t="shared" si="26"/>
        <v>0</v>
      </c>
      <c r="AK32" s="23">
        <f>AK34+AK35+AK36</f>
        <v>0</v>
      </c>
      <c r="AL32" s="42">
        <f t="shared" si="27"/>
        <v>0</v>
      </c>
      <c r="AN32" s="10"/>
    </row>
    <row r="33" spans="1:40" x14ac:dyDescent="0.35">
      <c r="A33" s="87"/>
      <c r="B33" s="85" t="s">
        <v>5</v>
      </c>
      <c r="C33" s="84"/>
      <c r="D33" s="12"/>
      <c r="E33" s="40"/>
      <c r="F33" s="12"/>
      <c r="G33" s="12"/>
      <c r="H33" s="12"/>
      <c r="I33" s="12"/>
      <c r="J33" s="12"/>
      <c r="K33" s="12"/>
      <c r="L33" s="12"/>
      <c r="M33" s="21"/>
      <c r="N33" s="40"/>
      <c r="O33" s="12"/>
      <c r="P33" s="40"/>
      <c r="Q33" s="12"/>
      <c r="R33" s="12"/>
      <c r="S33" s="12"/>
      <c r="T33" s="12"/>
      <c r="U33" s="12"/>
      <c r="V33" s="12"/>
      <c r="W33" s="12"/>
      <c r="X33" s="12"/>
      <c r="Y33" s="12"/>
      <c r="Z33" s="21"/>
      <c r="AA33" s="40"/>
      <c r="AB33" s="12"/>
      <c r="AC33" s="13"/>
      <c r="AD33" s="13"/>
      <c r="AE33" s="13"/>
      <c r="AF33" s="13"/>
      <c r="AG33" s="13"/>
      <c r="AH33" s="13"/>
      <c r="AI33" s="13"/>
      <c r="AJ33" s="13"/>
      <c r="AK33" s="23"/>
      <c r="AL33" s="42"/>
      <c r="AN33" s="10"/>
    </row>
    <row r="34" spans="1:40" s="3" customFormat="1" hidden="1" x14ac:dyDescent="0.35">
      <c r="A34" s="55"/>
      <c r="B34" s="17" t="s">
        <v>6</v>
      </c>
      <c r="C34" s="18"/>
      <c r="D34" s="12"/>
      <c r="E34" s="40"/>
      <c r="F34" s="12">
        <f t="shared" si="1"/>
        <v>0</v>
      </c>
      <c r="G34" s="12"/>
      <c r="H34" s="12">
        <f t="shared" ref="H34:H44" si="29">F34+G34</f>
        <v>0</v>
      </c>
      <c r="I34" s="12"/>
      <c r="J34" s="12">
        <f t="shared" ref="J34:J36" si="30">H34+I34</f>
        <v>0</v>
      </c>
      <c r="K34" s="12"/>
      <c r="L34" s="12">
        <f t="shared" ref="L34:L36" si="31">J34+K34</f>
        <v>0</v>
      </c>
      <c r="M34" s="21"/>
      <c r="N34" s="12">
        <f t="shared" ref="N34:N36" si="32">L34+M34</f>
        <v>0</v>
      </c>
      <c r="O34" s="12"/>
      <c r="P34" s="40"/>
      <c r="Q34" s="12">
        <f t="shared" si="6"/>
        <v>0</v>
      </c>
      <c r="R34" s="12"/>
      <c r="S34" s="12">
        <f t="shared" ref="S34:S44" si="33">Q34+R34</f>
        <v>0</v>
      </c>
      <c r="T34" s="12"/>
      <c r="U34" s="12">
        <f t="shared" ref="U34:U41" si="34">S34+T34</f>
        <v>0</v>
      </c>
      <c r="V34" s="12"/>
      <c r="W34" s="12">
        <f t="shared" ref="W34:W41" si="35">U34+V34</f>
        <v>0</v>
      </c>
      <c r="X34" s="12"/>
      <c r="Y34" s="12">
        <f t="shared" ref="Y34:Y41" si="36">W34+X34</f>
        <v>0</v>
      </c>
      <c r="Z34" s="21"/>
      <c r="AA34" s="12">
        <f t="shared" ref="AA34:AA41" si="37">Y34+Z34</f>
        <v>0</v>
      </c>
      <c r="AB34" s="12"/>
      <c r="AC34" s="13"/>
      <c r="AD34" s="13">
        <f t="shared" si="12"/>
        <v>0</v>
      </c>
      <c r="AE34" s="13"/>
      <c r="AF34" s="13">
        <f t="shared" ref="AF34:AF44" si="38">AD34+AE34</f>
        <v>0</v>
      </c>
      <c r="AG34" s="13"/>
      <c r="AH34" s="13">
        <f t="shared" ref="AH34:AH41" si="39">AF34+AG34</f>
        <v>0</v>
      </c>
      <c r="AI34" s="13"/>
      <c r="AJ34" s="13">
        <f t="shared" ref="AJ34:AJ41" si="40">AH34+AI34</f>
        <v>0</v>
      </c>
      <c r="AK34" s="23"/>
      <c r="AL34" s="13">
        <f t="shared" ref="AL34:AL41" si="41">AJ34+AK34</f>
        <v>0</v>
      </c>
      <c r="AM34" s="8"/>
      <c r="AN34" s="10">
        <v>0</v>
      </c>
    </row>
    <row r="35" spans="1:40" x14ac:dyDescent="0.35">
      <c r="A35" s="87"/>
      <c r="B35" s="85" t="s">
        <v>12</v>
      </c>
      <c r="C35" s="84"/>
      <c r="D35" s="12">
        <v>0</v>
      </c>
      <c r="E35" s="40">
        <v>0</v>
      </c>
      <c r="F35" s="12">
        <f t="shared" si="1"/>
        <v>0</v>
      </c>
      <c r="G35" s="12">
        <v>0</v>
      </c>
      <c r="H35" s="12">
        <f t="shared" si="29"/>
        <v>0</v>
      </c>
      <c r="I35" s="12">
        <v>0</v>
      </c>
      <c r="J35" s="12">
        <f t="shared" si="30"/>
        <v>0</v>
      </c>
      <c r="K35" s="12">
        <v>0</v>
      </c>
      <c r="L35" s="12">
        <f t="shared" si="31"/>
        <v>0</v>
      </c>
      <c r="M35" s="21">
        <v>0</v>
      </c>
      <c r="N35" s="40">
        <f t="shared" si="32"/>
        <v>0</v>
      </c>
      <c r="O35" s="12">
        <v>19424.7</v>
      </c>
      <c r="P35" s="40">
        <v>0</v>
      </c>
      <c r="Q35" s="12">
        <f t="shared" si="6"/>
        <v>19424.7</v>
      </c>
      <c r="R35" s="12">
        <v>0</v>
      </c>
      <c r="S35" s="12">
        <f t="shared" si="33"/>
        <v>19424.7</v>
      </c>
      <c r="T35" s="12">
        <v>0</v>
      </c>
      <c r="U35" s="12">
        <f t="shared" si="34"/>
        <v>19424.7</v>
      </c>
      <c r="V35" s="12">
        <v>0</v>
      </c>
      <c r="W35" s="12">
        <f t="shared" si="35"/>
        <v>19424.7</v>
      </c>
      <c r="X35" s="12">
        <v>0</v>
      </c>
      <c r="Y35" s="12">
        <f t="shared" si="36"/>
        <v>19424.7</v>
      </c>
      <c r="Z35" s="21">
        <v>0</v>
      </c>
      <c r="AA35" s="40">
        <f t="shared" si="37"/>
        <v>19424.7</v>
      </c>
      <c r="AB35" s="12">
        <v>0</v>
      </c>
      <c r="AC35" s="13">
        <v>0</v>
      </c>
      <c r="AD35" s="13">
        <f t="shared" si="12"/>
        <v>0</v>
      </c>
      <c r="AE35" s="13">
        <v>0</v>
      </c>
      <c r="AF35" s="13">
        <f t="shared" si="38"/>
        <v>0</v>
      </c>
      <c r="AG35" s="13">
        <v>0</v>
      </c>
      <c r="AH35" s="13">
        <f t="shared" si="39"/>
        <v>0</v>
      </c>
      <c r="AI35" s="13">
        <v>0</v>
      </c>
      <c r="AJ35" s="13">
        <f t="shared" si="40"/>
        <v>0</v>
      </c>
      <c r="AK35" s="23">
        <v>0</v>
      </c>
      <c r="AL35" s="42">
        <f t="shared" si="41"/>
        <v>0</v>
      </c>
      <c r="AM35" s="8" t="s">
        <v>219</v>
      </c>
      <c r="AN35" s="10"/>
    </row>
    <row r="36" spans="1:40" x14ac:dyDescent="0.35">
      <c r="A36" s="87"/>
      <c r="B36" s="85" t="s">
        <v>29</v>
      </c>
      <c r="C36" s="84"/>
      <c r="D36" s="12">
        <v>0</v>
      </c>
      <c r="E36" s="40">
        <v>0</v>
      </c>
      <c r="F36" s="12">
        <f t="shared" si="1"/>
        <v>0</v>
      </c>
      <c r="G36" s="12">
        <v>0</v>
      </c>
      <c r="H36" s="12">
        <f t="shared" si="29"/>
        <v>0</v>
      </c>
      <c r="I36" s="12">
        <v>0</v>
      </c>
      <c r="J36" s="12">
        <f t="shared" si="30"/>
        <v>0</v>
      </c>
      <c r="K36" s="12">
        <v>0</v>
      </c>
      <c r="L36" s="12">
        <f t="shared" si="31"/>
        <v>0</v>
      </c>
      <c r="M36" s="21">
        <v>0</v>
      </c>
      <c r="N36" s="40">
        <f t="shared" si="32"/>
        <v>0</v>
      </c>
      <c r="O36" s="12">
        <v>35564.6</v>
      </c>
      <c r="P36" s="40">
        <v>0</v>
      </c>
      <c r="Q36" s="12">
        <f t="shared" si="6"/>
        <v>35564.6</v>
      </c>
      <c r="R36" s="12">
        <v>0</v>
      </c>
      <c r="S36" s="12">
        <f t="shared" si="33"/>
        <v>35564.6</v>
      </c>
      <c r="T36" s="12">
        <v>0</v>
      </c>
      <c r="U36" s="12">
        <f t="shared" si="34"/>
        <v>35564.6</v>
      </c>
      <c r="V36" s="12">
        <v>0</v>
      </c>
      <c r="W36" s="12">
        <f t="shared" si="35"/>
        <v>35564.6</v>
      </c>
      <c r="X36" s="12">
        <v>0</v>
      </c>
      <c r="Y36" s="12">
        <f t="shared" si="36"/>
        <v>35564.6</v>
      </c>
      <c r="Z36" s="21">
        <v>0</v>
      </c>
      <c r="AA36" s="40">
        <f t="shared" si="37"/>
        <v>35564.6</v>
      </c>
      <c r="AB36" s="12">
        <v>0</v>
      </c>
      <c r="AC36" s="13">
        <v>0</v>
      </c>
      <c r="AD36" s="13">
        <f t="shared" si="12"/>
        <v>0</v>
      </c>
      <c r="AE36" s="13">
        <v>0</v>
      </c>
      <c r="AF36" s="13">
        <f t="shared" si="38"/>
        <v>0</v>
      </c>
      <c r="AG36" s="13">
        <v>0</v>
      </c>
      <c r="AH36" s="13">
        <f t="shared" si="39"/>
        <v>0</v>
      </c>
      <c r="AI36" s="13">
        <v>0</v>
      </c>
      <c r="AJ36" s="13">
        <f t="shared" si="40"/>
        <v>0</v>
      </c>
      <c r="AK36" s="23">
        <v>0</v>
      </c>
      <c r="AL36" s="42">
        <f t="shared" si="41"/>
        <v>0</v>
      </c>
      <c r="AM36" s="8" t="s">
        <v>219</v>
      </c>
      <c r="AN36" s="10"/>
    </row>
    <row r="37" spans="1:40" ht="54" x14ac:dyDescent="0.35">
      <c r="A37" s="126" t="s">
        <v>141</v>
      </c>
      <c r="B37" s="120" t="s">
        <v>206</v>
      </c>
      <c r="C37" s="84" t="s">
        <v>129</v>
      </c>
      <c r="D37" s="12">
        <f>D39+D40</f>
        <v>15981.7</v>
      </c>
      <c r="E37" s="40">
        <f>E39+E40</f>
        <v>13765.2</v>
      </c>
      <c r="F37" s="12">
        <f t="shared" ref="F37" si="42">D37+E37</f>
        <v>29746.9</v>
      </c>
      <c r="G37" s="12">
        <f>G39+G40</f>
        <v>-27317.764000000003</v>
      </c>
      <c r="H37" s="12">
        <f>F37+G37</f>
        <v>2429.1359999999986</v>
      </c>
      <c r="I37" s="12">
        <f>I39+I40</f>
        <v>0</v>
      </c>
      <c r="J37" s="12">
        <f>H37+I37</f>
        <v>2429.1359999999986</v>
      </c>
      <c r="K37" s="12">
        <f>K39+K40</f>
        <v>0</v>
      </c>
      <c r="L37" s="12">
        <f>J37+K37</f>
        <v>2429.1359999999986</v>
      </c>
      <c r="M37" s="21">
        <f>M39+M40</f>
        <v>0</v>
      </c>
      <c r="N37" s="40">
        <f>L37+M37</f>
        <v>2429.1359999999986</v>
      </c>
      <c r="O37" s="12"/>
      <c r="P37" s="40"/>
      <c r="Q37" s="12"/>
      <c r="R37" s="12"/>
      <c r="S37" s="12">
        <f t="shared" si="33"/>
        <v>0</v>
      </c>
      <c r="T37" s="12"/>
      <c r="U37" s="12">
        <f t="shared" si="34"/>
        <v>0</v>
      </c>
      <c r="V37" s="12"/>
      <c r="W37" s="12">
        <f t="shared" si="35"/>
        <v>0</v>
      </c>
      <c r="X37" s="12"/>
      <c r="Y37" s="12">
        <f t="shared" si="36"/>
        <v>0</v>
      </c>
      <c r="Z37" s="21"/>
      <c r="AA37" s="40">
        <f t="shared" si="37"/>
        <v>0</v>
      </c>
      <c r="AB37" s="12"/>
      <c r="AC37" s="13"/>
      <c r="AD37" s="13"/>
      <c r="AE37" s="13"/>
      <c r="AF37" s="13">
        <f t="shared" si="38"/>
        <v>0</v>
      </c>
      <c r="AG37" s="13"/>
      <c r="AH37" s="13">
        <f t="shared" si="39"/>
        <v>0</v>
      </c>
      <c r="AI37" s="13"/>
      <c r="AJ37" s="13">
        <f t="shared" si="40"/>
        <v>0</v>
      </c>
      <c r="AK37" s="23"/>
      <c r="AL37" s="42">
        <f t="shared" si="41"/>
        <v>0</v>
      </c>
      <c r="AN37" s="10"/>
    </row>
    <row r="38" spans="1:40" s="3" customFormat="1" hidden="1" x14ac:dyDescent="0.35">
      <c r="A38" s="127"/>
      <c r="B38" s="121"/>
      <c r="C38" s="51"/>
      <c r="D38" s="12"/>
      <c r="E38" s="40"/>
      <c r="F38" s="12"/>
      <c r="G38" s="12"/>
      <c r="H38" s="12"/>
      <c r="I38" s="12"/>
      <c r="J38" s="12"/>
      <c r="K38" s="12"/>
      <c r="L38" s="12"/>
      <c r="M38" s="21"/>
      <c r="N38" s="12"/>
      <c r="O38" s="12"/>
      <c r="P38" s="40"/>
      <c r="Q38" s="12"/>
      <c r="R38" s="12"/>
      <c r="S38" s="12">
        <f t="shared" si="33"/>
        <v>0</v>
      </c>
      <c r="T38" s="12"/>
      <c r="U38" s="12">
        <f t="shared" si="34"/>
        <v>0</v>
      </c>
      <c r="V38" s="12"/>
      <c r="W38" s="12">
        <f t="shared" si="35"/>
        <v>0</v>
      </c>
      <c r="X38" s="12"/>
      <c r="Y38" s="12">
        <f t="shared" si="36"/>
        <v>0</v>
      </c>
      <c r="Z38" s="21"/>
      <c r="AA38" s="12">
        <f t="shared" si="37"/>
        <v>0</v>
      </c>
      <c r="AB38" s="12"/>
      <c r="AC38" s="13"/>
      <c r="AD38" s="13"/>
      <c r="AE38" s="13"/>
      <c r="AF38" s="13">
        <f t="shared" si="38"/>
        <v>0</v>
      </c>
      <c r="AG38" s="13"/>
      <c r="AH38" s="13">
        <f t="shared" si="39"/>
        <v>0</v>
      </c>
      <c r="AI38" s="13"/>
      <c r="AJ38" s="13">
        <f t="shared" si="40"/>
        <v>0</v>
      </c>
      <c r="AK38" s="23"/>
      <c r="AL38" s="13">
        <f t="shared" si="41"/>
        <v>0</v>
      </c>
      <c r="AM38" s="8"/>
      <c r="AN38" s="10">
        <v>0</v>
      </c>
    </row>
    <row r="39" spans="1:40" s="3" customFormat="1" hidden="1" x14ac:dyDescent="0.35">
      <c r="A39" s="127"/>
      <c r="B39" s="121"/>
      <c r="C39" s="51"/>
      <c r="D39" s="12">
        <v>15981.7</v>
      </c>
      <c r="E39" s="40"/>
      <c r="F39" s="12">
        <f t="shared" ref="F39:F40" si="43">D39+E39</f>
        <v>15981.7</v>
      </c>
      <c r="G39" s="12">
        <f>2429.136-15981.7</f>
        <v>-13552.564</v>
      </c>
      <c r="H39" s="12">
        <f t="shared" ref="H39:H40" si="44">F39+G39</f>
        <v>2429.1360000000004</v>
      </c>
      <c r="I39" s="12"/>
      <c r="J39" s="12">
        <f t="shared" ref="J39:J41" si="45">H39+I39</f>
        <v>2429.1360000000004</v>
      </c>
      <c r="K39" s="12"/>
      <c r="L39" s="12">
        <f t="shared" ref="L39:L41" si="46">J39+K39</f>
        <v>2429.1360000000004</v>
      </c>
      <c r="M39" s="21"/>
      <c r="N39" s="12">
        <f t="shared" ref="N39:N41" si="47">L39+M39</f>
        <v>2429.1360000000004</v>
      </c>
      <c r="O39" s="12"/>
      <c r="P39" s="40"/>
      <c r="Q39" s="12"/>
      <c r="R39" s="12"/>
      <c r="S39" s="12">
        <f t="shared" si="33"/>
        <v>0</v>
      </c>
      <c r="T39" s="12"/>
      <c r="U39" s="12">
        <f t="shared" si="34"/>
        <v>0</v>
      </c>
      <c r="V39" s="12"/>
      <c r="W39" s="12">
        <f t="shared" si="35"/>
        <v>0</v>
      </c>
      <c r="X39" s="12"/>
      <c r="Y39" s="12">
        <f t="shared" si="36"/>
        <v>0</v>
      </c>
      <c r="Z39" s="21"/>
      <c r="AA39" s="12">
        <f t="shared" si="37"/>
        <v>0</v>
      </c>
      <c r="AB39" s="12"/>
      <c r="AC39" s="13"/>
      <c r="AD39" s="13"/>
      <c r="AE39" s="13"/>
      <c r="AF39" s="13">
        <f t="shared" si="38"/>
        <v>0</v>
      </c>
      <c r="AG39" s="13"/>
      <c r="AH39" s="13">
        <f t="shared" si="39"/>
        <v>0</v>
      </c>
      <c r="AI39" s="13"/>
      <c r="AJ39" s="13">
        <f t="shared" si="40"/>
        <v>0</v>
      </c>
      <c r="AK39" s="23"/>
      <c r="AL39" s="13">
        <f t="shared" si="41"/>
        <v>0</v>
      </c>
      <c r="AM39" s="8" t="s">
        <v>213</v>
      </c>
      <c r="AN39" s="10">
        <v>0</v>
      </c>
    </row>
    <row r="40" spans="1:40" s="3" customFormat="1" hidden="1" x14ac:dyDescent="0.35">
      <c r="A40" s="127"/>
      <c r="B40" s="121"/>
      <c r="C40" s="51"/>
      <c r="D40" s="12"/>
      <c r="E40" s="40">
        <v>13765.2</v>
      </c>
      <c r="F40" s="12">
        <f t="shared" si="43"/>
        <v>13765.2</v>
      </c>
      <c r="G40" s="12">
        <v>-13765.2</v>
      </c>
      <c r="H40" s="12">
        <f t="shared" si="44"/>
        <v>0</v>
      </c>
      <c r="I40" s="12"/>
      <c r="J40" s="12">
        <f t="shared" si="45"/>
        <v>0</v>
      </c>
      <c r="K40" s="12"/>
      <c r="L40" s="12">
        <f t="shared" si="46"/>
        <v>0</v>
      </c>
      <c r="M40" s="21"/>
      <c r="N40" s="12">
        <f t="shared" si="47"/>
        <v>0</v>
      </c>
      <c r="O40" s="12"/>
      <c r="P40" s="40"/>
      <c r="Q40" s="12"/>
      <c r="R40" s="12"/>
      <c r="S40" s="12">
        <f t="shared" si="33"/>
        <v>0</v>
      </c>
      <c r="T40" s="12"/>
      <c r="U40" s="12">
        <f t="shared" si="34"/>
        <v>0</v>
      </c>
      <c r="V40" s="12"/>
      <c r="W40" s="12">
        <f t="shared" si="35"/>
        <v>0</v>
      </c>
      <c r="X40" s="12"/>
      <c r="Y40" s="12">
        <f t="shared" si="36"/>
        <v>0</v>
      </c>
      <c r="Z40" s="21"/>
      <c r="AA40" s="12">
        <f t="shared" si="37"/>
        <v>0</v>
      </c>
      <c r="AB40" s="12"/>
      <c r="AC40" s="13"/>
      <c r="AD40" s="13"/>
      <c r="AE40" s="13"/>
      <c r="AF40" s="13">
        <f t="shared" si="38"/>
        <v>0</v>
      </c>
      <c r="AG40" s="13"/>
      <c r="AH40" s="13">
        <f t="shared" si="39"/>
        <v>0</v>
      </c>
      <c r="AI40" s="13"/>
      <c r="AJ40" s="13">
        <f t="shared" si="40"/>
        <v>0</v>
      </c>
      <c r="AK40" s="23"/>
      <c r="AL40" s="13">
        <f t="shared" si="41"/>
        <v>0</v>
      </c>
      <c r="AM40" s="8" t="s">
        <v>218</v>
      </c>
      <c r="AN40" s="10">
        <v>0</v>
      </c>
    </row>
    <row r="41" spans="1:40" ht="36" x14ac:dyDescent="0.35">
      <c r="A41" s="128"/>
      <c r="B41" s="122"/>
      <c r="C41" s="84" t="s">
        <v>11</v>
      </c>
      <c r="D41" s="12">
        <v>20807.900000000001</v>
      </c>
      <c r="E41" s="40"/>
      <c r="F41" s="12">
        <f t="shared" si="1"/>
        <v>20807.900000000001</v>
      </c>
      <c r="G41" s="12">
        <f>G43+G44</f>
        <v>29746.9</v>
      </c>
      <c r="H41" s="12">
        <f t="shared" si="29"/>
        <v>50554.8</v>
      </c>
      <c r="I41" s="12">
        <f>I43+I44</f>
        <v>0</v>
      </c>
      <c r="J41" s="12">
        <f t="shared" si="45"/>
        <v>50554.8</v>
      </c>
      <c r="K41" s="12">
        <f>K43+K44</f>
        <v>0</v>
      </c>
      <c r="L41" s="12">
        <f t="shared" si="46"/>
        <v>50554.8</v>
      </c>
      <c r="M41" s="21">
        <f>M43+M44</f>
        <v>0</v>
      </c>
      <c r="N41" s="40">
        <f t="shared" si="47"/>
        <v>50554.8</v>
      </c>
      <c r="O41" s="12">
        <v>0</v>
      </c>
      <c r="P41" s="40"/>
      <c r="Q41" s="12">
        <f t="shared" si="6"/>
        <v>0</v>
      </c>
      <c r="R41" s="12">
        <f>R43+R44</f>
        <v>0</v>
      </c>
      <c r="S41" s="12">
        <f t="shared" si="33"/>
        <v>0</v>
      </c>
      <c r="T41" s="12">
        <f>T43+T44</f>
        <v>0</v>
      </c>
      <c r="U41" s="12">
        <f t="shared" si="34"/>
        <v>0</v>
      </c>
      <c r="V41" s="12">
        <f>V43+V44</f>
        <v>0</v>
      </c>
      <c r="W41" s="12">
        <f t="shared" si="35"/>
        <v>0</v>
      </c>
      <c r="X41" s="12">
        <f>X43+X44</f>
        <v>0</v>
      </c>
      <c r="Y41" s="12">
        <f t="shared" si="36"/>
        <v>0</v>
      </c>
      <c r="Z41" s="21">
        <f>Z43+Z44</f>
        <v>0</v>
      </c>
      <c r="AA41" s="40">
        <f t="shared" si="37"/>
        <v>0</v>
      </c>
      <c r="AB41" s="12">
        <v>0</v>
      </c>
      <c r="AC41" s="13"/>
      <c r="AD41" s="13">
        <f t="shared" si="12"/>
        <v>0</v>
      </c>
      <c r="AE41" s="13">
        <f>AE43+AE44</f>
        <v>0</v>
      </c>
      <c r="AF41" s="13">
        <f t="shared" si="38"/>
        <v>0</v>
      </c>
      <c r="AG41" s="13">
        <f>AG43+AG44</f>
        <v>0</v>
      </c>
      <c r="AH41" s="13">
        <f t="shared" si="39"/>
        <v>0</v>
      </c>
      <c r="AI41" s="13">
        <f>AI43+AI44</f>
        <v>0</v>
      </c>
      <c r="AJ41" s="13">
        <f t="shared" si="40"/>
        <v>0</v>
      </c>
      <c r="AK41" s="23">
        <f>AK43+AK44</f>
        <v>0</v>
      </c>
      <c r="AL41" s="42">
        <f t="shared" si="41"/>
        <v>0</v>
      </c>
      <c r="AN41" s="10"/>
    </row>
    <row r="42" spans="1:40" x14ac:dyDescent="0.35">
      <c r="A42" s="88"/>
      <c r="B42" s="84" t="s">
        <v>5</v>
      </c>
      <c r="C42" s="84"/>
      <c r="D42" s="12"/>
      <c r="E42" s="40"/>
      <c r="F42" s="12"/>
      <c r="G42" s="12"/>
      <c r="H42" s="12"/>
      <c r="I42" s="12"/>
      <c r="J42" s="12"/>
      <c r="K42" s="12"/>
      <c r="L42" s="12"/>
      <c r="M42" s="21"/>
      <c r="N42" s="40"/>
      <c r="O42" s="12"/>
      <c r="P42" s="40"/>
      <c r="Q42" s="12"/>
      <c r="R42" s="12"/>
      <c r="S42" s="12"/>
      <c r="T42" s="12"/>
      <c r="U42" s="12"/>
      <c r="V42" s="12"/>
      <c r="W42" s="12"/>
      <c r="X42" s="12"/>
      <c r="Y42" s="12"/>
      <c r="Z42" s="21"/>
      <c r="AA42" s="40"/>
      <c r="AB42" s="12"/>
      <c r="AC42" s="13"/>
      <c r="AD42" s="13"/>
      <c r="AE42" s="13"/>
      <c r="AF42" s="13"/>
      <c r="AG42" s="13"/>
      <c r="AH42" s="13"/>
      <c r="AI42" s="13"/>
      <c r="AJ42" s="13"/>
      <c r="AK42" s="23"/>
      <c r="AL42" s="42"/>
      <c r="AN42" s="10"/>
    </row>
    <row r="43" spans="1:40" s="3" customFormat="1" hidden="1" x14ac:dyDescent="0.35">
      <c r="A43" s="56"/>
      <c r="B43" s="51" t="s">
        <v>6</v>
      </c>
      <c r="C43" s="51"/>
      <c r="D43" s="12">
        <v>20807.900000000001</v>
      </c>
      <c r="E43" s="40"/>
      <c r="F43" s="12">
        <f t="shared" si="1"/>
        <v>20807.900000000001</v>
      </c>
      <c r="G43" s="12">
        <v>15981.7</v>
      </c>
      <c r="H43" s="12">
        <f t="shared" si="29"/>
        <v>36789.600000000006</v>
      </c>
      <c r="I43" s="12"/>
      <c r="J43" s="12">
        <f t="shared" ref="J43:J46" si="48">H43+I43</f>
        <v>36789.600000000006</v>
      </c>
      <c r="K43" s="12"/>
      <c r="L43" s="12">
        <f t="shared" ref="L43:L46" si="49">J43+K43</f>
        <v>36789.600000000006</v>
      </c>
      <c r="M43" s="21"/>
      <c r="N43" s="12">
        <f t="shared" ref="N43:N46" si="50">L43+M43</f>
        <v>36789.600000000006</v>
      </c>
      <c r="O43" s="12"/>
      <c r="P43" s="40"/>
      <c r="Q43" s="12"/>
      <c r="R43" s="12"/>
      <c r="S43" s="12">
        <f t="shared" si="33"/>
        <v>0</v>
      </c>
      <c r="T43" s="12"/>
      <c r="U43" s="12">
        <f>S43+T43</f>
        <v>0</v>
      </c>
      <c r="V43" s="12"/>
      <c r="W43" s="12">
        <f>U43+V43</f>
        <v>0</v>
      </c>
      <c r="X43" s="12"/>
      <c r="Y43" s="12">
        <f>W43+X43</f>
        <v>0</v>
      </c>
      <c r="Z43" s="21"/>
      <c r="AA43" s="12">
        <f>Y43+Z43</f>
        <v>0</v>
      </c>
      <c r="AB43" s="12"/>
      <c r="AC43" s="13"/>
      <c r="AD43" s="13"/>
      <c r="AE43" s="13"/>
      <c r="AF43" s="13">
        <f t="shared" si="38"/>
        <v>0</v>
      </c>
      <c r="AG43" s="13"/>
      <c r="AH43" s="13">
        <f t="shared" ref="AH43:AH46" si="51">AF43+AG43</f>
        <v>0</v>
      </c>
      <c r="AI43" s="13"/>
      <c r="AJ43" s="13">
        <f t="shared" ref="AJ43:AJ46" si="52">AH43+AI43</f>
        <v>0</v>
      </c>
      <c r="AK43" s="23"/>
      <c r="AL43" s="13">
        <f t="shared" ref="AL43:AL46" si="53">AJ43+AK43</f>
        <v>0</v>
      </c>
      <c r="AM43" s="8" t="s">
        <v>213</v>
      </c>
      <c r="AN43" s="10">
        <v>0</v>
      </c>
    </row>
    <row r="44" spans="1:40" x14ac:dyDescent="0.35">
      <c r="A44" s="88"/>
      <c r="B44" s="84" t="s">
        <v>12</v>
      </c>
      <c r="C44" s="84"/>
      <c r="D44" s="12"/>
      <c r="E44" s="40"/>
      <c r="F44" s="12"/>
      <c r="G44" s="12">
        <v>13765.2</v>
      </c>
      <c r="H44" s="12">
        <f t="shared" si="29"/>
        <v>13765.2</v>
      </c>
      <c r="I44" s="12"/>
      <c r="J44" s="12">
        <f t="shared" si="48"/>
        <v>13765.2</v>
      </c>
      <c r="K44" s="12"/>
      <c r="L44" s="12">
        <f t="shared" si="49"/>
        <v>13765.2</v>
      </c>
      <c r="M44" s="21"/>
      <c r="N44" s="40">
        <f t="shared" si="50"/>
        <v>13765.2</v>
      </c>
      <c r="O44" s="12"/>
      <c r="P44" s="40"/>
      <c r="Q44" s="12"/>
      <c r="R44" s="12"/>
      <c r="S44" s="12">
        <f t="shared" si="33"/>
        <v>0</v>
      </c>
      <c r="T44" s="12"/>
      <c r="U44" s="12">
        <f>S44+T44</f>
        <v>0</v>
      </c>
      <c r="V44" s="12"/>
      <c r="W44" s="12">
        <f>U44+V44</f>
        <v>0</v>
      </c>
      <c r="X44" s="12"/>
      <c r="Y44" s="12">
        <f>W44+X44</f>
        <v>0</v>
      </c>
      <c r="Z44" s="21"/>
      <c r="AA44" s="40">
        <f>Y44+Z44</f>
        <v>0</v>
      </c>
      <c r="AB44" s="12"/>
      <c r="AC44" s="13"/>
      <c r="AD44" s="13"/>
      <c r="AE44" s="13"/>
      <c r="AF44" s="13">
        <f t="shared" si="38"/>
        <v>0</v>
      </c>
      <c r="AG44" s="13"/>
      <c r="AH44" s="13">
        <f t="shared" si="51"/>
        <v>0</v>
      </c>
      <c r="AI44" s="13"/>
      <c r="AJ44" s="13">
        <f t="shared" si="52"/>
        <v>0</v>
      </c>
      <c r="AK44" s="23"/>
      <c r="AL44" s="42">
        <f t="shared" si="53"/>
        <v>0</v>
      </c>
      <c r="AM44" s="8" t="s">
        <v>218</v>
      </c>
      <c r="AN44" s="10"/>
    </row>
    <row r="45" spans="1:40" s="3" customFormat="1" ht="36" hidden="1" x14ac:dyDescent="0.35">
      <c r="A45" s="52" t="s">
        <v>142</v>
      </c>
      <c r="B45" s="38" t="s">
        <v>56</v>
      </c>
      <c r="C45" s="18" t="s">
        <v>11</v>
      </c>
      <c r="D45" s="12">
        <v>0</v>
      </c>
      <c r="E45" s="40">
        <v>0</v>
      </c>
      <c r="F45" s="12">
        <f t="shared" si="1"/>
        <v>0</v>
      </c>
      <c r="G45" s="12">
        <v>0</v>
      </c>
      <c r="H45" s="12">
        <f t="shared" ref="H45:H46" si="54">F45+G45</f>
        <v>0</v>
      </c>
      <c r="I45" s="12">
        <v>0</v>
      </c>
      <c r="J45" s="12">
        <f t="shared" si="48"/>
        <v>0</v>
      </c>
      <c r="K45" s="12">
        <v>0</v>
      </c>
      <c r="L45" s="12">
        <f t="shared" si="49"/>
        <v>0</v>
      </c>
      <c r="M45" s="21">
        <v>0</v>
      </c>
      <c r="N45" s="12">
        <f t="shared" si="50"/>
        <v>0</v>
      </c>
      <c r="O45" s="12">
        <v>31027.3</v>
      </c>
      <c r="P45" s="40">
        <v>-31027.3</v>
      </c>
      <c r="Q45" s="12">
        <f t="shared" si="6"/>
        <v>0</v>
      </c>
      <c r="R45" s="12"/>
      <c r="S45" s="12">
        <f t="shared" ref="S45:S46" si="55">Q45+R45</f>
        <v>0</v>
      </c>
      <c r="T45" s="12"/>
      <c r="U45" s="12">
        <f>S45+T45</f>
        <v>0</v>
      </c>
      <c r="V45" s="12"/>
      <c r="W45" s="12">
        <f>U45+V45</f>
        <v>0</v>
      </c>
      <c r="X45" s="12"/>
      <c r="Y45" s="12">
        <f>W45+X45</f>
        <v>0</v>
      </c>
      <c r="Z45" s="21"/>
      <c r="AA45" s="12">
        <f>Y45+Z45</f>
        <v>0</v>
      </c>
      <c r="AB45" s="12">
        <v>0</v>
      </c>
      <c r="AC45" s="13">
        <v>0</v>
      </c>
      <c r="AD45" s="13">
        <f t="shared" si="12"/>
        <v>0</v>
      </c>
      <c r="AE45" s="13">
        <v>0</v>
      </c>
      <c r="AF45" s="13">
        <f t="shared" ref="AF45:AF46" si="56">AD45+AE45</f>
        <v>0</v>
      </c>
      <c r="AG45" s="13">
        <v>0</v>
      </c>
      <c r="AH45" s="13">
        <f t="shared" si="51"/>
        <v>0</v>
      </c>
      <c r="AI45" s="13">
        <v>0</v>
      </c>
      <c r="AJ45" s="13">
        <f t="shared" si="52"/>
        <v>0</v>
      </c>
      <c r="AK45" s="23">
        <v>0</v>
      </c>
      <c r="AL45" s="13">
        <f t="shared" si="53"/>
        <v>0</v>
      </c>
      <c r="AM45" s="8" t="s">
        <v>215</v>
      </c>
      <c r="AN45" s="10">
        <v>0</v>
      </c>
    </row>
    <row r="46" spans="1:40" ht="54" x14ac:dyDescent="0.35">
      <c r="A46" s="79" t="s">
        <v>142</v>
      </c>
      <c r="B46" s="84" t="s">
        <v>358</v>
      </c>
      <c r="C46" s="84" t="s">
        <v>129</v>
      </c>
      <c r="D46" s="12">
        <f>D48+D49</f>
        <v>462978.1</v>
      </c>
      <c r="E46" s="40">
        <f>E48+E49</f>
        <v>-105423.3</v>
      </c>
      <c r="F46" s="12">
        <f t="shared" si="1"/>
        <v>357554.8</v>
      </c>
      <c r="G46" s="12">
        <f>G48+G49</f>
        <v>28472.53</v>
      </c>
      <c r="H46" s="12">
        <f t="shared" si="54"/>
        <v>386027.32999999996</v>
      </c>
      <c r="I46" s="12">
        <f>I48+I49</f>
        <v>0</v>
      </c>
      <c r="J46" s="12">
        <f t="shared" si="48"/>
        <v>386027.32999999996</v>
      </c>
      <c r="K46" s="12">
        <f>K48+K49</f>
        <v>0</v>
      </c>
      <c r="L46" s="12">
        <f t="shared" si="49"/>
        <v>386027.32999999996</v>
      </c>
      <c r="M46" s="21">
        <f>M48+M49</f>
        <v>-45242.3</v>
      </c>
      <c r="N46" s="40">
        <f t="shared" si="50"/>
        <v>340785.02999999997</v>
      </c>
      <c r="O46" s="12">
        <f t="shared" ref="O46:AB46" si="57">O48+O49</f>
        <v>51483</v>
      </c>
      <c r="P46" s="40">
        <f>P48+P49</f>
        <v>129483.6</v>
      </c>
      <c r="Q46" s="12">
        <f t="shared" si="6"/>
        <v>180966.6</v>
      </c>
      <c r="R46" s="12">
        <f>R48+R49</f>
        <v>0</v>
      </c>
      <c r="S46" s="12">
        <f t="shared" si="55"/>
        <v>180966.6</v>
      </c>
      <c r="T46" s="12">
        <f>T48+T49</f>
        <v>0</v>
      </c>
      <c r="U46" s="12">
        <f>S46+T46</f>
        <v>180966.6</v>
      </c>
      <c r="V46" s="12">
        <f>V48+V49</f>
        <v>0</v>
      </c>
      <c r="W46" s="12">
        <f>U46+V46</f>
        <v>180966.6</v>
      </c>
      <c r="X46" s="12">
        <f>X48+X49</f>
        <v>0</v>
      </c>
      <c r="Y46" s="12">
        <f>W46+X46</f>
        <v>180966.6</v>
      </c>
      <c r="Z46" s="21">
        <f>Z48+Z49</f>
        <v>45242.3</v>
      </c>
      <c r="AA46" s="40">
        <f>Y46+Z46</f>
        <v>226208.90000000002</v>
      </c>
      <c r="AB46" s="12">
        <f t="shared" si="57"/>
        <v>0</v>
      </c>
      <c r="AC46" s="13">
        <f>AC48+AC49</f>
        <v>0</v>
      </c>
      <c r="AD46" s="13">
        <f t="shared" si="12"/>
        <v>0</v>
      </c>
      <c r="AE46" s="13">
        <f>AE48+AE49</f>
        <v>0</v>
      </c>
      <c r="AF46" s="13">
        <f t="shared" si="56"/>
        <v>0</v>
      </c>
      <c r="AG46" s="13">
        <f>AG48+AG49</f>
        <v>0</v>
      </c>
      <c r="AH46" s="13">
        <f t="shared" si="51"/>
        <v>0</v>
      </c>
      <c r="AI46" s="13">
        <f>AI48+AI49</f>
        <v>0</v>
      </c>
      <c r="AJ46" s="13">
        <f t="shared" si="52"/>
        <v>0</v>
      </c>
      <c r="AK46" s="23">
        <f>AK48+AK49</f>
        <v>0</v>
      </c>
      <c r="AL46" s="42">
        <f t="shared" si="53"/>
        <v>0</v>
      </c>
      <c r="AN46" s="10"/>
    </row>
    <row r="47" spans="1:40" x14ac:dyDescent="0.35">
      <c r="A47" s="79"/>
      <c r="B47" s="85" t="s">
        <v>5</v>
      </c>
      <c r="C47" s="84"/>
      <c r="D47" s="12"/>
      <c r="E47" s="40"/>
      <c r="F47" s="12"/>
      <c r="G47" s="12"/>
      <c r="H47" s="12"/>
      <c r="I47" s="12"/>
      <c r="J47" s="12"/>
      <c r="K47" s="12"/>
      <c r="L47" s="12"/>
      <c r="M47" s="21"/>
      <c r="N47" s="40"/>
      <c r="O47" s="12"/>
      <c r="P47" s="40"/>
      <c r="Q47" s="12"/>
      <c r="R47" s="12"/>
      <c r="S47" s="12"/>
      <c r="T47" s="12"/>
      <c r="U47" s="12"/>
      <c r="V47" s="12"/>
      <c r="W47" s="12"/>
      <c r="X47" s="12"/>
      <c r="Y47" s="12"/>
      <c r="Z47" s="21"/>
      <c r="AA47" s="40"/>
      <c r="AB47" s="12"/>
      <c r="AC47" s="13"/>
      <c r="AD47" s="13"/>
      <c r="AE47" s="13"/>
      <c r="AF47" s="13"/>
      <c r="AG47" s="13"/>
      <c r="AH47" s="13"/>
      <c r="AI47" s="13"/>
      <c r="AJ47" s="13"/>
      <c r="AK47" s="23"/>
      <c r="AL47" s="42"/>
      <c r="AN47" s="10"/>
    </row>
    <row r="48" spans="1:40" s="3" customFormat="1" hidden="1" x14ac:dyDescent="0.35">
      <c r="A48" s="1"/>
      <c r="B48" s="17" t="s">
        <v>6</v>
      </c>
      <c r="C48" s="18"/>
      <c r="D48" s="12">
        <v>194812</v>
      </c>
      <c r="E48" s="40">
        <v>-105423.3</v>
      </c>
      <c r="F48" s="12">
        <f t="shared" si="1"/>
        <v>89388.7</v>
      </c>
      <c r="G48" s="12">
        <v>28472.53</v>
      </c>
      <c r="H48" s="12">
        <f t="shared" ref="H48:H51" si="58">F48+G48</f>
        <v>117861.23</v>
      </c>
      <c r="I48" s="12">
        <v>-4208.9750000000004</v>
      </c>
      <c r="J48" s="12">
        <f t="shared" ref="J48:J51" si="59">H48+I48</f>
        <v>113652.25499999999</v>
      </c>
      <c r="K48" s="12"/>
      <c r="L48" s="12">
        <f t="shared" ref="L48:L51" si="60">J48+K48</f>
        <v>113652.25499999999</v>
      </c>
      <c r="M48" s="21">
        <v>-45242.3</v>
      </c>
      <c r="N48" s="12">
        <f t="shared" ref="N48:N51" si="61">L48+M48</f>
        <v>68409.954999999987</v>
      </c>
      <c r="O48" s="12">
        <v>37288.300000000003</v>
      </c>
      <c r="P48" s="40">
        <f>31027.3+105423.3-6967</f>
        <v>129483.6</v>
      </c>
      <c r="Q48" s="12">
        <f t="shared" si="6"/>
        <v>166771.90000000002</v>
      </c>
      <c r="R48" s="12"/>
      <c r="S48" s="12">
        <f t="shared" ref="S48:S51" si="62">Q48+R48</f>
        <v>166771.90000000002</v>
      </c>
      <c r="T48" s="12"/>
      <c r="U48" s="12">
        <f>S48+T48</f>
        <v>166771.90000000002</v>
      </c>
      <c r="V48" s="12"/>
      <c r="W48" s="12">
        <f>U48+V48</f>
        <v>166771.90000000002</v>
      </c>
      <c r="X48" s="12"/>
      <c r="Y48" s="12">
        <f>W48+X48</f>
        <v>166771.90000000002</v>
      </c>
      <c r="Z48" s="21">
        <v>45242.3</v>
      </c>
      <c r="AA48" s="12">
        <f>Y48+Z48</f>
        <v>212014.2</v>
      </c>
      <c r="AB48" s="12">
        <v>0</v>
      </c>
      <c r="AC48" s="13"/>
      <c r="AD48" s="13">
        <f t="shared" si="12"/>
        <v>0</v>
      </c>
      <c r="AE48" s="13"/>
      <c r="AF48" s="13">
        <f t="shared" ref="AF48:AF51" si="63">AD48+AE48</f>
        <v>0</v>
      </c>
      <c r="AG48" s="13"/>
      <c r="AH48" s="13">
        <f t="shared" ref="AH48:AH51" si="64">AF48+AG48</f>
        <v>0</v>
      </c>
      <c r="AI48" s="13"/>
      <c r="AJ48" s="13">
        <f t="shared" ref="AJ48:AJ51" si="65">AH48+AI48</f>
        <v>0</v>
      </c>
      <c r="AK48" s="23"/>
      <c r="AL48" s="13">
        <f t="shared" ref="AL48:AL51" si="66">AJ48+AK48</f>
        <v>0</v>
      </c>
      <c r="AM48" s="8" t="s">
        <v>316</v>
      </c>
      <c r="AN48" s="10">
        <v>0</v>
      </c>
    </row>
    <row r="49" spans="1:40" x14ac:dyDescent="0.35">
      <c r="A49" s="79"/>
      <c r="B49" s="85" t="s">
        <v>12</v>
      </c>
      <c r="C49" s="89"/>
      <c r="D49" s="12">
        <v>268166.09999999998</v>
      </c>
      <c r="E49" s="40"/>
      <c r="F49" s="12">
        <f t="shared" si="1"/>
        <v>268166.09999999998</v>
      </c>
      <c r="G49" s="12"/>
      <c r="H49" s="12">
        <f t="shared" si="58"/>
        <v>268166.09999999998</v>
      </c>
      <c r="I49" s="12">
        <v>4208.9750000000004</v>
      </c>
      <c r="J49" s="12">
        <f t="shared" si="59"/>
        <v>272375.07499999995</v>
      </c>
      <c r="K49" s="12"/>
      <c r="L49" s="12">
        <f t="shared" si="60"/>
        <v>272375.07499999995</v>
      </c>
      <c r="M49" s="21"/>
      <c r="N49" s="40">
        <f t="shared" si="61"/>
        <v>272375.07499999995</v>
      </c>
      <c r="O49" s="12">
        <v>14194.7</v>
      </c>
      <c r="P49" s="40"/>
      <c r="Q49" s="12">
        <f t="shared" si="6"/>
        <v>14194.7</v>
      </c>
      <c r="R49" s="12"/>
      <c r="S49" s="12">
        <f t="shared" si="62"/>
        <v>14194.7</v>
      </c>
      <c r="T49" s="12"/>
      <c r="U49" s="12">
        <f>S49+T49</f>
        <v>14194.7</v>
      </c>
      <c r="V49" s="12"/>
      <c r="W49" s="12">
        <f>U49+V49</f>
        <v>14194.7</v>
      </c>
      <c r="X49" s="12"/>
      <c r="Y49" s="12">
        <f>W49+X49</f>
        <v>14194.7</v>
      </c>
      <c r="Z49" s="21"/>
      <c r="AA49" s="40">
        <f>Y49+Z49</f>
        <v>14194.7</v>
      </c>
      <c r="AB49" s="12">
        <v>0</v>
      </c>
      <c r="AC49" s="13"/>
      <c r="AD49" s="13">
        <f t="shared" si="12"/>
        <v>0</v>
      </c>
      <c r="AE49" s="13"/>
      <c r="AF49" s="13">
        <f t="shared" si="63"/>
        <v>0</v>
      </c>
      <c r="AG49" s="13"/>
      <c r="AH49" s="13">
        <f t="shared" si="64"/>
        <v>0</v>
      </c>
      <c r="AI49" s="13"/>
      <c r="AJ49" s="13">
        <f t="shared" si="65"/>
        <v>0</v>
      </c>
      <c r="AK49" s="23"/>
      <c r="AL49" s="42">
        <f t="shared" si="66"/>
        <v>0</v>
      </c>
      <c r="AM49" s="8" t="s">
        <v>218</v>
      </c>
      <c r="AN49" s="10"/>
    </row>
    <row r="50" spans="1:40" ht="54" x14ac:dyDescent="0.35">
      <c r="A50" s="79" t="s">
        <v>143</v>
      </c>
      <c r="B50" s="85" t="s">
        <v>57</v>
      </c>
      <c r="C50" s="89" t="s">
        <v>129</v>
      </c>
      <c r="D50" s="12">
        <v>0</v>
      </c>
      <c r="E50" s="40">
        <v>0</v>
      </c>
      <c r="F50" s="12">
        <f t="shared" si="1"/>
        <v>0</v>
      </c>
      <c r="G50" s="12">
        <v>0</v>
      </c>
      <c r="H50" s="12">
        <f t="shared" si="58"/>
        <v>0</v>
      </c>
      <c r="I50" s="12">
        <v>0</v>
      </c>
      <c r="J50" s="12">
        <f t="shared" si="59"/>
        <v>0</v>
      </c>
      <c r="K50" s="12">
        <v>0</v>
      </c>
      <c r="L50" s="12">
        <f t="shared" si="60"/>
        <v>0</v>
      </c>
      <c r="M50" s="21">
        <v>0</v>
      </c>
      <c r="N50" s="40">
        <f t="shared" si="61"/>
        <v>0</v>
      </c>
      <c r="O50" s="12">
        <v>9100.4</v>
      </c>
      <c r="P50" s="40">
        <v>0</v>
      </c>
      <c r="Q50" s="12">
        <f t="shared" si="6"/>
        <v>9100.4</v>
      </c>
      <c r="R50" s="12">
        <v>0</v>
      </c>
      <c r="S50" s="12">
        <f t="shared" si="62"/>
        <v>9100.4</v>
      </c>
      <c r="T50" s="12">
        <v>0</v>
      </c>
      <c r="U50" s="12">
        <f>S50+T50</f>
        <v>9100.4</v>
      </c>
      <c r="V50" s="12">
        <v>0</v>
      </c>
      <c r="W50" s="12">
        <f>U50+V50</f>
        <v>9100.4</v>
      </c>
      <c r="X50" s="12">
        <v>0</v>
      </c>
      <c r="Y50" s="12">
        <f>W50+X50</f>
        <v>9100.4</v>
      </c>
      <c r="Z50" s="21">
        <v>0</v>
      </c>
      <c r="AA50" s="40">
        <f>Y50+Z50</f>
        <v>9100.4</v>
      </c>
      <c r="AB50" s="12">
        <v>0</v>
      </c>
      <c r="AC50" s="13">
        <v>0</v>
      </c>
      <c r="AD50" s="13">
        <f t="shared" si="12"/>
        <v>0</v>
      </c>
      <c r="AE50" s="13">
        <v>0</v>
      </c>
      <c r="AF50" s="13">
        <f t="shared" si="63"/>
        <v>0</v>
      </c>
      <c r="AG50" s="13">
        <v>0</v>
      </c>
      <c r="AH50" s="13">
        <f t="shared" si="64"/>
        <v>0</v>
      </c>
      <c r="AI50" s="13">
        <v>0</v>
      </c>
      <c r="AJ50" s="13">
        <f t="shared" si="65"/>
        <v>0</v>
      </c>
      <c r="AK50" s="23">
        <v>0</v>
      </c>
      <c r="AL50" s="42">
        <f t="shared" si="66"/>
        <v>0</v>
      </c>
      <c r="AM50" s="8" t="s">
        <v>221</v>
      </c>
      <c r="AN50" s="10"/>
    </row>
    <row r="51" spans="1:40" ht="54" x14ac:dyDescent="0.35">
      <c r="A51" s="79" t="s">
        <v>144</v>
      </c>
      <c r="B51" s="85" t="s">
        <v>365</v>
      </c>
      <c r="C51" s="89" t="s">
        <v>129</v>
      </c>
      <c r="D51" s="12">
        <f>D53+D54</f>
        <v>0</v>
      </c>
      <c r="E51" s="40">
        <f>E53+E54</f>
        <v>0</v>
      </c>
      <c r="F51" s="12">
        <f t="shared" si="1"/>
        <v>0</v>
      </c>
      <c r="G51" s="12">
        <f>G53+G54</f>
        <v>15</v>
      </c>
      <c r="H51" s="12">
        <f t="shared" si="58"/>
        <v>15</v>
      </c>
      <c r="I51" s="12">
        <f>I53+I54</f>
        <v>0</v>
      </c>
      <c r="J51" s="12">
        <f t="shared" si="59"/>
        <v>15</v>
      </c>
      <c r="K51" s="12">
        <f>K53+K54</f>
        <v>0</v>
      </c>
      <c r="L51" s="12">
        <f t="shared" si="60"/>
        <v>15</v>
      </c>
      <c r="M51" s="21">
        <f>M53+M54</f>
        <v>0</v>
      </c>
      <c r="N51" s="40">
        <f t="shared" si="61"/>
        <v>15</v>
      </c>
      <c r="O51" s="12">
        <f t="shared" ref="O51:AB51" si="67">O53+O54</f>
        <v>78505.7</v>
      </c>
      <c r="P51" s="40">
        <f>P53+P54</f>
        <v>-25599.8</v>
      </c>
      <c r="Q51" s="12">
        <f t="shared" si="6"/>
        <v>52905.899999999994</v>
      </c>
      <c r="R51" s="12">
        <f>R53+R54</f>
        <v>0</v>
      </c>
      <c r="S51" s="12">
        <f t="shared" si="62"/>
        <v>52905.899999999994</v>
      </c>
      <c r="T51" s="12">
        <f>T53+T54</f>
        <v>0</v>
      </c>
      <c r="U51" s="12">
        <f>S51+T51</f>
        <v>52905.899999999994</v>
      </c>
      <c r="V51" s="12">
        <f>V53+V54</f>
        <v>-50151</v>
      </c>
      <c r="W51" s="12">
        <f>U51+V51</f>
        <v>2754.8999999999942</v>
      </c>
      <c r="X51" s="12">
        <f>X53+X54</f>
        <v>0</v>
      </c>
      <c r="Y51" s="12">
        <f>W51+X51</f>
        <v>2754.8999999999942</v>
      </c>
      <c r="Z51" s="21">
        <f>Z53+Z54</f>
        <v>0</v>
      </c>
      <c r="AA51" s="40">
        <f>Y51+Z51</f>
        <v>2754.8999999999942</v>
      </c>
      <c r="AB51" s="12">
        <f t="shared" si="67"/>
        <v>126197.40000000001</v>
      </c>
      <c r="AC51" s="13">
        <f>AC53+AC54</f>
        <v>-105085.6</v>
      </c>
      <c r="AD51" s="13">
        <f t="shared" si="12"/>
        <v>21111.800000000003</v>
      </c>
      <c r="AE51" s="13">
        <f>AE53+AE54</f>
        <v>0</v>
      </c>
      <c r="AF51" s="13">
        <f t="shared" si="63"/>
        <v>21111.800000000003</v>
      </c>
      <c r="AG51" s="13">
        <f>AG53+AG54</f>
        <v>0</v>
      </c>
      <c r="AH51" s="13">
        <f t="shared" si="64"/>
        <v>21111.800000000003</v>
      </c>
      <c r="AI51" s="13">
        <f>AI53+AI54</f>
        <v>0</v>
      </c>
      <c r="AJ51" s="13">
        <f t="shared" si="65"/>
        <v>21111.800000000003</v>
      </c>
      <c r="AK51" s="23">
        <f>AK53+AK54</f>
        <v>0</v>
      </c>
      <c r="AL51" s="42">
        <f t="shared" si="66"/>
        <v>21111.800000000003</v>
      </c>
      <c r="AN51" s="10"/>
    </row>
    <row r="52" spans="1:40" x14ac:dyDescent="0.35">
      <c r="A52" s="79"/>
      <c r="B52" s="85" t="s">
        <v>5</v>
      </c>
      <c r="C52" s="84"/>
      <c r="D52" s="12"/>
      <c r="E52" s="40"/>
      <c r="F52" s="12"/>
      <c r="G52" s="12"/>
      <c r="H52" s="12"/>
      <c r="I52" s="12"/>
      <c r="J52" s="12"/>
      <c r="K52" s="12"/>
      <c r="L52" s="12"/>
      <c r="M52" s="21"/>
      <c r="N52" s="40"/>
      <c r="O52" s="12"/>
      <c r="P52" s="40"/>
      <c r="Q52" s="12"/>
      <c r="R52" s="12"/>
      <c r="S52" s="12"/>
      <c r="T52" s="12"/>
      <c r="U52" s="12"/>
      <c r="V52" s="12"/>
      <c r="W52" s="12"/>
      <c r="X52" s="12"/>
      <c r="Y52" s="12"/>
      <c r="Z52" s="21"/>
      <c r="AA52" s="40"/>
      <c r="AB52" s="12"/>
      <c r="AC52" s="13"/>
      <c r="AD52" s="13"/>
      <c r="AE52" s="13"/>
      <c r="AF52" s="13"/>
      <c r="AG52" s="13"/>
      <c r="AH52" s="13"/>
      <c r="AI52" s="13"/>
      <c r="AJ52" s="13"/>
      <c r="AK52" s="23"/>
      <c r="AL52" s="42"/>
      <c r="AN52" s="10"/>
    </row>
    <row r="53" spans="1:40" s="3" customFormat="1" hidden="1" x14ac:dyDescent="0.35">
      <c r="A53" s="1"/>
      <c r="B53" s="17" t="s">
        <v>6</v>
      </c>
      <c r="C53" s="18"/>
      <c r="D53" s="12">
        <v>0</v>
      </c>
      <c r="E53" s="40">
        <v>0</v>
      </c>
      <c r="F53" s="12">
        <f t="shared" si="1"/>
        <v>0</v>
      </c>
      <c r="G53" s="12">
        <v>15</v>
      </c>
      <c r="H53" s="12">
        <f t="shared" ref="H53:H56" si="68">F53+G53</f>
        <v>15</v>
      </c>
      <c r="I53" s="12"/>
      <c r="J53" s="12">
        <f t="shared" ref="J53:J56" si="69">H53+I53</f>
        <v>15</v>
      </c>
      <c r="K53" s="12"/>
      <c r="L53" s="12">
        <f t="shared" ref="L53:L56" si="70">J53+K53</f>
        <v>15</v>
      </c>
      <c r="M53" s="21"/>
      <c r="N53" s="12">
        <f t="shared" ref="N53:N56" si="71">L53+M53</f>
        <v>15</v>
      </c>
      <c r="O53" s="12">
        <v>25599.8</v>
      </c>
      <c r="P53" s="40">
        <v>-25599.8</v>
      </c>
      <c r="Q53" s="12">
        <f t="shared" si="6"/>
        <v>0</v>
      </c>
      <c r="R53" s="12"/>
      <c r="S53" s="12">
        <f t="shared" ref="S53:S56" si="72">Q53+R53</f>
        <v>0</v>
      </c>
      <c r="T53" s="12"/>
      <c r="U53" s="12">
        <f>S53+T53</f>
        <v>0</v>
      </c>
      <c r="V53" s="12"/>
      <c r="W53" s="12">
        <f>U53+V53</f>
        <v>0</v>
      </c>
      <c r="X53" s="12"/>
      <c r="Y53" s="12">
        <f>W53+X53</f>
        <v>0</v>
      </c>
      <c r="Z53" s="21"/>
      <c r="AA53" s="12">
        <f>Y53+Z53</f>
        <v>0</v>
      </c>
      <c r="AB53" s="12">
        <v>105085.6</v>
      </c>
      <c r="AC53" s="13">
        <v>-105085.6</v>
      </c>
      <c r="AD53" s="13">
        <f t="shared" si="12"/>
        <v>0</v>
      </c>
      <c r="AE53" s="13"/>
      <c r="AF53" s="13">
        <f t="shared" ref="AF53:AF56" si="73">AD53+AE53</f>
        <v>0</v>
      </c>
      <c r="AG53" s="13"/>
      <c r="AH53" s="13">
        <f t="shared" ref="AH53:AH56" si="74">AF53+AG53</f>
        <v>0</v>
      </c>
      <c r="AI53" s="13"/>
      <c r="AJ53" s="13">
        <f t="shared" ref="AJ53:AJ56" si="75">AH53+AI53</f>
        <v>0</v>
      </c>
      <c r="AK53" s="23"/>
      <c r="AL53" s="13">
        <f t="shared" ref="AL53:AL56" si="76">AJ53+AK53</f>
        <v>0</v>
      </c>
      <c r="AM53" s="8" t="s">
        <v>315</v>
      </c>
      <c r="AN53" s="10">
        <v>0</v>
      </c>
    </row>
    <row r="54" spans="1:40" x14ac:dyDescent="0.35">
      <c r="A54" s="79"/>
      <c r="B54" s="84" t="s">
        <v>12</v>
      </c>
      <c r="C54" s="84"/>
      <c r="D54" s="12">
        <v>0</v>
      </c>
      <c r="E54" s="40">
        <v>0</v>
      </c>
      <c r="F54" s="12">
        <f t="shared" si="1"/>
        <v>0</v>
      </c>
      <c r="G54" s="12">
        <v>0</v>
      </c>
      <c r="H54" s="12">
        <f t="shared" si="68"/>
        <v>0</v>
      </c>
      <c r="I54" s="12">
        <v>0</v>
      </c>
      <c r="J54" s="12">
        <f t="shared" si="69"/>
        <v>0</v>
      </c>
      <c r="K54" s="12">
        <v>0</v>
      </c>
      <c r="L54" s="12">
        <f t="shared" si="70"/>
        <v>0</v>
      </c>
      <c r="M54" s="21">
        <v>0</v>
      </c>
      <c r="N54" s="40">
        <f t="shared" si="71"/>
        <v>0</v>
      </c>
      <c r="O54" s="12">
        <v>52905.9</v>
      </c>
      <c r="P54" s="40">
        <v>0</v>
      </c>
      <c r="Q54" s="12">
        <f t="shared" si="6"/>
        <v>52905.9</v>
      </c>
      <c r="R54" s="12">
        <v>0</v>
      </c>
      <c r="S54" s="12">
        <f t="shared" si="72"/>
        <v>52905.9</v>
      </c>
      <c r="T54" s="12">
        <v>0</v>
      </c>
      <c r="U54" s="12">
        <f>S54+T54</f>
        <v>52905.9</v>
      </c>
      <c r="V54" s="12">
        <v>-50151</v>
      </c>
      <c r="W54" s="12">
        <f>U54+V54</f>
        <v>2754.9000000000015</v>
      </c>
      <c r="X54" s="12"/>
      <c r="Y54" s="12">
        <f>W54+X54</f>
        <v>2754.9000000000015</v>
      </c>
      <c r="Z54" s="21"/>
      <c r="AA54" s="40">
        <f>Y54+Z54</f>
        <v>2754.9000000000015</v>
      </c>
      <c r="AB54" s="12">
        <v>21111.8</v>
      </c>
      <c r="AC54" s="13">
        <v>0</v>
      </c>
      <c r="AD54" s="13">
        <f t="shared" si="12"/>
        <v>21111.8</v>
      </c>
      <c r="AE54" s="13">
        <v>0</v>
      </c>
      <c r="AF54" s="13">
        <f t="shared" si="73"/>
        <v>21111.8</v>
      </c>
      <c r="AG54" s="13">
        <v>0</v>
      </c>
      <c r="AH54" s="13">
        <f t="shared" si="74"/>
        <v>21111.8</v>
      </c>
      <c r="AI54" s="13">
        <v>0</v>
      </c>
      <c r="AJ54" s="13">
        <f t="shared" si="75"/>
        <v>21111.8</v>
      </c>
      <c r="AK54" s="23">
        <v>0</v>
      </c>
      <c r="AL54" s="42">
        <f t="shared" si="76"/>
        <v>21111.8</v>
      </c>
      <c r="AM54" s="8" t="s">
        <v>218</v>
      </c>
      <c r="AN54" s="10"/>
    </row>
    <row r="55" spans="1:40" s="3" customFormat="1" ht="36" hidden="1" x14ac:dyDescent="0.35">
      <c r="A55" s="1" t="s">
        <v>145</v>
      </c>
      <c r="B55" s="38" t="s">
        <v>205</v>
      </c>
      <c r="C55" s="18" t="s">
        <v>11</v>
      </c>
      <c r="D55" s="12">
        <v>0</v>
      </c>
      <c r="E55" s="40">
        <v>0</v>
      </c>
      <c r="F55" s="12">
        <f t="shared" si="1"/>
        <v>0</v>
      </c>
      <c r="G55" s="12">
        <v>0</v>
      </c>
      <c r="H55" s="12">
        <f t="shared" si="68"/>
        <v>0</v>
      </c>
      <c r="I55" s="12">
        <v>0</v>
      </c>
      <c r="J55" s="12">
        <f t="shared" si="69"/>
        <v>0</v>
      </c>
      <c r="K55" s="12">
        <v>0</v>
      </c>
      <c r="L55" s="12">
        <f t="shared" si="70"/>
        <v>0</v>
      </c>
      <c r="M55" s="21">
        <v>0</v>
      </c>
      <c r="N55" s="12">
        <f t="shared" si="71"/>
        <v>0</v>
      </c>
      <c r="O55" s="12">
        <v>59234</v>
      </c>
      <c r="P55" s="40">
        <v>-59234</v>
      </c>
      <c r="Q55" s="12">
        <f t="shared" si="6"/>
        <v>0</v>
      </c>
      <c r="R55" s="12"/>
      <c r="S55" s="12">
        <f t="shared" si="72"/>
        <v>0</v>
      </c>
      <c r="T55" s="12"/>
      <c r="U55" s="12">
        <f>S55+T55</f>
        <v>0</v>
      </c>
      <c r="V55" s="12"/>
      <c r="W55" s="12">
        <f>U55+V55</f>
        <v>0</v>
      </c>
      <c r="X55" s="12"/>
      <c r="Y55" s="12">
        <f>W55+X55</f>
        <v>0</v>
      </c>
      <c r="Z55" s="21"/>
      <c r="AA55" s="12">
        <f>Y55+Z55</f>
        <v>0</v>
      </c>
      <c r="AB55" s="12">
        <v>0</v>
      </c>
      <c r="AC55" s="13">
        <v>0</v>
      </c>
      <c r="AD55" s="13">
        <f t="shared" si="12"/>
        <v>0</v>
      </c>
      <c r="AE55" s="13">
        <v>0</v>
      </c>
      <c r="AF55" s="13">
        <f t="shared" si="73"/>
        <v>0</v>
      </c>
      <c r="AG55" s="13">
        <v>0</v>
      </c>
      <c r="AH55" s="13">
        <f t="shared" si="74"/>
        <v>0</v>
      </c>
      <c r="AI55" s="13">
        <v>0</v>
      </c>
      <c r="AJ55" s="13">
        <f t="shared" si="75"/>
        <v>0</v>
      </c>
      <c r="AK55" s="23">
        <v>0</v>
      </c>
      <c r="AL55" s="13">
        <f t="shared" si="76"/>
        <v>0</v>
      </c>
      <c r="AM55" s="8" t="s">
        <v>216</v>
      </c>
      <c r="AN55" s="10">
        <v>0</v>
      </c>
    </row>
    <row r="56" spans="1:40" ht="54" x14ac:dyDescent="0.35">
      <c r="A56" s="79" t="s">
        <v>145</v>
      </c>
      <c r="B56" s="84" t="s">
        <v>205</v>
      </c>
      <c r="C56" s="89" t="s">
        <v>129</v>
      </c>
      <c r="D56" s="12">
        <f>D58+D59</f>
        <v>119057.40000000001</v>
      </c>
      <c r="E56" s="40">
        <f>E58+E59</f>
        <v>0</v>
      </c>
      <c r="F56" s="12">
        <f t="shared" si="1"/>
        <v>119057.40000000001</v>
      </c>
      <c r="G56" s="12">
        <f>G58+G59</f>
        <v>0</v>
      </c>
      <c r="H56" s="12">
        <f t="shared" si="68"/>
        <v>119057.40000000001</v>
      </c>
      <c r="I56" s="12">
        <f>I58+I59</f>
        <v>0</v>
      </c>
      <c r="J56" s="12">
        <f t="shared" si="69"/>
        <v>119057.40000000001</v>
      </c>
      <c r="K56" s="12">
        <f>K58+K59</f>
        <v>0</v>
      </c>
      <c r="L56" s="12">
        <f t="shared" si="70"/>
        <v>119057.40000000001</v>
      </c>
      <c r="M56" s="21">
        <f>M58+M59</f>
        <v>0</v>
      </c>
      <c r="N56" s="40">
        <f t="shared" si="71"/>
        <v>119057.40000000001</v>
      </c>
      <c r="O56" s="12">
        <f t="shared" ref="O56:AB56" si="77">O58+O59</f>
        <v>538326.69999999995</v>
      </c>
      <c r="P56" s="40">
        <f>P58+P59</f>
        <v>59234</v>
      </c>
      <c r="Q56" s="12">
        <f t="shared" si="6"/>
        <v>597560.69999999995</v>
      </c>
      <c r="R56" s="12">
        <f>R58+R59</f>
        <v>0</v>
      </c>
      <c r="S56" s="12">
        <f t="shared" si="72"/>
        <v>597560.69999999995</v>
      </c>
      <c r="T56" s="12">
        <f>T58+T59</f>
        <v>0</v>
      </c>
      <c r="U56" s="12">
        <f>S56+T56</f>
        <v>597560.69999999995</v>
      </c>
      <c r="V56" s="12">
        <f>V58+V59</f>
        <v>0</v>
      </c>
      <c r="W56" s="12">
        <f>U56+V56</f>
        <v>597560.69999999995</v>
      </c>
      <c r="X56" s="12">
        <f>X58+X59</f>
        <v>0</v>
      </c>
      <c r="Y56" s="12">
        <f>W56+X56</f>
        <v>597560.69999999995</v>
      </c>
      <c r="Z56" s="21">
        <f>Z58+Z59</f>
        <v>0</v>
      </c>
      <c r="AA56" s="40">
        <f>Y56+Z56</f>
        <v>597560.69999999995</v>
      </c>
      <c r="AB56" s="12">
        <f t="shared" si="77"/>
        <v>0</v>
      </c>
      <c r="AC56" s="13">
        <f>AC58+AC59</f>
        <v>0</v>
      </c>
      <c r="AD56" s="13">
        <f t="shared" si="12"/>
        <v>0</v>
      </c>
      <c r="AE56" s="13">
        <f>AE58+AE59</f>
        <v>0</v>
      </c>
      <c r="AF56" s="13">
        <f t="shared" si="73"/>
        <v>0</v>
      </c>
      <c r="AG56" s="13">
        <f>AG58+AG59</f>
        <v>0</v>
      </c>
      <c r="AH56" s="13">
        <f t="shared" si="74"/>
        <v>0</v>
      </c>
      <c r="AI56" s="13">
        <f>AI58+AI59</f>
        <v>0</v>
      </c>
      <c r="AJ56" s="13">
        <f t="shared" si="75"/>
        <v>0</v>
      </c>
      <c r="AK56" s="23">
        <f>AK58+AK59</f>
        <v>0</v>
      </c>
      <c r="AL56" s="42">
        <f t="shared" si="76"/>
        <v>0</v>
      </c>
      <c r="AN56" s="10"/>
    </row>
    <row r="57" spans="1:40" x14ac:dyDescent="0.35">
      <c r="A57" s="79"/>
      <c r="B57" s="85" t="s">
        <v>5</v>
      </c>
      <c r="C57" s="89"/>
      <c r="D57" s="12"/>
      <c r="E57" s="40"/>
      <c r="F57" s="12"/>
      <c r="G57" s="12"/>
      <c r="H57" s="12"/>
      <c r="I57" s="12"/>
      <c r="J57" s="12"/>
      <c r="K57" s="12"/>
      <c r="L57" s="12"/>
      <c r="M57" s="21"/>
      <c r="N57" s="40"/>
      <c r="O57" s="12"/>
      <c r="P57" s="40"/>
      <c r="Q57" s="12"/>
      <c r="R57" s="12"/>
      <c r="S57" s="12"/>
      <c r="T57" s="12"/>
      <c r="U57" s="12"/>
      <c r="V57" s="12"/>
      <c r="W57" s="12"/>
      <c r="X57" s="12"/>
      <c r="Y57" s="12"/>
      <c r="Z57" s="21"/>
      <c r="AA57" s="40"/>
      <c r="AB57" s="12"/>
      <c r="AC57" s="13"/>
      <c r="AD57" s="13"/>
      <c r="AE57" s="13"/>
      <c r="AF57" s="13"/>
      <c r="AG57" s="13"/>
      <c r="AH57" s="13"/>
      <c r="AI57" s="13"/>
      <c r="AJ57" s="13"/>
      <c r="AK57" s="23"/>
      <c r="AL57" s="42"/>
      <c r="AN57" s="10"/>
    </row>
    <row r="58" spans="1:40" s="3" customFormat="1" hidden="1" x14ac:dyDescent="0.35">
      <c r="A58" s="1"/>
      <c r="B58" s="17" t="s">
        <v>6</v>
      </c>
      <c r="C58" s="18"/>
      <c r="D58" s="12">
        <v>22858.799999999999</v>
      </c>
      <c r="E58" s="40"/>
      <c r="F58" s="12">
        <f t="shared" si="1"/>
        <v>22858.799999999999</v>
      </c>
      <c r="G58" s="12"/>
      <c r="H58" s="12">
        <f t="shared" ref="H58:H61" si="78">F58+G58</f>
        <v>22858.799999999999</v>
      </c>
      <c r="I58" s="12"/>
      <c r="J58" s="12">
        <f t="shared" ref="J58:J61" si="79">H58+I58</f>
        <v>22858.799999999999</v>
      </c>
      <c r="K58" s="12"/>
      <c r="L58" s="12">
        <f t="shared" ref="L58:L61" si="80">J58+K58</f>
        <v>22858.799999999999</v>
      </c>
      <c r="M58" s="21"/>
      <c r="N58" s="12">
        <f t="shared" ref="N58:N61" si="81">L58+M58</f>
        <v>22858.799999999999</v>
      </c>
      <c r="O58" s="12">
        <v>104477.2</v>
      </c>
      <c r="P58" s="40">
        <v>59234</v>
      </c>
      <c r="Q58" s="12">
        <f t="shared" si="6"/>
        <v>163711.20000000001</v>
      </c>
      <c r="R58" s="12"/>
      <c r="S58" s="12">
        <f t="shared" ref="S58:S61" si="82">Q58+R58</f>
        <v>163711.20000000001</v>
      </c>
      <c r="T58" s="12"/>
      <c r="U58" s="12">
        <f>S58+T58</f>
        <v>163711.20000000001</v>
      </c>
      <c r="V58" s="12"/>
      <c r="W58" s="12">
        <f>U58+V58</f>
        <v>163711.20000000001</v>
      </c>
      <c r="X58" s="12"/>
      <c r="Y58" s="12">
        <f>W58+X58</f>
        <v>163711.20000000001</v>
      </c>
      <c r="Z58" s="21"/>
      <c r="AA58" s="12">
        <f>Y58+Z58</f>
        <v>163711.20000000001</v>
      </c>
      <c r="AB58" s="12">
        <v>0</v>
      </c>
      <c r="AC58" s="13"/>
      <c r="AD58" s="13">
        <f t="shared" si="12"/>
        <v>0</v>
      </c>
      <c r="AE58" s="13"/>
      <c r="AF58" s="13">
        <f t="shared" ref="AF58:AF61" si="83">AD58+AE58</f>
        <v>0</v>
      </c>
      <c r="AG58" s="13"/>
      <c r="AH58" s="13">
        <f t="shared" ref="AH58:AH61" si="84">AF58+AG58</f>
        <v>0</v>
      </c>
      <c r="AI58" s="13"/>
      <c r="AJ58" s="13">
        <f t="shared" ref="AJ58:AJ61" si="85">AH58+AI58</f>
        <v>0</v>
      </c>
      <c r="AK58" s="23"/>
      <c r="AL58" s="13">
        <f t="shared" ref="AL58:AL61" si="86">AJ58+AK58</f>
        <v>0</v>
      </c>
      <c r="AM58" s="8" t="s">
        <v>216</v>
      </c>
      <c r="AN58" s="10">
        <v>0</v>
      </c>
    </row>
    <row r="59" spans="1:40" x14ac:dyDescent="0.35">
      <c r="A59" s="79"/>
      <c r="B59" s="84" t="s">
        <v>59</v>
      </c>
      <c r="C59" s="84"/>
      <c r="D59" s="12">
        <v>96198.6</v>
      </c>
      <c r="E59" s="40"/>
      <c r="F59" s="12">
        <f t="shared" si="1"/>
        <v>96198.6</v>
      </c>
      <c r="G59" s="12"/>
      <c r="H59" s="12">
        <f t="shared" si="78"/>
        <v>96198.6</v>
      </c>
      <c r="I59" s="12"/>
      <c r="J59" s="12">
        <f t="shared" si="79"/>
        <v>96198.6</v>
      </c>
      <c r="K59" s="12"/>
      <c r="L59" s="12">
        <f t="shared" si="80"/>
        <v>96198.6</v>
      </c>
      <c r="M59" s="21"/>
      <c r="N59" s="40">
        <f t="shared" si="81"/>
        <v>96198.6</v>
      </c>
      <c r="O59" s="12">
        <f>216794.5+217055</f>
        <v>433849.5</v>
      </c>
      <c r="P59" s="40"/>
      <c r="Q59" s="12">
        <f t="shared" si="6"/>
        <v>433849.5</v>
      </c>
      <c r="R59" s="12"/>
      <c r="S59" s="12">
        <f t="shared" si="82"/>
        <v>433849.5</v>
      </c>
      <c r="T59" s="12"/>
      <c r="U59" s="12">
        <f>S59+T59</f>
        <v>433849.5</v>
      </c>
      <c r="V59" s="12"/>
      <c r="W59" s="12">
        <f>U59+V59</f>
        <v>433849.5</v>
      </c>
      <c r="X59" s="12"/>
      <c r="Y59" s="12">
        <f>W59+X59</f>
        <v>433849.5</v>
      </c>
      <c r="Z59" s="21"/>
      <c r="AA59" s="40">
        <f>Y59+Z59</f>
        <v>433849.5</v>
      </c>
      <c r="AB59" s="12">
        <v>0</v>
      </c>
      <c r="AC59" s="13"/>
      <c r="AD59" s="13">
        <f t="shared" si="12"/>
        <v>0</v>
      </c>
      <c r="AE59" s="13"/>
      <c r="AF59" s="13">
        <f t="shared" si="83"/>
        <v>0</v>
      </c>
      <c r="AG59" s="13"/>
      <c r="AH59" s="13">
        <f t="shared" si="84"/>
        <v>0</v>
      </c>
      <c r="AI59" s="13"/>
      <c r="AJ59" s="13">
        <f t="shared" si="85"/>
        <v>0</v>
      </c>
      <c r="AK59" s="23"/>
      <c r="AL59" s="42">
        <f t="shared" si="86"/>
        <v>0</v>
      </c>
      <c r="AM59" s="8" t="s">
        <v>218</v>
      </c>
      <c r="AN59" s="10"/>
    </row>
    <row r="60" spans="1:40" s="3" customFormat="1" ht="37.5" hidden="1" customHeight="1" x14ac:dyDescent="0.35">
      <c r="A60" s="54" t="s">
        <v>146</v>
      </c>
      <c r="B60" s="53" t="s">
        <v>58</v>
      </c>
      <c r="C60" s="18" t="s">
        <v>11</v>
      </c>
      <c r="D60" s="12">
        <v>0</v>
      </c>
      <c r="E60" s="40">
        <v>0</v>
      </c>
      <c r="F60" s="12">
        <f t="shared" si="1"/>
        <v>0</v>
      </c>
      <c r="G60" s="12">
        <v>0</v>
      </c>
      <c r="H60" s="12">
        <f t="shared" si="78"/>
        <v>0</v>
      </c>
      <c r="I60" s="12">
        <v>0</v>
      </c>
      <c r="J60" s="12">
        <f t="shared" si="79"/>
        <v>0</v>
      </c>
      <c r="K60" s="12">
        <v>0</v>
      </c>
      <c r="L60" s="12">
        <f t="shared" si="80"/>
        <v>0</v>
      </c>
      <c r="M60" s="21">
        <v>0</v>
      </c>
      <c r="N60" s="12">
        <f t="shared" si="81"/>
        <v>0</v>
      </c>
      <c r="O60" s="12">
        <v>0</v>
      </c>
      <c r="P60" s="40">
        <v>0</v>
      </c>
      <c r="Q60" s="12">
        <f t="shared" si="6"/>
        <v>0</v>
      </c>
      <c r="R60" s="12">
        <v>0</v>
      </c>
      <c r="S60" s="12">
        <f t="shared" si="82"/>
        <v>0</v>
      </c>
      <c r="T60" s="12">
        <v>0</v>
      </c>
      <c r="U60" s="12">
        <f>S60+T60</f>
        <v>0</v>
      </c>
      <c r="V60" s="12">
        <v>0</v>
      </c>
      <c r="W60" s="12">
        <f>U60+V60</f>
        <v>0</v>
      </c>
      <c r="X60" s="12">
        <v>0</v>
      </c>
      <c r="Y60" s="12">
        <f>W60+X60</f>
        <v>0</v>
      </c>
      <c r="Z60" s="21">
        <v>0</v>
      </c>
      <c r="AA60" s="12">
        <f>Y60+Z60</f>
        <v>0</v>
      </c>
      <c r="AB60" s="12">
        <v>59234</v>
      </c>
      <c r="AC60" s="13">
        <v>-59234</v>
      </c>
      <c r="AD60" s="13">
        <f t="shared" si="12"/>
        <v>0</v>
      </c>
      <c r="AE60" s="13"/>
      <c r="AF60" s="13">
        <f t="shared" si="83"/>
        <v>0</v>
      </c>
      <c r="AG60" s="13"/>
      <c r="AH60" s="13">
        <f t="shared" si="84"/>
        <v>0</v>
      </c>
      <c r="AI60" s="13"/>
      <c r="AJ60" s="13">
        <f t="shared" si="85"/>
        <v>0</v>
      </c>
      <c r="AK60" s="23"/>
      <c r="AL60" s="13">
        <f t="shared" si="86"/>
        <v>0</v>
      </c>
      <c r="AM60" s="8" t="s">
        <v>217</v>
      </c>
      <c r="AN60" s="10">
        <v>0</v>
      </c>
    </row>
    <row r="61" spans="1:40" ht="54" x14ac:dyDescent="0.35">
      <c r="A61" s="79" t="s">
        <v>146</v>
      </c>
      <c r="B61" s="84" t="s">
        <v>58</v>
      </c>
      <c r="C61" s="89" t="s">
        <v>129</v>
      </c>
      <c r="D61" s="12">
        <f>D63+D64</f>
        <v>40817</v>
      </c>
      <c r="E61" s="40">
        <f>E63+E64</f>
        <v>0</v>
      </c>
      <c r="F61" s="12">
        <f t="shared" si="1"/>
        <v>40817</v>
      </c>
      <c r="G61" s="12">
        <f>G63+G64</f>
        <v>0</v>
      </c>
      <c r="H61" s="12">
        <f t="shared" si="78"/>
        <v>40817</v>
      </c>
      <c r="I61" s="12">
        <f>I63+I64</f>
        <v>0</v>
      </c>
      <c r="J61" s="12">
        <f t="shared" si="79"/>
        <v>40817</v>
      </c>
      <c r="K61" s="12">
        <f>K63+K64</f>
        <v>0</v>
      </c>
      <c r="L61" s="12">
        <f t="shared" si="80"/>
        <v>40817</v>
      </c>
      <c r="M61" s="21">
        <f>M63+M64</f>
        <v>0</v>
      </c>
      <c r="N61" s="40">
        <f t="shared" si="81"/>
        <v>40817</v>
      </c>
      <c r="O61" s="12">
        <f t="shared" ref="O61:AB61" si="87">O63+O64</f>
        <v>81433.5</v>
      </c>
      <c r="P61" s="40">
        <f>P63+P64</f>
        <v>0</v>
      </c>
      <c r="Q61" s="12">
        <f t="shared" si="6"/>
        <v>81433.5</v>
      </c>
      <c r="R61" s="12">
        <f>R63+R64</f>
        <v>0</v>
      </c>
      <c r="S61" s="12">
        <f t="shared" si="82"/>
        <v>81433.5</v>
      </c>
      <c r="T61" s="12">
        <f>T63+T64</f>
        <v>0</v>
      </c>
      <c r="U61" s="12">
        <f>S61+T61</f>
        <v>81433.5</v>
      </c>
      <c r="V61" s="12">
        <f>V63+V64</f>
        <v>0</v>
      </c>
      <c r="W61" s="12">
        <f>U61+V61</f>
        <v>81433.5</v>
      </c>
      <c r="X61" s="12">
        <f>X63+X64</f>
        <v>0</v>
      </c>
      <c r="Y61" s="12">
        <f>W61+X61</f>
        <v>81433.5</v>
      </c>
      <c r="Z61" s="21">
        <f>Z63+Z64</f>
        <v>0</v>
      </c>
      <c r="AA61" s="40">
        <f>Y61+Z61</f>
        <v>81433.5</v>
      </c>
      <c r="AB61" s="12">
        <f t="shared" si="87"/>
        <v>625332.6</v>
      </c>
      <c r="AC61" s="13">
        <f>AC63+AC64</f>
        <v>59234</v>
      </c>
      <c r="AD61" s="13">
        <f t="shared" si="12"/>
        <v>684566.6</v>
      </c>
      <c r="AE61" s="13">
        <f>AE63+AE64</f>
        <v>0</v>
      </c>
      <c r="AF61" s="13">
        <f t="shared" si="83"/>
        <v>684566.6</v>
      </c>
      <c r="AG61" s="13">
        <f>AG63+AG64</f>
        <v>0</v>
      </c>
      <c r="AH61" s="13">
        <f t="shared" si="84"/>
        <v>684566.6</v>
      </c>
      <c r="AI61" s="13">
        <f>AI63+AI64</f>
        <v>0</v>
      </c>
      <c r="AJ61" s="13">
        <f t="shared" si="85"/>
        <v>684566.6</v>
      </c>
      <c r="AK61" s="23">
        <f>AK63+AK64</f>
        <v>0</v>
      </c>
      <c r="AL61" s="42">
        <f t="shared" si="86"/>
        <v>684566.6</v>
      </c>
      <c r="AN61" s="10"/>
    </row>
    <row r="62" spans="1:40" x14ac:dyDescent="0.35">
      <c r="A62" s="79"/>
      <c r="B62" s="85" t="s">
        <v>5</v>
      </c>
      <c r="C62" s="84"/>
      <c r="D62" s="12"/>
      <c r="E62" s="40"/>
      <c r="F62" s="12"/>
      <c r="G62" s="12"/>
      <c r="H62" s="12"/>
      <c r="I62" s="12"/>
      <c r="J62" s="12"/>
      <c r="K62" s="12"/>
      <c r="L62" s="12"/>
      <c r="M62" s="21"/>
      <c r="N62" s="40"/>
      <c r="O62" s="12"/>
      <c r="P62" s="40"/>
      <c r="Q62" s="12"/>
      <c r="R62" s="12"/>
      <c r="S62" s="12"/>
      <c r="T62" s="12"/>
      <c r="U62" s="12"/>
      <c r="V62" s="12"/>
      <c r="W62" s="12"/>
      <c r="X62" s="12"/>
      <c r="Y62" s="12"/>
      <c r="Z62" s="21"/>
      <c r="AA62" s="40"/>
      <c r="AB62" s="12"/>
      <c r="AC62" s="13"/>
      <c r="AD62" s="13"/>
      <c r="AE62" s="13"/>
      <c r="AF62" s="13"/>
      <c r="AG62" s="13"/>
      <c r="AH62" s="13"/>
      <c r="AI62" s="13"/>
      <c r="AJ62" s="13"/>
      <c r="AK62" s="23"/>
      <c r="AL62" s="42"/>
      <c r="AN62" s="10"/>
    </row>
    <row r="63" spans="1:40" s="3" customFormat="1" hidden="1" x14ac:dyDescent="0.35">
      <c r="A63" s="1"/>
      <c r="B63" s="17" t="s">
        <v>6</v>
      </c>
      <c r="C63" s="18"/>
      <c r="D63" s="12">
        <v>20817</v>
      </c>
      <c r="E63" s="40"/>
      <c r="F63" s="12">
        <f t="shared" si="1"/>
        <v>20817</v>
      </c>
      <c r="G63" s="12"/>
      <c r="H63" s="12">
        <f t="shared" ref="H63:H64" si="88">F63+G63</f>
        <v>20817</v>
      </c>
      <c r="I63" s="12"/>
      <c r="J63" s="12">
        <f t="shared" ref="J63:J64" si="89">H63+I63</f>
        <v>20817</v>
      </c>
      <c r="K63" s="12"/>
      <c r="L63" s="12">
        <f t="shared" ref="L63:L64" si="90">J63+K63</f>
        <v>20817</v>
      </c>
      <c r="M63" s="21"/>
      <c r="N63" s="12">
        <f t="shared" ref="N63:N64" si="91">L63+M63</f>
        <v>20817</v>
      </c>
      <c r="O63" s="12">
        <v>38961.5</v>
      </c>
      <c r="P63" s="40"/>
      <c r="Q63" s="12">
        <f t="shared" si="6"/>
        <v>38961.5</v>
      </c>
      <c r="R63" s="12"/>
      <c r="S63" s="12">
        <f t="shared" ref="S63:S66" si="92">Q63+R63</f>
        <v>38961.5</v>
      </c>
      <c r="T63" s="12"/>
      <c r="U63" s="12">
        <f>S63+T63</f>
        <v>38961.5</v>
      </c>
      <c r="V63" s="12"/>
      <c r="W63" s="12">
        <f>U63+V63</f>
        <v>38961.5</v>
      </c>
      <c r="X63" s="12"/>
      <c r="Y63" s="12">
        <f>W63+X63</f>
        <v>38961.5</v>
      </c>
      <c r="Z63" s="21"/>
      <c r="AA63" s="12">
        <f>Y63+Z63</f>
        <v>38961.5</v>
      </c>
      <c r="AB63" s="12">
        <v>248632.5</v>
      </c>
      <c r="AC63" s="13">
        <v>59234</v>
      </c>
      <c r="AD63" s="13">
        <f t="shared" si="12"/>
        <v>307866.5</v>
      </c>
      <c r="AE63" s="13"/>
      <c r="AF63" s="13">
        <f t="shared" ref="AF63:AF66" si="93">AD63+AE63</f>
        <v>307866.5</v>
      </c>
      <c r="AG63" s="13"/>
      <c r="AH63" s="13">
        <f t="shared" ref="AH63:AH66" si="94">AF63+AG63</f>
        <v>307866.5</v>
      </c>
      <c r="AI63" s="13"/>
      <c r="AJ63" s="13">
        <f t="shared" ref="AJ63:AJ66" si="95">AH63+AI63</f>
        <v>307866.5</v>
      </c>
      <c r="AK63" s="23"/>
      <c r="AL63" s="13">
        <f t="shared" ref="AL63:AL66" si="96">AJ63+AK63</f>
        <v>307866.5</v>
      </c>
      <c r="AM63" s="8" t="s">
        <v>217</v>
      </c>
      <c r="AN63" s="10">
        <v>0</v>
      </c>
    </row>
    <row r="64" spans="1:40" x14ac:dyDescent="0.35">
      <c r="A64" s="79"/>
      <c r="B64" s="85" t="s">
        <v>59</v>
      </c>
      <c r="C64" s="84"/>
      <c r="D64" s="12">
        <v>20000</v>
      </c>
      <c r="E64" s="40"/>
      <c r="F64" s="12">
        <f t="shared" si="1"/>
        <v>20000</v>
      </c>
      <c r="G64" s="12"/>
      <c r="H64" s="12">
        <f t="shared" si="88"/>
        <v>20000</v>
      </c>
      <c r="I64" s="12"/>
      <c r="J64" s="12">
        <f t="shared" si="89"/>
        <v>20000</v>
      </c>
      <c r="K64" s="12"/>
      <c r="L64" s="12">
        <f t="shared" si="90"/>
        <v>20000</v>
      </c>
      <c r="M64" s="21"/>
      <c r="N64" s="40">
        <f t="shared" si="91"/>
        <v>20000</v>
      </c>
      <c r="O64" s="12">
        <v>42472</v>
      </c>
      <c r="P64" s="40"/>
      <c r="Q64" s="12">
        <f t="shared" si="6"/>
        <v>42472</v>
      </c>
      <c r="R64" s="12"/>
      <c r="S64" s="12">
        <f t="shared" si="92"/>
        <v>42472</v>
      </c>
      <c r="T64" s="12"/>
      <c r="U64" s="12">
        <f>S64+T64</f>
        <v>42472</v>
      </c>
      <c r="V64" s="12"/>
      <c r="W64" s="12">
        <f>U64+V64</f>
        <v>42472</v>
      </c>
      <c r="X64" s="12"/>
      <c r="Y64" s="12">
        <f>W64+X64</f>
        <v>42472</v>
      </c>
      <c r="Z64" s="21"/>
      <c r="AA64" s="40">
        <f>Y64+Z64</f>
        <v>42472</v>
      </c>
      <c r="AB64" s="12">
        <f>271274.3+105425.8</f>
        <v>376700.1</v>
      </c>
      <c r="AC64" s="13"/>
      <c r="AD64" s="13">
        <f t="shared" si="12"/>
        <v>376700.1</v>
      </c>
      <c r="AE64" s="13"/>
      <c r="AF64" s="13">
        <f t="shared" si="93"/>
        <v>376700.1</v>
      </c>
      <c r="AG64" s="13"/>
      <c r="AH64" s="13">
        <f t="shared" si="94"/>
        <v>376700.1</v>
      </c>
      <c r="AI64" s="13"/>
      <c r="AJ64" s="13">
        <f t="shared" si="95"/>
        <v>376700.1</v>
      </c>
      <c r="AK64" s="23"/>
      <c r="AL64" s="42">
        <f t="shared" si="96"/>
        <v>376700.1</v>
      </c>
      <c r="AM64" s="8" t="s">
        <v>218</v>
      </c>
      <c r="AN64" s="10"/>
    </row>
    <row r="65" spans="1:40" ht="100.5" customHeight="1" x14ac:dyDescent="0.35">
      <c r="A65" s="79" t="s">
        <v>147</v>
      </c>
      <c r="B65" s="85" t="s">
        <v>246</v>
      </c>
      <c r="C65" s="89" t="s">
        <v>129</v>
      </c>
      <c r="D65" s="12">
        <v>77977.3</v>
      </c>
      <c r="E65" s="40">
        <v>-77977.3</v>
      </c>
      <c r="F65" s="12">
        <f>D65+E65</f>
        <v>0</v>
      </c>
      <c r="G65" s="12">
        <v>8887.8259999999991</v>
      </c>
      <c r="H65" s="12">
        <f>F65+G65</f>
        <v>8887.8259999999991</v>
      </c>
      <c r="I65" s="12"/>
      <c r="J65" s="12">
        <f>H65+I65</f>
        <v>8887.8259999999991</v>
      </c>
      <c r="K65" s="12"/>
      <c r="L65" s="12">
        <f>J65+K65</f>
        <v>8887.8259999999991</v>
      </c>
      <c r="M65" s="21"/>
      <c r="N65" s="40">
        <f>L65+M65</f>
        <v>8887.8259999999991</v>
      </c>
      <c r="O65" s="12">
        <v>150000</v>
      </c>
      <c r="P65" s="40">
        <v>-150000</v>
      </c>
      <c r="Q65" s="12">
        <f t="shared" si="6"/>
        <v>0</v>
      </c>
      <c r="R65" s="12"/>
      <c r="S65" s="12">
        <f t="shared" si="92"/>
        <v>0</v>
      </c>
      <c r="T65" s="12"/>
      <c r="U65" s="12">
        <f>S65+T65</f>
        <v>0</v>
      </c>
      <c r="V65" s="12"/>
      <c r="W65" s="12">
        <f>U65+V65</f>
        <v>0</v>
      </c>
      <c r="X65" s="12"/>
      <c r="Y65" s="12">
        <f>W65+X65</f>
        <v>0</v>
      </c>
      <c r="Z65" s="21"/>
      <c r="AA65" s="40">
        <f>Y65+Z65</f>
        <v>0</v>
      </c>
      <c r="AB65" s="12">
        <v>0</v>
      </c>
      <c r="AC65" s="13"/>
      <c r="AD65" s="13">
        <f t="shared" si="12"/>
        <v>0</v>
      </c>
      <c r="AE65" s="13"/>
      <c r="AF65" s="13">
        <f t="shared" si="93"/>
        <v>0</v>
      </c>
      <c r="AG65" s="13"/>
      <c r="AH65" s="13">
        <f t="shared" si="94"/>
        <v>0</v>
      </c>
      <c r="AI65" s="13"/>
      <c r="AJ65" s="13">
        <f t="shared" si="95"/>
        <v>0</v>
      </c>
      <c r="AK65" s="23"/>
      <c r="AL65" s="42">
        <f t="shared" si="96"/>
        <v>0</v>
      </c>
      <c r="AM65" s="8" t="s">
        <v>90</v>
      </c>
      <c r="AN65" s="10"/>
    </row>
    <row r="66" spans="1:40" ht="36" x14ac:dyDescent="0.35">
      <c r="A66" s="79" t="s">
        <v>148</v>
      </c>
      <c r="B66" s="85" t="s">
        <v>349</v>
      </c>
      <c r="C66" s="84" t="s">
        <v>11</v>
      </c>
      <c r="D66" s="12">
        <f>D68+D69</f>
        <v>24104.7</v>
      </c>
      <c r="E66" s="40">
        <f>E68+E69</f>
        <v>0</v>
      </c>
      <c r="F66" s="12">
        <f t="shared" si="1"/>
        <v>24104.7</v>
      </c>
      <c r="G66" s="12">
        <f>G68+G69</f>
        <v>0</v>
      </c>
      <c r="H66" s="12">
        <f t="shared" ref="H66" si="97">F66+G66</f>
        <v>24104.7</v>
      </c>
      <c r="I66" s="12">
        <f>I68+I69</f>
        <v>0</v>
      </c>
      <c r="J66" s="12">
        <f t="shared" ref="J66" si="98">H66+I66</f>
        <v>24104.7</v>
      </c>
      <c r="K66" s="12">
        <f>K68+K69</f>
        <v>0</v>
      </c>
      <c r="L66" s="12">
        <f t="shared" ref="L66" si="99">J66+K66</f>
        <v>24104.7</v>
      </c>
      <c r="M66" s="21">
        <f>M68+M69</f>
        <v>0</v>
      </c>
      <c r="N66" s="40">
        <f t="shared" ref="N66" si="100">L66+M66</f>
        <v>24104.7</v>
      </c>
      <c r="O66" s="12">
        <f t="shared" ref="O66:AB66" si="101">O68+O69</f>
        <v>0</v>
      </c>
      <c r="P66" s="40">
        <f>P68+P69</f>
        <v>0</v>
      </c>
      <c r="Q66" s="12">
        <f t="shared" si="6"/>
        <v>0</v>
      </c>
      <c r="R66" s="12">
        <f>R68+R69</f>
        <v>0</v>
      </c>
      <c r="S66" s="12">
        <f t="shared" si="92"/>
        <v>0</v>
      </c>
      <c r="T66" s="12">
        <f>T68+T69</f>
        <v>0</v>
      </c>
      <c r="U66" s="12">
        <f>S66+T66</f>
        <v>0</v>
      </c>
      <c r="V66" s="12">
        <f>V68+V69</f>
        <v>0</v>
      </c>
      <c r="W66" s="12">
        <f>U66+V66</f>
        <v>0</v>
      </c>
      <c r="X66" s="12">
        <f>X68+X69</f>
        <v>0</v>
      </c>
      <c r="Y66" s="12">
        <f>W66+X66</f>
        <v>0</v>
      </c>
      <c r="Z66" s="21">
        <f>Z68+Z69</f>
        <v>0</v>
      </c>
      <c r="AA66" s="40">
        <f>Y66+Z66</f>
        <v>0</v>
      </c>
      <c r="AB66" s="12">
        <f t="shared" si="101"/>
        <v>0</v>
      </c>
      <c r="AC66" s="13">
        <f>AC68+AC69</f>
        <v>0</v>
      </c>
      <c r="AD66" s="13">
        <f t="shared" si="12"/>
        <v>0</v>
      </c>
      <c r="AE66" s="13">
        <f>AE68+AE69</f>
        <v>0</v>
      </c>
      <c r="AF66" s="13">
        <f t="shared" si="93"/>
        <v>0</v>
      </c>
      <c r="AG66" s="13">
        <f>AG68+AG69</f>
        <v>0</v>
      </c>
      <c r="AH66" s="13">
        <f t="shared" si="94"/>
        <v>0</v>
      </c>
      <c r="AI66" s="13">
        <f>AI68+AI69</f>
        <v>0</v>
      </c>
      <c r="AJ66" s="13">
        <f t="shared" si="95"/>
        <v>0</v>
      </c>
      <c r="AK66" s="23">
        <f>AK68+AK69</f>
        <v>0</v>
      </c>
      <c r="AL66" s="42">
        <f t="shared" si="96"/>
        <v>0</v>
      </c>
      <c r="AN66" s="10"/>
    </row>
    <row r="67" spans="1:40" x14ac:dyDescent="0.35">
      <c r="A67" s="79"/>
      <c r="B67" s="85" t="s">
        <v>5</v>
      </c>
      <c r="C67" s="84"/>
      <c r="D67" s="12"/>
      <c r="E67" s="40"/>
      <c r="F67" s="12"/>
      <c r="G67" s="12"/>
      <c r="H67" s="12"/>
      <c r="I67" s="12"/>
      <c r="J67" s="12"/>
      <c r="K67" s="12"/>
      <c r="L67" s="12"/>
      <c r="M67" s="21"/>
      <c r="N67" s="40"/>
      <c r="O67" s="12"/>
      <c r="P67" s="40"/>
      <c r="Q67" s="12"/>
      <c r="R67" s="12"/>
      <c r="S67" s="12"/>
      <c r="T67" s="12"/>
      <c r="U67" s="12"/>
      <c r="V67" s="12"/>
      <c r="W67" s="12"/>
      <c r="X67" s="12"/>
      <c r="Y67" s="12"/>
      <c r="Z67" s="21"/>
      <c r="AA67" s="40"/>
      <c r="AB67" s="12"/>
      <c r="AC67" s="13"/>
      <c r="AD67" s="13"/>
      <c r="AE67" s="13"/>
      <c r="AF67" s="13"/>
      <c r="AG67" s="13"/>
      <c r="AH67" s="13"/>
      <c r="AI67" s="13"/>
      <c r="AJ67" s="13"/>
      <c r="AK67" s="23"/>
      <c r="AL67" s="42"/>
      <c r="AN67" s="10"/>
    </row>
    <row r="68" spans="1:40" s="3" customFormat="1" hidden="1" x14ac:dyDescent="0.35">
      <c r="A68" s="1"/>
      <c r="B68" s="17" t="s">
        <v>6</v>
      </c>
      <c r="C68" s="5"/>
      <c r="D68" s="12">
        <v>6604.7</v>
      </c>
      <c r="E68" s="40"/>
      <c r="F68" s="12">
        <f t="shared" si="1"/>
        <v>6604.7</v>
      </c>
      <c r="G68" s="12"/>
      <c r="H68" s="12">
        <f t="shared" ref="H68:H70" si="102">F68+G68</f>
        <v>6604.7</v>
      </c>
      <c r="I68" s="12"/>
      <c r="J68" s="12">
        <f t="shared" ref="J68:J70" si="103">H68+I68</f>
        <v>6604.7</v>
      </c>
      <c r="K68" s="12"/>
      <c r="L68" s="12">
        <f t="shared" ref="L68:L70" si="104">J68+K68</f>
        <v>6604.7</v>
      </c>
      <c r="M68" s="21"/>
      <c r="N68" s="12">
        <f t="shared" ref="N68:N70" si="105">L68+M68</f>
        <v>6604.7</v>
      </c>
      <c r="O68" s="12">
        <v>0</v>
      </c>
      <c r="P68" s="40"/>
      <c r="Q68" s="12">
        <f t="shared" si="6"/>
        <v>0</v>
      </c>
      <c r="R68" s="12"/>
      <c r="S68" s="12">
        <f t="shared" ref="S68:S70" si="106">Q68+R68</f>
        <v>0</v>
      </c>
      <c r="T68" s="12"/>
      <c r="U68" s="12">
        <f>S68+T68</f>
        <v>0</v>
      </c>
      <c r="V68" s="12"/>
      <c r="W68" s="12">
        <f>U68+V68</f>
        <v>0</v>
      </c>
      <c r="X68" s="12"/>
      <c r="Y68" s="12">
        <f>W68+X68</f>
        <v>0</v>
      </c>
      <c r="Z68" s="21"/>
      <c r="AA68" s="12">
        <f>Y68+Z68</f>
        <v>0</v>
      </c>
      <c r="AB68" s="12">
        <v>0</v>
      </c>
      <c r="AC68" s="13"/>
      <c r="AD68" s="13">
        <f t="shared" si="12"/>
        <v>0</v>
      </c>
      <c r="AE68" s="13"/>
      <c r="AF68" s="13">
        <f t="shared" ref="AF68:AF70" si="107">AD68+AE68</f>
        <v>0</v>
      </c>
      <c r="AG68" s="13"/>
      <c r="AH68" s="13">
        <f t="shared" ref="AH68:AH70" si="108">AF68+AG68</f>
        <v>0</v>
      </c>
      <c r="AI68" s="13"/>
      <c r="AJ68" s="13">
        <f t="shared" ref="AJ68:AJ70" si="109">AH68+AI68</f>
        <v>0</v>
      </c>
      <c r="AK68" s="23"/>
      <c r="AL68" s="13">
        <f t="shared" ref="AL68:AL70" si="110">AJ68+AK68</f>
        <v>0</v>
      </c>
      <c r="AM68" s="8" t="s">
        <v>91</v>
      </c>
      <c r="AN68" s="10">
        <v>0</v>
      </c>
    </row>
    <row r="69" spans="1:40" x14ac:dyDescent="0.35">
      <c r="A69" s="79"/>
      <c r="B69" s="85" t="s">
        <v>12</v>
      </c>
      <c r="C69" s="89"/>
      <c r="D69" s="12">
        <v>17500</v>
      </c>
      <c r="E69" s="40"/>
      <c r="F69" s="12">
        <f t="shared" si="1"/>
        <v>17500</v>
      </c>
      <c r="G69" s="12"/>
      <c r="H69" s="12">
        <f t="shared" si="102"/>
        <v>17500</v>
      </c>
      <c r="I69" s="12"/>
      <c r="J69" s="12">
        <f t="shared" si="103"/>
        <v>17500</v>
      </c>
      <c r="K69" s="12"/>
      <c r="L69" s="12">
        <f t="shared" si="104"/>
        <v>17500</v>
      </c>
      <c r="M69" s="21"/>
      <c r="N69" s="40">
        <f t="shared" si="105"/>
        <v>17500</v>
      </c>
      <c r="O69" s="12">
        <v>0</v>
      </c>
      <c r="P69" s="40"/>
      <c r="Q69" s="12">
        <f t="shared" si="6"/>
        <v>0</v>
      </c>
      <c r="R69" s="12"/>
      <c r="S69" s="12">
        <f t="shared" si="106"/>
        <v>0</v>
      </c>
      <c r="T69" s="12"/>
      <c r="U69" s="12">
        <f>S69+T69</f>
        <v>0</v>
      </c>
      <c r="V69" s="12"/>
      <c r="W69" s="12">
        <f>U69+V69</f>
        <v>0</v>
      </c>
      <c r="X69" s="12"/>
      <c r="Y69" s="12">
        <f>W69+X69</f>
        <v>0</v>
      </c>
      <c r="Z69" s="21"/>
      <c r="AA69" s="40">
        <f>Y69+Z69</f>
        <v>0</v>
      </c>
      <c r="AB69" s="12">
        <v>0</v>
      </c>
      <c r="AC69" s="13"/>
      <c r="AD69" s="13">
        <f t="shared" si="12"/>
        <v>0</v>
      </c>
      <c r="AE69" s="13"/>
      <c r="AF69" s="13">
        <f t="shared" si="107"/>
        <v>0</v>
      </c>
      <c r="AG69" s="13"/>
      <c r="AH69" s="13">
        <f t="shared" si="108"/>
        <v>0</v>
      </c>
      <c r="AI69" s="13"/>
      <c r="AJ69" s="13">
        <f t="shared" si="109"/>
        <v>0</v>
      </c>
      <c r="AK69" s="23"/>
      <c r="AL69" s="42">
        <f t="shared" si="110"/>
        <v>0</v>
      </c>
      <c r="AM69" s="8" t="s">
        <v>214</v>
      </c>
      <c r="AN69" s="10"/>
    </row>
    <row r="70" spans="1:40" ht="36" x14ac:dyDescent="0.35">
      <c r="A70" s="79" t="s">
        <v>149</v>
      </c>
      <c r="B70" s="85" t="s">
        <v>207</v>
      </c>
      <c r="C70" s="84" t="s">
        <v>11</v>
      </c>
      <c r="D70" s="12">
        <f>D72+D73</f>
        <v>16756.400000000001</v>
      </c>
      <c r="E70" s="40">
        <f>E72+E73</f>
        <v>0</v>
      </c>
      <c r="F70" s="12">
        <f t="shared" si="1"/>
        <v>16756.400000000001</v>
      </c>
      <c r="G70" s="12">
        <f>G72+G73</f>
        <v>0</v>
      </c>
      <c r="H70" s="12">
        <f t="shared" si="102"/>
        <v>16756.400000000001</v>
      </c>
      <c r="I70" s="12">
        <f>I72+I73</f>
        <v>0</v>
      </c>
      <c r="J70" s="12">
        <f t="shared" si="103"/>
        <v>16756.400000000001</v>
      </c>
      <c r="K70" s="12">
        <f>K72+K73</f>
        <v>0</v>
      </c>
      <c r="L70" s="12">
        <f t="shared" si="104"/>
        <v>16756.400000000001</v>
      </c>
      <c r="M70" s="21">
        <f>M72+M73</f>
        <v>0</v>
      </c>
      <c r="N70" s="40">
        <f t="shared" si="105"/>
        <v>16756.400000000001</v>
      </c>
      <c r="O70" s="12">
        <f t="shared" ref="O70:AB70" si="111">O72+O73</f>
        <v>0</v>
      </c>
      <c r="P70" s="40">
        <f>P72+P73</f>
        <v>0</v>
      </c>
      <c r="Q70" s="12">
        <f t="shared" si="6"/>
        <v>0</v>
      </c>
      <c r="R70" s="12">
        <f>R72+R73</f>
        <v>0</v>
      </c>
      <c r="S70" s="12">
        <f t="shared" si="106"/>
        <v>0</v>
      </c>
      <c r="T70" s="12">
        <f>T72+T73</f>
        <v>0</v>
      </c>
      <c r="U70" s="12">
        <f>S70+T70</f>
        <v>0</v>
      </c>
      <c r="V70" s="12">
        <f>V72+V73</f>
        <v>0</v>
      </c>
      <c r="W70" s="12">
        <f>U70+V70</f>
        <v>0</v>
      </c>
      <c r="X70" s="12">
        <f>X72+X73</f>
        <v>0</v>
      </c>
      <c r="Y70" s="12">
        <f>W70+X70</f>
        <v>0</v>
      </c>
      <c r="Z70" s="21">
        <f>Z72+Z73</f>
        <v>0</v>
      </c>
      <c r="AA70" s="40">
        <f>Y70+Z70</f>
        <v>0</v>
      </c>
      <c r="AB70" s="12">
        <f t="shared" si="111"/>
        <v>0</v>
      </c>
      <c r="AC70" s="13">
        <f>AC72+AC73</f>
        <v>0</v>
      </c>
      <c r="AD70" s="13">
        <f t="shared" si="12"/>
        <v>0</v>
      </c>
      <c r="AE70" s="13">
        <f>AE72+AE73</f>
        <v>0</v>
      </c>
      <c r="AF70" s="13">
        <f t="shared" si="107"/>
        <v>0</v>
      </c>
      <c r="AG70" s="13">
        <f>AG72+AG73</f>
        <v>0</v>
      </c>
      <c r="AH70" s="13">
        <f t="shared" si="108"/>
        <v>0</v>
      </c>
      <c r="AI70" s="13">
        <f>AI72+AI73</f>
        <v>0</v>
      </c>
      <c r="AJ70" s="13">
        <f t="shared" si="109"/>
        <v>0</v>
      </c>
      <c r="AK70" s="23">
        <f>AK72+AK73</f>
        <v>0</v>
      </c>
      <c r="AL70" s="42">
        <f t="shared" si="110"/>
        <v>0</v>
      </c>
      <c r="AN70" s="10"/>
    </row>
    <row r="71" spans="1:40" x14ac:dyDescent="0.35">
      <c r="A71" s="79"/>
      <c r="B71" s="85" t="s">
        <v>5</v>
      </c>
      <c r="C71" s="84"/>
      <c r="D71" s="12"/>
      <c r="E71" s="40"/>
      <c r="F71" s="12"/>
      <c r="G71" s="12"/>
      <c r="H71" s="12"/>
      <c r="I71" s="12"/>
      <c r="J71" s="12"/>
      <c r="K71" s="12"/>
      <c r="L71" s="12"/>
      <c r="M71" s="21"/>
      <c r="N71" s="40"/>
      <c r="O71" s="12"/>
      <c r="P71" s="40"/>
      <c r="Q71" s="12"/>
      <c r="R71" s="12"/>
      <c r="S71" s="12"/>
      <c r="T71" s="12"/>
      <c r="U71" s="12"/>
      <c r="V71" s="12"/>
      <c r="W71" s="12"/>
      <c r="X71" s="12"/>
      <c r="Y71" s="12"/>
      <c r="Z71" s="21"/>
      <c r="AA71" s="40"/>
      <c r="AB71" s="12"/>
      <c r="AC71" s="13"/>
      <c r="AD71" s="13"/>
      <c r="AE71" s="13"/>
      <c r="AF71" s="13"/>
      <c r="AG71" s="13"/>
      <c r="AH71" s="13"/>
      <c r="AI71" s="13"/>
      <c r="AJ71" s="13"/>
      <c r="AK71" s="23"/>
      <c r="AL71" s="42"/>
      <c r="AN71" s="10"/>
    </row>
    <row r="72" spans="1:40" s="3" customFormat="1" hidden="1" x14ac:dyDescent="0.35">
      <c r="A72" s="1"/>
      <c r="B72" s="17" t="s">
        <v>6</v>
      </c>
      <c r="C72" s="18"/>
      <c r="D72" s="12">
        <v>5036.3999999999996</v>
      </c>
      <c r="E72" s="40"/>
      <c r="F72" s="12">
        <f t="shared" si="1"/>
        <v>5036.3999999999996</v>
      </c>
      <c r="G72" s="12"/>
      <c r="H72" s="12">
        <f t="shared" ref="H72:H97" si="112">F72+G72</f>
        <v>5036.3999999999996</v>
      </c>
      <c r="I72" s="12"/>
      <c r="J72" s="12">
        <f t="shared" ref="J72:J97" si="113">H72+I72</f>
        <v>5036.3999999999996</v>
      </c>
      <c r="K72" s="12"/>
      <c r="L72" s="12">
        <f t="shared" ref="L72:L97" si="114">J72+K72</f>
        <v>5036.3999999999996</v>
      </c>
      <c r="M72" s="21"/>
      <c r="N72" s="12">
        <f t="shared" ref="N72:N97" si="115">L72+M72</f>
        <v>5036.3999999999996</v>
      </c>
      <c r="O72" s="12">
        <v>0</v>
      </c>
      <c r="P72" s="40"/>
      <c r="Q72" s="12">
        <f t="shared" si="6"/>
        <v>0</v>
      </c>
      <c r="R72" s="12"/>
      <c r="S72" s="12">
        <f t="shared" ref="S72:S97" si="116">Q72+R72</f>
        <v>0</v>
      </c>
      <c r="T72" s="12"/>
      <c r="U72" s="12">
        <f t="shared" ref="U72:U97" si="117">S72+T72</f>
        <v>0</v>
      </c>
      <c r="V72" s="12"/>
      <c r="W72" s="12">
        <f t="shared" ref="W72:W97" si="118">U72+V72</f>
        <v>0</v>
      </c>
      <c r="X72" s="12"/>
      <c r="Y72" s="12">
        <f t="shared" ref="Y72:Y97" si="119">W72+X72</f>
        <v>0</v>
      </c>
      <c r="Z72" s="21"/>
      <c r="AA72" s="12">
        <f t="shared" ref="AA72:AA97" si="120">Y72+Z72</f>
        <v>0</v>
      </c>
      <c r="AB72" s="12">
        <v>0</v>
      </c>
      <c r="AC72" s="13"/>
      <c r="AD72" s="13">
        <f t="shared" si="12"/>
        <v>0</v>
      </c>
      <c r="AE72" s="13"/>
      <c r="AF72" s="13">
        <f t="shared" ref="AF72:AF97" si="121">AD72+AE72</f>
        <v>0</v>
      </c>
      <c r="AG72" s="13"/>
      <c r="AH72" s="13">
        <f t="shared" ref="AH72:AH97" si="122">AF72+AG72</f>
        <v>0</v>
      </c>
      <c r="AI72" s="13"/>
      <c r="AJ72" s="13">
        <f t="shared" ref="AJ72:AJ97" si="123">AH72+AI72</f>
        <v>0</v>
      </c>
      <c r="AK72" s="23"/>
      <c r="AL72" s="13">
        <f t="shared" ref="AL72:AL97" si="124">AJ72+AK72</f>
        <v>0</v>
      </c>
      <c r="AM72" s="8" t="s">
        <v>92</v>
      </c>
      <c r="AN72" s="10">
        <v>0</v>
      </c>
    </row>
    <row r="73" spans="1:40" x14ac:dyDescent="0.35">
      <c r="A73" s="79"/>
      <c r="B73" s="85" t="s">
        <v>12</v>
      </c>
      <c r="C73" s="84"/>
      <c r="D73" s="12">
        <v>11720</v>
      </c>
      <c r="E73" s="40"/>
      <c r="F73" s="12">
        <f t="shared" si="1"/>
        <v>11720</v>
      </c>
      <c r="G73" s="12"/>
      <c r="H73" s="12">
        <f t="shared" si="112"/>
        <v>11720</v>
      </c>
      <c r="I73" s="12"/>
      <c r="J73" s="12">
        <f t="shared" si="113"/>
        <v>11720</v>
      </c>
      <c r="K73" s="12"/>
      <c r="L73" s="12">
        <f t="shared" si="114"/>
        <v>11720</v>
      </c>
      <c r="M73" s="21"/>
      <c r="N73" s="40">
        <f t="shared" si="115"/>
        <v>11720</v>
      </c>
      <c r="O73" s="12">
        <v>0</v>
      </c>
      <c r="P73" s="40"/>
      <c r="Q73" s="12">
        <f t="shared" si="6"/>
        <v>0</v>
      </c>
      <c r="R73" s="12"/>
      <c r="S73" s="12">
        <f t="shared" si="116"/>
        <v>0</v>
      </c>
      <c r="T73" s="12"/>
      <c r="U73" s="12">
        <f t="shared" si="117"/>
        <v>0</v>
      </c>
      <c r="V73" s="12"/>
      <c r="W73" s="12">
        <f t="shared" si="118"/>
        <v>0</v>
      </c>
      <c r="X73" s="12"/>
      <c r="Y73" s="12">
        <f t="shared" si="119"/>
        <v>0</v>
      </c>
      <c r="Z73" s="21"/>
      <c r="AA73" s="40">
        <f t="shared" si="120"/>
        <v>0</v>
      </c>
      <c r="AB73" s="12">
        <v>0</v>
      </c>
      <c r="AC73" s="13"/>
      <c r="AD73" s="13">
        <f t="shared" si="12"/>
        <v>0</v>
      </c>
      <c r="AE73" s="13"/>
      <c r="AF73" s="13">
        <f t="shared" si="121"/>
        <v>0</v>
      </c>
      <c r="AG73" s="13"/>
      <c r="AH73" s="13">
        <f t="shared" si="122"/>
        <v>0</v>
      </c>
      <c r="AI73" s="13"/>
      <c r="AJ73" s="13">
        <f t="shared" si="123"/>
        <v>0</v>
      </c>
      <c r="AK73" s="23"/>
      <c r="AL73" s="42">
        <f t="shared" si="124"/>
        <v>0</v>
      </c>
      <c r="AM73" s="8" t="s">
        <v>214</v>
      </c>
      <c r="AN73" s="10"/>
    </row>
    <row r="74" spans="1:40" ht="36" x14ac:dyDescent="0.35">
      <c r="A74" s="79" t="s">
        <v>150</v>
      </c>
      <c r="B74" s="85" t="s">
        <v>351</v>
      </c>
      <c r="C74" s="84" t="s">
        <v>11</v>
      </c>
      <c r="D74" s="12">
        <v>0</v>
      </c>
      <c r="E74" s="40">
        <v>0</v>
      </c>
      <c r="F74" s="12">
        <f t="shared" si="1"/>
        <v>0</v>
      </c>
      <c r="G74" s="12">
        <v>0</v>
      </c>
      <c r="H74" s="12">
        <f t="shared" si="112"/>
        <v>0</v>
      </c>
      <c r="I74" s="12">
        <v>0</v>
      </c>
      <c r="J74" s="12">
        <f t="shared" si="113"/>
        <v>0</v>
      </c>
      <c r="K74" s="12">
        <v>0</v>
      </c>
      <c r="L74" s="12">
        <f t="shared" si="114"/>
        <v>0</v>
      </c>
      <c r="M74" s="21">
        <v>0</v>
      </c>
      <c r="N74" s="40">
        <f t="shared" si="115"/>
        <v>0</v>
      </c>
      <c r="O74" s="12">
        <v>6999.9</v>
      </c>
      <c r="P74" s="40">
        <v>0</v>
      </c>
      <c r="Q74" s="12">
        <f t="shared" si="6"/>
        <v>6999.9</v>
      </c>
      <c r="R74" s="12">
        <v>0</v>
      </c>
      <c r="S74" s="12">
        <f t="shared" si="116"/>
        <v>6999.9</v>
      </c>
      <c r="T74" s="12">
        <v>0</v>
      </c>
      <c r="U74" s="12">
        <f t="shared" si="117"/>
        <v>6999.9</v>
      </c>
      <c r="V74" s="12">
        <v>0</v>
      </c>
      <c r="W74" s="12">
        <f t="shared" si="118"/>
        <v>6999.9</v>
      </c>
      <c r="X74" s="12">
        <v>0</v>
      </c>
      <c r="Y74" s="12">
        <f t="shared" si="119"/>
        <v>6999.9</v>
      </c>
      <c r="Z74" s="21">
        <v>0</v>
      </c>
      <c r="AA74" s="40">
        <f t="shared" si="120"/>
        <v>6999.9</v>
      </c>
      <c r="AB74" s="12">
        <v>0</v>
      </c>
      <c r="AC74" s="13">
        <v>0</v>
      </c>
      <c r="AD74" s="13">
        <f t="shared" si="12"/>
        <v>0</v>
      </c>
      <c r="AE74" s="13">
        <v>0</v>
      </c>
      <c r="AF74" s="13">
        <f t="shared" si="121"/>
        <v>0</v>
      </c>
      <c r="AG74" s="13">
        <v>0</v>
      </c>
      <c r="AH74" s="13">
        <f t="shared" si="122"/>
        <v>0</v>
      </c>
      <c r="AI74" s="13">
        <v>0</v>
      </c>
      <c r="AJ74" s="13">
        <f t="shared" si="123"/>
        <v>0</v>
      </c>
      <c r="AK74" s="23">
        <v>0</v>
      </c>
      <c r="AL74" s="42">
        <f t="shared" si="124"/>
        <v>0</v>
      </c>
      <c r="AM74" s="8" t="s">
        <v>93</v>
      </c>
      <c r="AN74" s="10"/>
    </row>
    <row r="75" spans="1:40" ht="36" x14ac:dyDescent="0.35">
      <c r="A75" s="79" t="s">
        <v>151</v>
      </c>
      <c r="B75" s="85" t="s">
        <v>352</v>
      </c>
      <c r="C75" s="84" t="s">
        <v>11</v>
      </c>
      <c r="D75" s="12">
        <v>0</v>
      </c>
      <c r="E75" s="40">
        <v>0</v>
      </c>
      <c r="F75" s="12">
        <f t="shared" si="1"/>
        <v>0</v>
      </c>
      <c r="G75" s="12">
        <v>0</v>
      </c>
      <c r="H75" s="12">
        <f t="shared" si="112"/>
        <v>0</v>
      </c>
      <c r="I75" s="12">
        <v>0</v>
      </c>
      <c r="J75" s="12">
        <f t="shared" si="113"/>
        <v>0</v>
      </c>
      <c r="K75" s="12">
        <v>0</v>
      </c>
      <c r="L75" s="12">
        <f t="shared" si="114"/>
        <v>0</v>
      </c>
      <c r="M75" s="21">
        <v>0</v>
      </c>
      <c r="N75" s="40">
        <f t="shared" si="115"/>
        <v>0</v>
      </c>
      <c r="O75" s="12">
        <v>622.9</v>
      </c>
      <c r="P75" s="40">
        <v>0</v>
      </c>
      <c r="Q75" s="12">
        <f t="shared" si="6"/>
        <v>622.9</v>
      </c>
      <c r="R75" s="12">
        <v>0</v>
      </c>
      <c r="S75" s="12">
        <f t="shared" si="116"/>
        <v>622.9</v>
      </c>
      <c r="T75" s="12">
        <v>0</v>
      </c>
      <c r="U75" s="12">
        <f t="shared" si="117"/>
        <v>622.9</v>
      </c>
      <c r="V75" s="12">
        <v>0</v>
      </c>
      <c r="W75" s="12">
        <f t="shared" si="118"/>
        <v>622.9</v>
      </c>
      <c r="X75" s="12">
        <v>0</v>
      </c>
      <c r="Y75" s="12">
        <f t="shared" si="119"/>
        <v>622.9</v>
      </c>
      <c r="Z75" s="21">
        <v>0</v>
      </c>
      <c r="AA75" s="40">
        <f t="shared" si="120"/>
        <v>622.9</v>
      </c>
      <c r="AB75" s="12">
        <v>16000</v>
      </c>
      <c r="AC75" s="13">
        <v>0</v>
      </c>
      <c r="AD75" s="13">
        <f t="shared" si="12"/>
        <v>16000</v>
      </c>
      <c r="AE75" s="13">
        <v>0</v>
      </c>
      <c r="AF75" s="13">
        <f t="shared" si="121"/>
        <v>16000</v>
      </c>
      <c r="AG75" s="13">
        <v>0</v>
      </c>
      <c r="AH75" s="13">
        <f t="shared" si="122"/>
        <v>16000</v>
      </c>
      <c r="AI75" s="13">
        <v>0</v>
      </c>
      <c r="AJ75" s="13">
        <f t="shared" si="123"/>
        <v>16000</v>
      </c>
      <c r="AK75" s="23">
        <v>0</v>
      </c>
      <c r="AL75" s="42">
        <f t="shared" si="124"/>
        <v>16000</v>
      </c>
      <c r="AM75" s="8" t="s">
        <v>94</v>
      </c>
      <c r="AN75" s="10"/>
    </row>
    <row r="76" spans="1:40" ht="36" x14ac:dyDescent="0.35">
      <c r="A76" s="79" t="s">
        <v>152</v>
      </c>
      <c r="B76" s="85" t="s">
        <v>353</v>
      </c>
      <c r="C76" s="84" t="s">
        <v>11</v>
      </c>
      <c r="D76" s="12">
        <v>0</v>
      </c>
      <c r="E76" s="40">
        <v>0</v>
      </c>
      <c r="F76" s="12">
        <f t="shared" si="1"/>
        <v>0</v>
      </c>
      <c r="G76" s="12">
        <v>0</v>
      </c>
      <c r="H76" s="12">
        <f t="shared" si="112"/>
        <v>0</v>
      </c>
      <c r="I76" s="12">
        <v>0</v>
      </c>
      <c r="J76" s="12">
        <f t="shared" si="113"/>
        <v>0</v>
      </c>
      <c r="K76" s="12">
        <v>0</v>
      </c>
      <c r="L76" s="12">
        <f t="shared" si="114"/>
        <v>0</v>
      </c>
      <c r="M76" s="21">
        <v>0</v>
      </c>
      <c r="N76" s="40">
        <f t="shared" si="115"/>
        <v>0</v>
      </c>
      <c r="O76" s="12">
        <v>622.9</v>
      </c>
      <c r="P76" s="40">
        <v>0</v>
      </c>
      <c r="Q76" s="12">
        <f t="shared" si="6"/>
        <v>622.9</v>
      </c>
      <c r="R76" s="12">
        <v>0</v>
      </c>
      <c r="S76" s="12">
        <f t="shared" si="116"/>
        <v>622.9</v>
      </c>
      <c r="T76" s="12">
        <v>0</v>
      </c>
      <c r="U76" s="12">
        <f t="shared" si="117"/>
        <v>622.9</v>
      </c>
      <c r="V76" s="12">
        <v>0</v>
      </c>
      <c r="W76" s="12">
        <f t="shared" si="118"/>
        <v>622.9</v>
      </c>
      <c r="X76" s="12">
        <v>0</v>
      </c>
      <c r="Y76" s="12">
        <f t="shared" si="119"/>
        <v>622.9</v>
      </c>
      <c r="Z76" s="21">
        <v>0</v>
      </c>
      <c r="AA76" s="40">
        <f t="shared" si="120"/>
        <v>622.9</v>
      </c>
      <c r="AB76" s="12">
        <v>16000</v>
      </c>
      <c r="AC76" s="13">
        <v>0</v>
      </c>
      <c r="AD76" s="13">
        <f t="shared" si="12"/>
        <v>16000</v>
      </c>
      <c r="AE76" s="13">
        <v>0</v>
      </c>
      <c r="AF76" s="13">
        <f t="shared" si="121"/>
        <v>16000</v>
      </c>
      <c r="AG76" s="13">
        <v>0</v>
      </c>
      <c r="AH76" s="13">
        <f t="shared" si="122"/>
        <v>16000</v>
      </c>
      <c r="AI76" s="13">
        <v>0</v>
      </c>
      <c r="AJ76" s="13">
        <f t="shared" si="123"/>
        <v>16000</v>
      </c>
      <c r="AK76" s="23">
        <v>0</v>
      </c>
      <c r="AL76" s="42">
        <f t="shared" si="124"/>
        <v>16000</v>
      </c>
      <c r="AM76" s="8" t="s">
        <v>95</v>
      </c>
      <c r="AN76" s="10"/>
    </row>
    <row r="77" spans="1:40" ht="36" x14ac:dyDescent="0.35">
      <c r="A77" s="79" t="s">
        <v>153</v>
      </c>
      <c r="B77" s="85" t="s">
        <v>354</v>
      </c>
      <c r="C77" s="84" t="s">
        <v>11</v>
      </c>
      <c r="D77" s="12">
        <v>0</v>
      </c>
      <c r="E77" s="40">
        <v>0</v>
      </c>
      <c r="F77" s="12">
        <f t="shared" si="1"/>
        <v>0</v>
      </c>
      <c r="G77" s="12">
        <v>0</v>
      </c>
      <c r="H77" s="12">
        <f t="shared" si="112"/>
        <v>0</v>
      </c>
      <c r="I77" s="12">
        <v>0</v>
      </c>
      <c r="J77" s="12">
        <f t="shared" si="113"/>
        <v>0</v>
      </c>
      <c r="K77" s="12">
        <v>0</v>
      </c>
      <c r="L77" s="12">
        <f t="shared" si="114"/>
        <v>0</v>
      </c>
      <c r="M77" s="21">
        <v>0</v>
      </c>
      <c r="N77" s="40">
        <f t="shared" si="115"/>
        <v>0</v>
      </c>
      <c r="O77" s="12">
        <v>16622.900000000001</v>
      </c>
      <c r="P77" s="40">
        <v>0</v>
      </c>
      <c r="Q77" s="12">
        <f t="shared" si="6"/>
        <v>16622.900000000001</v>
      </c>
      <c r="R77" s="12">
        <v>0</v>
      </c>
      <c r="S77" s="12">
        <f t="shared" si="116"/>
        <v>16622.900000000001</v>
      </c>
      <c r="T77" s="12">
        <v>0</v>
      </c>
      <c r="U77" s="12">
        <f t="shared" si="117"/>
        <v>16622.900000000001</v>
      </c>
      <c r="V77" s="12">
        <v>0</v>
      </c>
      <c r="W77" s="12">
        <f t="shared" si="118"/>
        <v>16622.900000000001</v>
      </c>
      <c r="X77" s="12">
        <v>0</v>
      </c>
      <c r="Y77" s="12">
        <f t="shared" si="119"/>
        <v>16622.900000000001</v>
      </c>
      <c r="Z77" s="21">
        <v>0</v>
      </c>
      <c r="AA77" s="40">
        <f t="shared" si="120"/>
        <v>16622.900000000001</v>
      </c>
      <c r="AB77" s="12">
        <v>0</v>
      </c>
      <c r="AC77" s="13">
        <v>0</v>
      </c>
      <c r="AD77" s="13">
        <f t="shared" si="12"/>
        <v>0</v>
      </c>
      <c r="AE77" s="13">
        <v>0</v>
      </c>
      <c r="AF77" s="13">
        <f t="shared" si="121"/>
        <v>0</v>
      </c>
      <c r="AG77" s="13">
        <v>0</v>
      </c>
      <c r="AH77" s="13">
        <f t="shared" si="122"/>
        <v>0</v>
      </c>
      <c r="AI77" s="13">
        <v>0</v>
      </c>
      <c r="AJ77" s="13">
        <f t="shared" si="123"/>
        <v>0</v>
      </c>
      <c r="AK77" s="23">
        <v>0</v>
      </c>
      <c r="AL77" s="42">
        <f t="shared" si="124"/>
        <v>0</v>
      </c>
      <c r="AM77" s="8" t="s">
        <v>96</v>
      </c>
      <c r="AN77" s="10"/>
    </row>
    <row r="78" spans="1:40" ht="36" x14ac:dyDescent="0.35">
      <c r="A78" s="79" t="s">
        <v>154</v>
      </c>
      <c r="B78" s="85" t="s">
        <v>208</v>
      </c>
      <c r="C78" s="84" t="s">
        <v>11</v>
      </c>
      <c r="D78" s="12">
        <v>0</v>
      </c>
      <c r="E78" s="40">
        <v>0</v>
      </c>
      <c r="F78" s="12">
        <f t="shared" si="1"/>
        <v>0</v>
      </c>
      <c r="G78" s="12">
        <v>0</v>
      </c>
      <c r="H78" s="12">
        <f t="shared" si="112"/>
        <v>0</v>
      </c>
      <c r="I78" s="12">
        <v>0</v>
      </c>
      <c r="J78" s="12">
        <f t="shared" si="113"/>
        <v>0</v>
      </c>
      <c r="K78" s="12">
        <v>0</v>
      </c>
      <c r="L78" s="12">
        <f t="shared" si="114"/>
        <v>0</v>
      </c>
      <c r="M78" s="21">
        <v>0</v>
      </c>
      <c r="N78" s="40">
        <f t="shared" si="115"/>
        <v>0</v>
      </c>
      <c r="O78" s="12">
        <v>16000</v>
      </c>
      <c r="P78" s="40">
        <v>0</v>
      </c>
      <c r="Q78" s="12">
        <f t="shared" si="6"/>
        <v>16000</v>
      </c>
      <c r="R78" s="12">
        <v>0</v>
      </c>
      <c r="S78" s="12">
        <f t="shared" si="116"/>
        <v>16000</v>
      </c>
      <c r="T78" s="12">
        <v>0</v>
      </c>
      <c r="U78" s="12">
        <f t="shared" si="117"/>
        <v>16000</v>
      </c>
      <c r="V78" s="12">
        <v>0</v>
      </c>
      <c r="W78" s="12">
        <f t="shared" si="118"/>
        <v>16000</v>
      </c>
      <c r="X78" s="12">
        <v>0</v>
      </c>
      <c r="Y78" s="12">
        <f t="shared" si="119"/>
        <v>16000</v>
      </c>
      <c r="Z78" s="21">
        <v>0</v>
      </c>
      <c r="AA78" s="40">
        <f t="shared" si="120"/>
        <v>16000</v>
      </c>
      <c r="AB78" s="12">
        <v>0</v>
      </c>
      <c r="AC78" s="13">
        <v>0</v>
      </c>
      <c r="AD78" s="13">
        <f t="shared" si="12"/>
        <v>0</v>
      </c>
      <c r="AE78" s="13">
        <v>0</v>
      </c>
      <c r="AF78" s="13">
        <f t="shared" si="121"/>
        <v>0</v>
      </c>
      <c r="AG78" s="13">
        <v>0</v>
      </c>
      <c r="AH78" s="13">
        <f t="shared" si="122"/>
        <v>0</v>
      </c>
      <c r="AI78" s="13">
        <v>0</v>
      </c>
      <c r="AJ78" s="13">
        <f t="shared" si="123"/>
        <v>0</v>
      </c>
      <c r="AK78" s="23">
        <v>0</v>
      </c>
      <c r="AL78" s="42">
        <f t="shared" si="124"/>
        <v>0</v>
      </c>
      <c r="AM78" s="8" t="s">
        <v>97</v>
      </c>
      <c r="AN78" s="10"/>
    </row>
    <row r="79" spans="1:40" ht="54" x14ac:dyDescent="0.35">
      <c r="A79" s="79" t="s">
        <v>155</v>
      </c>
      <c r="B79" s="85" t="s">
        <v>209</v>
      </c>
      <c r="C79" s="89" t="s">
        <v>129</v>
      </c>
      <c r="D79" s="12">
        <v>5373.7</v>
      </c>
      <c r="E79" s="40">
        <v>-214.8</v>
      </c>
      <c r="F79" s="12">
        <f t="shared" si="1"/>
        <v>5158.8999999999996</v>
      </c>
      <c r="G79" s="12"/>
      <c r="H79" s="12">
        <f t="shared" si="112"/>
        <v>5158.8999999999996</v>
      </c>
      <c r="I79" s="12"/>
      <c r="J79" s="12">
        <f t="shared" si="113"/>
        <v>5158.8999999999996</v>
      </c>
      <c r="K79" s="12"/>
      <c r="L79" s="12">
        <f t="shared" si="114"/>
        <v>5158.8999999999996</v>
      </c>
      <c r="M79" s="21"/>
      <c r="N79" s="40">
        <f t="shared" si="115"/>
        <v>5158.8999999999996</v>
      </c>
      <c r="O79" s="12">
        <v>0</v>
      </c>
      <c r="P79" s="40"/>
      <c r="Q79" s="12">
        <f t="shared" si="6"/>
        <v>0</v>
      </c>
      <c r="R79" s="12"/>
      <c r="S79" s="12">
        <f t="shared" si="116"/>
        <v>0</v>
      </c>
      <c r="T79" s="12"/>
      <c r="U79" s="12">
        <f t="shared" si="117"/>
        <v>0</v>
      </c>
      <c r="V79" s="12"/>
      <c r="W79" s="12">
        <f t="shared" si="118"/>
        <v>0</v>
      </c>
      <c r="X79" s="12"/>
      <c r="Y79" s="12">
        <f t="shared" si="119"/>
        <v>0</v>
      </c>
      <c r="Z79" s="21"/>
      <c r="AA79" s="40">
        <f t="shared" si="120"/>
        <v>0</v>
      </c>
      <c r="AB79" s="12">
        <v>0</v>
      </c>
      <c r="AC79" s="13"/>
      <c r="AD79" s="13">
        <f t="shared" si="12"/>
        <v>0</v>
      </c>
      <c r="AE79" s="13"/>
      <c r="AF79" s="13">
        <f t="shared" si="121"/>
        <v>0</v>
      </c>
      <c r="AG79" s="13"/>
      <c r="AH79" s="13">
        <f t="shared" si="122"/>
        <v>0</v>
      </c>
      <c r="AI79" s="13"/>
      <c r="AJ79" s="13">
        <f t="shared" si="123"/>
        <v>0</v>
      </c>
      <c r="AK79" s="23"/>
      <c r="AL79" s="42">
        <f t="shared" si="124"/>
        <v>0</v>
      </c>
      <c r="AM79" s="8" t="s">
        <v>98</v>
      </c>
      <c r="AN79" s="10"/>
    </row>
    <row r="80" spans="1:40" ht="36" x14ac:dyDescent="0.35">
      <c r="A80" s="79" t="s">
        <v>156</v>
      </c>
      <c r="B80" s="85" t="s">
        <v>348</v>
      </c>
      <c r="C80" s="84" t="s">
        <v>11</v>
      </c>
      <c r="D80" s="12">
        <v>0</v>
      </c>
      <c r="E80" s="40">
        <v>0</v>
      </c>
      <c r="F80" s="12">
        <f t="shared" si="1"/>
        <v>0</v>
      </c>
      <c r="G80" s="12">
        <v>0</v>
      </c>
      <c r="H80" s="12">
        <f t="shared" si="112"/>
        <v>0</v>
      </c>
      <c r="I80" s="12">
        <v>0</v>
      </c>
      <c r="J80" s="12">
        <f t="shared" si="113"/>
        <v>0</v>
      </c>
      <c r="K80" s="12">
        <v>0</v>
      </c>
      <c r="L80" s="12">
        <f t="shared" si="114"/>
        <v>0</v>
      </c>
      <c r="M80" s="21">
        <v>0</v>
      </c>
      <c r="N80" s="40">
        <f t="shared" si="115"/>
        <v>0</v>
      </c>
      <c r="O80" s="12">
        <v>0</v>
      </c>
      <c r="P80" s="40">
        <v>0</v>
      </c>
      <c r="Q80" s="12">
        <f t="shared" si="6"/>
        <v>0</v>
      </c>
      <c r="R80" s="12">
        <v>0</v>
      </c>
      <c r="S80" s="12">
        <f t="shared" si="116"/>
        <v>0</v>
      </c>
      <c r="T80" s="12">
        <v>0</v>
      </c>
      <c r="U80" s="12">
        <f t="shared" si="117"/>
        <v>0</v>
      </c>
      <c r="V80" s="12">
        <v>0</v>
      </c>
      <c r="W80" s="12">
        <f t="shared" si="118"/>
        <v>0</v>
      </c>
      <c r="X80" s="12">
        <v>0</v>
      </c>
      <c r="Y80" s="12">
        <f t="shared" si="119"/>
        <v>0</v>
      </c>
      <c r="Z80" s="21">
        <v>0</v>
      </c>
      <c r="AA80" s="40">
        <f t="shared" si="120"/>
        <v>0</v>
      </c>
      <c r="AB80" s="12">
        <v>16622.900000000001</v>
      </c>
      <c r="AC80" s="13">
        <v>0</v>
      </c>
      <c r="AD80" s="13">
        <f t="shared" si="12"/>
        <v>16622.900000000001</v>
      </c>
      <c r="AE80" s="13">
        <v>0</v>
      </c>
      <c r="AF80" s="13">
        <f t="shared" si="121"/>
        <v>16622.900000000001</v>
      </c>
      <c r="AG80" s="13">
        <v>0</v>
      </c>
      <c r="AH80" s="13">
        <f t="shared" si="122"/>
        <v>16622.900000000001</v>
      </c>
      <c r="AI80" s="13">
        <v>0</v>
      </c>
      <c r="AJ80" s="13">
        <f t="shared" si="123"/>
        <v>16622.900000000001</v>
      </c>
      <c r="AK80" s="23">
        <v>0</v>
      </c>
      <c r="AL80" s="42">
        <f t="shared" si="124"/>
        <v>16622.900000000001</v>
      </c>
      <c r="AM80" s="8" t="s">
        <v>99</v>
      </c>
      <c r="AN80" s="10"/>
    </row>
    <row r="81" spans="1:40" ht="36" x14ac:dyDescent="0.35">
      <c r="A81" s="79" t="s">
        <v>157</v>
      </c>
      <c r="B81" s="85" t="s">
        <v>76</v>
      </c>
      <c r="C81" s="84" t="s">
        <v>11</v>
      </c>
      <c r="D81" s="12">
        <v>0</v>
      </c>
      <c r="E81" s="40">
        <v>0</v>
      </c>
      <c r="F81" s="12">
        <f t="shared" si="1"/>
        <v>0</v>
      </c>
      <c r="G81" s="12">
        <v>0</v>
      </c>
      <c r="H81" s="12">
        <f t="shared" si="112"/>
        <v>0</v>
      </c>
      <c r="I81" s="12">
        <v>0</v>
      </c>
      <c r="J81" s="12">
        <f t="shared" si="113"/>
        <v>0</v>
      </c>
      <c r="K81" s="12">
        <v>0</v>
      </c>
      <c r="L81" s="12">
        <f t="shared" si="114"/>
        <v>0</v>
      </c>
      <c r="M81" s="21">
        <v>0</v>
      </c>
      <c r="N81" s="40">
        <f t="shared" si="115"/>
        <v>0</v>
      </c>
      <c r="O81" s="12">
        <v>17616.3</v>
      </c>
      <c r="P81" s="40">
        <v>0</v>
      </c>
      <c r="Q81" s="12">
        <f t="shared" si="6"/>
        <v>17616.3</v>
      </c>
      <c r="R81" s="12">
        <v>0</v>
      </c>
      <c r="S81" s="12">
        <f t="shared" si="116"/>
        <v>17616.3</v>
      </c>
      <c r="T81" s="12">
        <v>0</v>
      </c>
      <c r="U81" s="12">
        <f t="shared" si="117"/>
        <v>17616.3</v>
      </c>
      <c r="V81" s="12">
        <v>0</v>
      </c>
      <c r="W81" s="12">
        <f t="shared" si="118"/>
        <v>17616.3</v>
      </c>
      <c r="X81" s="12">
        <v>0</v>
      </c>
      <c r="Y81" s="12">
        <f t="shared" si="119"/>
        <v>17616.3</v>
      </c>
      <c r="Z81" s="21">
        <v>0</v>
      </c>
      <c r="AA81" s="40">
        <f t="shared" si="120"/>
        <v>17616.3</v>
      </c>
      <c r="AB81" s="12">
        <v>0</v>
      </c>
      <c r="AC81" s="13">
        <v>0</v>
      </c>
      <c r="AD81" s="13">
        <f t="shared" si="12"/>
        <v>0</v>
      </c>
      <c r="AE81" s="13">
        <v>0</v>
      </c>
      <c r="AF81" s="13">
        <f t="shared" si="121"/>
        <v>0</v>
      </c>
      <c r="AG81" s="13">
        <v>0</v>
      </c>
      <c r="AH81" s="13">
        <f t="shared" si="122"/>
        <v>0</v>
      </c>
      <c r="AI81" s="13">
        <v>0</v>
      </c>
      <c r="AJ81" s="13">
        <f t="shared" si="123"/>
        <v>0</v>
      </c>
      <c r="AK81" s="23">
        <v>0</v>
      </c>
      <c r="AL81" s="42">
        <f t="shared" si="124"/>
        <v>0</v>
      </c>
      <c r="AM81" s="8" t="s">
        <v>210</v>
      </c>
      <c r="AN81" s="10"/>
    </row>
    <row r="82" spans="1:40" ht="36" x14ac:dyDescent="0.35">
      <c r="A82" s="102" t="s">
        <v>158</v>
      </c>
      <c r="B82" s="107" t="s">
        <v>307</v>
      </c>
      <c r="C82" s="89" t="s">
        <v>11</v>
      </c>
      <c r="D82" s="12"/>
      <c r="E82" s="40"/>
      <c r="F82" s="12"/>
      <c r="G82" s="12">
        <f>4064.524</f>
        <v>4064.5239999999999</v>
      </c>
      <c r="H82" s="12">
        <f>F84+G82</f>
        <v>4064.5239999999999</v>
      </c>
      <c r="I82" s="12"/>
      <c r="J82" s="12">
        <f>H82+I82</f>
        <v>4064.5239999999999</v>
      </c>
      <c r="K82" s="12"/>
      <c r="L82" s="12">
        <f>J82+K82</f>
        <v>4064.5239999999999</v>
      </c>
      <c r="M82" s="21"/>
      <c r="N82" s="40">
        <f>L82+M82</f>
        <v>4064.5239999999999</v>
      </c>
      <c r="O82" s="12"/>
      <c r="P82" s="40"/>
      <c r="Q82" s="12"/>
      <c r="R82" s="12"/>
      <c r="S82" s="12"/>
      <c r="T82" s="12"/>
      <c r="U82" s="12"/>
      <c r="V82" s="12"/>
      <c r="W82" s="12"/>
      <c r="X82" s="12"/>
      <c r="Y82" s="12"/>
      <c r="Z82" s="21"/>
      <c r="AA82" s="40"/>
      <c r="AB82" s="12"/>
      <c r="AC82" s="13"/>
      <c r="AD82" s="13"/>
      <c r="AE82" s="13"/>
      <c r="AF82" s="13"/>
      <c r="AG82" s="13"/>
      <c r="AH82" s="13"/>
      <c r="AI82" s="13"/>
      <c r="AJ82" s="13"/>
      <c r="AK82" s="23"/>
      <c r="AL82" s="42"/>
      <c r="AN82" s="10"/>
    </row>
    <row r="83" spans="1:40" ht="54" x14ac:dyDescent="0.35">
      <c r="A83" s="103"/>
      <c r="B83" s="108"/>
      <c r="C83" s="89" t="s">
        <v>129</v>
      </c>
      <c r="D83" s="12"/>
      <c r="E83" s="40"/>
      <c r="F83" s="12"/>
      <c r="G83" s="12">
        <v>51.057000000000002</v>
      </c>
      <c r="H83" s="12">
        <f t="shared" si="112"/>
        <v>51.057000000000002</v>
      </c>
      <c r="I83" s="12"/>
      <c r="J83" s="12">
        <f t="shared" si="113"/>
        <v>51.057000000000002</v>
      </c>
      <c r="K83" s="12"/>
      <c r="L83" s="12">
        <f t="shared" si="114"/>
        <v>51.057000000000002</v>
      </c>
      <c r="M83" s="21">
        <f>M85+M86+M87</f>
        <v>9351.2630000000008</v>
      </c>
      <c r="N83" s="40">
        <f t="shared" si="115"/>
        <v>9402.3200000000015</v>
      </c>
      <c r="O83" s="12"/>
      <c r="P83" s="40"/>
      <c r="Q83" s="12"/>
      <c r="R83" s="12"/>
      <c r="S83" s="12">
        <f t="shared" si="116"/>
        <v>0</v>
      </c>
      <c r="T83" s="12"/>
      <c r="U83" s="12">
        <f t="shared" si="117"/>
        <v>0</v>
      </c>
      <c r="V83" s="12"/>
      <c r="W83" s="12">
        <f t="shared" si="118"/>
        <v>0</v>
      </c>
      <c r="X83" s="12"/>
      <c r="Y83" s="12">
        <f t="shared" si="119"/>
        <v>0</v>
      </c>
      <c r="Z83" s="21"/>
      <c r="AA83" s="40">
        <f t="shared" si="120"/>
        <v>0</v>
      </c>
      <c r="AB83" s="12"/>
      <c r="AC83" s="13"/>
      <c r="AD83" s="13"/>
      <c r="AE83" s="13"/>
      <c r="AF83" s="13">
        <f t="shared" si="121"/>
        <v>0</v>
      </c>
      <c r="AG83" s="13"/>
      <c r="AH83" s="13">
        <f t="shared" si="122"/>
        <v>0</v>
      </c>
      <c r="AI83" s="13"/>
      <c r="AJ83" s="13">
        <f t="shared" si="123"/>
        <v>0</v>
      </c>
      <c r="AK83" s="23"/>
      <c r="AL83" s="42">
        <f t="shared" si="124"/>
        <v>0</v>
      </c>
      <c r="AM83" s="8" t="s">
        <v>308</v>
      </c>
      <c r="AN83" s="10"/>
    </row>
    <row r="84" spans="1:40" x14ac:dyDescent="0.35">
      <c r="A84" s="79"/>
      <c r="B84" s="85" t="s">
        <v>5</v>
      </c>
      <c r="C84" s="89"/>
      <c r="D84" s="12"/>
      <c r="E84" s="40"/>
      <c r="F84" s="12"/>
      <c r="G84" s="11"/>
      <c r="H84" s="12"/>
      <c r="I84" s="11"/>
      <c r="J84" s="12"/>
      <c r="K84" s="11"/>
      <c r="L84" s="12"/>
      <c r="M84" s="65"/>
      <c r="N84" s="40"/>
      <c r="O84" s="12"/>
      <c r="P84" s="40"/>
      <c r="Q84" s="12"/>
      <c r="R84" s="12"/>
      <c r="S84" s="12"/>
      <c r="T84" s="12"/>
      <c r="U84" s="12"/>
      <c r="V84" s="12"/>
      <c r="W84" s="12"/>
      <c r="X84" s="12"/>
      <c r="Y84" s="12"/>
      <c r="Z84" s="21"/>
      <c r="AA84" s="40"/>
      <c r="AB84" s="12"/>
      <c r="AC84" s="13"/>
      <c r="AD84" s="13"/>
      <c r="AE84" s="13"/>
      <c r="AF84" s="13"/>
      <c r="AG84" s="13"/>
      <c r="AH84" s="13"/>
      <c r="AI84" s="13"/>
      <c r="AJ84" s="13"/>
      <c r="AK84" s="23"/>
      <c r="AL84" s="42"/>
      <c r="AN84" s="10"/>
    </row>
    <row r="85" spans="1:40" s="3" customFormat="1" hidden="1" x14ac:dyDescent="0.35">
      <c r="A85" s="54"/>
      <c r="B85" s="63" t="s">
        <v>6</v>
      </c>
      <c r="C85" s="5"/>
      <c r="D85" s="12"/>
      <c r="E85" s="40"/>
      <c r="F85" s="12"/>
      <c r="G85" s="11">
        <v>51.057000000000002</v>
      </c>
      <c r="H85" s="12">
        <f t="shared" si="112"/>
        <v>51.057000000000002</v>
      </c>
      <c r="I85" s="11"/>
      <c r="J85" s="12">
        <f t="shared" si="113"/>
        <v>51.057000000000002</v>
      </c>
      <c r="K85" s="11"/>
      <c r="L85" s="12">
        <f t="shared" si="114"/>
        <v>51.057000000000002</v>
      </c>
      <c r="M85" s="65"/>
      <c r="N85" s="12">
        <f t="shared" si="115"/>
        <v>51.057000000000002</v>
      </c>
      <c r="O85" s="12"/>
      <c r="P85" s="40"/>
      <c r="Q85" s="12"/>
      <c r="R85" s="12"/>
      <c r="S85" s="12"/>
      <c r="T85" s="12"/>
      <c r="U85" s="12"/>
      <c r="V85" s="12"/>
      <c r="W85" s="12"/>
      <c r="X85" s="12"/>
      <c r="Y85" s="12"/>
      <c r="Z85" s="21"/>
      <c r="AA85" s="12">
        <f t="shared" si="120"/>
        <v>0</v>
      </c>
      <c r="AB85" s="12"/>
      <c r="AC85" s="13"/>
      <c r="AD85" s="13"/>
      <c r="AE85" s="13"/>
      <c r="AF85" s="13"/>
      <c r="AG85" s="13"/>
      <c r="AH85" s="13"/>
      <c r="AI85" s="13"/>
      <c r="AJ85" s="13"/>
      <c r="AK85" s="23"/>
      <c r="AL85" s="13">
        <f t="shared" si="124"/>
        <v>0</v>
      </c>
      <c r="AM85" s="8"/>
      <c r="AN85" s="10">
        <v>0</v>
      </c>
    </row>
    <row r="86" spans="1:40" x14ac:dyDescent="0.35">
      <c r="A86" s="79"/>
      <c r="B86" s="85" t="s">
        <v>12</v>
      </c>
      <c r="C86" s="89"/>
      <c r="D86" s="12"/>
      <c r="E86" s="40"/>
      <c r="F86" s="12"/>
      <c r="G86" s="11"/>
      <c r="H86" s="12">
        <f t="shared" si="112"/>
        <v>0</v>
      </c>
      <c r="I86" s="11"/>
      <c r="J86" s="12">
        <f t="shared" si="113"/>
        <v>0</v>
      </c>
      <c r="K86" s="11"/>
      <c r="L86" s="12">
        <f t="shared" si="114"/>
        <v>0</v>
      </c>
      <c r="M86" s="65">
        <v>467.56299999999999</v>
      </c>
      <c r="N86" s="40">
        <f t="shared" si="115"/>
        <v>467.56299999999999</v>
      </c>
      <c r="O86" s="12"/>
      <c r="P86" s="40"/>
      <c r="Q86" s="12"/>
      <c r="R86" s="12"/>
      <c r="S86" s="12"/>
      <c r="T86" s="12"/>
      <c r="U86" s="12"/>
      <c r="V86" s="12"/>
      <c r="W86" s="12"/>
      <c r="X86" s="12"/>
      <c r="Y86" s="12"/>
      <c r="Z86" s="21"/>
      <c r="AA86" s="40">
        <f t="shared" si="120"/>
        <v>0</v>
      </c>
      <c r="AB86" s="12"/>
      <c r="AC86" s="13"/>
      <c r="AD86" s="13"/>
      <c r="AE86" s="13"/>
      <c r="AF86" s="13"/>
      <c r="AG86" s="13"/>
      <c r="AH86" s="13"/>
      <c r="AI86" s="13"/>
      <c r="AJ86" s="13"/>
      <c r="AK86" s="23"/>
      <c r="AL86" s="42">
        <f t="shared" si="124"/>
        <v>0</v>
      </c>
      <c r="AM86" s="8" t="s">
        <v>379</v>
      </c>
      <c r="AN86" s="10"/>
    </row>
    <row r="87" spans="1:40" x14ac:dyDescent="0.35">
      <c r="A87" s="79"/>
      <c r="B87" s="85" t="s">
        <v>29</v>
      </c>
      <c r="C87" s="89"/>
      <c r="D87" s="12"/>
      <c r="E87" s="40"/>
      <c r="F87" s="12"/>
      <c r="G87" s="64"/>
      <c r="H87" s="12"/>
      <c r="I87" s="64"/>
      <c r="J87" s="12"/>
      <c r="K87" s="64"/>
      <c r="L87" s="12"/>
      <c r="M87" s="66">
        <v>8883.7000000000007</v>
      </c>
      <c r="N87" s="40">
        <f t="shared" si="115"/>
        <v>8883.7000000000007</v>
      </c>
      <c r="O87" s="12"/>
      <c r="P87" s="40"/>
      <c r="Q87" s="12"/>
      <c r="R87" s="12"/>
      <c r="S87" s="12"/>
      <c r="T87" s="12"/>
      <c r="U87" s="12"/>
      <c r="V87" s="12"/>
      <c r="W87" s="12"/>
      <c r="X87" s="12"/>
      <c r="Y87" s="12"/>
      <c r="Z87" s="21"/>
      <c r="AA87" s="40">
        <f t="shared" si="120"/>
        <v>0</v>
      </c>
      <c r="AB87" s="12"/>
      <c r="AC87" s="13"/>
      <c r="AD87" s="13"/>
      <c r="AE87" s="13"/>
      <c r="AF87" s="13"/>
      <c r="AG87" s="13"/>
      <c r="AH87" s="13"/>
      <c r="AI87" s="13"/>
      <c r="AJ87" s="13"/>
      <c r="AK87" s="23"/>
      <c r="AL87" s="42">
        <f t="shared" si="124"/>
        <v>0</v>
      </c>
      <c r="AM87" s="8" t="s">
        <v>379</v>
      </c>
      <c r="AN87" s="10"/>
    </row>
    <row r="88" spans="1:40" ht="54" x14ac:dyDescent="0.35">
      <c r="A88" s="79" t="s">
        <v>159</v>
      </c>
      <c r="B88" s="85" t="s">
        <v>309</v>
      </c>
      <c r="C88" s="89" t="s">
        <v>129</v>
      </c>
      <c r="D88" s="12"/>
      <c r="E88" s="40"/>
      <c r="F88" s="12"/>
      <c r="G88" s="12">
        <v>16706.901999999998</v>
      </c>
      <c r="H88" s="12">
        <f t="shared" si="112"/>
        <v>16706.901999999998</v>
      </c>
      <c r="I88" s="12"/>
      <c r="J88" s="12">
        <f t="shared" si="113"/>
        <v>16706.901999999998</v>
      </c>
      <c r="K88" s="12"/>
      <c r="L88" s="12">
        <f t="shared" si="114"/>
        <v>16706.901999999998</v>
      </c>
      <c r="M88" s="21"/>
      <c r="N88" s="40">
        <f t="shared" si="115"/>
        <v>16706.901999999998</v>
      </c>
      <c r="O88" s="12"/>
      <c r="P88" s="40"/>
      <c r="Q88" s="12"/>
      <c r="R88" s="12"/>
      <c r="S88" s="12">
        <f t="shared" si="116"/>
        <v>0</v>
      </c>
      <c r="T88" s="12"/>
      <c r="U88" s="12">
        <f t="shared" si="117"/>
        <v>0</v>
      </c>
      <c r="V88" s="12"/>
      <c r="W88" s="12">
        <f t="shared" si="118"/>
        <v>0</v>
      </c>
      <c r="X88" s="12"/>
      <c r="Y88" s="12">
        <f t="shared" si="119"/>
        <v>0</v>
      </c>
      <c r="Z88" s="21"/>
      <c r="AA88" s="40">
        <f t="shared" si="120"/>
        <v>0</v>
      </c>
      <c r="AB88" s="12"/>
      <c r="AC88" s="13"/>
      <c r="AD88" s="13"/>
      <c r="AE88" s="13"/>
      <c r="AF88" s="13">
        <f t="shared" si="121"/>
        <v>0</v>
      </c>
      <c r="AG88" s="13"/>
      <c r="AH88" s="13">
        <f t="shared" si="122"/>
        <v>0</v>
      </c>
      <c r="AI88" s="13"/>
      <c r="AJ88" s="13">
        <f t="shared" si="123"/>
        <v>0</v>
      </c>
      <c r="AK88" s="23"/>
      <c r="AL88" s="42">
        <f t="shared" si="124"/>
        <v>0</v>
      </c>
      <c r="AM88" s="8" t="s">
        <v>310</v>
      </c>
      <c r="AN88" s="10"/>
    </row>
    <row r="89" spans="1:40" ht="36" x14ac:dyDescent="0.35">
      <c r="A89" s="102" t="s">
        <v>160</v>
      </c>
      <c r="B89" s="107" t="s">
        <v>311</v>
      </c>
      <c r="C89" s="89" t="s">
        <v>11</v>
      </c>
      <c r="D89" s="12"/>
      <c r="E89" s="40"/>
      <c r="F89" s="12"/>
      <c r="G89" s="12">
        <f>1799.516</f>
        <v>1799.5160000000001</v>
      </c>
      <c r="H89" s="12">
        <f t="shared" si="112"/>
        <v>1799.5160000000001</v>
      </c>
      <c r="I89" s="12"/>
      <c r="J89" s="12">
        <f t="shared" si="113"/>
        <v>1799.5160000000001</v>
      </c>
      <c r="K89" s="12"/>
      <c r="L89" s="12">
        <f t="shared" si="114"/>
        <v>1799.5160000000001</v>
      </c>
      <c r="M89" s="21"/>
      <c r="N89" s="40">
        <f t="shared" si="115"/>
        <v>1799.5160000000001</v>
      </c>
      <c r="O89" s="12"/>
      <c r="P89" s="40"/>
      <c r="Q89" s="12"/>
      <c r="R89" s="12"/>
      <c r="S89" s="12">
        <f t="shared" si="116"/>
        <v>0</v>
      </c>
      <c r="T89" s="12"/>
      <c r="U89" s="12">
        <f t="shared" si="117"/>
        <v>0</v>
      </c>
      <c r="V89" s="12"/>
      <c r="W89" s="12">
        <f t="shared" si="118"/>
        <v>0</v>
      </c>
      <c r="X89" s="12"/>
      <c r="Y89" s="12">
        <f t="shared" si="119"/>
        <v>0</v>
      </c>
      <c r="Z89" s="21"/>
      <c r="AA89" s="40">
        <f t="shared" si="120"/>
        <v>0</v>
      </c>
      <c r="AB89" s="12"/>
      <c r="AC89" s="13"/>
      <c r="AD89" s="13"/>
      <c r="AE89" s="13"/>
      <c r="AF89" s="13">
        <f t="shared" si="121"/>
        <v>0</v>
      </c>
      <c r="AG89" s="13"/>
      <c r="AH89" s="13">
        <f t="shared" si="122"/>
        <v>0</v>
      </c>
      <c r="AI89" s="13"/>
      <c r="AJ89" s="13">
        <f t="shared" si="123"/>
        <v>0</v>
      </c>
      <c r="AK89" s="23"/>
      <c r="AL89" s="42">
        <f t="shared" si="124"/>
        <v>0</v>
      </c>
      <c r="AM89" s="8" t="s">
        <v>345</v>
      </c>
      <c r="AN89" s="10"/>
    </row>
    <row r="90" spans="1:40" ht="54" x14ac:dyDescent="0.35">
      <c r="A90" s="125"/>
      <c r="B90" s="117"/>
      <c r="C90" s="89" t="s">
        <v>129</v>
      </c>
      <c r="D90" s="12"/>
      <c r="E90" s="40"/>
      <c r="F90" s="12"/>
      <c r="G90" s="12">
        <v>1.2E-2</v>
      </c>
      <c r="H90" s="12">
        <f t="shared" si="112"/>
        <v>1.2E-2</v>
      </c>
      <c r="I90" s="12"/>
      <c r="J90" s="12">
        <f t="shared" si="113"/>
        <v>1.2E-2</v>
      </c>
      <c r="K90" s="12"/>
      <c r="L90" s="12">
        <f t="shared" si="114"/>
        <v>1.2E-2</v>
      </c>
      <c r="M90" s="21"/>
      <c r="N90" s="40">
        <f t="shared" si="115"/>
        <v>1.2E-2</v>
      </c>
      <c r="O90" s="12"/>
      <c r="P90" s="40"/>
      <c r="Q90" s="12"/>
      <c r="R90" s="12"/>
      <c r="S90" s="12">
        <f t="shared" si="116"/>
        <v>0</v>
      </c>
      <c r="T90" s="12"/>
      <c r="U90" s="12">
        <f t="shared" si="117"/>
        <v>0</v>
      </c>
      <c r="V90" s="12"/>
      <c r="W90" s="12">
        <f t="shared" si="118"/>
        <v>0</v>
      </c>
      <c r="X90" s="12"/>
      <c r="Y90" s="12">
        <f t="shared" si="119"/>
        <v>0</v>
      </c>
      <c r="Z90" s="21"/>
      <c r="AA90" s="40">
        <f t="shared" si="120"/>
        <v>0</v>
      </c>
      <c r="AB90" s="12"/>
      <c r="AC90" s="13"/>
      <c r="AD90" s="13"/>
      <c r="AE90" s="13"/>
      <c r="AF90" s="13">
        <f t="shared" si="121"/>
        <v>0</v>
      </c>
      <c r="AG90" s="13"/>
      <c r="AH90" s="13">
        <f t="shared" si="122"/>
        <v>0</v>
      </c>
      <c r="AI90" s="13"/>
      <c r="AJ90" s="13">
        <f t="shared" si="123"/>
        <v>0</v>
      </c>
      <c r="AK90" s="23"/>
      <c r="AL90" s="42">
        <f t="shared" si="124"/>
        <v>0</v>
      </c>
      <c r="AM90" s="8" t="s">
        <v>357</v>
      </c>
      <c r="AN90" s="10"/>
    </row>
    <row r="91" spans="1:40" ht="54" x14ac:dyDescent="0.35">
      <c r="A91" s="79" t="s">
        <v>161</v>
      </c>
      <c r="B91" s="85" t="s">
        <v>346</v>
      </c>
      <c r="C91" s="89" t="s">
        <v>129</v>
      </c>
      <c r="D91" s="12"/>
      <c r="E91" s="40"/>
      <c r="F91" s="12"/>
      <c r="G91" s="12">
        <v>197.21899999999999</v>
      </c>
      <c r="H91" s="12">
        <f t="shared" si="112"/>
        <v>197.21899999999999</v>
      </c>
      <c r="I91" s="12"/>
      <c r="J91" s="12">
        <f t="shared" si="113"/>
        <v>197.21899999999999</v>
      </c>
      <c r="K91" s="12"/>
      <c r="L91" s="12">
        <f t="shared" si="114"/>
        <v>197.21899999999999</v>
      </c>
      <c r="M91" s="21"/>
      <c r="N91" s="40">
        <f t="shared" si="115"/>
        <v>197.21899999999999</v>
      </c>
      <c r="O91" s="12"/>
      <c r="P91" s="40"/>
      <c r="Q91" s="12"/>
      <c r="R91" s="12"/>
      <c r="S91" s="12">
        <f t="shared" si="116"/>
        <v>0</v>
      </c>
      <c r="T91" s="12"/>
      <c r="U91" s="12">
        <f t="shared" si="117"/>
        <v>0</v>
      </c>
      <c r="V91" s="12"/>
      <c r="W91" s="12">
        <f t="shared" si="118"/>
        <v>0</v>
      </c>
      <c r="X91" s="12"/>
      <c r="Y91" s="12">
        <f t="shared" si="119"/>
        <v>0</v>
      </c>
      <c r="Z91" s="21"/>
      <c r="AA91" s="40">
        <f t="shared" si="120"/>
        <v>0</v>
      </c>
      <c r="AB91" s="12"/>
      <c r="AC91" s="13"/>
      <c r="AD91" s="13"/>
      <c r="AE91" s="13"/>
      <c r="AF91" s="13">
        <f t="shared" si="121"/>
        <v>0</v>
      </c>
      <c r="AG91" s="13"/>
      <c r="AH91" s="13">
        <f t="shared" si="122"/>
        <v>0</v>
      </c>
      <c r="AI91" s="13"/>
      <c r="AJ91" s="13">
        <f t="shared" si="123"/>
        <v>0</v>
      </c>
      <c r="AK91" s="23"/>
      <c r="AL91" s="42">
        <f t="shared" si="124"/>
        <v>0</v>
      </c>
      <c r="AM91" s="8" t="s">
        <v>312</v>
      </c>
      <c r="AN91" s="10"/>
    </row>
    <row r="92" spans="1:40" ht="36" x14ac:dyDescent="0.35">
      <c r="A92" s="79" t="s">
        <v>162</v>
      </c>
      <c r="B92" s="85" t="s">
        <v>373</v>
      </c>
      <c r="C92" s="89" t="s">
        <v>11</v>
      </c>
      <c r="D92" s="12"/>
      <c r="E92" s="40"/>
      <c r="F92" s="12"/>
      <c r="G92" s="12"/>
      <c r="H92" s="12"/>
      <c r="I92" s="12"/>
      <c r="J92" s="12"/>
      <c r="K92" s="12"/>
      <c r="L92" s="12"/>
      <c r="M92" s="21">
        <v>18216.060000000001</v>
      </c>
      <c r="N92" s="40">
        <f t="shared" si="115"/>
        <v>18216.060000000001</v>
      </c>
      <c r="O92" s="12"/>
      <c r="P92" s="40"/>
      <c r="Q92" s="12"/>
      <c r="R92" s="12"/>
      <c r="S92" s="12"/>
      <c r="T92" s="12"/>
      <c r="U92" s="12"/>
      <c r="V92" s="12"/>
      <c r="W92" s="12"/>
      <c r="X92" s="12"/>
      <c r="Y92" s="12"/>
      <c r="Z92" s="21"/>
      <c r="AA92" s="40">
        <f t="shared" si="120"/>
        <v>0</v>
      </c>
      <c r="AB92" s="12"/>
      <c r="AC92" s="13"/>
      <c r="AD92" s="13"/>
      <c r="AE92" s="13"/>
      <c r="AF92" s="13"/>
      <c r="AG92" s="13"/>
      <c r="AH92" s="13"/>
      <c r="AI92" s="13"/>
      <c r="AJ92" s="13"/>
      <c r="AK92" s="23"/>
      <c r="AL92" s="42">
        <f t="shared" si="124"/>
        <v>0</v>
      </c>
      <c r="AM92" s="8" t="s">
        <v>374</v>
      </c>
      <c r="AN92" s="10"/>
    </row>
    <row r="93" spans="1:40" ht="54" x14ac:dyDescent="0.35">
      <c r="A93" s="102" t="s">
        <v>163</v>
      </c>
      <c r="B93" s="104" t="s">
        <v>380</v>
      </c>
      <c r="C93" s="89" t="s">
        <v>129</v>
      </c>
      <c r="D93" s="12"/>
      <c r="E93" s="40"/>
      <c r="F93" s="12"/>
      <c r="G93" s="12"/>
      <c r="H93" s="12"/>
      <c r="I93" s="12"/>
      <c r="J93" s="12"/>
      <c r="K93" s="12"/>
      <c r="L93" s="12"/>
      <c r="M93" s="21"/>
      <c r="N93" s="40">
        <f t="shared" si="115"/>
        <v>0</v>
      </c>
      <c r="O93" s="12"/>
      <c r="P93" s="40"/>
      <c r="Q93" s="12"/>
      <c r="R93" s="12"/>
      <c r="S93" s="12"/>
      <c r="T93" s="12"/>
      <c r="U93" s="12"/>
      <c r="V93" s="12"/>
      <c r="W93" s="12"/>
      <c r="X93" s="12"/>
      <c r="Y93" s="12"/>
      <c r="Z93" s="21">
        <v>26408.017</v>
      </c>
      <c r="AA93" s="40">
        <f t="shared" si="120"/>
        <v>26408.017</v>
      </c>
      <c r="AB93" s="12"/>
      <c r="AC93" s="13"/>
      <c r="AD93" s="13"/>
      <c r="AE93" s="13"/>
      <c r="AF93" s="13"/>
      <c r="AG93" s="13"/>
      <c r="AH93" s="13"/>
      <c r="AI93" s="13"/>
      <c r="AJ93" s="13"/>
      <c r="AK93" s="23">
        <v>113147.85400000001</v>
      </c>
      <c r="AL93" s="42">
        <f t="shared" si="124"/>
        <v>113147.85400000001</v>
      </c>
      <c r="AM93" s="8" t="s">
        <v>375</v>
      </c>
      <c r="AN93" s="10"/>
    </row>
    <row r="94" spans="1:40" ht="36" x14ac:dyDescent="0.35">
      <c r="A94" s="103"/>
      <c r="B94" s="105"/>
      <c r="C94" s="89" t="s">
        <v>11</v>
      </c>
      <c r="D94" s="12"/>
      <c r="E94" s="40"/>
      <c r="F94" s="12"/>
      <c r="G94" s="12"/>
      <c r="H94" s="12"/>
      <c r="I94" s="12"/>
      <c r="J94" s="12"/>
      <c r="K94" s="12"/>
      <c r="L94" s="12"/>
      <c r="M94" s="21"/>
      <c r="N94" s="40">
        <f t="shared" si="115"/>
        <v>0</v>
      </c>
      <c r="O94" s="12"/>
      <c r="P94" s="40"/>
      <c r="Q94" s="12"/>
      <c r="R94" s="12"/>
      <c r="S94" s="12"/>
      <c r="T94" s="12"/>
      <c r="U94" s="12"/>
      <c r="V94" s="12"/>
      <c r="W94" s="12"/>
      <c r="X94" s="12"/>
      <c r="Y94" s="12"/>
      <c r="Z94" s="21"/>
      <c r="AA94" s="40">
        <f t="shared" si="120"/>
        <v>0</v>
      </c>
      <c r="AB94" s="12"/>
      <c r="AC94" s="13"/>
      <c r="AD94" s="13"/>
      <c r="AE94" s="13"/>
      <c r="AF94" s="13"/>
      <c r="AG94" s="13"/>
      <c r="AH94" s="13"/>
      <c r="AI94" s="13"/>
      <c r="AJ94" s="13"/>
      <c r="AK94" s="23">
        <v>1261.8800000000001</v>
      </c>
      <c r="AL94" s="42">
        <f t="shared" si="124"/>
        <v>1261.8800000000001</v>
      </c>
      <c r="AM94" s="8" t="s">
        <v>375</v>
      </c>
      <c r="AN94" s="10"/>
    </row>
    <row r="95" spans="1:40" ht="54" x14ac:dyDescent="0.35">
      <c r="A95" s="102" t="s">
        <v>164</v>
      </c>
      <c r="B95" s="104" t="s">
        <v>381</v>
      </c>
      <c r="C95" s="89" t="s">
        <v>129</v>
      </c>
      <c r="D95" s="12"/>
      <c r="E95" s="40"/>
      <c r="F95" s="12"/>
      <c r="G95" s="12"/>
      <c r="H95" s="12"/>
      <c r="I95" s="12"/>
      <c r="J95" s="12"/>
      <c r="K95" s="12"/>
      <c r="L95" s="12"/>
      <c r="M95" s="21"/>
      <c r="N95" s="40">
        <f t="shared" si="115"/>
        <v>0</v>
      </c>
      <c r="O95" s="12"/>
      <c r="P95" s="40"/>
      <c r="Q95" s="12"/>
      <c r="R95" s="12"/>
      <c r="S95" s="12"/>
      <c r="T95" s="12"/>
      <c r="U95" s="12"/>
      <c r="V95" s="12"/>
      <c r="W95" s="12"/>
      <c r="X95" s="12"/>
      <c r="Y95" s="12"/>
      <c r="Z95" s="21">
        <v>26408.017</v>
      </c>
      <c r="AA95" s="40">
        <f t="shared" si="120"/>
        <v>26408.017</v>
      </c>
      <c r="AB95" s="12"/>
      <c r="AC95" s="13"/>
      <c r="AD95" s="13"/>
      <c r="AE95" s="13"/>
      <c r="AF95" s="13"/>
      <c r="AG95" s="13"/>
      <c r="AH95" s="13"/>
      <c r="AI95" s="13"/>
      <c r="AJ95" s="13"/>
      <c r="AK95" s="23">
        <v>88973.407000000007</v>
      </c>
      <c r="AL95" s="42">
        <f t="shared" si="124"/>
        <v>88973.407000000007</v>
      </c>
      <c r="AM95" s="8" t="s">
        <v>376</v>
      </c>
      <c r="AN95" s="10"/>
    </row>
    <row r="96" spans="1:40" ht="36" x14ac:dyDescent="0.35">
      <c r="A96" s="103"/>
      <c r="B96" s="106"/>
      <c r="C96" s="89" t="s">
        <v>11</v>
      </c>
      <c r="D96" s="12"/>
      <c r="E96" s="40"/>
      <c r="F96" s="12"/>
      <c r="G96" s="12"/>
      <c r="H96" s="12"/>
      <c r="I96" s="12"/>
      <c r="J96" s="12"/>
      <c r="K96" s="12"/>
      <c r="L96" s="12"/>
      <c r="M96" s="21"/>
      <c r="N96" s="40">
        <f t="shared" si="115"/>
        <v>0</v>
      </c>
      <c r="O96" s="12"/>
      <c r="P96" s="40"/>
      <c r="Q96" s="12"/>
      <c r="R96" s="12"/>
      <c r="S96" s="12"/>
      <c r="T96" s="12"/>
      <c r="U96" s="12"/>
      <c r="V96" s="12"/>
      <c r="W96" s="12"/>
      <c r="X96" s="12"/>
      <c r="Y96" s="12"/>
      <c r="Z96" s="21"/>
      <c r="AA96" s="40">
        <f t="shared" si="120"/>
        <v>0</v>
      </c>
      <c r="AB96" s="12"/>
      <c r="AC96" s="13"/>
      <c r="AD96" s="13"/>
      <c r="AE96" s="13"/>
      <c r="AF96" s="13"/>
      <c r="AG96" s="13"/>
      <c r="AH96" s="13"/>
      <c r="AI96" s="13"/>
      <c r="AJ96" s="13"/>
      <c r="AK96" s="23">
        <v>301.82100000000003</v>
      </c>
      <c r="AL96" s="42">
        <f t="shared" si="124"/>
        <v>301.82100000000003</v>
      </c>
      <c r="AM96" s="8" t="s">
        <v>376</v>
      </c>
      <c r="AN96" s="10"/>
    </row>
    <row r="97" spans="1:40" x14ac:dyDescent="0.35">
      <c r="A97" s="79"/>
      <c r="B97" s="85" t="s">
        <v>26</v>
      </c>
      <c r="C97" s="89"/>
      <c r="D97" s="26">
        <f>D99+D100+D101+D102</f>
        <v>2465080.0999999996</v>
      </c>
      <c r="E97" s="26">
        <f>E99+E100+E101+E102</f>
        <v>-50000</v>
      </c>
      <c r="F97" s="26">
        <f t="shared" si="1"/>
        <v>2415080.0999999996</v>
      </c>
      <c r="G97" s="26">
        <f>G99+G100+G101+G102</f>
        <v>48628.492000000006</v>
      </c>
      <c r="H97" s="26">
        <f t="shared" si="112"/>
        <v>2463708.5919999997</v>
      </c>
      <c r="I97" s="26">
        <f>I99+I100+I101+I102</f>
        <v>0</v>
      </c>
      <c r="J97" s="26">
        <f t="shared" si="113"/>
        <v>2463708.5919999997</v>
      </c>
      <c r="K97" s="26">
        <f>K99+K100+K101+K102</f>
        <v>0</v>
      </c>
      <c r="L97" s="26">
        <f t="shared" si="114"/>
        <v>2463708.5919999997</v>
      </c>
      <c r="M97" s="26">
        <f>M99+M100+M101+M102</f>
        <v>1519221.8160000001</v>
      </c>
      <c r="N97" s="40">
        <f t="shared" si="115"/>
        <v>3982930.4079999998</v>
      </c>
      <c r="O97" s="26">
        <f t="shared" ref="O97:AB97" si="125">O99+O100+O101+O102</f>
        <v>2999387.4</v>
      </c>
      <c r="P97" s="26">
        <f>P99+P100+P101+P102</f>
        <v>0</v>
      </c>
      <c r="Q97" s="26">
        <f t="shared" si="6"/>
        <v>2999387.4</v>
      </c>
      <c r="R97" s="26">
        <f>R99+R100+R101+R102</f>
        <v>3028.9719999999988</v>
      </c>
      <c r="S97" s="26">
        <f t="shared" si="116"/>
        <v>3002416.372</v>
      </c>
      <c r="T97" s="26">
        <f>T99+T100+T101+T102</f>
        <v>-2850</v>
      </c>
      <c r="U97" s="26">
        <f t="shared" si="117"/>
        <v>2999566.372</v>
      </c>
      <c r="V97" s="26">
        <f>V99+V100+V101+V102</f>
        <v>0</v>
      </c>
      <c r="W97" s="26">
        <f t="shared" si="118"/>
        <v>2999566.372</v>
      </c>
      <c r="X97" s="26">
        <f>X99+X100+X101+X102</f>
        <v>0</v>
      </c>
      <c r="Y97" s="26">
        <f t="shared" si="119"/>
        <v>2999566.372</v>
      </c>
      <c r="Z97" s="26">
        <f>Z99+Z100+Z101+Z102</f>
        <v>-1532252.6970000002</v>
      </c>
      <c r="AA97" s="40">
        <f t="shared" si="120"/>
        <v>1467313.6749999998</v>
      </c>
      <c r="AB97" s="26">
        <f t="shared" si="125"/>
        <v>2908124.2</v>
      </c>
      <c r="AC97" s="27">
        <f>AC99+AC100+AC101+AC102</f>
        <v>0</v>
      </c>
      <c r="AD97" s="27">
        <f t="shared" si="12"/>
        <v>2908124.2</v>
      </c>
      <c r="AE97" s="27">
        <f>AE99+AE100+AE101+AE102</f>
        <v>7618.7</v>
      </c>
      <c r="AF97" s="27">
        <f t="shared" si="121"/>
        <v>2915742.9000000004</v>
      </c>
      <c r="AG97" s="27">
        <f>AG99+AG100+AG101+AG102</f>
        <v>0</v>
      </c>
      <c r="AH97" s="27">
        <f t="shared" si="122"/>
        <v>2915742.9000000004</v>
      </c>
      <c r="AI97" s="27">
        <f>AI99+AI100+AI101+AI102</f>
        <v>0</v>
      </c>
      <c r="AJ97" s="27">
        <f t="shared" si="123"/>
        <v>2915742.9000000004</v>
      </c>
      <c r="AK97" s="27">
        <f>AK99+AK100+AK101+AK102</f>
        <v>-20478.373000000007</v>
      </c>
      <c r="AL97" s="42">
        <f t="shared" si="124"/>
        <v>2895264.5270000002</v>
      </c>
      <c r="AN97" s="10"/>
    </row>
    <row r="98" spans="1:40" x14ac:dyDescent="0.35">
      <c r="A98" s="79"/>
      <c r="B98" s="80" t="s">
        <v>5</v>
      </c>
      <c r="C98" s="89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40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40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42"/>
      <c r="AN98" s="10"/>
    </row>
    <row r="99" spans="1:40" s="29" customFormat="1" hidden="1" x14ac:dyDescent="0.35">
      <c r="A99" s="25"/>
      <c r="B99" s="34" t="s">
        <v>6</v>
      </c>
      <c r="C99" s="46"/>
      <c r="D99" s="26">
        <f>D103+D104+D105+D110+D111+D113+D114+D115+D116+D119</f>
        <v>847638.2</v>
      </c>
      <c r="E99" s="26">
        <f>E103+E104+E105+E110+E111+E113+E114+E115+E116+E119+E112</f>
        <v>-50000</v>
      </c>
      <c r="F99" s="26">
        <f t="shared" si="1"/>
        <v>797638.2</v>
      </c>
      <c r="G99" s="26">
        <f>G103+G104+G110+G111+G113+G114+G115+G116+G119+G112+G129+G130+G131+G107</f>
        <v>35295.692000000003</v>
      </c>
      <c r="H99" s="26">
        <f t="shared" ref="H99:H117" si="126">F99+G99</f>
        <v>832933.89199999999</v>
      </c>
      <c r="I99" s="26">
        <f>I103+I104+I105+I110+I111+I113+I114+I115+I116+I119+I112+I129+I130+I131</f>
        <v>0</v>
      </c>
      <c r="J99" s="26">
        <f t="shared" ref="J99:J117" si="127">H99+I99</f>
        <v>832933.89199999999</v>
      </c>
      <c r="K99" s="26">
        <f>K103+K104+K105+K110+K111+K113+K114+K115+K116+K119+K112+K129+K130+K131</f>
        <v>0</v>
      </c>
      <c r="L99" s="26">
        <f t="shared" ref="L99:L117" si="128">J99+K99</f>
        <v>832933.89199999999</v>
      </c>
      <c r="M99" s="26">
        <f>M103+M104+M110+M111+M113+M114+M115+M116+M119+M112+M129+M130+M131+M107+M135</f>
        <v>208117.14300000001</v>
      </c>
      <c r="N99" s="26">
        <f t="shared" ref="N99:N117" si="129">L99+M99</f>
        <v>1041051.035</v>
      </c>
      <c r="O99" s="26">
        <f t="shared" ref="O99:AB99" si="130">O103+O104+O105+O110+O111+O113+O114+O115+O116+O119</f>
        <v>641238.39999999991</v>
      </c>
      <c r="P99" s="26">
        <f>P103+P104+P105+P110+P111+P113+P114+P115+P116+P119+P112</f>
        <v>0</v>
      </c>
      <c r="Q99" s="26">
        <f t="shared" si="6"/>
        <v>641238.39999999991</v>
      </c>
      <c r="R99" s="26">
        <f>R103+R104+R105+R110+R111+R113+R114+R115+R116+R119+R112+R129+R130+R131</f>
        <v>-13154.028</v>
      </c>
      <c r="S99" s="26">
        <f t="shared" ref="S99:S117" si="131">Q99+R99</f>
        <v>628084.37199999986</v>
      </c>
      <c r="T99" s="26">
        <f>T103+T104+T105+T110+T111+T113+T114+T115+T116+T119+T112+T129+T130+T131</f>
        <v>0</v>
      </c>
      <c r="U99" s="26">
        <f t="shared" ref="U99:U117" si="132">S99+T99</f>
        <v>628084.37199999986</v>
      </c>
      <c r="V99" s="26">
        <f>V103+V104+V105+V110+V111+V113+V114+V115+V116+V119+V112+V129+V130+V131</f>
        <v>0</v>
      </c>
      <c r="W99" s="26">
        <f t="shared" ref="W99:W117" si="133">U99+V99</f>
        <v>628084.37199999986</v>
      </c>
      <c r="X99" s="26">
        <f>X103+X104+X105+X110+X111+X113+X114+X115+X116+X119+X112+X129+X130+X131</f>
        <v>0</v>
      </c>
      <c r="Y99" s="26">
        <f t="shared" ref="Y99:Y117" si="134">W99+X99</f>
        <v>628084.37199999986</v>
      </c>
      <c r="Z99" s="26">
        <f>Z103+Z104+Z110+Z111+Z113+Z114+Z115+Z116+Z119+Z112+Z129+Z130+Z131+Z107+Z135</f>
        <v>-128140.49400000001</v>
      </c>
      <c r="AA99" s="26">
        <f t="shared" ref="AA99:AA117" si="135">Y99+Z99</f>
        <v>499943.87799999985</v>
      </c>
      <c r="AB99" s="26">
        <f t="shared" si="130"/>
        <v>457987</v>
      </c>
      <c r="AC99" s="27">
        <f>AC103+AC104+AC105+AC110+AC111+AC113+AC114+AC115+AC116+AC119+AC112</f>
        <v>0</v>
      </c>
      <c r="AD99" s="27">
        <f t="shared" si="12"/>
        <v>457987</v>
      </c>
      <c r="AE99" s="27">
        <f>AE103+AE104+AE105+AE110+AE111+AE113+AE114+AE115+AE116+AE119+AE112+AE129+AE130+AE131</f>
        <v>0</v>
      </c>
      <c r="AF99" s="27">
        <f t="shared" ref="AF99:AF117" si="136">AD99+AE99</f>
        <v>457987</v>
      </c>
      <c r="AG99" s="27">
        <f>AG103+AG104+AG105+AG110+AG111+AG113+AG114+AG115+AG116+AG119+AG112+AG129+AG130+AG131</f>
        <v>0</v>
      </c>
      <c r="AH99" s="27">
        <f t="shared" ref="AH99:AH117" si="137">AF99+AG99</f>
        <v>457987</v>
      </c>
      <c r="AI99" s="27">
        <f>AI103+AI104+AI105+AI110+AI111+AI113+AI114+AI115+AI116+AI119+AI112+AI129+AI130+AI131</f>
        <v>0</v>
      </c>
      <c r="AJ99" s="27">
        <f t="shared" ref="AJ99:AJ117" si="138">AH99+AI99</f>
        <v>457987</v>
      </c>
      <c r="AK99" s="27">
        <f>AK103+AK104+AK110+AK111+AK113+AK114+AK115+AK116+AK119+AK112+AK129+AK130+AK131+AK107+AK135</f>
        <v>51669.557999999997</v>
      </c>
      <c r="AL99" s="27">
        <f t="shared" ref="AL99:AL117" si="139">AJ99+AK99</f>
        <v>509656.55800000002</v>
      </c>
      <c r="AM99" s="28"/>
      <c r="AN99" s="30">
        <v>0</v>
      </c>
    </row>
    <row r="100" spans="1:40" x14ac:dyDescent="0.35">
      <c r="A100" s="79"/>
      <c r="B100" s="84" t="s">
        <v>12</v>
      </c>
      <c r="C100" s="89"/>
      <c r="D100" s="26">
        <f>D120+D124+D127</f>
        <v>812467.89999999991</v>
      </c>
      <c r="E100" s="26">
        <f>E120+E124+E127</f>
        <v>0</v>
      </c>
      <c r="F100" s="26">
        <f t="shared" si="1"/>
        <v>812467.89999999991</v>
      </c>
      <c r="G100" s="26">
        <f>G120+G124+G127+G134</f>
        <v>3455.7999999999997</v>
      </c>
      <c r="H100" s="26">
        <f t="shared" si="126"/>
        <v>815923.7</v>
      </c>
      <c r="I100" s="26">
        <f>I120+I124+I127+I134</f>
        <v>0</v>
      </c>
      <c r="J100" s="26">
        <f t="shared" si="127"/>
        <v>815923.7</v>
      </c>
      <c r="K100" s="26">
        <f>K120+K124+K127+K134</f>
        <v>0</v>
      </c>
      <c r="L100" s="26">
        <f t="shared" si="128"/>
        <v>815923.7</v>
      </c>
      <c r="M100" s="26">
        <f>M120+M124+M127+M134+M108</f>
        <v>13110.306999999999</v>
      </c>
      <c r="N100" s="40">
        <f t="shared" si="129"/>
        <v>829034.00699999998</v>
      </c>
      <c r="O100" s="26">
        <f t="shared" ref="O100:AB100" si="140">O120+O124+O127</f>
        <v>215662.2</v>
      </c>
      <c r="P100" s="26">
        <f>P120+P124+P127</f>
        <v>0</v>
      </c>
      <c r="Q100" s="26">
        <f t="shared" si="6"/>
        <v>215662.2</v>
      </c>
      <c r="R100" s="26">
        <f>R120+R124+R127+R134</f>
        <v>9024.7999999999993</v>
      </c>
      <c r="S100" s="26">
        <f t="shared" si="131"/>
        <v>224687</v>
      </c>
      <c r="T100" s="26">
        <f>T120+T124+T127+T134</f>
        <v>-2850</v>
      </c>
      <c r="U100" s="26">
        <f t="shared" si="132"/>
        <v>221837</v>
      </c>
      <c r="V100" s="26">
        <f>V120+V124+V127+V134</f>
        <v>0</v>
      </c>
      <c r="W100" s="26">
        <f t="shared" si="133"/>
        <v>221837</v>
      </c>
      <c r="X100" s="26">
        <f>X120+X124+X127+X134</f>
        <v>0</v>
      </c>
      <c r="Y100" s="26">
        <f t="shared" si="134"/>
        <v>221837</v>
      </c>
      <c r="Z100" s="26">
        <f>Z120+Z124+Z127+Z134+Z108</f>
        <v>-9621.643</v>
      </c>
      <c r="AA100" s="40">
        <f t="shared" si="135"/>
        <v>212215.35699999999</v>
      </c>
      <c r="AB100" s="26">
        <f t="shared" si="140"/>
        <v>209404.9</v>
      </c>
      <c r="AC100" s="27">
        <f>AC120+AC124+AC127</f>
        <v>0</v>
      </c>
      <c r="AD100" s="27">
        <f t="shared" si="12"/>
        <v>209404.9</v>
      </c>
      <c r="AE100" s="27">
        <f>AE120+AE124+AE127+AE134</f>
        <v>11201.5</v>
      </c>
      <c r="AF100" s="27">
        <f t="shared" si="136"/>
        <v>220606.4</v>
      </c>
      <c r="AG100" s="27">
        <f>AG120+AG124+AG127+AG134</f>
        <v>0</v>
      </c>
      <c r="AH100" s="27">
        <f t="shared" si="137"/>
        <v>220606.4</v>
      </c>
      <c r="AI100" s="27">
        <f>AI120+AI124+AI127+AI134</f>
        <v>0</v>
      </c>
      <c r="AJ100" s="27">
        <f t="shared" si="138"/>
        <v>220606.4</v>
      </c>
      <c r="AK100" s="27">
        <f>AK120+AK124+AK127+AK134+AK108</f>
        <v>-3607.3510000000001</v>
      </c>
      <c r="AL100" s="42">
        <f t="shared" si="139"/>
        <v>216999.049</v>
      </c>
      <c r="AN100" s="10"/>
    </row>
    <row r="101" spans="1:40" x14ac:dyDescent="0.35">
      <c r="A101" s="79"/>
      <c r="B101" s="84" t="s">
        <v>19</v>
      </c>
      <c r="C101" s="89"/>
      <c r="D101" s="26">
        <f>D128</f>
        <v>130817.7</v>
      </c>
      <c r="E101" s="26">
        <f>E128</f>
        <v>0</v>
      </c>
      <c r="F101" s="26">
        <f t="shared" si="1"/>
        <v>130817.7</v>
      </c>
      <c r="G101" s="26">
        <f>G128</f>
        <v>9877</v>
      </c>
      <c r="H101" s="26">
        <f t="shared" si="126"/>
        <v>140694.70000000001</v>
      </c>
      <c r="I101" s="26">
        <f>I128</f>
        <v>0</v>
      </c>
      <c r="J101" s="26">
        <f t="shared" si="127"/>
        <v>140694.70000000001</v>
      </c>
      <c r="K101" s="26">
        <f>K128</f>
        <v>0</v>
      </c>
      <c r="L101" s="26">
        <f t="shared" si="128"/>
        <v>140694.70000000001</v>
      </c>
      <c r="M101" s="26">
        <f>M128+M109</f>
        <v>346281.3</v>
      </c>
      <c r="N101" s="40">
        <f t="shared" si="129"/>
        <v>486976</v>
      </c>
      <c r="O101" s="26">
        <f t="shared" ref="O101:AB101" si="141">O128</f>
        <v>137475.1</v>
      </c>
      <c r="P101" s="26">
        <f>P128</f>
        <v>0</v>
      </c>
      <c r="Q101" s="26">
        <f t="shared" si="6"/>
        <v>137475.1</v>
      </c>
      <c r="R101" s="26">
        <f>R128</f>
        <v>7158.2</v>
      </c>
      <c r="S101" s="26">
        <f t="shared" si="131"/>
        <v>144633.30000000002</v>
      </c>
      <c r="T101" s="26">
        <f>T128</f>
        <v>0</v>
      </c>
      <c r="U101" s="26">
        <f t="shared" si="132"/>
        <v>144633.30000000002</v>
      </c>
      <c r="V101" s="26">
        <f>V128</f>
        <v>0</v>
      </c>
      <c r="W101" s="26">
        <f t="shared" si="133"/>
        <v>144633.30000000002</v>
      </c>
      <c r="X101" s="26">
        <f>X128</f>
        <v>0</v>
      </c>
      <c r="Y101" s="26">
        <f t="shared" si="134"/>
        <v>144633.30000000002</v>
      </c>
      <c r="Z101" s="26">
        <f>Z128+Z109</f>
        <v>0</v>
      </c>
      <c r="AA101" s="40">
        <f t="shared" si="135"/>
        <v>144633.30000000002</v>
      </c>
      <c r="AB101" s="26">
        <f t="shared" si="141"/>
        <v>137475.1</v>
      </c>
      <c r="AC101" s="27">
        <f>AC128</f>
        <v>0</v>
      </c>
      <c r="AD101" s="27">
        <f t="shared" si="12"/>
        <v>137475.1</v>
      </c>
      <c r="AE101" s="27">
        <f>AE128</f>
        <v>-3582.8</v>
      </c>
      <c r="AF101" s="27">
        <f t="shared" si="136"/>
        <v>133892.30000000002</v>
      </c>
      <c r="AG101" s="27">
        <f>AG128</f>
        <v>0</v>
      </c>
      <c r="AH101" s="27">
        <f t="shared" si="137"/>
        <v>133892.30000000002</v>
      </c>
      <c r="AI101" s="27">
        <f>AI128</f>
        <v>0</v>
      </c>
      <c r="AJ101" s="27">
        <f t="shared" si="138"/>
        <v>133892.30000000002</v>
      </c>
      <c r="AK101" s="27">
        <f>AK128+AK109</f>
        <v>0</v>
      </c>
      <c r="AL101" s="42">
        <f t="shared" si="139"/>
        <v>133892.30000000002</v>
      </c>
      <c r="AN101" s="10"/>
    </row>
    <row r="102" spans="1:40" ht="36" x14ac:dyDescent="0.35">
      <c r="A102" s="79"/>
      <c r="B102" s="84" t="s">
        <v>28</v>
      </c>
      <c r="C102" s="89"/>
      <c r="D102" s="12">
        <f>D121</f>
        <v>674156.3</v>
      </c>
      <c r="E102" s="40">
        <f>E121</f>
        <v>0</v>
      </c>
      <c r="F102" s="12">
        <f t="shared" si="1"/>
        <v>674156.3</v>
      </c>
      <c r="G102" s="12">
        <f>G121</f>
        <v>0</v>
      </c>
      <c r="H102" s="12">
        <f t="shared" si="126"/>
        <v>674156.3</v>
      </c>
      <c r="I102" s="12">
        <f>I121</f>
        <v>0</v>
      </c>
      <c r="J102" s="12">
        <f t="shared" si="127"/>
        <v>674156.3</v>
      </c>
      <c r="K102" s="12">
        <f>K121</f>
        <v>0</v>
      </c>
      <c r="L102" s="26">
        <f t="shared" si="128"/>
        <v>674156.3</v>
      </c>
      <c r="M102" s="26">
        <f>M121</f>
        <v>951713.06599999999</v>
      </c>
      <c r="N102" s="40">
        <f t="shared" si="129"/>
        <v>1625869.3659999999</v>
      </c>
      <c r="O102" s="12">
        <f t="shared" ref="O102:AB102" si="142">O121</f>
        <v>2005011.7</v>
      </c>
      <c r="P102" s="40">
        <f>P121</f>
        <v>0</v>
      </c>
      <c r="Q102" s="12">
        <f t="shared" si="6"/>
        <v>2005011.7</v>
      </c>
      <c r="R102" s="12">
        <f>R121</f>
        <v>0</v>
      </c>
      <c r="S102" s="12">
        <f t="shared" si="131"/>
        <v>2005011.7</v>
      </c>
      <c r="T102" s="12">
        <f>T121</f>
        <v>0</v>
      </c>
      <c r="U102" s="12">
        <f t="shared" si="132"/>
        <v>2005011.7</v>
      </c>
      <c r="V102" s="12">
        <f>V121</f>
        <v>0</v>
      </c>
      <c r="W102" s="12">
        <f t="shared" si="133"/>
        <v>2005011.7</v>
      </c>
      <c r="X102" s="12">
        <f>X121</f>
        <v>0</v>
      </c>
      <c r="Y102" s="26">
        <f t="shared" si="134"/>
        <v>2005011.7</v>
      </c>
      <c r="Z102" s="26">
        <f>Z121</f>
        <v>-1394490.56</v>
      </c>
      <c r="AA102" s="40">
        <f t="shared" si="135"/>
        <v>610521.1399999999</v>
      </c>
      <c r="AB102" s="12">
        <f t="shared" si="142"/>
        <v>2103257.2000000002</v>
      </c>
      <c r="AC102" s="13">
        <f>AC121</f>
        <v>0</v>
      </c>
      <c r="AD102" s="13">
        <f t="shared" si="12"/>
        <v>2103257.2000000002</v>
      </c>
      <c r="AE102" s="13">
        <f>AE121</f>
        <v>0</v>
      </c>
      <c r="AF102" s="13">
        <f t="shared" si="136"/>
        <v>2103257.2000000002</v>
      </c>
      <c r="AG102" s="13">
        <f>AG121</f>
        <v>0</v>
      </c>
      <c r="AH102" s="13">
        <f t="shared" si="137"/>
        <v>2103257.2000000002</v>
      </c>
      <c r="AI102" s="13">
        <f>AI121</f>
        <v>0</v>
      </c>
      <c r="AJ102" s="27">
        <f t="shared" si="138"/>
        <v>2103257.2000000002</v>
      </c>
      <c r="AK102" s="27">
        <f>AK121</f>
        <v>-68540.58</v>
      </c>
      <c r="AL102" s="42">
        <f t="shared" si="139"/>
        <v>2034716.62</v>
      </c>
      <c r="AN102" s="10"/>
    </row>
    <row r="103" spans="1:40" ht="54" x14ac:dyDescent="0.35">
      <c r="A103" s="79" t="s">
        <v>165</v>
      </c>
      <c r="B103" s="84" t="s">
        <v>65</v>
      </c>
      <c r="C103" s="89" t="s">
        <v>129</v>
      </c>
      <c r="D103" s="12">
        <v>0</v>
      </c>
      <c r="E103" s="40">
        <v>0</v>
      </c>
      <c r="F103" s="12">
        <f t="shared" ref="F103:F182" si="143">D103+E103</f>
        <v>0</v>
      </c>
      <c r="G103" s="12">
        <v>0</v>
      </c>
      <c r="H103" s="12">
        <f t="shared" si="126"/>
        <v>0</v>
      </c>
      <c r="I103" s="12">
        <v>0</v>
      </c>
      <c r="J103" s="12">
        <f t="shared" si="127"/>
        <v>0</v>
      </c>
      <c r="K103" s="12">
        <v>0</v>
      </c>
      <c r="L103" s="12">
        <f t="shared" si="128"/>
        <v>0</v>
      </c>
      <c r="M103" s="21">
        <v>0</v>
      </c>
      <c r="N103" s="40">
        <f t="shared" si="129"/>
        <v>0</v>
      </c>
      <c r="O103" s="12">
        <v>33198.1</v>
      </c>
      <c r="P103" s="40">
        <v>0</v>
      </c>
      <c r="Q103" s="12">
        <f t="shared" ref="Q103:Q182" si="144">O103+P103</f>
        <v>33198.1</v>
      </c>
      <c r="R103" s="12">
        <v>0</v>
      </c>
      <c r="S103" s="12">
        <f t="shared" si="131"/>
        <v>33198.1</v>
      </c>
      <c r="T103" s="12">
        <v>0</v>
      </c>
      <c r="U103" s="12">
        <f t="shared" si="132"/>
        <v>33198.1</v>
      </c>
      <c r="V103" s="12">
        <v>0</v>
      </c>
      <c r="W103" s="12">
        <f t="shared" si="133"/>
        <v>33198.1</v>
      </c>
      <c r="X103" s="12">
        <v>0</v>
      </c>
      <c r="Y103" s="12">
        <f t="shared" si="134"/>
        <v>33198.1</v>
      </c>
      <c r="Z103" s="21">
        <v>0</v>
      </c>
      <c r="AA103" s="40">
        <f t="shared" si="135"/>
        <v>33198.1</v>
      </c>
      <c r="AB103" s="13">
        <v>0</v>
      </c>
      <c r="AC103" s="13">
        <v>0</v>
      </c>
      <c r="AD103" s="13">
        <f t="shared" ref="AD103:AD182" si="145">AB103+AC103</f>
        <v>0</v>
      </c>
      <c r="AE103" s="13">
        <v>0</v>
      </c>
      <c r="AF103" s="13">
        <f t="shared" si="136"/>
        <v>0</v>
      </c>
      <c r="AG103" s="13">
        <v>0</v>
      </c>
      <c r="AH103" s="13">
        <f t="shared" si="137"/>
        <v>0</v>
      </c>
      <c r="AI103" s="13">
        <v>0</v>
      </c>
      <c r="AJ103" s="13">
        <f t="shared" si="138"/>
        <v>0</v>
      </c>
      <c r="AK103" s="23">
        <v>0</v>
      </c>
      <c r="AL103" s="42">
        <f t="shared" si="139"/>
        <v>0</v>
      </c>
      <c r="AM103" s="8" t="s">
        <v>100</v>
      </c>
      <c r="AN103" s="10"/>
    </row>
    <row r="104" spans="1:40" ht="54" x14ac:dyDescent="0.35">
      <c r="A104" s="79" t="s">
        <v>166</v>
      </c>
      <c r="B104" s="84" t="s">
        <v>66</v>
      </c>
      <c r="C104" s="89" t="s">
        <v>129</v>
      </c>
      <c r="D104" s="12">
        <v>99000</v>
      </c>
      <c r="E104" s="40">
        <v>-50000</v>
      </c>
      <c r="F104" s="12">
        <f t="shared" si="143"/>
        <v>49000</v>
      </c>
      <c r="G104" s="12"/>
      <c r="H104" s="12">
        <f t="shared" si="126"/>
        <v>49000</v>
      </c>
      <c r="I104" s="12"/>
      <c r="J104" s="12">
        <f t="shared" si="127"/>
        <v>49000</v>
      </c>
      <c r="K104" s="12"/>
      <c r="L104" s="12">
        <f t="shared" si="128"/>
        <v>49000</v>
      </c>
      <c r="M104" s="21">
        <v>193717.85</v>
      </c>
      <c r="N104" s="40">
        <f t="shared" si="129"/>
        <v>242717.85</v>
      </c>
      <c r="O104" s="12">
        <v>317159.3</v>
      </c>
      <c r="P104" s="40"/>
      <c r="Q104" s="12">
        <f t="shared" si="144"/>
        <v>317159.3</v>
      </c>
      <c r="R104" s="12"/>
      <c r="S104" s="12">
        <f t="shared" si="131"/>
        <v>317159.3</v>
      </c>
      <c r="T104" s="12"/>
      <c r="U104" s="12">
        <f t="shared" si="132"/>
        <v>317159.3</v>
      </c>
      <c r="V104" s="12"/>
      <c r="W104" s="12">
        <f t="shared" si="133"/>
        <v>317159.3</v>
      </c>
      <c r="X104" s="12"/>
      <c r="Y104" s="12">
        <f t="shared" si="134"/>
        <v>317159.3</v>
      </c>
      <c r="Z104" s="21">
        <v>-193717.85</v>
      </c>
      <c r="AA104" s="40">
        <f t="shared" si="135"/>
        <v>123441.44999999998</v>
      </c>
      <c r="AB104" s="13">
        <v>0</v>
      </c>
      <c r="AC104" s="13"/>
      <c r="AD104" s="13">
        <f t="shared" si="145"/>
        <v>0</v>
      </c>
      <c r="AE104" s="13"/>
      <c r="AF104" s="13">
        <f t="shared" si="136"/>
        <v>0</v>
      </c>
      <c r="AG104" s="13"/>
      <c r="AH104" s="13">
        <f t="shared" si="137"/>
        <v>0</v>
      </c>
      <c r="AI104" s="13"/>
      <c r="AJ104" s="13">
        <f t="shared" si="138"/>
        <v>0</v>
      </c>
      <c r="AK104" s="23"/>
      <c r="AL104" s="42">
        <f t="shared" si="139"/>
        <v>0</v>
      </c>
      <c r="AM104" s="8" t="s">
        <v>101</v>
      </c>
      <c r="AN104" s="10"/>
    </row>
    <row r="105" spans="1:40" ht="90" x14ac:dyDescent="0.35">
      <c r="A105" s="79" t="s">
        <v>167</v>
      </c>
      <c r="B105" s="84" t="s">
        <v>383</v>
      </c>
      <c r="C105" s="89" t="s">
        <v>129</v>
      </c>
      <c r="D105" s="12">
        <v>0</v>
      </c>
      <c r="E105" s="40">
        <v>0</v>
      </c>
      <c r="F105" s="12">
        <f t="shared" si="143"/>
        <v>0</v>
      </c>
      <c r="G105" s="12">
        <f>364.881+12789.147</f>
        <v>13154.028</v>
      </c>
      <c r="H105" s="12">
        <f t="shared" si="126"/>
        <v>13154.028</v>
      </c>
      <c r="I105" s="12"/>
      <c r="J105" s="12">
        <f t="shared" si="127"/>
        <v>13154.028</v>
      </c>
      <c r="K105" s="12"/>
      <c r="L105" s="12">
        <f t="shared" si="128"/>
        <v>13154.028</v>
      </c>
      <c r="M105" s="21">
        <f>M107+M108+M109</f>
        <v>364506.57899999997</v>
      </c>
      <c r="N105" s="40">
        <f t="shared" si="129"/>
        <v>377660.60699999996</v>
      </c>
      <c r="O105" s="12">
        <v>90000</v>
      </c>
      <c r="P105" s="40">
        <v>0</v>
      </c>
      <c r="Q105" s="12">
        <f>O105+P105</f>
        <v>90000</v>
      </c>
      <c r="R105" s="12">
        <v>-13154.028</v>
      </c>
      <c r="S105" s="12">
        <f t="shared" si="131"/>
        <v>76845.971999999994</v>
      </c>
      <c r="T105" s="12"/>
      <c r="U105" s="12">
        <f t="shared" si="132"/>
        <v>76845.971999999994</v>
      </c>
      <c r="V105" s="12"/>
      <c r="W105" s="12">
        <f t="shared" si="133"/>
        <v>76845.971999999994</v>
      </c>
      <c r="X105" s="12"/>
      <c r="Y105" s="12">
        <f t="shared" si="134"/>
        <v>76845.971999999994</v>
      </c>
      <c r="Z105" s="21">
        <f>Z107</f>
        <v>-39177.717999999993</v>
      </c>
      <c r="AA105" s="40">
        <f t="shared" si="135"/>
        <v>37668.254000000001</v>
      </c>
      <c r="AB105" s="13">
        <v>0</v>
      </c>
      <c r="AC105" s="13">
        <v>0</v>
      </c>
      <c r="AD105" s="13">
        <f t="shared" si="145"/>
        <v>0</v>
      </c>
      <c r="AE105" s="13">
        <v>0</v>
      </c>
      <c r="AF105" s="13">
        <f t="shared" si="136"/>
        <v>0</v>
      </c>
      <c r="AG105" s="13">
        <v>0</v>
      </c>
      <c r="AH105" s="13">
        <f t="shared" si="137"/>
        <v>0</v>
      </c>
      <c r="AI105" s="13">
        <v>0</v>
      </c>
      <c r="AJ105" s="13">
        <f t="shared" si="138"/>
        <v>0</v>
      </c>
      <c r="AK105" s="23">
        <v>0</v>
      </c>
      <c r="AL105" s="42">
        <f t="shared" si="139"/>
        <v>0</v>
      </c>
      <c r="AN105" s="10"/>
    </row>
    <row r="106" spans="1:40" x14ac:dyDescent="0.35">
      <c r="A106" s="79"/>
      <c r="B106" s="80" t="s">
        <v>5</v>
      </c>
      <c r="C106" s="89"/>
      <c r="D106" s="12"/>
      <c r="E106" s="40"/>
      <c r="F106" s="12"/>
      <c r="G106" s="12"/>
      <c r="H106" s="12"/>
      <c r="I106" s="12"/>
      <c r="J106" s="12"/>
      <c r="K106" s="12"/>
      <c r="L106" s="12"/>
      <c r="M106" s="21"/>
      <c r="N106" s="40"/>
      <c r="O106" s="12"/>
      <c r="P106" s="40"/>
      <c r="Q106" s="12">
        <f t="shared" si="144"/>
        <v>0</v>
      </c>
      <c r="R106" s="12"/>
      <c r="S106" s="12"/>
      <c r="T106" s="12"/>
      <c r="U106" s="12"/>
      <c r="V106" s="12"/>
      <c r="W106" s="12"/>
      <c r="X106" s="12"/>
      <c r="Y106" s="12"/>
      <c r="Z106" s="21"/>
      <c r="AA106" s="40"/>
      <c r="AB106" s="13"/>
      <c r="AC106" s="13"/>
      <c r="AD106" s="13"/>
      <c r="AE106" s="13"/>
      <c r="AF106" s="13"/>
      <c r="AG106" s="13"/>
      <c r="AH106" s="13"/>
      <c r="AI106" s="13"/>
      <c r="AJ106" s="13"/>
      <c r="AK106" s="23"/>
      <c r="AL106" s="42"/>
      <c r="AN106" s="10"/>
    </row>
    <row r="107" spans="1:40" s="3" customFormat="1" hidden="1" x14ac:dyDescent="0.35">
      <c r="A107" s="54"/>
      <c r="B107" s="4" t="s">
        <v>6</v>
      </c>
      <c r="C107" s="5"/>
      <c r="D107" s="12"/>
      <c r="E107" s="40"/>
      <c r="F107" s="12"/>
      <c r="G107" s="12">
        <v>13154.028</v>
      </c>
      <c r="H107" s="12">
        <f t="shared" si="126"/>
        <v>13154.028</v>
      </c>
      <c r="I107" s="12"/>
      <c r="J107" s="12">
        <f t="shared" si="127"/>
        <v>13154.028</v>
      </c>
      <c r="K107" s="12"/>
      <c r="L107" s="12">
        <f t="shared" si="128"/>
        <v>13154.028</v>
      </c>
      <c r="M107" s="21"/>
      <c r="N107" s="12">
        <f t="shared" si="129"/>
        <v>13154.028</v>
      </c>
      <c r="O107" s="12">
        <v>90000</v>
      </c>
      <c r="P107" s="40"/>
      <c r="Q107" s="12">
        <f t="shared" si="144"/>
        <v>90000</v>
      </c>
      <c r="R107" s="12">
        <v>-13154.028</v>
      </c>
      <c r="S107" s="12">
        <f t="shared" si="131"/>
        <v>76845.971999999994</v>
      </c>
      <c r="T107" s="12"/>
      <c r="U107" s="12">
        <f t="shared" si="132"/>
        <v>76845.971999999994</v>
      </c>
      <c r="V107" s="12"/>
      <c r="W107" s="12">
        <f t="shared" si="133"/>
        <v>76845.971999999994</v>
      </c>
      <c r="X107" s="12"/>
      <c r="Y107" s="12">
        <f t="shared" si="134"/>
        <v>76845.971999999994</v>
      </c>
      <c r="Z107" s="21">
        <f>-76845.972+37668.254</f>
        <v>-39177.717999999993</v>
      </c>
      <c r="AA107" s="12">
        <f t="shared" si="135"/>
        <v>37668.254000000001</v>
      </c>
      <c r="AB107" s="13"/>
      <c r="AC107" s="13"/>
      <c r="AD107" s="13"/>
      <c r="AE107" s="13"/>
      <c r="AF107" s="13"/>
      <c r="AG107" s="13"/>
      <c r="AH107" s="13"/>
      <c r="AI107" s="13"/>
      <c r="AJ107" s="13"/>
      <c r="AK107" s="23"/>
      <c r="AL107" s="13">
        <f t="shared" si="139"/>
        <v>0</v>
      </c>
      <c r="AM107" s="8" t="s">
        <v>382</v>
      </c>
      <c r="AN107" s="10">
        <v>0</v>
      </c>
    </row>
    <row r="108" spans="1:40" x14ac:dyDescent="0.35">
      <c r="A108" s="79"/>
      <c r="B108" s="84" t="s">
        <v>12</v>
      </c>
      <c r="C108" s="89"/>
      <c r="D108" s="12"/>
      <c r="E108" s="40"/>
      <c r="F108" s="12"/>
      <c r="G108" s="12"/>
      <c r="H108" s="12">
        <f t="shared" si="126"/>
        <v>0</v>
      </c>
      <c r="I108" s="12"/>
      <c r="J108" s="12">
        <f t="shared" si="127"/>
        <v>0</v>
      </c>
      <c r="K108" s="12"/>
      <c r="L108" s="12">
        <f t="shared" si="128"/>
        <v>0</v>
      </c>
      <c r="M108" s="21">
        <v>18225.278999999999</v>
      </c>
      <c r="N108" s="40">
        <f t="shared" si="129"/>
        <v>18225.278999999999</v>
      </c>
      <c r="O108" s="12"/>
      <c r="P108" s="40"/>
      <c r="Q108" s="12">
        <f t="shared" si="144"/>
        <v>0</v>
      </c>
      <c r="R108" s="12"/>
      <c r="S108" s="12">
        <f t="shared" si="131"/>
        <v>0</v>
      </c>
      <c r="T108" s="12"/>
      <c r="U108" s="12">
        <f t="shared" si="132"/>
        <v>0</v>
      </c>
      <c r="V108" s="12"/>
      <c r="W108" s="12">
        <f t="shared" si="133"/>
        <v>0</v>
      </c>
      <c r="X108" s="12"/>
      <c r="Y108" s="12">
        <f t="shared" si="134"/>
        <v>0</v>
      </c>
      <c r="Z108" s="21"/>
      <c r="AA108" s="40">
        <f t="shared" si="135"/>
        <v>0</v>
      </c>
      <c r="AB108" s="13"/>
      <c r="AC108" s="13"/>
      <c r="AD108" s="13"/>
      <c r="AE108" s="13"/>
      <c r="AF108" s="13"/>
      <c r="AG108" s="13"/>
      <c r="AH108" s="13"/>
      <c r="AI108" s="13"/>
      <c r="AJ108" s="13"/>
      <c r="AK108" s="23"/>
      <c r="AL108" s="42">
        <f t="shared" si="139"/>
        <v>0</v>
      </c>
      <c r="AM108" s="8" t="s">
        <v>377</v>
      </c>
      <c r="AN108" s="10"/>
    </row>
    <row r="109" spans="1:40" x14ac:dyDescent="0.35">
      <c r="A109" s="79"/>
      <c r="B109" s="84" t="s">
        <v>19</v>
      </c>
      <c r="C109" s="89"/>
      <c r="D109" s="12"/>
      <c r="E109" s="40"/>
      <c r="F109" s="12"/>
      <c r="G109" s="12"/>
      <c r="H109" s="12">
        <f t="shared" si="126"/>
        <v>0</v>
      </c>
      <c r="I109" s="12"/>
      <c r="J109" s="12">
        <f t="shared" si="127"/>
        <v>0</v>
      </c>
      <c r="K109" s="12"/>
      <c r="L109" s="12">
        <f t="shared" si="128"/>
        <v>0</v>
      </c>
      <c r="M109" s="21">
        <v>346281.3</v>
      </c>
      <c r="N109" s="40">
        <f t="shared" si="129"/>
        <v>346281.3</v>
      </c>
      <c r="O109" s="12"/>
      <c r="P109" s="40"/>
      <c r="Q109" s="12">
        <f t="shared" si="144"/>
        <v>0</v>
      </c>
      <c r="R109" s="12"/>
      <c r="S109" s="12">
        <f t="shared" si="131"/>
        <v>0</v>
      </c>
      <c r="T109" s="12"/>
      <c r="U109" s="12">
        <f t="shared" si="132"/>
        <v>0</v>
      </c>
      <c r="V109" s="12"/>
      <c r="W109" s="12">
        <f t="shared" si="133"/>
        <v>0</v>
      </c>
      <c r="X109" s="12"/>
      <c r="Y109" s="12">
        <f t="shared" si="134"/>
        <v>0</v>
      </c>
      <c r="Z109" s="21"/>
      <c r="AA109" s="40">
        <f t="shared" si="135"/>
        <v>0</v>
      </c>
      <c r="AB109" s="13"/>
      <c r="AC109" s="13"/>
      <c r="AD109" s="13"/>
      <c r="AE109" s="13"/>
      <c r="AF109" s="13"/>
      <c r="AG109" s="13"/>
      <c r="AH109" s="13"/>
      <c r="AI109" s="13"/>
      <c r="AJ109" s="13"/>
      <c r="AK109" s="23"/>
      <c r="AL109" s="42">
        <f t="shared" si="139"/>
        <v>0</v>
      </c>
      <c r="AN109" s="10"/>
    </row>
    <row r="110" spans="1:40" ht="54" x14ac:dyDescent="0.35">
      <c r="A110" s="79" t="s">
        <v>168</v>
      </c>
      <c r="B110" s="84" t="s">
        <v>67</v>
      </c>
      <c r="C110" s="89" t="s">
        <v>129</v>
      </c>
      <c r="D110" s="12">
        <v>0</v>
      </c>
      <c r="E110" s="40">
        <v>0</v>
      </c>
      <c r="F110" s="12">
        <f t="shared" si="143"/>
        <v>0</v>
      </c>
      <c r="G110" s="12">
        <v>0</v>
      </c>
      <c r="H110" s="12">
        <f t="shared" si="126"/>
        <v>0</v>
      </c>
      <c r="I110" s="12">
        <v>0</v>
      </c>
      <c r="J110" s="12">
        <f t="shared" si="127"/>
        <v>0</v>
      </c>
      <c r="K110" s="12">
        <v>0</v>
      </c>
      <c r="L110" s="12">
        <f t="shared" si="128"/>
        <v>0</v>
      </c>
      <c r="M110" s="21">
        <v>4935.2139999999999</v>
      </c>
      <c r="N110" s="40">
        <f t="shared" si="129"/>
        <v>4935.2139999999999</v>
      </c>
      <c r="O110" s="12">
        <v>14760.4</v>
      </c>
      <c r="P110" s="40">
        <v>0</v>
      </c>
      <c r="Q110" s="12">
        <f t="shared" si="144"/>
        <v>14760.4</v>
      </c>
      <c r="R110" s="12">
        <v>0</v>
      </c>
      <c r="S110" s="12">
        <f t="shared" si="131"/>
        <v>14760.4</v>
      </c>
      <c r="T110" s="12">
        <v>0</v>
      </c>
      <c r="U110" s="12">
        <f t="shared" si="132"/>
        <v>14760.4</v>
      </c>
      <c r="V110" s="12">
        <v>0</v>
      </c>
      <c r="W110" s="12">
        <f t="shared" si="133"/>
        <v>14760.4</v>
      </c>
      <c r="X110" s="12">
        <v>0</v>
      </c>
      <c r="Y110" s="12">
        <f t="shared" si="134"/>
        <v>14760.4</v>
      </c>
      <c r="Z110" s="21">
        <v>-4935.2139999999999</v>
      </c>
      <c r="AA110" s="40">
        <f t="shared" si="135"/>
        <v>9825.1859999999997</v>
      </c>
      <c r="AB110" s="13">
        <v>0</v>
      </c>
      <c r="AC110" s="13">
        <v>0</v>
      </c>
      <c r="AD110" s="13">
        <f t="shared" si="145"/>
        <v>0</v>
      </c>
      <c r="AE110" s="13">
        <v>0</v>
      </c>
      <c r="AF110" s="13">
        <f t="shared" si="136"/>
        <v>0</v>
      </c>
      <c r="AG110" s="13">
        <v>0</v>
      </c>
      <c r="AH110" s="13">
        <f t="shared" si="137"/>
        <v>0</v>
      </c>
      <c r="AI110" s="13">
        <v>0</v>
      </c>
      <c r="AJ110" s="13">
        <f t="shared" si="138"/>
        <v>0</v>
      </c>
      <c r="AK110" s="23">
        <v>0</v>
      </c>
      <c r="AL110" s="42">
        <f t="shared" si="139"/>
        <v>0</v>
      </c>
      <c r="AM110" s="8" t="s">
        <v>102</v>
      </c>
      <c r="AN110" s="10"/>
    </row>
    <row r="111" spans="1:40" s="3" customFormat="1" ht="54" hidden="1" x14ac:dyDescent="0.35">
      <c r="A111" s="1" t="s">
        <v>165</v>
      </c>
      <c r="B111" s="18" t="s">
        <v>68</v>
      </c>
      <c r="C111" s="5" t="s">
        <v>129</v>
      </c>
      <c r="D111" s="12">
        <v>2697</v>
      </c>
      <c r="E111" s="40">
        <v>-2697</v>
      </c>
      <c r="F111" s="12">
        <f t="shared" si="143"/>
        <v>0</v>
      </c>
      <c r="G111" s="12"/>
      <c r="H111" s="12">
        <f t="shared" si="126"/>
        <v>0</v>
      </c>
      <c r="I111" s="12"/>
      <c r="J111" s="12">
        <f t="shared" si="127"/>
        <v>0</v>
      </c>
      <c r="K111" s="12"/>
      <c r="L111" s="12">
        <f t="shared" si="128"/>
        <v>0</v>
      </c>
      <c r="M111" s="21"/>
      <c r="N111" s="12">
        <f t="shared" si="129"/>
        <v>0</v>
      </c>
      <c r="O111" s="12">
        <v>6293</v>
      </c>
      <c r="P111" s="40">
        <v>-6293</v>
      </c>
      <c r="Q111" s="12">
        <f t="shared" si="144"/>
        <v>0</v>
      </c>
      <c r="R111" s="12"/>
      <c r="S111" s="12">
        <f t="shared" si="131"/>
        <v>0</v>
      </c>
      <c r="T111" s="12"/>
      <c r="U111" s="12">
        <f t="shared" si="132"/>
        <v>0</v>
      </c>
      <c r="V111" s="12"/>
      <c r="W111" s="12">
        <f t="shared" si="133"/>
        <v>0</v>
      </c>
      <c r="X111" s="12"/>
      <c r="Y111" s="12">
        <f t="shared" si="134"/>
        <v>0</v>
      </c>
      <c r="Z111" s="21"/>
      <c r="AA111" s="12">
        <f t="shared" si="135"/>
        <v>0</v>
      </c>
      <c r="AB111" s="13">
        <v>0</v>
      </c>
      <c r="AC111" s="13"/>
      <c r="AD111" s="13">
        <f t="shared" si="145"/>
        <v>0</v>
      </c>
      <c r="AE111" s="13"/>
      <c r="AF111" s="13">
        <f t="shared" si="136"/>
        <v>0</v>
      </c>
      <c r="AG111" s="13"/>
      <c r="AH111" s="13">
        <f t="shared" si="137"/>
        <v>0</v>
      </c>
      <c r="AI111" s="13"/>
      <c r="AJ111" s="13">
        <f t="shared" si="138"/>
        <v>0</v>
      </c>
      <c r="AK111" s="23"/>
      <c r="AL111" s="13">
        <f t="shared" si="139"/>
        <v>0</v>
      </c>
      <c r="AM111" s="8" t="s">
        <v>103</v>
      </c>
      <c r="AN111" s="10">
        <v>0</v>
      </c>
    </row>
    <row r="112" spans="1:40" ht="72" x14ac:dyDescent="0.35">
      <c r="A112" s="79" t="s">
        <v>169</v>
      </c>
      <c r="B112" s="84" t="s">
        <v>68</v>
      </c>
      <c r="C112" s="89" t="s">
        <v>252</v>
      </c>
      <c r="D112" s="12"/>
      <c r="E112" s="40">
        <v>2697</v>
      </c>
      <c r="F112" s="12">
        <f t="shared" si="143"/>
        <v>2697</v>
      </c>
      <c r="G112" s="12"/>
      <c r="H112" s="12">
        <f t="shared" si="126"/>
        <v>2697</v>
      </c>
      <c r="I112" s="12"/>
      <c r="J112" s="12">
        <f t="shared" si="127"/>
        <v>2697</v>
      </c>
      <c r="K112" s="12"/>
      <c r="L112" s="12">
        <f t="shared" si="128"/>
        <v>2697</v>
      </c>
      <c r="M112" s="21"/>
      <c r="N112" s="40">
        <f t="shared" si="129"/>
        <v>2697</v>
      </c>
      <c r="O112" s="12"/>
      <c r="P112" s="40">
        <v>6293</v>
      </c>
      <c r="Q112" s="12">
        <f t="shared" si="144"/>
        <v>6293</v>
      </c>
      <c r="R112" s="12"/>
      <c r="S112" s="12">
        <f t="shared" si="131"/>
        <v>6293</v>
      </c>
      <c r="T112" s="12"/>
      <c r="U112" s="12">
        <f t="shared" si="132"/>
        <v>6293</v>
      </c>
      <c r="V112" s="12"/>
      <c r="W112" s="12">
        <f t="shared" si="133"/>
        <v>6293</v>
      </c>
      <c r="X112" s="12"/>
      <c r="Y112" s="12">
        <f t="shared" si="134"/>
        <v>6293</v>
      </c>
      <c r="Z112" s="21"/>
      <c r="AA112" s="40">
        <f t="shared" si="135"/>
        <v>6293</v>
      </c>
      <c r="AB112" s="13"/>
      <c r="AC112" s="13"/>
      <c r="AD112" s="13">
        <f t="shared" si="145"/>
        <v>0</v>
      </c>
      <c r="AE112" s="13"/>
      <c r="AF112" s="13">
        <f t="shared" si="136"/>
        <v>0</v>
      </c>
      <c r="AG112" s="13"/>
      <c r="AH112" s="13">
        <f t="shared" si="137"/>
        <v>0</v>
      </c>
      <c r="AI112" s="13"/>
      <c r="AJ112" s="13">
        <f t="shared" si="138"/>
        <v>0</v>
      </c>
      <c r="AK112" s="23"/>
      <c r="AL112" s="42">
        <f t="shared" si="139"/>
        <v>0</v>
      </c>
      <c r="AM112" s="8" t="s">
        <v>103</v>
      </c>
      <c r="AN112" s="10"/>
    </row>
    <row r="113" spans="1:41" ht="54" x14ac:dyDescent="0.35">
      <c r="A113" s="79" t="s">
        <v>170</v>
      </c>
      <c r="B113" s="84" t="s">
        <v>69</v>
      </c>
      <c r="C113" s="89" t="s">
        <v>129</v>
      </c>
      <c r="D113" s="12">
        <v>41944.5</v>
      </c>
      <c r="E113" s="40"/>
      <c r="F113" s="12">
        <f t="shared" si="143"/>
        <v>41944.5</v>
      </c>
      <c r="G113" s="12"/>
      <c r="H113" s="12">
        <f t="shared" si="126"/>
        <v>41944.5</v>
      </c>
      <c r="I113" s="12"/>
      <c r="J113" s="12">
        <f t="shared" si="127"/>
        <v>41944.5</v>
      </c>
      <c r="K113" s="12"/>
      <c r="L113" s="12">
        <f t="shared" si="128"/>
        <v>41944.5</v>
      </c>
      <c r="M113" s="21">
        <v>-31672.5</v>
      </c>
      <c r="N113" s="40">
        <f t="shared" si="129"/>
        <v>10272</v>
      </c>
      <c r="O113" s="12">
        <v>86980.4</v>
      </c>
      <c r="P113" s="40"/>
      <c r="Q113" s="12">
        <f t="shared" si="144"/>
        <v>86980.4</v>
      </c>
      <c r="R113" s="12"/>
      <c r="S113" s="12">
        <f t="shared" si="131"/>
        <v>86980.4</v>
      </c>
      <c r="T113" s="12"/>
      <c r="U113" s="12">
        <f t="shared" si="132"/>
        <v>86980.4</v>
      </c>
      <c r="V113" s="12"/>
      <c r="W113" s="12">
        <f t="shared" si="133"/>
        <v>86980.4</v>
      </c>
      <c r="X113" s="12"/>
      <c r="Y113" s="12">
        <f t="shared" si="134"/>
        <v>86980.4</v>
      </c>
      <c r="Z113" s="21">
        <v>33472.125999999997</v>
      </c>
      <c r="AA113" s="40">
        <f t="shared" si="135"/>
        <v>120452.52599999998</v>
      </c>
      <c r="AB113" s="13">
        <v>8017</v>
      </c>
      <c r="AC113" s="13"/>
      <c r="AD113" s="13">
        <f t="shared" si="145"/>
        <v>8017</v>
      </c>
      <c r="AE113" s="13"/>
      <c r="AF113" s="13">
        <f t="shared" si="136"/>
        <v>8017</v>
      </c>
      <c r="AG113" s="13"/>
      <c r="AH113" s="13">
        <f t="shared" si="137"/>
        <v>8017</v>
      </c>
      <c r="AI113" s="13"/>
      <c r="AJ113" s="13">
        <f t="shared" si="138"/>
        <v>8017</v>
      </c>
      <c r="AK113" s="23">
        <v>-1959.69</v>
      </c>
      <c r="AL113" s="42">
        <f t="shared" si="139"/>
        <v>6057.3099999999995</v>
      </c>
      <c r="AM113" s="8" t="s">
        <v>104</v>
      </c>
      <c r="AN113" s="10"/>
    </row>
    <row r="114" spans="1:41" ht="54" x14ac:dyDescent="0.35">
      <c r="A114" s="79" t="s">
        <v>171</v>
      </c>
      <c r="B114" s="84" t="s">
        <v>70</v>
      </c>
      <c r="C114" s="89" t="s">
        <v>129</v>
      </c>
      <c r="D114" s="12">
        <v>15000</v>
      </c>
      <c r="E114" s="40"/>
      <c r="F114" s="12">
        <f t="shared" si="143"/>
        <v>15000</v>
      </c>
      <c r="G114" s="12"/>
      <c r="H114" s="12">
        <f t="shared" si="126"/>
        <v>15000</v>
      </c>
      <c r="I114" s="12"/>
      <c r="J114" s="12">
        <f t="shared" si="127"/>
        <v>15000</v>
      </c>
      <c r="K114" s="12"/>
      <c r="L114" s="12">
        <f t="shared" si="128"/>
        <v>15000</v>
      </c>
      <c r="M114" s="21">
        <v>-15000</v>
      </c>
      <c r="N114" s="40">
        <f t="shared" si="129"/>
        <v>0</v>
      </c>
      <c r="O114" s="12">
        <v>27000</v>
      </c>
      <c r="P114" s="40"/>
      <c r="Q114" s="12">
        <f t="shared" si="144"/>
        <v>27000</v>
      </c>
      <c r="R114" s="12"/>
      <c r="S114" s="12">
        <f t="shared" si="131"/>
        <v>27000</v>
      </c>
      <c r="T114" s="12"/>
      <c r="U114" s="12">
        <f t="shared" si="132"/>
        <v>27000</v>
      </c>
      <c r="V114" s="12"/>
      <c r="W114" s="12">
        <f t="shared" si="133"/>
        <v>27000</v>
      </c>
      <c r="X114" s="12"/>
      <c r="Y114" s="12">
        <f t="shared" si="134"/>
        <v>27000</v>
      </c>
      <c r="Z114" s="21">
        <v>13040.31</v>
      </c>
      <c r="AA114" s="40">
        <f t="shared" si="135"/>
        <v>40040.31</v>
      </c>
      <c r="AB114" s="13">
        <v>15000</v>
      </c>
      <c r="AC114" s="13"/>
      <c r="AD114" s="13">
        <f t="shared" si="145"/>
        <v>15000</v>
      </c>
      <c r="AE114" s="13"/>
      <c r="AF114" s="13">
        <f t="shared" si="136"/>
        <v>15000</v>
      </c>
      <c r="AG114" s="13"/>
      <c r="AH114" s="13">
        <f t="shared" si="137"/>
        <v>15000</v>
      </c>
      <c r="AI114" s="13"/>
      <c r="AJ114" s="13">
        <f t="shared" si="138"/>
        <v>15000</v>
      </c>
      <c r="AK114" s="23">
        <v>1959.69</v>
      </c>
      <c r="AL114" s="42">
        <f t="shared" si="139"/>
        <v>16959.689999999999</v>
      </c>
      <c r="AM114" s="8" t="s">
        <v>105</v>
      </c>
      <c r="AN114" s="10"/>
    </row>
    <row r="115" spans="1:41" ht="54" x14ac:dyDescent="0.35">
      <c r="A115" s="79" t="s">
        <v>172</v>
      </c>
      <c r="B115" s="84" t="s">
        <v>71</v>
      </c>
      <c r="C115" s="89" t="s">
        <v>129</v>
      </c>
      <c r="D115" s="12">
        <v>9900</v>
      </c>
      <c r="E115" s="40"/>
      <c r="F115" s="12">
        <f t="shared" si="143"/>
        <v>9900</v>
      </c>
      <c r="G115" s="12"/>
      <c r="H115" s="12">
        <f t="shared" si="126"/>
        <v>9900</v>
      </c>
      <c r="I115" s="12"/>
      <c r="J115" s="12">
        <f t="shared" si="127"/>
        <v>9900</v>
      </c>
      <c r="K115" s="12"/>
      <c r="L115" s="12">
        <f t="shared" si="128"/>
        <v>9900</v>
      </c>
      <c r="M115" s="21"/>
      <c r="N115" s="40">
        <f t="shared" si="129"/>
        <v>9900</v>
      </c>
      <c r="O115" s="12">
        <v>0</v>
      </c>
      <c r="P115" s="40"/>
      <c r="Q115" s="12">
        <f t="shared" si="144"/>
        <v>0</v>
      </c>
      <c r="R115" s="12"/>
      <c r="S115" s="12">
        <f t="shared" si="131"/>
        <v>0</v>
      </c>
      <c r="T115" s="12"/>
      <c r="U115" s="12">
        <f t="shared" si="132"/>
        <v>0</v>
      </c>
      <c r="V115" s="12"/>
      <c r="W115" s="12">
        <f t="shared" si="133"/>
        <v>0</v>
      </c>
      <c r="X115" s="12"/>
      <c r="Y115" s="12">
        <f t="shared" si="134"/>
        <v>0</v>
      </c>
      <c r="Z115" s="21">
        <v>18177.851999999999</v>
      </c>
      <c r="AA115" s="40">
        <f t="shared" si="135"/>
        <v>18177.851999999999</v>
      </c>
      <c r="AB115" s="13">
        <v>0</v>
      </c>
      <c r="AC115" s="13"/>
      <c r="AD115" s="13">
        <f t="shared" si="145"/>
        <v>0</v>
      </c>
      <c r="AE115" s="13"/>
      <c r="AF115" s="13">
        <f t="shared" si="136"/>
        <v>0</v>
      </c>
      <c r="AG115" s="13"/>
      <c r="AH115" s="13">
        <f t="shared" si="137"/>
        <v>0</v>
      </c>
      <c r="AI115" s="13"/>
      <c r="AJ115" s="13">
        <f t="shared" si="138"/>
        <v>0</v>
      </c>
      <c r="AK115" s="23"/>
      <c r="AL115" s="42">
        <f t="shared" si="139"/>
        <v>0</v>
      </c>
      <c r="AM115" s="8" t="s">
        <v>106</v>
      </c>
      <c r="AN115" s="10"/>
    </row>
    <row r="116" spans="1:41" ht="54" x14ac:dyDescent="0.35">
      <c r="A116" s="79" t="s">
        <v>173</v>
      </c>
      <c r="B116" s="84" t="s">
        <v>72</v>
      </c>
      <c r="C116" s="89" t="s">
        <v>355</v>
      </c>
      <c r="D116" s="12">
        <v>10791</v>
      </c>
      <c r="E116" s="40"/>
      <c r="F116" s="12">
        <f t="shared" si="143"/>
        <v>10791</v>
      </c>
      <c r="G116" s="12">
        <v>5553.5469999999996</v>
      </c>
      <c r="H116" s="12">
        <f t="shared" si="126"/>
        <v>16344.546999999999</v>
      </c>
      <c r="I116" s="12"/>
      <c r="J116" s="12">
        <f t="shared" si="127"/>
        <v>16344.546999999999</v>
      </c>
      <c r="K116" s="12"/>
      <c r="L116" s="12">
        <f t="shared" si="128"/>
        <v>16344.546999999999</v>
      </c>
      <c r="M116" s="21"/>
      <c r="N116" s="40">
        <f t="shared" si="129"/>
        <v>16344.546999999999</v>
      </c>
      <c r="O116" s="12">
        <v>0</v>
      </c>
      <c r="P116" s="40"/>
      <c r="Q116" s="12">
        <f t="shared" si="144"/>
        <v>0</v>
      </c>
      <c r="R116" s="12"/>
      <c r="S116" s="12">
        <f t="shared" si="131"/>
        <v>0</v>
      </c>
      <c r="T116" s="12"/>
      <c r="U116" s="12">
        <f t="shared" si="132"/>
        <v>0</v>
      </c>
      <c r="V116" s="12"/>
      <c r="W116" s="12">
        <f t="shared" si="133"/>
        <v>0</v>
      </c>
      <c r="X116" s="12"/>
      <c r="Y116" s="12">
        <f t="shared" si="134"/>
        <v>0</v>
      </c>
      <c r="Z116" s="21"/>
      <c r="AA116" s="40">
        <f t="shared" si="135"/>
        <v>0</v>
      </c>
      <c r="AB116" s="13">
        <v>0</v>
      </c>
      <c r="AC116" s="13"/>
      <c r="AD116" s="13">
        <f t="shared" si="145"/>
        <v>0</v>
      </c>
      <c r="AE116" s="13"/>
      <c r="AF116" s="13">
        <f t="shared" si="136"/>
        <v>0</v>
      </c>
      <c r="AG116" s="13"/>
      <c r="AH116" s="13">
        <f t="shared" si="137"/>
        <v>0</v>
      </c>
      <c r="AI116" s="13"/>
      <c r="AJ116" s="13">
        <f t="shared" si="138"/>
        <v>0</v>
      </c>
      <c r="AK116" s="23"/>
      <c r="AL116" s="42">
        <f t="shared" si="139"/>
        <v>0</v>
      </c>
      <c r="AM116" s="8" t="s">
        <v>107</v>
      </c>
      <c r="AN116" s="10"/>
    </row>
    <row r="117" spans="1:41" ht="54" x14ac:dyDescent="0.35">
      <c r="A117" s="79" t="s">
        <v>174</v>
      </c>
      <c r="B117" s="84" t="s">
        <v>73</v>
      </c>
      <c r="C117" s="89" t="s">
        <v>3</v>
      </c>
      <c r="D117" s="12">
        <f>D119+D120+D121</f>
        <v>2034327.7</v>
      </c>
      <c r="E117" s="40">
        <f>E119+E120+E121</f>
        <v>0</v>
      </c>
      <c r="F117" s="12">
        <f t="shared" si="143"/>
        <v>2034327.7</v>
      </c>
      <c r="G117" s="12">
        <f>G119+G120+G121</f>
        <v>6.46</v>
      </c>
      <c r="H117" s="12">
        <f t="shared" si="126"/>
        <v>2034334.16</v>
      </c>
      <c r="I117" s="12">
        <f>I119+I120+I121</f>
        <v>0</v>
      </c>
      <c r="J117" s="12">
        <f t="shared" si="127"/>
        <v>2034334.16</v>
      </c>
      <c r="K117" s="12">
        <f>K119+K120+K121</f>
        <v>0</v>
      </c>
      <c r="L117" s="12">
        <f t="shared" si="128"/>
        <v>2034334.16</v>
      </c>
      <c r="M117" s="21">
        <f>M119+M120+M121</f>
        <v>1002734.673</v>
      </c>
      <c r="N117" s="40">
        <f t="shared" si="129"/>
        <v>3037068.8329999996</v>
      </c>
      <c r="O117" s="12">
        <f>O119+O120+O121</f>
        <v>2176385.7999999998</v>
      </c>
      <c r="P117" s="40">
        <f>P119+P120+P121</f>
        <v>0</v>
      </c>
      <c r="Q117" s="12">
        <f t="shared" si="144"/>
        <v>2176385.7999999998</v>
      </c>
      <c r="R117" s="12">
        <f>R119+R120+R121</f>
        <v>0</v>
      </c>
      <c r="S117" s="12">
        <f t="shared" si="131"/>
        <v>2176385.7999999998</v>
      </c>
      <c r="T117" s="12">
        <f>T119+T120+T121</f>
        <v>0</v>
      </c>
      <c r="U117" s="12">
        <f t="shared" si="132"/>
        <v>2176385.7999999998</v>
      </c>
      <c r="V117" s="12">
        <f>V119+V120+V121</f>
        <v>0</v>
      </c>
      <c r="W117" s="12">
        <f t="shared" si="133"/>
        <v>2176385.7999999998</v>
      </c>
      <c r="X117" s="12">
        <f>X119+X120+X121</f>
        <v>0</v>
      </c>
      <c r="Y117" s="12">
        <f t="shared" si="134"/>
        <v>2176385.7999999998</v>
      </c>
      <c r="Z117" s="21">
        <f>Z119+Z120+Z121</f>
        <v>-1404112.203</v>
      </c>
      <c r="AA117" s="40">
        <f t="shared" si="135"/>
        <v>772273.59699999983</v>
      </c>
      <c r="AB117" s="12">
        <f t="shared" ref="AB117" si="146">AB119+AB120+AB121</f>
        <v>2648924.9000000004</v>
      </c>
      <c r="AC117" s="13">
        <f>AC119+AC120+AC121</f>
        <v>0</v>
      </c>
      <c r="AD117" s="13">
        <f t="shared" si="145"/>
        <v>2648924.9000000004</v>
      </c>
      <c r="AE117" s="13">
        <f>AE119+AE120+AE121</f>
        <v>0</v>
      </c>
      <c r="AF117" s="13">
        <f t="shared" si="136"/>
        <v>2648924.9000000004</v>
      </c>
      <c r="AG117" s="13">
        <f>AG119+AG120+AG121</f>
        <v>0</v>
      </c>
      <c r="AH117" s="13">
        <f t="shared" si="137"/>
        <v>2648924.9000000004</v>
      </c>
      <c r="AI117" s="13">
        <f>AI119+AI120+AI121</f>
        <v>0</v>
      </c>
      <c r="AJ117" s="13">
        <f t="shared" si="138"/>
        <v>2648924.9000000004</v>
      </c>
      <c r="AK117" s="23">
        <f>AK119+AK120+AK121</f>
        <v>-72147.930999999997</v>
      </c>
      <c r="AL117" s="42">
        <f t="shared" si="139"/>
        <v>2576776.9690000005</v>
      </c>
      <c r="AN117" s="10"/>
    </row>
    <row r="118" spans="1:41" x14ac:dyDescent="0.35">
      <c r="A118" s="79"/>
      <c r="B118" s="80" t="s">
        <v>5</v>
      </c>
      <c r="C118" s="89"/>
      <c r="D118" s="12"/>
      <c r="E118" s="40"/>
      <c r="F118" s="12"/>
      <c r="G118" s="12"/>
      <c r="H118" s="12"/>
      <c r="I118" s="12"/>
      <c r="J118" s="12"/>
      <c r="K118" s="12"/>
      <c r="L118" s="12"/>
      <c r="M118" s="21"/>
      <c r="N118" s="40"/>
      <c r="O118" s="12"/>
      <c r="P118" s="40"/>
      <c r="Q118" s="12"/>
      <c r="R118" s="12"/>
      <c r="S118" s="12"/>
      <c r="T118" s="12"/>
      <c r="U118" s="12"/>
      <c r="V118" s="12"/>
      <c r="W118" s="12"/>
      <c r="X118" s="12"/>
      <c r="Y118" s="12"/>
      <c r="Z118" s="21"/>
      <c r="AA118" s="40"/>
      <c r="AB118" s="13"/>
      <c r="AC118" s="13"/>
      <c r="AD118" s="13"/>
      <c r="AE118" s="13"/>
      <c r="AF118" s="13"/>
      <c r="AG118" s="13"/>
      <c r="AH118" s="13"/>
      <c r="AI118" s="13"/>
      <c r="AJ118" s="13"/>
      <c r="AK118" s="23"/>
      <c r="AL118" s="42"/>
      <c r="AN118" s="10"/>
    </row>
    <row r="119" spans="1:41" s="68" customFormat="1" ht="17.399999999999999" hidden="1" customHeight="1" x14ac:dyDescent="0.35">
      <c r="A119" s="60"/>
      <c r="B119" s="69" t="s">
        <v>6</v>
      </c>
      <c r="C119" s="67"/>
      <c r="D119" s="12">
        <v>668305.69999999995</v>
      </c>
      <c r="E119" s="40"/>
      <c r="F119" s="12">
        <f t="shared" si="143"/>
        <v>668305.69999999995</v>
      </c>
      <c r="G119" s="12">
        <f>6.46</f>
        <v>6.46</v>
      </c>
      <c r="H119" s="12">
        <f t="shared" ref="H119:H122" si="147">F119+G119</f>
        <v>668312.15999999992</v>
      </c>
      <c r="I119" s="12"/>
      <c r="J119" s="12">
        <f t="shared" ref="J119:J122" si="148">H119+I119</f>
        <v>668312.15999999992</v>
      </c>
      <c r="K119" s="12"/>
      <c r="L119" s="12">
        <f t="shared" ref="L119:L122" si="149">J119+K119</f>
        <v>668312.15999999992</v>
      </c>
      <c r="M119" s="21">
        <f>55643.81+492.769</f>
        <v>56136.578999999998</v>
      </c>
      <c r="N119" s="21">
        <f t="shared" ref="N119:N122" si="150">L119+M119</f>
        <v>724448.73899999994</v>
      </c>
      <c r="O119" s="12">
        <v>65847.199999999997</v>
      </c>
      <c r="P119" s="40"/>
      <c r="Q119" s="12">
        <f t="shared" si="144"/>
        <v>65847.199999999997</v>
      </c>
      <c r="R119" s="12"/>
      <c r="S119" s="12">
        <f t="shared" ref="S119:S122" si="151">Q119+R119</f>
        <v>65847.199999999997</v>
      </c>
      <c r="T119" s="12"/>
      <c r="U119" s="12">
        <f>S119+T119</f>
        <v>65847.199999999997</v>
      </c>
      <c r="V119" s="12"/>
      <c r="W119" s="12">
        <f>U119+V119</f>
        <v>65847.199999999997</v>
      </c>
      <c r="X119" s="12"/>
      <c r="Y119" s="12">
        <f>W119+X119</f>
        <v>65847.199999999997</v>
      </c>
      <c r="Z119" s="21"/>
      <c r="AA119" s="21">
        <f>Y119+Z119</f>
        <v>65847.199999999997</v>
      </c>
      <c r="AB119" s="13">
        <v>434970</v>
      </c>
      <c r="AC119" s="13"/>
      <c r="AD119" s="13">
        <f t="shared" si="145"/>
        <v>434970</v>
      </c>
      <c r="AE119" s="13"/>
      <c r="AF119" s="13">
        <f t="shared" ref="AF119:AF122" si="152">AD119+AE119</f>
        <v>434970</v>
      </c>
      <c r="AG119" s="13"/>
      <c r="AH119" s="13">
        <f t="shared" ref="AH119:AH122" si="153">AF119+AG119</f>
        <v>434970</v>
      </c>
      <c r="AI119" s="13"/>
      <c r="AJ119" s="13">
        <f t="shared" ref="AJ119:AJ122" si="154">AH119+AI119</f>
        <v>434970</v>
      </c>
      <c r="AK119" s="23"/>
      <c r="AL119" s="23">
        <f t="shared" ref="AL119:AL122" si="155">AJ119+AK119</f>
        <v>434970</v>
      </c>
      <c r="AM119" s="8" t="s">
        <v>292</v>
      </c>
      <c r="AN119" s="10">
        <v>0</v>
      </c>
      <c r="AO119" s="3"/>
    </row>
    <row r="120" spans="1:41" x14ac:dyDescent="0.35">
      <c r="A120" s="79"/>
      <c r="B120" s="84" t="s">
        <v>12</v>
      </c>
      <c r="C120" s="89"/>
      <c r="D120" s="12">
        <v>691865.7</v>
      </c>
      <c r="E120" s="40"/>
      <c r="F120" s="12">
        <f t="shared" si="143"/>
        <v>691865.7</v>
      </c>
      <c r="G120" s="12"/>
      <c r="H120" s="12">
        <f t="shared" si="147"/>
        <v>691865.7</v>
      </c>
      <c r="I120" s="12"/>
      <c r="J120" s="12">
        <f t="shared" si="148"/>
        <v>691865.7</v>
      </c>
      <c r="K120" s="12"/>
      <c r="L120" s="12">
        <f t="shared" si="149"/>
        <v>691865.7</v>
      </c>
      <c r="M120" s="21">
        <v>-5114.9719999999998</v>
      </c>
      <c r="N120" s="40">
        <f>L120+M120</f>
        <v>686750.728</v>
      </c>
      <c r="O120" s="12">
        <v>105526.9</v>
      </c>
      <c r="P120" s="40"/>
      <c r="Q120" s="12">
        <f t="shared" si="144"/>
        <v>105526.9</v>
      </c>
      <c r="R120" s="12"/>
      <c r="S120" s="12">
        <f t="shared" si="151"/>
        <v>105526.9</v>
      </c>
      <c r="T120" s="12"/>
      <c r="U120" s="12">
        <f>S120+T120</f>
        <v>105526.9</v>
      </c>
      <c r="V120" s="12"/>
      <c r="W120" s="12">
        <f>U120+V120</f>
        <v>105526.9</v>
      </c>
      <c r="X120" s="12"/>
      <c r="Y120" s="12">
        <f>W120+X120</f>
        <v>105526.9</v>
      </c>
      <c r="Z120" s="21">
        <v>-9621.643</v>
      </c>
      <c r="AA120" s="40">
        <f>Y120+Z120</f>
        <v>95905.256999999998</v>
      </c>
      <c r="AB120" s="13">
        <v>110697.7</v>
      </c>
      <c r="AC120" s="13"/>
      <c r="AD120" s="13">
        <f t="shared" si="145"/>
        <v>110697.7</v>
      </c>
      <c r="AE120" s="13"/>
      <c r="AF120" s="13">
        <f t="shared" si="152"/>
        <v>110697.7</v>
      </c>
      <c r="AG120" s="13"/>
      <c r="AH120" s="13">
        <f t="shared" si="153"/>
        <v>110697.7</v>
      </c>
      <c r="AI120" s="13"/>
      <c r="AJ120" s="13">
        <f t="shared" si="154"/>
        <v>110697.7</v>
      </c>
      <c r="AK120" s="23">
        <v>-3607.3510000000001</v>
      </c>
      <c r="AL120" s="42">
        <f t="shared" si="155"/>
        <v>107090.349</v>
      </c>
      <c r="AM120" s="8" t="s">
        <v>240</v>
      </c>
      <c r="AN120" s="10"/>
    </row>
    <row r="121" spans="1:41" ht="36" x14ac:dyDescent="0.35">
      <c r="A121" s="79"/>
      <c r="B121" s="84" t="s">
        <v>28</v>
      </c>
      <c r="C121" s="89"/>
      <c r="D121" s="12">
        <v>674156.3</v>
      </c>
      <c r="E121" s="40"/>
      <c r="F121" s="12">
        <f t="shared" si="143"/>
        <v>674156.3</v>
      </c>
      <c r="G121" s="12"/>
      <c r="H121" s="12">
        <f t="shared" si="147"/>
        <v>674156.3</v>
      </c>
      <c r="I121" s="12"/>
      <c r="J121" s="12">
        <f t="shared" si="148"/>
        <v>674156.3</v>
      </c>
      <c r="K121" s="12"/>
      <c r="L121" s="12">
        <f t="shared" si="149"/>
        <v>674156.3</v>
      </c>
      <c r="M121" s="21">
        <v>951713.06599999999</v>
      </c>
      <c r="N121" s="40">
        <f t="shared" si="150"/>
        <v>1625869.3659999999</v>
      </c>
      <c r="O121" s="12">
        <v>2005011.7</v>
      </c>
      <c r="P121" s="40"/>
      <c r="Q121" s="12">
        <f t="shared" si="144"/>
        <v>2005011.7</v>
      </c>
      <c r="R121" s="12"/>
      <c r="S121" s="12">
        <f t="shared" si="151"/>
        <v>2005011.7</v>
      </c>
      <c r="T121" s="12"/>
      <c r="U121" s="12">
        <f>S121+T121</f>
        <v>2005011.7</v>
      </c>
      <c r="V121" s="12"/>
      <c r="W121" s="12">
        <f>U121+V121</f>
        <v>2005011.7</v>
      </c>
      <c r="X121" s="12"/>
      <c r="Y121" s="12">
        <f>W121+X121</f>
        <v>2005011.7</v>
      </c>
      <c r="Z121" s="21">
        <v>-1394490.56</v>
      </c>
      <c r="AA121" s="40">
        <f>Y121+Z121</f>
        <v>610521.1399999999</v>
      </c>
      <c r="AB121" s="13">
        <v>2103257.2000000002</v>
      </c>
      <c r="AC121" s="13"/>
      <c r="AD121" s="13">
        <f t="shared" si="145"/>
        <v>2103257.2000000002</v>
      </c>
      <c r="AE121" s="13"/>
      <c r="AF121" s="13">
        <f t="shared" si="152"/>
        <v>2103257.2000000002</v>
      </c>
      <c r="AG121" s="13"/>
      <c r="AH121" s="13">
        <f t="shared" si="153"/>
        <v>2103257.2000000002</v>
      </c>
      <c r="AI121" s="13"/>
      <c r="AJ121" s="13">
        <f t="shared" si="154"/>
        <v>2103257.2000000002</v>
      </c>
      <c r="AK121" s="23">
        <v>-68540.58</v>
      </c>
      <c r="AL121" s="42">
        <f t="shared" si="155"/>
        <v>2034716.62</v>
      </c>
      <c r="AM121" s="8" t="s">
        <v>239</v>
      </c>
      <c r="AN121" s="10"/>
    </row>
    <row r="122" spans="1:41" ht="108" x14ac:dyDescent="0.35">
      <c r="A122" s="79" t="s">
        <v>175</v>
      </c>
      <c r="B122" s="84" t="s">
        <v>74</v>
      </c>
      <c r="C122" s="89" t="s">
        <v>3</v>
      </c>
      <c r="D122" s="12">
        <f>D124</f>
        <v>72217.5</v>
      </c>
      <c r="E122" s="40">
        <f>E124</f>
        <v>0</v>
      </c>
      <c r="F122" s="12">
        <f t="shared" si="143"/>
        <v>72217.5</v>
      </c>
      <c r="G122" s="12">
        <f>G124</f>
        <v>-197.4</v>
      </c>
      <c r="H122" s="12">
        <f t="shared" si="147"/>
        <v>72020.100000000006</v>
      </c>
      <c r="I122" s="12">
        <f>I124</f>
        <v>0</v>
      </c>
      <c r="J122" s="12">
        <f t="shared" si="148"/>
        <v>72020.100000000006</v>
      </c>
      <c r="K122" s="12">
        <f>K124</f>
        <v>0</v>
      </c>
      <c r="L122" s="12">
        <f t="shared" si="149"/>
        <v>72020.100000000006</v>
      </c>
      <c r="M122" s="21">
        <f>M124</f>
        <v>0</v>
      </c>
      <c r="N122" s="40">
        <f t="shared" si="150"/>
        <v>72020.100000000006</v>
      </c>
      <c r="O122" s="12">
        <f t="shared" ref="O122:AB122" si="156">O124</f>
        <v>64310.3</v>
      </c>
      <c r="P122" s="40">
        <f>P124</f>
        <v>0</v>
      </c>
      <c r="Q122" s="12">
        <f t="shared" si="144"/>
        <v>64310.3</v>
      </c>
      <c r="R122" s="12">
        <f>R124</f>
        <v>3788.7</v>
      </c>
      <c r="S122" s="12">
        <f t="shared" si="151"/>
        <v>68099</v>
      </c>
      <c r="T122" s="12">
        <f>T124</f>
        <v>0</v>
      </c>
      <c r="U122" s="12">
        <f>S122+T122</f>
        <v>68099</v>
      </c>
      <c r="V122" s="12">
        <f>V124</f>
        <v>0</v>
      </c>
      <c r="W122" s="12">
        <f>U122+V122</f>
        <v>68099</v>
      </c>
      <c r="X122" s="12">
        <f>X124</f>
        <v>0</v>
      </c>
      <c r="Y122" s="12">
        <f>W122+X122</f>
        <v>68099</v>
      </c>
      <c r="Z122" s="21">
        <f>Z124</f>
        <v>0</v>
      </c>
      <c r="AA122" s="40">
        <f>Y122+Z122</f>
        <v>68099</v>
      </c>
      <c r="AB122" s="12">
        <f t="shared" si="156"/>
        <v>52882.2</v>
      </c>
      <c r="AC122" s="13">
        <f>AC124</f>
        <v>0</v>
      </c>
      <c r="AD122" s="13">
        <f t="shared" si="145"/>
        <v>52882.2</v>
      </c>
      <c r="AE122" s="13">
        <f>AE124</f>
        <v>12395.8</v>
      </c>
      <c r="AF122" s="13">
        <f t="shared" si="152"/>
        <v>65278</v>
      </c>
      <c r="AG122" s="13">
        <f>AG124</f>
        <v>0</v>
      </c>
      <c r="AH122" s="13">
        <f t="shared" si="153"/>
        <v>65278</v>
      </c>
      <c r="AI122" s="13">
        <f>AI124</f>
        <v>0</v>
      </c>
      <c r="AJ122" s="13">
        <f t="shared" si="154"/>
        <v>65278</v>
      </c>
      <c r="AK122" s="23">
        <f>AK124</f>
        <v>0</v>
      </c>
      <c r="AL122" s="42">
        <f t="shared" si="155"/>
        <v>65278</v>
      </c>
      <c r="AN122" s="10"/>
    </row>
    <row r="123" spans="1:41" x14ac:dyDescent="0.35">
      <c r="A123" s="79"/>
      <c r="B123" s="84" t="s">
        <v>5</v>
      </c>
      <c r="C123" s="89"/>
      <c r="D123" s="13"/>
      <c r="E123" s="42"/>
      <c r="F123" s="12"/>
      <c r="G123" s="13"/>
      <c r="H123" s="12"/>
      <c r="I123" s="13"/>
      <c r="J123" s="12"/>
      <c r="K123" s="13"/>
      <c r="L123" s="12"/>
      <c r="M123" s="23"/>
      <c r="N123" s="40"/>
      <c r="O123" s="13"/>
      <c r="P123" s="42"/>
      <c r="Q123" s="12"/>
      <c r="R123" s="13"/>
      <c r="S123" s="12"/>
      <c r="T123" s="13"/>
      <c r="U123" s="12"/>
      <c r="V123" s="13"/>
      <c r="W123" s="12"/>
      <c r="X123" s="13"/>
      <c r="Y123" s="12"/>
      <c r="Z123" s="23"/>
      <c r="AA123" s="40"/>
      <c r="AB123" s="13"/>
      <c r="AC123" s="13"/>
      <c r="AD123" s="13"/>
      <c r="AE123" s="13"/>
      <c r="AF123" s="13"/>
      <c r="AG123" s="13"/>
      <c r="AH123" s="13"/>
      <c r="AI123" s="13"/>
      <c r="AJ123" s="13"/>
      <c r="AK123" s="23"/>
      <c r="AL123" s="42"/>
      <c r="AN123" s="10"/>
    </row>
    <row r="124" spans="1:41" x14ac:dyDescent="0.35">
      <c r="A124" s="79"/>
      <c r="B124" s="84" t="s">
        <v>12</v>
      </c>
      <c r="C124" s="89"/>
      <c r="D124" s="13">
        <v>72217.5</v>
      </c>
      <c r="E124" s="42"/>
      <c r="F124" s="12">
        <f t="shared" si="143"/>
        <v>72217.5</v>
      </c>
      <c r="G124" s="13">
        <v>-197.4</v>
      </c>
      <c r="H124" s="12">
        <f t="shared" ref="H124:H125" si="157">F124+G124</f>
        <v>72020.100000000006</v>
      </c>
      <c r="I124" s="13"/>
      <c r="J124" s="12">
        <f t="shared" ref="J124:J125" si="158">H124+I124</f>
        <v>72020.100000000006</v>
      </c>
      <c r="K124" s="13"/>
      <c r="L124" s="12">
        <f t="shared" ref="L124:L125" si="159">J124+K124</f>
        <v>72020.100000000006</v>
      </c>
      <c r="M124" s="23"/>
      <c r="N124" s="40">
        <f t="shared" ref="N124:N125" si="160">L124+M124</f>
        <v>72020.100000000006</v>
      </c>
      <c r="O124" s="13">
        <v>64310.3</v>
      </c>
      <c r="P124" s="42"/>
      <c r="Q124" s="12">
        <f t="shared" si="144"/>
        <v>64310.3</v>
      </c>
      <c r="R124" s="13">
        <v>3788.7</v>
      </c>
      <c r="S124" s="12">
        <f t="shared" ref="S124:S125" si="161">Q124+R124</f>
        <v>68099</v>
      </c>
      <c r="T124" s="13"/>
      <c r="U124" s="12">
        <f>S124+T124</f>
        <v>68099</v>
      </c>
      <c r="V124" s="13"/>
      <c r="W124" s="12">
        <f>U124+V124</f>
        <v>68099</v>
      </c>
      <c r="X124" s="13"/>
      <c r="Y124" s="12">
        <f>W124+X124</f>
        <v>68099</v>
      </c>
      <c r="Z124" s="23"/>
      <c r="AA124" s="40">
        <f>Y124+Z124</f>
        <v>68099</v>
      </c>
      <c r="AB124" s="13">
        <v>52882.2</v>
      </c>
      <c r="AC124" s="13"/>
      <c r="AD124" s="13">
        <f t="shared" si="145"/>
        <v>52882.2</v>
      </c>
      <c r="AE124" s="13">
        <v>12395.8</v>
      </c>
      <c r="AF124" s="13">
        <f t="shared" ref="AF124:AF125" si="162">AD124+AE124</f>
        <v>65278</v>
      </c>
      <c r="AG124" s="13"/>
      <c r="AH124" s="13">
        <f t="shared" ref="AH124:AH125" si="163">AF124+AG124</f>
        <v>65278</v>
      </c>
      <c r="AI124" s="13"/>
      <c r="AJ124" s="13">
        <f t="shared" ref="AJ124:AJ125" si="164">AH124+AI124</f>
        <v>65278</v>
      </c>
      <c r="AK124" s="23"/>
      <c r="AL124" s="42">
        <f t="shared" ref="AL124:AL125" si="165">AJ124+AK124</f>
        <v>65278</v>
      </c>
      <c r="AM124" s="8" t="s">
        <v>108</v>
      </c>
      <c r="AN124" s="10"/>
    </row>
    <row r="125" spans="1:41" ht="54" x14ac:dyDescent="0.35">
      <c r="A125" s="79" t="s">
        <v>176</v>
      </c>
      <c r="B125" s="84" t="s">
        <v>75</v>
      </c>
      <c r="C125" s="84" t="s">
        <v>3</v>
      </c>
      <c r="D125" s="13">
        <f>D127+D128</f>
        <v>179202.4</v>
      </c>
      <c r="E125" s="42">
        <f>E127+E128</f>
        <v>0</v>
      </c>
      <c r="F125" s="12">
        <f t="shared" si="143"/>
        <v>179202.4</v>
      </c>
      <c r="G125" s="13">
        <f>G127+G128</f>
        <v>13530.2</v>
      </c>
      <c r="H125" s="12">
        <f t="shared" si="157"/>
        <v>192732.6</v>
      </c>
      <c r="I125" s="13">
        <f>I127+I128</f>
        <v>0</v>
      </c>
      <c r="J125" s="12">
        <f t="shared" si="158"/>
        <v>192732.6</v>
      </c>
      <c r="K125" s="13">
        <f>K127+K128</f>
        <v>0</v>
      </c>
      <c r="L125" s="12">
        <f t="shared" si="159"/>
        <v>192732.6</v>
      </c>
      <c r="M125" s="23">
        <f>M127+M128</f>
        <v>0</v>
      </c>
      <c r="N125" s="40">
        <f t="shared" si="160"/>
        <v>192732.6</v>
      </c>
      <c r="O125" s="13">
        <f t="shared" ref="O125:AB125" si="166">O127+O128</f>
        <v>183300.1</v>
      </c>
      <c r="P125" s="42">
        <f>P127+P128</f>
        <v>0</v>
      </c>
      <c r="Q125" s="12">
        <f t="shared" si="144"/>
        <v>183300.1</v>
      </c>
      <c r="R125" s="13">
        <f>R127+R128</f>
        <v>9544.2999999999993</v>
      </c>
      <c r="S125" s="12">
        <f t="shared" si="161"/>
        <v>192844.4</v>
      </c>
      <c r="T125" s="13">
        <f>T127+T128</f>
        <v>0</v>
      </c>
      <c r="U125" s="12">
        <f>S125+T125</f>
        <v>192844.4</v>
      </c>
      <c r="V125" s="13">
        <f>V127+V128</f>
        <v>0</v>
      </c>
      <c r="W125" s="12">
        <f>U125+V125</f>
        <v>192844.4</v>
      </c>
      <c r="X125" s="13">
        <f>X127+X128</f>
        <v>0</v>
      </c>
      <c r="Y125" s="12">
        <f>W125+X125</f>
        <v>192844.4</v>
      </c>
      <c r="Z125" s="23">
        <f>Z127+Z128</f>
        <v>0</v>
      </c>
      <c r="AA125" s="40">
        <f>Y125+Z125</f>
        <v>192844.4</v>
      </c>
      <c r="AB125" s="13">
        <f t="shared" si="166"/>
        <v>183300.1</v>
      </c>
      <c r="AC125" s="13">
        <f>AC127+AC128</f>
        <v>0</v>
      </c>
      <c r="AD125" s="13">
        <f t="shared" si="145"/>
        <v>183300.1</v>
      </c>
      <c r="AE125" s="13">
        <f>AE127+AE128</f>
        <v>-4777.1000000000004</v>
      </c>
      <c r="AF125" s="13">
        <f t="shared" si="162"/>
        <v>178523</v>
      </c>
      <c r="AG125" s="13">
        <f>AG127+AG128</f>
        <v>0</v>
      </c>
      <c r="AH125" s="13">
        <f t="shared" si="163"/>
        <v>178523</v>
      </c>
      <c r="AI125" s="13">
        <f>AI127+AI128</f>
        <v>0</v>
      </c>
      <c r="AJ125" s="13">
        <f t="shared" si="164"/>
        <v>178523</v>
      </c>
      <c r="AK125" s="23">
        <f>AK127+AK128</f>
        <v>0</v>
      </c>
      <c r="AL125" s="42">
        <f t="shared" si="165"/>
        <v>178523</v>
      </c>
      <c r="AN125" s="10"/>
    </row>
    <row r="126" spans="1:41" x14ac:dyDescent="0.35">
      <c r="A126" s="79"/>
      <c r="B126" s="90" t="s">
        <v>5</v>
      </c>
      <c r="C126" s="89"/>
      <c r="D126" s="13"/>
      <c r="E126" s="42"/>
      <c r="F126" s="12"/>
      <c r="G126" s="13"/>
      <c r="H126" s="12"/>
      <c r="I126" s="13"/>
      <c r="J126" s="12"/>
      <c r="K126" s="13"/>
      <c r="L126" s="12"/>
      <c r="M126" s="23"/>
      <c r="N126" s="40"/>
      <c r="O126" s="13"/>
      <c r="P126" s="42"/>
      <c r="Q126" s="12"/>
      <c r="R126" s="13"/>
      <c r="S126" s="12"/>
      <c r="T126" s="13"/>
      <c r="U126" s="12"/>
      <c r="V126" s="13"/>
      <c r="W126" s="12"/>
      <c r="X126" s="13"/>
      <c r="Y126" s="12"/>
      <c r="Z126" s="23"/>
      <c r="AA126" s="40"/>
      <c r="AB126" s="13"/>
      <c r="AC126" s="13"/>
      <c r="AD126" s="13"/>
      <c r="AE126" s="13"/>
      <c r="AF126" s="13"/>
      <c r="AG126" s="13"/>
      <c r="AH126" s="13"/>
      <c r="AI126" s="13"/>
      <c r="AJ126" s="13"/>
      <c r="AK126" s="23"/>
      <c r="AL126" s="42"/>
      <c r="AN126" s="10"/>
    </row>
    <row r="127" spans="1:41" x14ac:dyDescent="0.35">
      <c r="A127" s="79"/>
      <c r="B127" s="84" t="s">
        <v>12</v>
      </c>
      <c r="C127" s="89"/>
      <c r="D127" s="13">
        <v>48384.7</v>
      </c>
      <c r="E127" s="42"/>
      <c r="F127" s="12">
        <f t="shared" si="143"/>
        <v>48384.7</v>
      </c>
      <c r="G127" s="13">
        <v>3653.2</v>
      </c>
      <c r="H127" s="12">
        <f t="shared" ref="H127:H136" si="167">F127+G127</f>
        <v>52037.899999999994</v>
      </c>
      <c r="I127" s="13"/>
      <c r="J127" s="12">
        <f t="shared" ref="J127:J132" si="168">H127+I127</f>
        <v>52037.899999999994</v>
      </c>
      <c r="K127" s="13"/>
      <c r="L127" s="12">
        <f t="shared" ref="L127:L132" si="169">J127+K127</f>
        <v>52037.899999999994</v>
      </c>
      <c r="M127" s="23"/>
      <c r="N127" s="40">
        <f t="shared" ref="N127:N132" si="170">L127+M127</f>
        <v>52037.899999999994</v>
      </c>
      <c r="O127" s="13">
        <v>45825</v>
      </c>
      <c r="P127" s="42"/>
      <c r="Q127" s="12">
        <f t="shared" si="144"/>
        <v>45825</v>
      </c>
      <c r="R127" s="13">
        <v>2386.1</v>
      </c>
      <c r="S127" s="12">
        <f t="shared" ref="S127:S136" si="171">Q127+R127</f>
        <v>48211.1</v>
      </c>
      <c r="T127" s="13"/>
      <c r="U127" s="12">
        <f t="shared" ref="U127:U132" si="172">S127+T127</f>
        <v>48211.1</v>
      </c>
      <c r="V127" s="13"/>
      <c r="W127" s="12">
        <f t="shared" ref="W127:W132" si="173">U127+V127</f>
        <v>48211.1</v>
      </c>
      <c r="X127" s="13"/>
      <c r="Y127" s="12">
        <f t="shared" ref="Y127:Y132" si="174">W127+X127</f>
        <v>48211.1</v>
      </c>
      <c r="Z127" s="23"/>
      <c r="AA127" s="40">
        <f t="shared" ref="AA127:AA132" si="175">Y127+Z127</f>
        <v>48211.1</v>
      </c>
      <c r="AB127" s="13">
        <v>45825</v>
      </c>
      <c r="AC127" s="13"/>
      <c r="AD127" s="13">
        <f t="shared" si="145"/>
        <v>45825</v>
      </c>
      <c r="AE127" s="13">
        <v>-1194.3</v>
      </c>
      <c r="AF127" s="13">
        <f t="shared" ref="AF127:AF136" si="176">AD127+AE127</f>
        <v>44630.7</v>
      </c>
      <c r="AG127" s="13"/>
      <c r="AH127" s="13">
        <f t="shared" ref="AH127:AH132" si="177">AF127+AG127</f>
        <v>44630.7</v>
      </c>
      <c r="AI127" s="13"/>
      <c r="AJ127" s="13">
        <f t="shared" ref="AJ127:AJ132" si="178">AH127+AI127</f>
        <v>44630.7</v>
      </c>
      <c r="AK127" s="23"/>
      <c r="AL127" s="42">
        <f t="shared" ref="AL127:AL132" si="179">AJ127+AK127</f>
        <v>44630.7</v>
      </c>
      <c r="AM127" s="8" t="s">
        <v>109</v>
      </c>
      <c r="AN127" s="10"/>
    </row>
    <row r="128" spans="1:41" x14ac:dyDescent="0.35">
      <c r="A128" s="79"/>
      <c r="B128" s="84" t="s">
        <v>19</v>
      </c>
      <c r="C128" s="89"/>
      <c r="D128" s="13">
        <v>130817.7</v>
      </c>
      <c r="E128" s="42"/>
      <c r="F128" s="12">
        <f t="shared" si="143"/>
        <v>130817.7</v>
      </c>
      <c r="G128" s="13">
        <v>9877</v>
      </c>
      <c r="H128" s="12">
        <f t="shared" si="167"/>
        <v>140694.70000000001</v>
      </c>
      <c r="I128" s="13"/>
      <c r="J128" s="12">
        <f t="shared" si="168"/>
        <v>140694.70000000001</v>
      </c>
      <c r="K128" s="13"/>
      <c r="L128" s="12">
        <f t="shared" si="169"/>
        <v>140694.70000000001</v>
      </c>
      <c r="M128" s="23"/>
      <c r="N128" s="40">
        <f t="shared" si="170"/>
        <v>140694.70000000001</v>
      </c>
      <c r="O128" s="13">
        <v>137475.1</v>
      </c>
      <c r="P128" s="42"/>
      <c r="Q128" s="12">
        <f t="shared" si="144"/>
        <v>137475.1</v>
      </c>
      <c r="R128" s="13">
        <v>7158.2</v>
      </c>
      <c r="S128" s="12">
        <f t="shared" si="171"/>
        <v>144633.30000000002</v>
      </c>
      <c r="T128" s="13"/>
      <c r="U128" s="12">
        <f t="shared" si="172"/>
        <v>144633.30000000002</v>
      </c>
      <c r="V128" s="13"/>
      <c r="W128" s="12">
        <f t="shared" si="173"/>
        <v>144633.30000000002</v>
      </c>
      <c r="X128" s="13"/>
      <c r="Y128" s="12">
        <f t="shared" si="174"/>
        <v>144633.30000000002</v>
      </c>
      <c r="Z128" s="23"/>
      <c r="AA128" s="40">
        <f t="shared" si="175"/>
        <v>144633.30000000002</v>
      </c>
      <c r="AB128" s="13">
        <v>137475.1</v>
      </c>
      <c r="AC128" s="13"/>
      <c r="AD128" s="13">
        <f t="shared" si="145"/>
        <v>137475.1</v>
      </c>
      <c r="AE128" s="13">
        <v>-3582.8</v>
      </c>
      <c r="AF128" s="13">
        <f t="shared" si="176"/>
        <v>133892.30000000002</v>
      </c>
      <c r="AG128" s="13"/>
      <c r="AH128" s="13">
        <f t="shared" si="177"/>
        <v>133892.30000000002</v>
      </c>
      <c r="AI128" s="13"/>
      <c r="AJ128" s="13">
        <f t="shared" si="178"/>
        <v>133892.30000000002</v>
      </c>
      <c r="AK128" s="23"/>
      <c r="AL128" s="42">
        <f t="shared" si="179"/>
        <v>133892.30000000002</v>
      </c>
      <c r="AM128" s="8" t="s">
        <v>109</v>
      </c>
      <c r="AN128" s="10"/>
    </row>
    <row r="129" spans="1:40" ht="54" x14ac:dyDescent="0.35">
      <c r="A129" s="79" t="s">
        <v>177</v>
      </c>
      <c r="B129" s="84" t="s">
        <v>347</v>
      </c>
      <c r="C129" s="89" t="s">
        <v>129</v>
      </c>
      <c r="D129" s="13"/>
      <c r="E129" s="42"/>
      <c r="F129" s="12"/>
      <c r="G129" s="13">
        <v>5138.7460000000001</v>
      </c>
      <c r="H129" s="12">
        <f t="shared" si="167"/>
        <v>5138.7460000000001</v>
      </c>
      <c r="I129" s="13"/>
      <c r="J129" s="12">
        <f t="shared" si="168"/>
        <v>5138.7460000000001</v>
      </c>
      <c r="K129" s="13"/>
      <c r="L129" s="12">
        <f t="shared" si="169"/>
        <v>5138.7460000000001</v>
      </c>
      <c r="M129" s="23"/>
      <c r="N129" s="40">
        <f t="shared" si="170"/>
        <v>5138.7460000000001</v>
      </c>
      <c r="O129" s="13"/>
      <c r="P129" s="42"/>
      <c r="Q129" s="12"/>
      <c r="R129" s="13"/>
      <c r="S129" s="12">
        <f t="shared" si="171"/>
        <v>0</v>
      </c>
      <c r="T129" s="13"/>
      <c r="U129" s="12">
        <f t="shared" si="172"/>
        <v>0</v>
      </c>
      <c r="V129" s="13"/>
      <c r="W129" s="12">
        <f t="shared" si="173"/>
        <v>0</v>
      </c>
      <c r="X129" s="13"/>
      <c r="Y129" s="12">
        <f t="shared" si="174"/>
        <v>0</v>
      </c>
      <c r="Z129" s="23"/>
      <c r="AA129" s="40">
        <f t="shared" si="175"/>
        <v>0</v>
      </c>
      <c r="AB129" s="13"/>
      <c r="AC129" s="13"/>
      <c r="AD129" s="13"/>
      <c r="AE129" s="13"/>
      <c r="AF129" s="13">
        <f t="shared" si="176"/>
        <v>0</v>
      </c>
      <c r="AG129" s="13"/>
      <c r="AH129" s="13">
        <f t="shared" si="177"/>
        <v>0</v>
      </c>
      <c r="AI129" s="13"/>
      <c r="AJ129" s="13">
        <f t="shared" si="178"/>
        <v>0</v>
      </c>
      <c r="AK129" s="23"/>
      <c r="AL129" s="42">
        <f t="shared" si="179"/>
        <v>0</v>
      </c>
      <c r="AM129" s="8" t="s">
        <v>302</v>
      </c>
      <c r="AN129" s="10"/>
    </row>
    <row r="130" spans="1:40" ht="54" x14ac:dyDescent="0.35">
      <c r="A130" s="79" t="s">
        <v>178</v>
      </c>
      <c r="B130" s="84" t="s">
        <v>303</v>
      </c>
      <c r="C130" s="89" t="s">
        <v>129</v>
      </c>
      <c r="D130" s="13"/>
      <c r="E130" s="42"/>
      <c r="F130" s="12"/>
      <c r="G130" s="13">
        <v>9350</v>
      </c>
      <c r="H130" s="12">
        <f t="shared" si="167"/>
        <v>9350</v>
      </c>
      <c r="I130" s="13"/>
      <c r="J130" s="12">
        <f t="shared" si="168"/>
        <v>9350</v>
      </c>
      <c r="K130" s="13"/>
      <c r="L130" s="12">
        <f t="shared" si="169"/>
        <v>9350</v>
      </c>
      <c r="M130" s="23"/>
      <c r="N130" s="40">
        <f t="shared" si="170"/>
        <v>9350</v>
      </c>
      <c r="O130" s="13"/>
      <c r="P130" s="42"/>
      <c r="Q130" s="12"/>
      <c r="R130" s="13"/>
      <c r="S130" s="12">
        <f t="shared" si="171"/>
        <v>0</v>
      </c>
      <c r="T130" s="13"/>
      <c r="U130" s="12">
        <f t="shared" si="172"/>
        <v>0</v>
      </c>
      <c r="V130" s="13"/>
      <c r="W130" s="12">
        <f t="shared" si="173"/>
        <v>0</v>
      </c>
      <c r="X130" s="13"/>
      <c r="Y130" s="12">
        <f t="shared" si="174"/>
        <v>0</v>
      </c>
      <c r="Z130" s="23"/>
      <c r="AA130" s="40">
        <f t="shared" si="175"/>
        <v>0</v>
      </c>
      <c r="AB130" s="13"/>
      <c r="AC130" s="13"/>
      <c r="AD130" s="13"/>
      <c r="AE130" s="13"/>
      <c r="AF130" s="13">
        <f t="shared" si="176"/>
        <v>0</v>
      </c>
      <c r="AG130" s="13"/>
      <c r="AH130" s="13">
        <f t="shared" si="177"/>
        <v>0</v>
      </c>
      <c r="AI130" s="13"/>
      <c r="AJ130" s="13">
        <f t="shared" si="178"/>
        <v>0</v>
      </c>
      <c r="AK130" s="23"/>
      <c r="AL130" s="42">
        <f t="shared" si="179"/>
        <v>0</v>
      </c>
      <c r="AM130" s="8" t="s">
        <v>304</v>
      </c>
      <c r="AN130" s="10"/>
    </row>
    <row r="131" spans="1:40" ht="54" x14ac:dyDescent="0.35">
      <c r="A131" s="79" t="s">
        <v>179</v>
      </c>
      <c r="B131" s="84" t="s">
        <v>305</v>
      </c>
      <c r="C131" s="89" t="s">
        <v>129</v>
      </c>
      <c r="D131" s="13"/>
      <c r="E131" s="42"/>
      <c r="F131" s="12"/>
      <c r="G131" s="13">
        <v>2092.9110000000001</v>
      </c>
      <c r="H131" s="12">
        <f t="shared" si="167"/>
        <v>2092.9110000000001</v>
      </c>
      <c r="I131" s="13"/>
      <c r="J131" s="12">
        <f t="shared" si="168"/>
        <v>2092.9110000000001</v>
      </c>
      <c r="K131" s="13"/>
      <c r="L131" s="12">
        <f t="shared" si="169"/>
        <v>2092.9110000000001</v>
      </c>
      <c r="M131" s="23"/>
      <c r="N131" s="40">
        <f t="shared" si="170"/>
        <v>2092.9110000000001</v>
      </c>
      <c r="O131" s="13"/>
      <c r="P131" s="42"/>
      <c r="Q131" s="12"/>
      <c r="R131" s="13"/>
      <c r="S131" s="12">
        <f t="shared" si="171"/>
        <v>0</v>
      </c>
      <c r="T131" s="13"/>
      <c r="U131" s="12">
        <f t="shared" si="172"/>
        <v>0</v>
      </c>
      <c r="V131" s="13"/>
      <c r="W131" s="12">
        <f t="shared" si="173"/>
        <v>0</v>
      </c>
      <c r="X131" s="13"/>
      <c r="Y131" s="12">
        <f t="shared" si="174"/>
        <v>0</v>
      </c>
      <c r="Z131" s="23"/>
      <c r="AA131" s="40">
        <f t="shared" si="175"/>
        <v>0</v>
      </c>
      <c r="AB131" s="13"/>
      <c r="AC131" s="13"/>
      <c r="AD131" s="13"/>
      <c r="AE131" s="13"/>
      <c r="AF131" s="13">
        <f t="shared" si="176"/>
        <v>0</v>
      </c>
      <c r="AG131" s="13"/>
      <c r="AH131" s="13">
        <f t="shared" si="177"/>
        <v>0</v>
      </c>
      <c r="AI131" s="13"/>
      <c r="AJ131" s="13">
        <f t="shared" si="178"/>
        <v>0</v>
      </c>
      <c r="AK131" s="23"/>
      <c r="AL131" s="42">
        <f t="shared" si="179"/>
        <v>0</v>
      </c>
      <c r="AM131" s="8" t="s">
        <v>306</v>
      </c>
      <c r="AN131" s="10"/>
    </row>
    <row r="132" spans="1:40" s="3" customFormat="1" ht="72" hidden="1" x14ac:dyDescent="0.35">
      <c r="A132" s="60" t="s">
        <v>177</v>
      </c>
      <c r="B132" s="58" t="s">
        <v>319</v>
      </c>
      <c r="C132" s="5" t="s">
        <v>252</v>
      </c>
      <c r="D132" s="13"/>
      <c r="E132" s="42"/>
      <c r="F132" s="12"/>
      <c r="G132" s="13"/>
      <c r="H132" s="12">
        <f t="shared" si="167"/>
        <v>0</v>
      </c>
      <c r="I132" s="13"/>
      <c r="J132" s="12">
        <f t="shared" si="168"/>
        <v>0</v>
      </c>
      <c r="K132" s="13"/>
      <c r="L132" s="12">
        <f t="shared" si="169"/>
        <v>0</v>
      </c>
      <c r="M132" s="23"/>
      <c r="N132" s="12">
        <f t="shared" si="170"/>
        <v>0</v>
      </c>
      <c r="O132" s="13"/>
      <c r="P132" s="42"/>
      <c r="Q132" s="12"/>
      <c r="R132" s="13">
        <f>R134</f>
        <v>2850</v>
      </c>
      <c r="S132" s="12">
        <f t="shared" si="171"/>
        <v>2850</v>
      </c>
      <c r="T132" s="13">
        <f>T134</f>
        <v>-2850</v>
      </c>
      <c r="U132" s="12">
        <f t="shared" si="172"/>
        <v>0</v>
      </c>
      <c r="V132" s="13">
        <f>V134</f>
        <v>0</v>
      </c>
      <c r="W132" s="12">
        <f t="shared" si="173"/>
        <v>0</v>
      </c>
      <c r="X132" s="13">
        <f>X134</f>
        <v>0</v>
      </c>
      <c r="Y132" s="12">
        <f t="shared" si="174"/>
        <v>0</v>
      </c>
      <c r="Z132" s="23">
        <f>Z134</f>
        <v>0</v>
      </c>
      <c r="AA132" s="12">
        <f t="shared" si="175"/>
        <v>0</v>
      </c>
      <c r="AB132" s="13"/>
      <c r="AC132" s="13"/>
      <c r="AD132" s="13"/>
      <c r="AE132" s="13"/>
      <c r="AF132" s="13">
        <f t="shared" si="176"/>
        <v>0</v>
      </c>
      <c r="AG132" s="13"/>
      <c r="AH132" s="13">
        <f t="shared" si="177"/>
        <v>0</v>
      </c>
      <c r="AI132" s="13"/>
      <c r="AJ132" s="13">
        <f t="shared" si="178"/>
        <v>0</v>
      </c>
      <c r="AK132" s="23"/>
      <c r="AL132" s="13">
        <f t="shared" si="179"/>
        <v>0</v>
      </c>
      <c r="AM132" s="8" t="s">
        <v>320</v>
      </c>
      <c r="AN132" s="10">
        <v>0</v>
      </c>
    </row>
    <row r="133" spans="1:40" s="3" customFormat="1" hidden="1" x14ac:dyDescent="0.35">
      <c r="A133" s="54"/>
      <c r="B133" s="4" t="s">
        <v>5</v>
      </c>
      <c r="C133" s="5"/>
      <c r="D133" s="13"/>
      <c r="E133" s="42"/>
      <c r="F133" s="12"/>
      <c r="G133" s="13"/>
      <c r="H133" s="12"/>
      <c r="I133" s="13"/>
      <c r="J133" s="12"/>
      <c r="K133" s="13"/>
      <c r="L133" s="12"/>
      <c r="M133" s="23"/>
      <c r="N133" s="12"/>
      <c r="O133" s="13"/>
      <c r="P133" s="42"/>
      <c r="Q133" s="12"/>
      <c r="R133" s="13"/>
      <c r="S133" s="12"/>
      <c r="T133" s="13"/>
      <c r="U133" s="12"/>
      <c r="V133" s="13"/>
      <c r="W133" s="12"/>
      <c r="X133" s="13"/>
      <c r="Y133" s="12"/>
      <c r="Z133" s="23"/>
      <c r="AA133" s="12"/>
      <c r="AB133" s="13"/>
      <c r="AC133" s="13"/>
      <c r="AD133" s="13"/>
      <c r="AE133" s="13"/>
      <c r="AF133" s="13"/>
      <c r="AG133" s="13"/>
      <c r="AH133" s="13"/>
      <c r="AI133" s="13"/>
      <c r="AJ133" s="13"/>
      <c r="AK133" s="23"/>
      <c r="AL133" s="13"/>
      <c r="AM133" s="8"/>
      <c r="AN133" s="10">
        <v>0</v>
      </c>
    </row>
    <row r="134" spans="1:40" s="3" customFormat="1" hidden="1" x14ac:dyDescent="0.35">
      <c r="A134" s="54"/>
      <c r="B134" s="58" t="s">
        <v>12</v>
      </c>
      <c r="C134" s="5"/>
      <c r="D134" s="13"/>
      <c r="E134" s="42"/>
      <c r="F134" s="12"/>
      <c r="G134" s="13"/>
      <c r="H134" s="12">
        <f t="shared" si="167"/>
        <v>0</v>
      </c>
      <c r="I134" s="13"/>
      <c r="J134" s="12">
        <f t="shared" ref="J134:J136" si="180">H134+I134</f>
        <v>0</v>
      </c>
      <c r="K134" s="13"/>
      <c r="L134" s="12">
        <f t="shared" ref="L134:L136" si="181">J134+K134</f>
        <v>0</v>
      </c>
      <c r="M134" s="23"/>
      <c r="N134" s="12">
        <f t="shared" ref="N134:N136" si="182">L134+M134</f>
        <v>0</v>
      </c>
      <c r="O134" s="13"/>
      <c r="P134" s="42"/>
      <c r="Q134" s="12"/>
      <c r="R134" s="13">
        <v>2850</v>
      </c>
      <c r="S134" s="12">
        <f t="shared" si="171"/>
        <v>2850</v>
      </c>
      <c r="T134" s="13">
        <v>-2850</v>
      </c>
      <c r="U134" s="12">
        <f>S134+T134</f>
        <v>0</v>
      </c>
      <c r="V134" s="13"/>
      <c r="W134" s="12">
        <f>U134+V134</f>
        <v>0</v>
      </c>
      <c r="X134" s="13"/>
      <c r="Y134" s="12">
        <f>W134+X134</f>
        <v>0</v>
      </c>
      <c r="Z134" s="23"/>
      <c r="AA134" s="12">
        <f>Y134+Z134</f>
        <v>0</v>
      </c>
      <c r="AB134" s="13"/>
      <c r="AC134" s="13"/>
      <c r="AD134" s="13"/>
      <c r="AE134" s="13"/>
      <c r="AF134" s="13">
        <f t="shared" si="176"/>
        <v>0</v>
      </c>
      <c r="AG134" s="13"/>
      <c r="AH134" s="13">
        <f t="shared" ref="AH134:AH136" si="183">AF134+AG134</f>
        <v>0</v>
      </c>
      <c r="AI134" s="13"/>
      <c r="AJ134" s="13">
        <f t="shared" ref="AJ134:AJ136" si="184">AH134+AI134</f>
        <v>0</v>
      </c>
      <c r="AK134" s="23"/>
      <c r="AL134" s="13">
        <f t="shared" ref="AL134:AL136" si="185">AJ134+AK134</f>
        <v>0</v>
      </c>
      <c r="AM134" s="8"/>
      <c r="AN134" s="10">
        <v>0</v>
      </c>
    </row>
    <row r="135" spans="1:40" ht="54" x14ac:dyDescent="0.35">
      <c r="A135" s="79" t="s">
        <v>180</v>
      </c>
      <c r="B135" s="84" t="s">
        <v>384</v>
      </c>
      <c r="C135" s="89" t="s">
        <v>129</v>
      </c>
      <c r="D135" s="13"/>
      <c r="E135" s="42"/>
      <c r="F135" s="12"/>
      <c r="G135" s="13"/>
      <c r="H135" s="12"/>
      <c r="I135" s="13"/>
      <c r="J135" s="12"/>
      <c r="K135" s="13"/>
      <c r="L135" s="12"/>
      <c r="M135" s="23"/>
      <c r="N135" s="40">
        <f t="shared" si="182"/>
        <v>0</v>
      </c>
      <c r="O135" s="13"/>
      <c r="P135" s="42"/>
      <c r="Q135" s="12"/>
      <c r="R135" s="13"/>
      <c r="S135" s="12"/>
      <c r="T135" s="13"/>
      <c r="U135" s="12"/>
      <c r="V135" s="13"/>
      <c r="W135" s="12"/>
      <c r="X135" s="13"/>
      <c r="Y135" s="12"/>
      <c r="Z135" s="23">
        <v>45000</v>
      </c>
      <c r="AA135" s="40">
        <f>Y135+Z135</f>
        <v>45000</v>
      </c>
      <c r="AB135" s="13"/>
      <c r="AC135" s="13"/>
      <c r="AD135" s="13"/>
      <c r="AE135" s="13"/>
      <c r="AF135" s="13"/>
      <c r="AG135" s="13"/>
      <c r="AH135" s="13"/>
      <c r="AI135" s="13"/>
      <c r="AJ135" s="13"/>
      <c r="AK135" s="23">
        <v>51669.557999999997</v>
      </c>
      <c r="AL135" s="42">
        <f t="shared" si="185"/>
        <v>51669.557999999997</v>
      </c>
      <c r="AM135" s="8" t="s">
        <v>378</v>
      </c>
      <c r="AN135" s="10"/>
    </row>
    <row r="136" spans="1:40" x14ac:dyDescent="0.35">
      <c r="A136" s="79"/>
      <c r="B136" s="84" t="s">
        <v>25</v>
      </c>
      <c r="C136" s="84"/>
      <c r="D136" s="27">
        <f>D138+D139</f>
        <v>210457.8</v>
      </c>
      <c r="E136" s="27">
        <f>E138+E139</f>
        <v>67262.237999999998</v>
      </c>
      <c r="F136" s="26">
        <f t="shared" si="143"/>
        <v>277720.038</v>
      </c>
      <c r="G136" s="27">
        <f>G138+G139</f>
        <v>72670.857999999993</v>
      </c>
      <c r="H136" s="26">
        <f t="shared" si="167"/>
        <v>350390.89600000001</v>
      </c>
      <c r="I136" s="27">
        <f>I138+I139</f>
        <v>48486.6</v>
      </c>
      <c r="J136" s="26">
        <f t="shared" si="180"/>
        <v>398877.49599999998</v>
      </c>
      <c r="K136" s="27">
        <f>K138+K139</f>
        <v>21381.1</v>
      </c>
      <c r="L136" s="26">
        <f t="shared" si="181"/>
        <v>420258.59599999996</v>
      </c>
      <c r="M136" s="27">
        <f>M138+M139</f>
        <v>-38357</v>
      </c>
      <c r="N136" s="40">
        <f t="shared" si="182"/>
        <v>381901.59599999996</v>
      </c>
      <c r="O136" s="27">
        <f t="shared" ref="O136:AB136" si="186">O138+O139</f>
        <v>333295.7</v>
      </c>
      <c r="P136" s="27">
        <f>P138+P139</f>
        <v>0</v>
      </c>
      <c r="Q136" s="26">
        <f t="shared" si="144"/>
        <v>333295.7</v>
      </c>
      <c r="R136" s="27">
        <f>R138+R139</f>
        <v>-32677.599999999999</v>
      </c>
      <c r="S136" s="26">
        <f t="shared" si="171"/>
        <v>300618.10000000003</v>
      </c>
      <c r="T136" s="27">
        <f>T138+T139</f>
        <v>0</v>
      </c>
      <c r="U136" s="26">
        <f>S136+T136</f>
        <v>300618.10000000003</v>
      </c>
      <c r="V136" s="27">
        <f>V138+V139</f>
        <v>-84124.5</v>
      </c>
      <c r="W136" s="26">
        <f>U136+V136</f>
        <v>216493.60000000003</v>
      </c>
      <c r="X136" s="27">
        <f>X138+X139</f>
        <v>0</v>
      </c>
      <c r="Y136" s="26">
        <f>W136+X136</f>
        <v>216493.60000000003</v>
      </c>
      <c r="Z136" s="27">
        <f>Z138+Z139</f>
        <v>38357</v>
      </c>
      <c r="AA136" s="40">
        <f>Y136+Z136</f>
        <v>254850.60000000003</v>
      </c>
      <c r="AB136" s="27">
        <f t="shared" si="186"/>
        <v>296266</v>
      </c>
      <c r="AC136" s="27">
        <f>AC138+AC139</f>
        <v>0</v>
      </c>
      <c r="AD136" s="27">
        <f t="shared" si="145"/>
        <v>296266</v>
      </c>
      <c r="AE136" s="27">
        <f>AE138+AE139</f>
        <v>-155766</v>
      </c>
      <c r="AF136" s="27">
        <f t="shared" si="176"/>
        <v>140500</v>
      </c>
      <c r="AG136" s="27">
        <f>AG138+AG139</f>
        <v>-28221.547000000006</v>
      </c>
      <c r="AH136" s="27">
        <f t="shared" si="183"/>
        <v>112278.45299999999</v>
      </c>
      <c r="AI136" s="27">
        <f>AI138+AI139</f>
        <v>28221.546999999999</v>
      </c>
      <c r="AJ136" s="27">
        <f t="shared" si="184"/>
        <v>140500</v>
      </c>
      <c r="AK136" s="27">
        <f>AK138+AK139</f>
        <v>0</v>
      </c>
      <c r="AL136" s="42">
        <f t="shared" si="185"/>
        <v>140500</v>
      </c>
      <c r="AN136" s="10"/>
    </row>
    <row r="137" spans="1:40" x14ac:dyDescent="0.35">
      <c r="A137" s="79"/>
      <c r="B137" s="80" t="s">
        <v>5</v>
      </c>
      <c r="C137" s="84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40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40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42"/>
      <c r="AN137" s="10"/>
    </row>
    <row r="138" spans="1:40" s="29" customFormat="1" hidden="1" x14ac:dyDescent="0.35">
      <c r="A138" s="25"/>
      <c r="B138" s="34" t="s">
        <v>6</v>
      </c>
      <c r="C138" s="44"/>
      <c r="D138" s="26">
        <f>D142+D144+D149+D150+D151+D156+D157+D154+D147</f>
        <v>148096</v>
      </c>
      <c r="E138" s="26">
        <f>E142+E144+E149+E150+E151+E156+E157+E154+E147+E159</f>
        <v>67262.237999999998</v>
      </c>
      <c r="F138" s="26">
        <f t="shared" si="143"/>
        <v>215358.23800000001</v>
      </c>
      <c r="G138" s="26">
        <f>G142+G144+G149+G150+G151+G156+G157+G154+G147+G159+G160+G161</f>
        <v>72670.857999999993</v>
      </c>
      <c r="H138" s="26">
        <f t="shared" ref="H138:H140" si="187">F138+G138</f>
        <v>288029.09600000002</v>
      </c>
      <c r="I138" s="26">
        <f>I142+I144+I149+I150+I151+I156+I157+I154+I147+I159+I160+I161</f>
        <v>48486.6</v>
      </c>
      <c r="J138" s="26">
        <f t="shared" ref="J138:J140" si="188">H138+I138</f>
        <v>336515.696</v>
      </c>
      <c r="K138" s="26">
        <f>K142+K144+K149+K150+K151+K156+K157+K154+K147+K159+K160+K161+K158</f>
        <v>21381.1</v>
      </c>
      <c r="L138" s="26">
        <f t="shared" ref="L138:L140" si="189">J138+K138</f>
        <v>357896.79599999997</v>
      </c>
      <c r="M138" s="26">
        <f>M142+M144+M149+M150+M151+M156+M157+M154+M147+M159+M160+M161+M158</f>
        <v>-38357</v>
      </c>
      <c r="N138" s="26">
        <f t="shared" ref="N138:N140" si="190">L138+M138</f>
        <v>319539.79599999997</v>
      </c>
      <c r="O138" s="26">
        <f t="shared" ref="O138:AB138" si="191">O142+O144+O149+O150+O151+O156+O157+O154+O147</f>
        <v>216956.9</v>
      </c>
      <c r="P138" s="26">
        <f>P142+P144+P149+P150+P151+P156+P157+P154+P147+P159</f>
        <v>0</v>
      </c>
      <c r="Q138" s="26">
        <f t="shared" si="144"/>
        <v>216956.9</v>
      </c>
      <c r="R138" s="26">
        <f>R142+R144+R149+R150+R151+R156+R157+R154+R147+R159+R160+R161</f>
        <v>0</v>
      </c>
      <c r="S138" s="26">
        <f t="shared" ref="S138:S140" si="192">Q138+R138</f>
        <v>216956.9</v>
      </c>
      <c r="T138" s="26">
        <f>T142+T144+T149+T150+T151+T156+T157+T154+T147+T159+T160+T161</f>
        <v>0</v>
      </c>
      <c r="U138" s="26">
        <f>S138+T138</f>
        <v>216956.9</v>
      </c>
      <c r="V138" s="26">
        <f>V142+V144+V149+V150+V151+V156+V157+V154+V147+V159+V160+V161</f>
        <v>-84124.5</v>
      </c>
      <c r="W138" s="26">
        <f>U138+V138</f>
        <v>132832.4</v>
      </c>
      <c r="X138" s="26">
        <f>X142+X144+X149+X150+X151+X156+X157+X154+X147+X159+X160+X161+X158</f>
        <v>0</v>
      </c>
      <c r="Y138" s="26">
        <f>W138+X138</f>
        <v>132832.4</v>
      </c>
      <c r="Z138" s="26">
        <f>Z142+Z144+Z149+Z150+Z151+Z156+Z157+Z154+Z147+Z159+Z160+Z161+Z158</f>
        <v>38357</v>
      </c>
      <c r="AA138" s="26">
        <f>Y138+Z138</f>
        <v>171189.4</v>
      </c>
      <c r="AB138" s="26">
        <f t="shared" si="191"/>
        <v>140500</v>
      </c>
      <c r="AC138" s="27">
        <f>AC142+AC144+AC149+AC150+AC151+AC156+AC157+AC154+AC147+AC159</f>
        <v>0</v>
      </c>
      <c r="AD138" s="27">
        <f t="shared" si="145"/>
        <v>140500</v>
      </c>
      <c r="AE138" s="27">
        <f>AE142+AE144+AE149+AE150+AE151+AE156+AE157+AE154+AE147+AE159+AE160+AE161</f>
        <v>0</v>
      </c>
      <c r="AF138" s="27">
        <f t="shared" ref="AF138:AF140" si="193">AD138+AE138</f>
        <v>140500</v>
      </c>
      <c r="AG138" s="27">
        <f>AG142+AG144+AG149+AG150+AG151+AG156+AG157+AG154+AG147+AG159+AG160+AG161</f>
        <v>-28221.547000000006</v>
      </c>
      <c r="AH138" s="27">
        <f t="shared" ref="AH138:AH140" si="194">AF138+AG138</f>
        <v>112278.45299999999</v>
      </c>
      <c r="AI138" s="27">
        <f>AI142+AI144+AI149+AI150+AI151+AI156+AI157+AI154+AI147+AI159+AI160+AI161+AI158</f>
        <v>28221.546999999999</v>
      </c>
      <c r="AJ138" s="27">
        <f t="shared" ref="AJ138:AJ140" si="195">AH138+AI138</f>
        <v>140500</v>
      </c>
      <c r="AK138" s="27">
        <f>AK142+AK144+AK149+AK150+AK151+AK156+AK157+AK154+AK147+AK159+AK160+AK161+AK158</f>
        <v>0</v>
      </c>
      <c r="AL138" s="27">
        <f t="shared" ref="AL138:AL140" si="196">AJ138+AK138</f>
        <v>140500</v>
      </c>
      <c r="AM138" s="28"/>
      <c r="AN138" s="30">
        <v>0</v>
      </c>
    </row>
    <row r="139" spans="1:40" x14ac:dyDescent="0.35">
      <c r="A139" s="79"/>
      <c r="B139" s="80" t="s">
        <v>12</v>
      </c>
      <c r="C139" s="84"/>
      <c r="D139" s="26">
        <f>D143+D155+D148</f>
        <v>62361.8</v>
      </c>
      <c r="E139" s="26">
        <f>E143+E155+E148</f>
        <v>0</v>
      </c>
      <c r="F139" s="26">
        <f t="shared" si="143"/>
        <v>62361.8</v>
      </c>
      <c r="G139" s="26">
        <f>G143+G155+G148</f>
        <v>0</v>
      </c>
      <c r="H139" s="26">
        <f t="shared" si="187"/>
        <v>62361.8</v>
      </c>
      <c r="I139" s="26">
        <f>I143+I155+I148</f>
        <v>0</v>
      </c>
      <c r="J139" s="26">
        <f t="shared" si="188"/>
        <v>62361.8</v>
      </c>
      <c r="K139" s="26">
        <f>K143+K155+K148</f>
        <v>0</v>
      </c>
      <c r="L139" s="26">
        <f t="shared" si="189"/>
        <v>62361.8</v>
      </c>
      <c r="M139" s="26">
        <f>M143+M155+M148</f>
        <v>0</v>
      </c>
      <c r="N139" s="40">
        <f t="shared" si="190"/>
        <v>62361.8</v>
      </c>
      <c r="O139" s="26">
        <f t="shared" ref="O139:AB139" si="197">O143+O155+O148</f>
        <v>116338.8</v>
      </c>
      <c r="P139" s="26">
        <f>P143+P155+P148</f>
        <v>0</v>
      </c>
      <c r="Q139" s="26">
        <f t="shared" si="144"/>
        <v>116338.8</v>
      </c>
      <c r="R139" s="26">
        <f>R143+R155+R148</f>
        <v>-32677.599999999999</v>
      </c>
      <c r="S139" s="26">
        <f t="shared" si="192"/>
        <v>83661.200000000012</v>
      </c>
      <c r="T139" s="26">
        <f>T143+T155+T148</f>
        <v>0</v>
      </c>
      <c r="U139" s="26">
        <f>S139+T139</f>
        <v>83661.200000000012</v>
      </c>
      <c r="V139" s="26">
        <f>V143+V155+V148</f>
        <v>0</v>
      </c>
      <c r="W139" s="26">
        <f>U139+V139</f>
        <v>83661.200000000012</v>
      </c>
      <c r="X139" s="26">
        <f>X143+X155+X148</f>
        <v>0</v>
      </c>
      <c r="Y139" s="26">
        <f>W139+X139</f>
        <v>83661.200000000012</v>
      </c>
      <c r="Z139" s="26">
        <f>Z143+Z155+Z148</f>
        <v>0</v>
      </c>
      <c r="AA139" s="40">
        <f>Y139+Z139</f>
        <v>83661.200000000012</v>
      </c>
      <c r="AB139" s="26">
        <f t="shared" si="197"/>
        <v>155766</v>
      </c>
      <c r="AC139" s="27">
        <f>AC143+AC155+AC148</f>
        <v>0</v>
      </c>
      <c r="AD139" s="27">
        <f t="shared" si="145"/>
        <v>155766</v>
      </c>
      <c r="AE139" s="27">
        <f>AE143+AE155+AE148</f>
        <v>-155766</v>
      </c>
      <c r="AF139" s="27">
        <f t="shared" si="193"/>
        <v>0</v>
      </c>
      <c r="AG139" s="27">
        <f>AG143+AG155+AG148</f>
        <v>0</v>
      </c>
      <c r="AH139" s="27">
        <f t="shared" si="194"/>
        <v>0</v>
      </c>
      <c r="AI139" s="27">
        <f>AI143+AI155+AI148</f>
        <v>0</v>
      </c>
      <c r="AJ139" s="27">
        <f t="shared" si="195"/>
        <v>0</v>
      </c>
      <c r="AK139" s="27">
        <f>AK143+AK155+AK148</f>
        <v>0</v>
      </c>
      <c r="AL139" s="42">
        <f t="shared" si="196"/>
        <v>0</v>
      </c>
      <c r="AN139" s="10"/>
    </row>
    <row r="140" spans="1:40" ht="54" x14ac:dyDescent="0.35">
      <c r="A140" s="79" t="s">
        <v>181</v>
      </c>
      <c r="B140" s="80" t="s">
        <v>134</v>
      </c>
      <c r="C140" s="89" t="s">
        <v>355</v>
      </c>
      <c r="D140" s="12">
        <f>D142+D143</f>
        <v>122861.8</v>
      </c>
      <c r="E140" s="40">
        <f>E142+E143</f>
        <v>41419.322999999997</v>
      </c>
      <c r="F140" s="12">
        <f t="shared" si="143"/>
        <v>164281.12299999999</v>
      </c>
      <c r="G140" s="12">
        <f>G142+G143</f>
        <v>20363.190999999999</v>
      </c>
      <c r="H140" s="12">
        <f t="shared" si="187"/>
        <v>184644.31399999998</v>
      </c>
      <c r="I140" s="12">
        <f>I142+I143</f>
        <v>0</v>
      </c>
      <c r="J140" s="12">
        <f t="shared" si="188"/>
        <v>184644.31399999998</v>
      </c>
      <c r="K140" s="12">
        <f>K142+K143</f>
        <v>0</v>
      </c>
      <c r="L140" s="12">
        <f t="shared" si="189"/>
        <v>184644.31399999998</v>
      </c>
      <c r="M140" s="21">
        <f>M142+M143</f>
        <v>0</v>
      </c>
      <c r="N140" s="40">
        <f t="shared" si="190"/>
        <v>184644.31399999998</v>
      </c>
      <c r="O140" s="12">
        <f t="shared" ref="O140:AB140" si="198">O142+O143</f>
        <v>176838.8</v>
      </c>
      <c r="P140" s="40">
        <f>P142+P143</f>
        <v>0</v>
      </c>
      <c r="Q140" s="12">
        <f t="shared" si="144"/>
        <v>176838.8</v>
      </c>
      <c r="R140" s="12">
        <f>R142+R143</f>
        <v>-32677.599999999999</v>
      </c>
      <c r="S140" s="12">
        <f t="shared" si="192"/>
        <v>144161.19999999998</v>
      </c>
      <c r="T140" s="12">
        <f>T142+T143</f>
        <v>0</v>
      </c>
      <c r="U140" s="12">
        <f>S140+T140</f>
        <v>144161.19999999998</v>
      </c>
      <c r="V140" s="12">
        <f>V142+V143</f>
        <v>0</v>
      </c>
      <c r="W140" s="12">
        <f>U140+V140</f>
        <v>144161.19999999998</v>
      </c>
      <c r="X140" s="12">
        <f>X142+X143</f>
        <v>0</v>
      </c>
      <c r="Y140" s="12">
        <f>W140+X140</f>
        <v>144161.19999999998</v>
      </c>
      <c r="Z140" s="21">
        <f>Z142+Z143</f>
        <v>0</v>
      </c>
      <c r="AA140" s="40">
        <f>Y140+Z140</f>
        <v>144161.19999999998</v>
      </c>
      <c r="AB140" s="12">
        <f t="shared" si="198"/>
        <v>180500</v>
      </c>
      <c r="AC140" s="13">
        <f>AC142+AC143</f>
        <v>0</v>
      </c>
      <c r="AD140" s="13">
        <f t="shared" si="145"/>
        <v>180500</v>
      </c>
      <c r="AE140" s="13">
        <f>AE142+AE143</f>
        <v>-120000</v>
      </c>
      <c r="AF140" s="13">
        <f t="shared" si="193"/>
        <v>60500</v>
      </c>
      <c r="AG140" s="13">
        <f>AG142+AG143</f>
        <v>0</v>
      </c>
      <c r="AH140" s="13">
        <f t="shared" si="194"/>
        <v>60500</v>
      </c>
      <c r="AI140" s="13">
        <f>AI142+AI143</f>
        <v>0</v>
      </c>
      <c r="AJ140" s="13">
        <f t="shared" si="195"/>
        <v>60500</v>
      </c>
      <c r="AK140" s="23">
        <f>AK142+AK143</f>
        <v>0</v>
      </c>
      <c r="AL140" s="42">
        <f t="shared" si="196"/>
        <v>60500</v>
      </c>
      <c r="AN140" s="10"/>
    </row>
    <row r="141" spans="1:40" x14ac:dyDescent="0.35">
      <c r="A141" s="79"/>
      <c r="B141" s="80" t="s">
        <v>5</v>
      </c>
      <c r="C141" s="89"/>
      <c r="D141" s="12"/>
      <c r="E141" s="40"/>
      <c r="F141" s="12"/>
      <c r="G141" s="12"/>
      <c r="H141" s="12"/>
      <c r="I141" s="12"/>
      <c r="J141" s="12"/>
      <c r="K141" s="12"/>
      <c r="L141" s="12"/>
      <c r="M141" s="21"/>
      <c r="N141" s="40"/>
      <c r="O141" s="12"/>
      <c r="P141" s="40"/>
      <c r="Q141" s="12"/>
      <c r="R141" s="12"/>
      <c r="S141" s="12"/>
      <c r="T141" s="12"/>
      <c r="U141" s="12"/>
      <c r="V141" s="12"/>
      <c r="W141" s="12"/>
      <c r="X141" s="12"/>
      <c r="Y141" s="12"/>
      <c r="Z141" s="21"/>
      <c r="AA141" s="40"/>
      <c r="AB141" s="12"/>
      <c r="AC141" s="13"/>
      <c r="AD141" s="13"/>
      <c r="AE141" s="13"/>
      <c r="AF141" s="13"/>
      <c r="AG141" s="13"/>
      <c r="AH141" s="13"/>
      <c r="AI141" s="13"/>
      <c r="AJ141" s="13"/>
      <c r="AK141" s="23"/>
      <c r="AL141" s="42"/>
      <c r="AN141" s="10"/>
    </row>
    <row r="142" spans="1:40" s="3" customFormat="1" hidden="1" x14ac:dyDescent="0.35">
      <c r="A142" s="1"/>
      <c r="B142" s="6" t="s">
        <v>6</v>
      </c>
      <c r="C142" s="18"/>
      <c r="D142" s="12">
        <v>60500</v>
      </c>
      <c r="E142" s="40">
        <v>41419.322999999997</v>
      </c>
      <c r="F142" s="12">
        <f t="shared" si="143"/>
        <v>101919.323</v>
      </c>
      <c r="G142" s="12">
        <v>20363.190999999999</v>
      </c>
      <c r="H142" s="12">
        <f t="shared" ref="H142:H145" si="199">F142+G142</f>
        <v>122282.514</v>
      </c>
      <c r="I142" s="12"/>
      <c r="J142" s="12">
        <f t="shared" ref="J142:J145" si="200">H142+I142</f>
        <v>122282.514</v>
      </c>
      <c r="K142" s="12"/>
      <c r="L142" s="12">
        <f t="shared" ref="L142:L145" si="201">J142+K142</f>
        <v>122282.514</v>
      </c>
      <c r="M142" s="21"/>
      <c r="N142" s="12">
        <f t="shared" ref="N142:N145" si="202">L142+M142</f>
        <v>122282.514</v>
      </c>
      <c r="O142" s="12">
        <v>60500</v>
      </c>
      <c r="P142" s="40"/>
      <c r="Q142" s="12">
        <f t="shared" si="144"/>
        <v>60500</v>
      </c>
      <c r="R142" s="12"/>
      <c r="S142" s="12">
        <f t="shared" ref="S142:S145" si="203">Q142+R142</f>
        <v>60500</v>
      </c>
      <c r="T142" s="12"/>
      <c r="U142" s="12">
        <f>S142+T142</f>
        <v>60500</v>
      </c>
      <c r="V142" s="12"/>
      <c r="W142" s="12">
        <f>U142+V142</f>
        <v>60500</v>
      </c>
      <c r="X142" s="12"/>
      <c r="Y142" s="12">
        <f>W142+X142</f>
        <v>60500</v>
      </c>
      <c r="Z142" s="21"/>
      <c r="AA142" s="12">
        <f>Y142+Z142</f>
        <v>60500</v>
      </c>
      <c r="AB142" s="13">
        <v>60500</v>
      </c>
      <c r="AC142" s="13"/>
      <c r="AD142" s="13">
        <f t="shared" si="145"/>
        <v>60500</v>
      </c>
      <c r="AE142" s="13"/>
      <c r="AF142" s="13">
        <f t="shared" ref="AF142:AF145" si="204">AD142+AE142</f>
        <v>60500</v>
      </c>
      <c r="AG142" s="13"/>
      <c r="AH142" s="13">
        <f t="shared" ref="AH142:AH145" si="205">AF142+AG142</f>
        <v>60500</v>
      </c>
      <c r="AI142" s="13"/>
      <c r="AJ142" s="13">
        <f t="shared" ref="AJ142:AJ145" si="206">AH142+AI142</f>
        <v>60500</v>
      </c>
      <c r="AK142" s="23"/>
      <c r="AL142" s="13">
        <f t="shared" ref="AL142:AL145" si="207">AJ142+AK142</f>
        <v>60500</v>
      </c>
      <c r="AM142" s="8" t="s">
        <v>223</v>
      </c>
      <c r="AN142" s="10">
        <v>0</v>
      </c>
    </row>
    <row r="143" spans="1:40" x14ac:dyDescent="0.35">
      <c r="A143" s="79"/>
      <c r="B143" s="90" t="s">
        <v>12</v>
      </c>
      <c r="C143" s="84"/>
      <c r="D143" s="12">
        <v>62361.8</v>
      </c>
      <c r="E143" s="40"/>
      <c r="F143" s="12">
        <f t="shared" si="143"/>
        <v>62361.8</v>
      </c>
      <c r="G143" s="12"/>
      <c r="H143" s="12">
        <f t="shared" si="199"/>
        <v>62361.8</v>
      </c>
      <c r="I143" s="12"/>
      <c r="J143" s="12">
        <f t="shared" si="200"/>
        <v>62361.8</v>
      </c>
      <c r="K143" s="12"/>
      <c r="L143" s="12">
        <f t="shared" si="201"/>
        <v>62361.8</v>
      </c>
      <c r="M143" s="21"/>
      <c r="N143" s="40">
        <f t="shared" si="202"/>
        <v>62361.8</v>
      </c>
      <c r="O143" s="12">
        <v>116338.8</v>
      </c>
      <c r="P143" s="40"/>
      <c r="Q143" s="12">
        <f t="shared" si="144"/>
        <v>116338.8</v>
      </c>
      <c r="R143" s="12">
        <v>-32677.599999999999</v>
      </c>
      <c r="S143" s="12">
        <f t="shared" si="203"/>
        <v>83661.200000000012</v>
      </c>
      <c r="T143" s="12"/>
      <c r="U143" s="12">
        <f>S143+T143</f>
        <v>83661.200000000012</v>
      </c>
      <c r="V143" s="12"/>
      <c r="W143" s="12">
        <f>U143+V143</f>
        <v>83661.200000000012</v>
      </c>
      <c r="X143" s="12"/>
      <c r="Y143" s="12">
        <f>W143+X143</f>
        <v>83661.200000000012</v>
      </c>
      <c r="Z143" s="21"/>
      <c r="AA143" s="40">
        <f>Y143+Z143</f>
        <v>83661.200000000012</v>
      </c>
      <c r="AB143" s="13">
        <v>120000</v>
      </c>
      <c r="AC143" s="13"/>
      <c r="AD143" s="13">
        <f t="shared" si="145"/>
        <v>120000</v>
      </c>
      <c r="AE143" s="13">
        <v>-120000</v>
      </c>
      <c r="AF143" s="13">
        <f t="shared" si="204"/>
        <v>0</v>
      </c>
      <c r="AG143" s="13"/>
      <c r="AH143" s="13">
        <f t="shared" si="205"/>
        <v>0</v>
      </c>
      <c r="AI143" s="13"/>
      <c r="AJ143" s="13">
        <f t="shared" si="206"/>
        <v>0</v>
      </c>
      <c r="AK143" s="23"/>
      <c r="AL143" s="42">
        <f t="shared" si="207"/>
        <v>0</v>
      </c>
      <c r="AM143" s="8" t="s">
        <v>224</v>
      </c>
      <c r="AN143" s="10"/>
    </row>
    <row r="144" spans="1:40" ht="54" x14ac:dyDescent="0.35">
      <c r="A144" s="79" t="s">
        <v>182</v>
      </c>
      <c r="B144" s="80" t="s">
        <v>78</v>
      </c>
      <c r="C144" s="89" t="s">
        <v>355</v>
      </c>
      <c r="D144" s="12">
        <v>16975.900000000001</v>
      </c>
      <c r="E144" s="40"/>
      <c r="F144" s="12">
        <f t="shared" si="143"/>
        <v>16975.900000000001</v>
      </c>
      <c r="G144" s="12"/>
      <c r="H144" s="12">
        <f t="shared" si="199"/>
        <v>16975.900000000001</v>
      </c>
      <c r="I144" s="12"/>
      <c r="J144" s="12">
        <f t="shared" si="200"/>
        <v>16975.900000000001</v>
      </c>
      <c r="K144" s="12"/>
      <c r="L144" s="12">
        <f t="shared" si="201"/>
        <v>16975.900000000001</v>
      </c>
      <c r="M144" s="21">
        <v>-16975.900000000001</v>
      </c>
      <c r="N144" s="40">
        <f t="shared" si="202"/>
        <v>0</v>
      </c>
      <c r="O144" s="12">
        <v>0</v>
      </c>
      <c r="P144" s="40"/>
      <c r="Q144" s="12">
        <f t="shared" si="144"/>
        <v>0</v>
      </c>
      <c r="R144" s="12"/>
      <c r="S144" s="12">
        <f t="shared" si="203"/>
        <v>0</v>
      </c>
      <c r="T144" s="12"/>
      <c r="U144" s="12">
        <f>S144+T144</f>
        <v>0</v>
      </c>
      <c r="V144" s="12"/>
      <c r="W144" s="12">
        <f>U144+V144</f>
        <v>0</v>
      </c>
      <c r="X144" s="12"/>
      <c r="Y144" s="12">
        <f>W144+X144</f>
        <v>0</v>
      </c>
      <c r="Z144" s="21">
        <v>16975.900000000001</v>
      </c>
      <c r="AA144" s="40">
        <f>Y144+Z144</f>
        <v>16975.900000000001</v>
      </c>
      <c r="AB144" s="13">
        <v>0</v>
      </c>
      <c r="AC144" s="13"/>
      <c r="AD144" s="13">
        <f t="shared" si="145"/>
        <v>0</v>
      </c>
      <c r="AE144" s="13"/>
      <c r="AF144" s="13">
        <f t="shared" si="204"/>
        <v>0</v>
      </c>
      <c r="AG144" s="13"/>
      <c r="AH144" s="13">
        <f t="shared" si="205"/>
        <v>0</v>
      </c>
      <c r="AI144" s="13"/>
      <c r="AJ144" s="13">
        <f t="shared" si="206"/>
        <v>0</v>
      </c>
      <c r="AK144" s="23"/>
      <c r="AL144" s="42">
        <f t="shared" si="207"/>
        <v>0</v>
      </c>
      <c r="AM144" s="8" t="s">
        <v>110</v>
      </c>
      <c r="AN144" s="10"/>
    </row>
    <row r="145" spans="1:40" ht="54" x14ac:dyDescent="0.35">
      <c r="A145" s="79" t="s">
        <v>183</v>
      </c>
      <c r="B145" s="80" t="s">
        <v>45</v>
      </c>
      <c r="C145" s="89" t="s">
        <v>355</v>
      </c>
      <c r="D145" s="12">
        <f>D147+D148</f>
        <v>16230.4</v>
      </c>
      <c r="E145" s="40">
        <f>E147+E148</f>
        <v>0</v>
      </c>
      <c r="F145" s="12">
        <f t="shared" si="143"/>
        <v>16230.4</v>
      </c>
      <c r="G145" s="12">
        <f>G147+G148</f>
        <v>0</v>
      </c>
      <c r="H145" s="12">
        <f t="shared" si="199"/>
        <v>16230.4</v>
      </c>
      <c r="I145" s="12">
        <f>I147+I148</f>
        <v>0</v>
      </c>
      <c r="J145" s="12">
        <f t="shared" si="200"/>
        <v>16230.4</v>
      </c>
      <c r="K145" s="12">
        <f>K147+K148</f>
        <v>0</v>
      </c>
      <c r="L145" s="12">
        <f t="shared" si="201"/>
        <v>16230.4</v>
      </c>
      <c r="M145" s="21">
        <f>M147+M148</f>
        <v>0</v>
      </c>
      <c r="N145" s="40">
        <f t="shared" si="202"/>
        <v>16230.4</v>
      </c>
      <c r="O145" s="12">
        <f t="shared" ref="O145:AB145" si="208">O147+O148</f>
        <v>39980.400000000001</v>
      </c>
      <c r="P145" s="40">
        <f>P147+P148</f>
        <v>0</v>
      </c>
      <c r="Q145" s="12">
        <f t="shared" si="144"/>
        <v>39980.400000000001</v>
      </c>
      <c r="R145" s="12">
        <f>R147+R148</f>
        <v>0</v>
      </c>
      <c r="S145" s="12">
        <f t="shared" si="203"/>
        <v>39980.400000000001</v>
      </c>
      <c r="T145" s="12">
        <f>T147+T148</f>
        <v>0</v>
      </c>
      <c r="U145" s="12">
        <f>S145+T145</f>
        <v>39980.400000000001</v>
      </c>
      <c r="V145" s="12">
        <f>V147+V148</f>
        <v>0</v>
      </c>
      <c r="W145" s="12">
        <f>U145+V145</f>
        <v>39980.400000000001</v>
      </c>
      <c r="X145" s="12">
        <f>X147+X148</f>
        <v>0</v>
      </c>
      <c r="Y145" s="12">
        <f>W145+X145</f>
        <v>39980.400000000001</v>
      </c>
      <c r="Z145" s="21">
        <f>Z147+Z148</f>
        <v>0</v>
      </c>
      <c r="AA145" s="40">
        <f>Y145+Z145</f>
        <v>39980.400000000001</v>
      </c>
      <c r="AB145" s="12">
        <f t="shared" si="208"/>
        <v>17701.5</v>
      </c>
      <c r="AC145" s="13">
        <f>AC147+AC148</f>
        <v>0</v>
      </c>
      <c r="AD145" s="13">
        <f t="shared" si="145"/>
        <v>17701.5</v>
      </c>
      <c r="AE145" s="13">
        <f>AE147+AE148</f>
        <v>-17701.5</v>
      </c>
      <c r="AF145" s="13">
        <f t="shared" si="204"/>
        <v>0</v>
      </c>
      <c r="AG145" s="13">
        <f>AG147+AG148</f>
        <v>28022.061000000002</v>
      </c>
      <c r="AH145" s="13">
        <f t="shared" si="205"/>
        <v>28022.061000000002</v>
      </c>
      <c r="AI145" s="13">
        <f>AI147+AI148</f>
        <v>0</v>
      </c>
      <c r="AJ145" s="13">
        <f t="shared" si="206"/>
        <v>28022.061000000002</v>
      </c>
      <c r="AK145" s="23">
        <f>AK147+AK148</f>
        <v>0</v>
      </c>
      <c r="AL145" s="42">
        <f t="shared" si="207"/>
        <v>28022.061000000002</v>
      </c>
      <c r="AM145" s="8" t="s">
        <v>111</v>
      </c>
      <c r="AN145" s="10"/>
    </row>
    <row r="146" spans="1:40" s="3" customFormat="1" hidden="1" x14ac:dyDescent="0.35">
      <c r="A146" s="1"/>
      <c r="B146" s="6" t="s">
        <v>5</v>
      </c>
      <c r="C146" s="5"/>
      <c r="D146" s="12"/>
      <c r="E146" s="40"/>
      <c r="F146" s="12"/>
      <c r="G146" s="12"/>
      <c r="H146" s="12"/>
      <c r="I146" s="12"/>
      <c r="J146" s="12"/>
      <c r="K146" s="12"/>
      <c r="L146" s="12"/>
      <c r="M146" s="21"/>
      <c r="N146" s="12"/>
      <c r="O146" s="12"/>
      <c r="P146" s="40"/>
      <c r="Q146" s="12"/>
      <c r="R146" s="12"/>
      <c r="S146" s="12"/>
      <c r="T146" s="12"/>
      <c r="U146" s="12"/>
      <c r="V146" s="12"/>
      <c r="W146" s="12"/>
      <c r="X146" s="12"/>
      <c r="Y146" s="12"/>
      <c r="Z146" s="21"/>
      <c r="AA146" s="12"/>
      <c r="AB146" s="13"/>
      <c r="AC146" s="13"/>
      <c r="AD146" s="13"/>
      <c r="AE146" s="13"/>
      <c r="AF146" s="13"/>
      <c r="AG146" s="13"/>
      <c r="AH146" s="13"/>
      <c r="AI146" s="13"/>
      <c r="AJ146" s="13"/>
      <c r="AK146" s="23"/>
      <c r="AL146" s="13"/>
      <c r="AM146" s="8"/>
      <c r="AN146" s="10">
        <v>0</v>
      </c>
    </row>
    <row r="147" spans="1:40" s="3" customFormat="1" hidden="1" x14ac:dyDescent="0.35">
      <c r="A147" s="1"/>
      <c r="B147" s="6" t="s">
        <v>6</v>
      </c>
      <c r="C147" s="5"/>
      <c r="D147" s="12">
        <v>16230.4</v>
      </c>
      <c r="E147" s="40"/>
      <c r="F147" s="12">
        <f t="shared" si="143"/>
        <v>16230.4</v>
      </c>
      <c r="G147" s="12"/>
      <c r="H147" s="12">
        <f t="shared" ref="H147:H152" si="209">F147+G147</f>
        <v>16230.4</v>
      </c>
      <c r="I147" s="12"/>
      <c r="J147" s="12">
        <f t="shared" ref="J147:J152" si="210">H147+I147</f>
        <v>16230.4</v>
      </c>
      <c r="K147" s="12"/>
      <c r="L147" s="12">
        <f t="shared" ref="L147:L152" si="211">J147+K147</f>
        <v>16230.4</v>
      </c>
      <c r="M147" s="21"/>
      <c r="N147" s="12">
        <f t="shared" ref="N147:N152" si="212">L147+M147</f>
        <v>16230.4</v>
      </c>
      <c r="O147" s="12">
        <v>39980.400000000001</v>
      </c>
      <c r="P147" s="40"/>
      <c r="Q147" s="12">
        <f t="shared" si="144"/>
        <v>39980.400000000001</v>
      </c>
      <c r="R147" s="12"/>
      <c r="S147" s="12">
        <f t="shared" ref="S147:S152" si="213">Q147+R147</f>
        <v>39980.400000000001</v>
      </c>
      <c r="T147" s="12"/>
      <c r="U147" s="12">
        <f t="shared" ref="U147:U152" si="214">S147+T147</f>
        <v>39980.400000000001</v>
      </c>
      <c r="V147" s="12"/>
      <c r="W147" s="12">
        <f t="shared" ref="W147:W152" si="215">U147+V147</f>
        <v>39980.400000000001</v>
      </c>
      <c r="X147" s="12"/>
      <c r="Y147" s="12">
        <f t="shared" ref="Y147:Y152" si="216">W147+X147</f>
        <v>39980.400000000001</v>
      </c>
      <c r="Z147" s="21"/>
      <c r="AA147" s="12">
        <f t="shared" ref="AA147:AA152" si="217">Y147+Z147</f>
        <v>39980.400000000001</v>
      </c>
      <c r="AB147" s="13">
        <v>0</v>
      </c>
      <c r="AC147" s="13"/>
      <c r="AD147" s="13">
        <f t="shared" si="145"/>
        <v>0</v>
      </c>
      <c r="AE147" s="13"/>
      <c r="AF147" s="13">
        <f t="shared" ref="AF147:AF152" si="218">AD147+AE147</f>
        <v>0</v>
      </c>
      <c r="AG147" s="13">
        <v>28022.061000000002</v>
      </c>
      <c r="AH147" s="13">
        <f t="shared" ref="AH147:AH152" si="219">AF147+AG147</f>
        <v>28022.061000000002</v>
      </c>
      <c r="AI147" s="13"/>
      <c r="AJ147" s="13">
        <f t="shared" ref="AJ147:AJ152" si="220">AH147+AI147</f>
        <v>28022.061000000002</v>
      </c>
      <c r="AK147" s="23"/>
      <c r="AL147" s="13">
        <f t="shared" ref="AL147:AL152" si="221">AJ147+AK147</f>
        <v>28022.061000000002</v>
      </c>
      <c r="AM147" s="8" t="s">
        <v>111</v>
      </c>
      <c r="AN147" s="10">
        <v>0</v>
      </c>
    </row>
    <row r="148" spans="1:40" s="3" customFormat="1" hidden="1" x14ac:dyDescent="0.35">
      <c r="A148" s="1"/>
      <c r="B148" s="4" t="s">
        <v>12</v>
      </c>
      <c r="C148" s="5"/>
      <c r="D148" s="12">
        <v>0</v>
      </c>
      <c r="E148" s="40">
        <v>0</v>
      </c>
      <c r="F148" s="12">
        <f t="shared" si="143"/>
        <v>0</v>
      </c>
      <c r="G148" s="12">
        <v>0</v>
      </c>
      <c r="H148" s="12">
        <f t="shared" si="209"/>
        <v>0</v>
      </c>
      <c r="I148" s="12">
        <v>0</v>
      </c>
      <c r="J148" s="12">
        <f t="shared" si="210"/>
        <v>0</v>
      </c>
      <c r="K148" s="12">
        <v>0</v>
      </c>
      <c r="L148" s="12">
        <f t="shared" si="211"/>
        <v>0</v>
      </c>
      <c r="M148" s="21">
        <v>0</v>
      </c>
      <c r="N148" s="12">
        <f t="shared" si="212"/>
        <v>0</v>
      </c>
      <c r="O148" s="12">
        <v>0</v>
      </c>
      <c r="P148" s="40">
        <v>0</v>
      </c>
      <c r="Q148" s="12">
        <f t="shared" si="144"/>
        <v>0</v>
      </c>
      <c r="R148" s="12">
        <v>0</v>
      </c>
      <c r="S148" s="12">
        <f t="shared" si="213"/>
        <v>0</v>
      </c>
      <c r="T148" s="12">
        <v>0</v>
      </c>
      <c r="U148" s="12">
        <f t="shared" si="214"/>
        <v>0</v>
      </c>
      <c r="V148" s="12">
        <v>0</v>
      </c>
      <c r="W148" s="12">
        <f t="shared" si="215"/>
        <v>0</v>
      </c>
      <c r="X148" s="12">
        <v>0</v>
      </c>
      <c r="Y148" s="12">
        <f t="shared" si="216"/>
        <v>0</v>
      </c>
      <c r="Z148" s="21">
        <v>0</v>
      </c>
      <c r="AA148" s="12">
        <f t="shared" si="217"/>
        <v>0</v>
      </c>
      <c r="AB148" s="13">
        <v>17701.5</v>
      </c>
      <c r="AC148" s="13">
        <v>0</v>
      </c>
      <c r="AD148" s="13">
        <f t="shared" si="145"/>
        <v>17701.5</v>
      </c>
      <c r="AE148" s="13">
        <v>-17701.5</v>
      </c>
      <c r="AF148" s="13">
        <f t="shared" si="218"/>
        <v>0</v>
      </c>
      <c r="AG148" s="13"/>
      <c r="AH148" s="13">
        <f t="shared" si="219"/>
        <v>0</v>
      </c>
      <c r="AI148" s="13"/>
      <c r="AJ148" s="13">
        <f t="shared" si="220"/>
        <v>0</v>
      </c>
      <c r="AK148" s="23"/>
      <c r="AL148" s="13">
        <f t="shared" si="221"/>
        <v>0</v>
      </c>
      <c r="AM148" s="8" t="s">
        <v>225</v>
      </c>
      <c r="AN148" s="10">
        <v>0</v>
      </c>
    </row>
    <row r="149" spans="1:40" s="3" customFormat="1" ht="54" hidden="1" x14ac:dyDescent="0.35">
      <c r="A149" s="54" t="s">
        <v>180</v>
      </c>
      <c r="B149" s="6" t="s">
        <v>46</v>
      </c>
      <c r="C149" s="5" t="s">
        <v>355</v>
      </c>
      <c r="D149" s="12">
        <v>0</v>
      </c>
      <c r="E149" s="40">
        <v>0</v>
      </c>
      <c r="F149" s="12">
        <f t="shared" si="143"/>
        <v>0</v>
      </c>
      <c r="G149" s="12">
        <v>0</v>
      </c>
      <c r="H149" s="12">
        <f t="shared" si="209"/>
        <v>0</v>
      </c>
      <c r="I149" s="12"/>
      <c r="J149" s="12">
        <f t="shared" si="210"/>
        <v>0</v>
      </c>
      <c r="K149" s="12"/>
      <c r="L149" s="12">
        <f t="shared" si="211"/>
        <v>0</v>
      </c>
      <c r="M149" s="21"/>
      <c r="N149" s="12">
        <f t="shared" si="212"/>
        <v>0</v>
      </c>
      <c r="O149" s="12">
        <v>14256.8</v>
      </c>
      <c r="P149" s="40">
        <v>0</v>
      </c>
      <c r="Q149" s="12">
        <f t="shared" si="144"/>
        <v>14256.8</v>
      </c>
      <c r="R149" s="12">
        <v>0</v>
      </c>
      <c r="S149" s="12">
        <f t="shared" si="213"/>
        <v>14256.8</v>
      </c>
      <c r="T149" s="12">
        <v>0</v>
      </c>
      <c r="U149" s="12">
        <f t="shared" si="214"/>
        <v>14256.8</v>
      </c>
      <c r="V149" s="12">
        <v>-14256.8</v>
      </c>
      <c r="W149" s="12">
        <f t="shared" si="215"/>
        <v>0</v>
      </c>
      <c r="X149" s="12"/>
      <c r="Y149" s="12">
        <f t="shared" si="216"/>
        <v>0</v>
      </c>
      <c r="Z149" s="21"/>
      <c r="AA149" s="12">
        <f t="shared" si="217"/>
        <v>0</v>
      </c>
      <c r="AB149" s="13">
        <v>0</v>
      </c>
      <c r="AC149" s="13">
        <v>0</v>
      </c>
      <c r="AD149" s="13">
        <f t="shared" si="145"/>
        <v>0</v>
      </c>
      <c r="AE149" s="13">
        <v>0</v>
      </c>
      <c r="AF149" s="13">
        <f t="shared" si="218"/>
        <v>0</v>
      </c>
      <c r="AG149" s="13">
        <v>0</v>
      </c>
      <c r="AH149" s="13">
        <f t="shared" si="219"/>
        <v>0</v>
      </c>
      <c r="AI149" s="13">
        <v>0</v>
      </c>
      <c r="AJ149" s="13">
        <f t="shared" si="220"/>
        <v>0</v>
      </c>
      <c r="AK149" s="23">
        <v>0</v>
      </c>
      <c r="AL149" s="13">
        <f t="shared" si="221"/>
        <v>0</v>
      </c>
      <c r="AM149" s="7" t="s">
        <v>112</v>
      </c>
      <c r="AN149" s="10">
        <v>0</v>
      </c>
    </row>
    <row r="150" spans="1:40" ht="54" x14ac:dyDescent="0.35">
      <c r="A150" s="79" t="s">
        <v>184</v>
      </c>
      <c r="B150" s="80" t="s">
        <v>47</v>
      </c>
      <c r="C150" s="89" t="s">
        <v>355</v>
      </c>
      <c r="D150" s="12">
        <v>12170.5</v>
      </c>
      <c r="E150" s="40"/>
      <c r="F150" s="12">
        <f t="shared" si="143"/>
        <v>12170.5</v>
      </c>
      <c r="G150" s="12"/>
      <c r="H150" s="12">
        <f t="shared" si="209"/>
        <v>12170.5</v>
      </c>
      <c r="I150" s="12">
        <v>26867.7</v>
      </c>
      <c r="J150" s="12">
        <f t="shared" si="210"/>
        <v>39038.199999999997</v>
      </c>
      <c r="K150" s="12"/>
      <c r="L150" s="12">
        <f t="shared" si="211"/>
        <v>39038.199999999997</v>
      </c>
      <c r="M150" s="21"/>
      <c r="N150" s="40">
        <f t="shared" si="212"/>
        <v>39038.199999999997</v>
      </c>
      <c r="O150" s="12">
        <v>37733.300000000003</v>
      </c>
      <c r="P150" s="40"/>
      <c r="Q150" s="12">
        <f t="shared" si="144"/>
        <v>37733.300000000003</v>
      </c>
      <c r="R150" s="12"/>
      <c r="S150" s="12">
        <f t="shared" si="213"/>
        <v>37733.300000000003</v>
      </c>
      <c r="T150" s="12"/>
      <c r="U150" s="12">
        <f t="shared" si="214"/>
        <v>37733.300000000003</v>
      </c>
      <c r="V150" s="12">
        <v>-22429.963</v>
      </c>
      <c r="W150" s="12">
        <f t="shared" si="215"/>
        <v>15303.337000000003</v>
      </c>
      <c r="X150" s="12"/>
      <c r="Y150" s="12">
        <f t="shared" si="216"/>
        <v>15303.337000000003</v>
      </c>
      <c r="Z150" s="21"/>
      <c r="AA150" s="40">
        <f t="shared" si="217"/>
        <v>15303.337000000003</v>
      </c>
      <c r="AB150" s="13">
        <v>0</v>
      </c>
      <c r="AC150" s="13"/>
      <c r="AD150" s="13">
        <f t="shared" si="145"/>
        <v>0</v>
      </c>
      <c r="AE150" s="13"/>
      <c r="AF150" s="13">
        <f t="shared" si="218"/>
        <v>0</v>
      </c>
      <c r="AG150" s="13"/>
      <c r="AH150" s="13">
        <f t="shared" si="219"/>
        <v>0</v>
      </c>
      <c r="AI150" s="13"/>
      <c r="AJ150" s="13">
        <f t="shared" si="220"/>
        <v>0</v>
      </c>
      <c r="AK150" s="23"/>
      <c r="AL150" s="42">
        <f t="shared" si="221"/>
        <v>0</v>
      </c>
      <c r="AM150" s="7" t="s">
        <v>113</v>
      </c>
      <c r="AN150" s="10"/>
    </row>
    <row r="151" spans="1:40" ht="54" x14ac:dyDescent="0.35">
      <c r="A151" s="79" t="s">
        <v>185</v>
      </c>
      <c r="B151" s="80" t="s">
        <v>48</v>
      </c>
      <c r="C151" s="89" t="s">
        <v>355</v>
      </c>
      <c r="D151" s="12">
        <v>18910</v>
      </c>
      <c r="E151" s="40"/>
      <c r="F151" s="12">
        <f t="shared" si="143"/>
        <v>18910</v>
      </c>
      <c r="G151" s="12"/>
      <c r="H151" s="12">
        <f t="shared" si="209"/>
        <v>18910</v>
      </c>
      <c r="I151" s="12">
        <v>43000</v>
      </c>
      <c r="J151" s="12">
        <f t="shared" si="210"/>
        <v>61910</v>
      </c>
      <c r="K151" s="12"/>
      <c r="L151" s="12">
        <f t="shared" si="211"/>
        <v>61910</v>
      </c>
      <c r="M151" s="21"/>
      <c r="N151" s="40">
        <f t="shared" si="212"/>
        <v>61910</v>
      </c>
      <c r="O151" s="12">
        <v>53457.599999999999</v>
      </c>
      <c r="P151" s="40"/>
      <c r="Q151" s="12">
        <f t="shared" si="144"/>
        <v>53457.599999999999</v>
      </c>
      <c r="R151" s="12"/>
      <c r="S151" s="12">
        <f t="shared" si="213"/>
        <v>53457.599999999999</v>
      </c>
      <c r="T151" s="12"/>
      <c r="U151" s="12">
        <f t="shared" si="214"/>
        <v>53457.599999999999</v>
      </c>
      <c r="V151" s="12">
        <v>-39481.737000000001</v>
      </c>
      <c r="W151" s="12">
        <f t="shared" si="215"/>
        <v>13975.862999999998</v>
      </c>
      <c r="X151" s="12"/>
      <c r="Y151" s="12">
        <f t="shared" si="216"/>
        <v>13975.862999999998</v>
      </c>
      <c r="Z151" s="21"/>
      <c r="AA151" s="40">
        <f t="shared" si="217"/>
        <v>13975.862999999998</v>
      </c>
      <c r="AB151" s="13">
        <v>0</v>
      </c>
      <c r="AC151" s="13"/>
      <c r="AD151" s="13">
        <f t="shared" si="145"/>
        <v>0</v>
      </c>
      <c r="AE151" s="13"/>
      <c r="AF151" s="13">
        <f t="shared" si="218"/>
        <v>0</v>
      </c>
      <c r="AG151" s="13">
        <v>5691.8919999999998</v>
      </c>
      <c r="AH151" s="13">
        <f t="shared" si="219"/>
        <v>5691.8919999999998</v>
      </c>
      <c r="AI151" s="13"/>
      <c r="AJ151" s="13">
        <f t="shared" si="220"/>
        <v>5691.8919999999998</v>
      </c>
      <c r="AK151" s="23"/>
      <c r="AL151" s="42">
        <f t="shared" si="221"/>
        <v>5691.8919999999998</v>
      </c>
      <c r="AM151" s="7" t="s">
        <v>211</v>
      </c>
      <c r="AN151" s="10"/>
    </row>
    <row r="152" spans="1:40" ht="54" x14ac:dyDescent="0.35">
      <c r="A152" s="79" t="s">
        <v>186</v>
      </c>
      <c r="B152" s="80" t="s">
        <v>49</v>
      </c>
      <c r="C152" s="89" t="s">
        <v>355</v>
      </c>
      <c r="D152" s="12">
        <f>D154+D155</f>
        <v>1928.1</v>
      </c>
      <c r="E152" s="40">
        <f>E154+E155</f>
        <v>0</v>
      </c>
      <c r="F152" s="12">
        <f t="shared" si="143"/>
        <v>1928.1</v>
      </c>
      <c r="G152" s="12">
        <f>G154+G155</f>
        <v>0</v>
      </c>
      <c r="H152" s="12">
        <f t="shared" si="209"/>
        <v>1928.1</v>
      </c>
      <c r="I152" s="12">
        <f>I154+I155</f>
        <v>0</v>
      </c>
      <c r="J152" s="12">
        <f t="shared" si="210"/>
        <v>1928.1</v>
      </c>
      <c r="K152" s="12">
        <f>K154+K155</f>
        <v>0</v>
      </c>
      <c r="L152" s="12">
        <f t="shared" si="211"/>
        <v>1928.1</v>
      </c>
      <c r="M152" s="21">
        <f>M154+M155</f>
        <v>0</v>
      </c>
      <c r="N152" s="40">
        <f t="shared" si="212"/>
        <v>1928.1</v>
      </c>
      <c r="O152" s="12">
        <f t="shared" ref="O152:AB152" si="222">O154+O155</f>
        <v>3072.8</v>
      </c>
      <c r="P152" s="40">
        <f>P154+P155</f>
        <v>0</v>
      </c>
      <c r="Q152" s="12">
        <f t="shared" si="144"/>
        <v>3072.8</v>
      </c>
      <c r="R152" s="12">
        <f>R154+R155</f>
        <v>0</v>
      </c>
      <c r="S152" s="12">
        <f t="shared" si="213"/>
        <v>3072.8</v>
      </c>
      <c r="T152" s="12">
        <f>T154+T155</f>
        <v>0</v>
      </c>
      <c r="U152" s="12">
        <f t="shared" si="214"/>
        <v>3072.8</v>
      </c>
      <c r="V152" s="12">
        <f>V154+V155</f>
        <v>0</v>
      </c>
      <c r="W152" s="12">
        <f t="shared" si="215"/>
        <v>3072.8</v>
      </c>
      <c r="X152" s="12">
        <f>X154+X155</f>
        <v>0</v>
      </c>
      <c r="Y152" s="12">
        <f t="shared" si="216"/>
        <v>3072.8</v>
      </c>
      <c r="Z152" s="21">
        <f>Z154+Z155</f>
        <v>0</v>
      </c>
      <c r="AA152" s="40">
        <f t="shared" si="217"/>
        <v>3072.8</v>
      </c>
      <c r="AB152" s="12">
        <f t="shared" si="222"/>
        <v>18064.5</v>
      </c>
      <c r="AC152" s="13">
        <f>AC154+AC155</f>
        <v>0</v>
      </c>
      <c r="AD152" s="13">
        <f t="shared" si="145"/>
        <v>18064.5</v>
      </c>
      <c r="AE152" s="13">
        <f>AE154+AE155</f>
        <v>-18064.5</v>
      </c>
      <c r="AF152" s="13">
        <f t="shared" si="218"/>
        <v>0</v>
      </c>
      <c r="AG152" s="13">
        <f>AG154+AG155</f>
        <v>18064.5</v>
      </c>
      <c r="AH152" s="13">
        <f t="shared" si="219"/>
        <v>18064.5</v>
      </c>
      <c r="AI152" s="13">
        <f>AI154+AI155</f>
        <v>0</v>
      </c>
      <c r="AJ152" s="13">
        <f t="shared" si="220"/>
        <v>18064.5</v>
      </c>
      <c r="AK152" s="23">
        <f>AK154+AK155</f>
        <v>0</v>
      </c>
      <c r="AL152" s="42">
        <f t="shared" si="221"/>
        <v>18064.5</v>
      </c>
      <c r="AM152" s="8" t="s">
        <v>114</v>
      </c>
      <c r="AN152" s="10"/>
    </row>
    <row r="153" spans="1:40" s="3" customFormat="1" hidden="1" x14ac:dyDescent="0.35">
      <c r="A153" s="1"/>
      <c r="B153" s="6" t="s">
        <v>5</v>
      </c>
      <c r="C153" s="5"/>
      <c r="D153" s="12"/>
      <c r="E153" s="40"/>
      <c r="F153" s="12"/>
      <c r="G153" s="12"/>
      <c r="H153" s="12"/>
      <c r="I153" s="12"/>
      <c r="J153" s="12"/>
      <c r="K153" s="12"/>
      <c r="L153" s="12"/>
      <c r="M153" s="21"/>
      <c r="N153" s="12"/>
      <c r="O153" s="12"/>
      <c r="P153" s="40"/>
      <c r="Q153" s="12"/>
      <c r="R153" s="12"/>
      <c r="S153" s="12"/>
      <c r="T153" s="12"/>
      <c r="U153" s="12"/>
      <c r="V153" s="12"/>
      <c r="W153" s="12"/>
      <c r="X153" s="12"/>
      <c r="Y153" s="12"/>
      <c r="Z153" s="21"/>
      <c r="AA153" s="12"/>
      <c r="AB153" s="13"/>
      <c r="AC153" s="13"/>
      <c r="AD153" s="13"/>
      <c r="AE153" s="13"/>
      <c r="AF153" s="13"/>
      <c r="AG153" s="13"/>
      <c r="AH153" s="13"/>
      <c r="AI153" s="13"/>
      <c r="AJ153" s="13"/>
      <c r="AK153" s="23"/>
      <c r="AL153" s="13"/>
      <c r="AM153" s="7"/>
      <c r="AN153" s="10">
        <v>0</v>
      </c>
    </row>
    <row r="154" spans="1:40" s="3" customFormat="1" hidden="1" x14ac:dyDescent="0.35">
      <c r="A154" s="1"/>
      <c r="B154" s="6" t="s">
        <v>6</v>
      </c>
      <c r="C154" s="5"/>
      <c r="D154" s="12">
        <v>1928.1</v>
      </c>
      <c r="E154" s="40"/>
      <c r="F154" s="12">
        <f t="shared" si="143"/>
        <v>1928.1</v>
      </c>
      <c r="G154" s="12"/>
      <c r="H154" s="12">
        <f t="shared" ref="H154:H162" si="223">F154+G154</f>
        <v>1928.1</v>
      </c>
      <c r="I154" s="12"/>
      <c r="J154" s="12">
        <f t="shared" ref="J154:J162" si="224">H154+I154</f>
        <v>1928.1</v>
      </c>
      <c r="K154" s="12"/>
      <c r="L154" s="12">
        <f t="shared" ref="L154:L162" si="225">J154+K154</f>
        <v>1928.1</v>
      </c>
      <c r="M154" s="21"/>
      <c r="N154" s="12">
        <f t="shared" ref="N154:N162" si="226">L154+M154</f>
        <v>1928.1</v>
      </c>
      <c r="O154" s="12">
        <v>3072.8</v>
      </c>
      <c r="P154" s="40"/>
      <c r="Q154" s="12">
        <f t="shared" si="144"/>
        <v>3072.8</v>
      </c>
      <c r="R154" s="12"/>
      <c r="S154" s="12">
        <f t="shared" ref="S154:S162" si="227">Q154+R154</f>
        <v>3072.8</v>
      </c>
      <c r="T154" s="12"/>
      <c r="U154" s="12">
        <f t="shared" ref="U154:U162" si="228">S154+T154</f>
        <v>3072.8</v>
      </c>
      <c r="V154" s="12"/>
      <c r="W154" s="12">
        <f t="shared" ref="W154:W162" si="229">U154+V154</f>
        <v>3072.8</v>
      </c>
      <c r="X154" s="12"/>
      <c r="Y154" s="12">
        <f t="shared" ref="Y154:Y162" si="230">W154+X154</f>
        <v>3072.8</v>
      </c>
      <c r="Z154" s="21"/>
      <c r="AA154" s="12">
        <f t="shared" ref="AA154:AA162" si="231">Y154+Z154</f>
        <v>3072.8</v>
      </c>
      <c r="AB154" s="13">
        <v>0</v>
      </c>
      <c r="AC154" s="13"/>
      <c r="AD154" s="13">
        <f t="shared" si="145"/>
        <v>0</v>
      </c>
      <c r="AE154" s="13"/>
      <c r="AF154" s="13">
        <f t="shared" ref="AF154:AF162" si="232">AD154+AE154</f>
        <v>0</v>
      </c>
      <c r="AG154" s="13">
        <v>18064.5</v>
      </c>
      <c r="AH154" s="13">
        <f t="shared" ref="AH154:AH162" si="233">AF154+AG154</f>
        <v>18064.5</v>
      </c>
      <c r="AI154" s="13"/>
      <c r="AJ154" s="13">
        <f t="shared" ref="AJ154:AJ162" si="234">AH154+AI154</f>
        <v>18064.5</v>
      </c>
      <c r="AK154" s="23"/>
      <c r="AL154" s="13">
        <f t="shared" ref="AL154:AL162" si="235">AJ154+AK154</f>
        <v>18064.5</v>
      </c>
      <c r="AM154" s="7" t="s">
        <v>114</v>
      </c>
      <c r="AN154" s="10">
        <v>0</v>
      </c>
    </row>
    <row r="155" spans="1:40" s="3" customFormat="1" hidden="1" x14ac:dyDescent="0.35">
      <c r="A155" s="1"/>
      <c r="B155" s="4" t="s">
        <v>12</v>
      </c>
      <c r="C155" s="5"/>
      <c r="D155" s="12">
        <v>0</v>
      </c>
      <c r="E155" s="40">
        <v>0</v>
      </c>
      <c r="F155" s="12">
        <f t="shared" si="143"/>
        <v>0</v>
      </c>
      <c r="G155" s="12">
        <v>0</v>
      </c>
      <c r="H155" s="12">
        <f t="shared" si="223"/>
        <v>0</v>
      </c>
      <c r="I155" s="12">
        <v>0</v>
      </c>
      <c r="J155" s="12">
        <f t="shared" si="224"/>
        <v>0</v>
      </c>
      <c r="K155" s="12">
        <v>0</v>
      </c>
      <c r="L155" s="12">
        <f t="shared" si="225"/>
        <v>0</v>
      </c>
      <c r="M155" s="21">
        <v>0</v>
      </c>
      <c r="N155" s="12">
        <f t="shared" si="226"/>
        <v>0</v>
      </c>
      <c r="O155" s="12">
        <v>0</v>
      </c>
      <c r="P155" s="40">
        <v>0</v>
      </c>
      <c r="Q155" s="12">
        <f t="shared" si="144"/>
        <v>0</v>
      </c>
      <c r="R155" s="12">
        <v>0</v>
      </c>
      <c r="S155" s="12">
        <f t="shared" si="227"/>
        <v>0</v>
      </c>
      <c r="T155" s="12">
        <v>0</v>
      </c>
      <c r="U155" s="12">
        <f t="shared" si="228"/>
        <v>0</v>
      </c>
      <c r="V155" s="12">
        <v>0</v>
      </c>
      <c r="W155" s="12">
        <f t="shared" si="229"/>
        <v>0</v>
      </c>
      <c r="X155" s="12">
        <v>0</v>
      </c>
      <c r="Y155" s="12">
        <f t="shared" si="230"/>
        <v>0</v>
      </c>
      <c r="Z155" s="21">
        <v>0</v>
      </c>
      <c r="AA155" s="12">
        <f t="shared" si="231"/>
        <v>0</v>
      </c>
      <c r="AB155" s="13">
        <v>18064.5</v>
      </c>
      <c r="AC155" s="13">
        <v>0</v>
      </c>
      <c r="AD155" s="13">
        <f t="shared" si="145"/>
        <v>18064.5</v>
      </c>
      <c r="AE155" s="13">
        <v>-18064.5</v>
      </c>
      <c r="AF155" s="13">
        <f t="shared" si="232"/>
        <v>0</v>
      </c>
      <c r="AG155" s="13"/>
      <c r="AH155" s="13">
        <f t="shared" si="233"/>
        <v>0</v>
      </c>
      <c r="AI155" s="13"/>
      <c r="AJ155" s="13">
        <f t="shared" si="234"/>
        <v>0</v>
      </c>
      <c r="AK155" s="23"/>
      <c r="AL155" s="13">
        <f t="shared" si="235"/>
        <v>0</v>
      </c>
      <c r="AM155" s="7" t="s">
        <v>225</v>
      </c>
      <c r="AN155" s="10">
        <v>0</v>
      </c>
    </row>
    <row r="156" spans="1:40" ht="54" x14ac:dyDescent="0.35">
      <c r="A156" s="79" t="s">
        <v>187</v>
      </c>
      <c r="B156" s="80" t="s">
        <v>77</v>
      </c>
      <c r="C156" s="89" t="s">
        <v>355</v>
      </c>
      <c r="D156" s="12">
        <v>0</v>
      </c>
      <c r="E156" s="40">
        <v>0</v>
      </c>
      <c r="F156" s="12">
        <f t="shared" si="143"/>
        <v>0</v>
      </c>
      <c r="G156" s="12">
        <v>0</v>
      </c>
      <c r="H156" s="12">
        <f t="shared" si="223"/>
        <v>0</v>
      </c>
      <c r="I156" s="12">
        <v>0</v>
      </c>
      <c r="J156" s="12">
        <f t="shared" si="224"/>
        <v>0</v>
      </c>
      <c r="K156" s="12">
        <v>0</v>
      </c>
      <c r="L156" s="12">
        <f t="shared" si="225"/>
        <v>0</v>
      </c>
      <c r="M156" s="21">
        <v>0</v>
      </c>
      <c r="N156" s="40">
        <f t="shared" si="226"/>
        <v>0</v>
      </c>
      <c r="O156" s="12">
        <v>7956</v>
      </c>
      <c r="P156" s="40">
        <v>0</v>
      </c>
      <c r="Q156" s="12">
        <f t="shared" si="144"/>
        <v>7956</v>
      </c>
      <c r="R156" s="12">
        <v>0</v>
      </c>
      <c r="S156" s="12">
        <f t="shared" si="227"/>
        <v>7956</v>
      </c>
      <c r="T156" s="12">
        <v>0</v>
      </c>
      <c r="U156" s="12">
        <f t="shared" si="228"/>
        <v>7956</v>
      </c>
      <c r="V156" s="12">
        <v>-7956</v>
      </c>
      <c r="W156" s="12">
        <f t="shared" si="229"/>
        <v>0</v>
      </c>
      <c r="X156" s="12"/>
      <c r="Y156" s="12">
        <f t="shared" si="230"/>
        <v>0</v>
      </c>
      <c r="Z156" s="21"/>
      <c r="AA156" s="40">
        <f t="shared" si="231"/>
        <v>0</v>
      </c>
      <c r="AB156" s="13">
        <v>80000</v>
      </c>
      <c r="AC156" s="13">
        <v>0</v>
      </c>
      <c r="AD156" s="13">
        <f t="shared" si="145"/>
        <v>80000</v>
      </c>
      <c r="AE156" s="13">
        <v>0</v>
      </c>
      <c r="AF156" s="13">
        <f t="shared" si="232"/>
        <v>80000</v>
      </c>
      <c r="AG156" s="13">
        <v>-80000</v>
      </c>
      <c r="AH156" s="13">
        <f t="shared" si="233"/>
        <v>0</v>
      </c>
      <c r="AI156" s="13">
        <v>28221.546999999999</v>
      </c>
      <c r="AJ156" s="13">
        <f t="shared" si="234"/>
        <v>28221.546999999999</v>
      </c>
      <c r="AK156" s="23"/>
      <c r="AL156" s="42">
        <f t="shared" si="235"/>
        <v>28221.546999999999</v>
      </c>
      <c r="AM156" s="7" t="s">
        <v>115</v>
      </c>
      <c r="AN156" s="10"/>
    </row>
    <row r="157" spans="1:40" s="3" customFormat="1" ht="54" hidden="1" x14ac:dyDescent="0.35">
      <c r="A157" s="60" t="s">
        <v>184</v>
      </c>
      <c r="B157" s="6" t="s">
        <v>79</v>
      </c>
      <c r="C157" s="5" t="s">
        <v>129</v>
      </c>
      <c r="D157" s="12">
        <v>21381.1</v>
      </c>
      <c r="E157" s="40"/>
      <c r="F157" s="12">
        <f t="shared" si="143"/>
        <v>21381.1</v>
      </c>
      <c r="G157" s="12"/>
      <c r="H157" s="12">
        <f t="shared" si="223"/>
        <v>21381.1</v>
      </c>
      <c r="I157" s="12">
        <v>-21381.1</v>
      </c>
      <c r="J157" s="12">
        <f t="shared" si="224"/>
        <v>0</v>
      </c>
      <c r="K157" s="12"/>
      <c r="L157" s="12">
        <f t="shared" si="225"/>
        <v>0</v>
      </c>
      <c r="M157" s="21"/>
      <c r="N157" s="12">
        <f t="shared" si="226"/>
        <v>0</v>
      </c>
      <c r="O157" s="12">
        <v>0</v>
      </c>
      <c r="P157" s="40"/>
      <c r="Q157" s="12">
        <f t="shared" si="144"/>
        <v>0</v>
      </c>
      <c r="R157" s="12"/>
      <c r="S157" s="12">
        <f t="shared" si="227"/>
        <v>0</v>
      </c>
      <c r="T157" s="12"/>
      <c r="U157" s="12">
        <f t="shared" si="228"/>
        <v>0</v>
      </c>
      <c r="V157" s="12"/>
      <c r="W157" s="12">
        <f t="shared" si="229"/>
        <v>0</v>
      </c>
      <c r="X157" s="12"/>
      <c r="Y157" s="12">
        <f t="shared" si="230"/>
        <v>0</v>
      </c>
      <c r="Z157" s="21"/>
      <c r="AA157" s="12">
        <f t="shared" si="231"/>
        <v>0</v>
      </c>
      <c r="AB157" s="12">
        <v>0</v>
      </c>
      <c r="AC157" s="13"/>
      <c r="AD157" s="13">
        <f t="shared" si="145"/>
        <v>0</v>
      </c>
      <c r="AE157" s="13"/>
      <c r="AF157" s="13">
        <f t="shared" si="232"/>
        <v>0</v>
      </c>
      <c r="AG157" s="13"/>
      <c r="AH157" s="13">
        <f t="shared" si="233"/>
        <v>0</v>
      </c>
      <c r="AI157" s="13"/>
      <c r="AJ157" s="13">
        <f t="shared" si="234"/>
        <v>0</v>
      </c>
      <c r="AK157" s="23"/>
      <c r="AL157" s="13">
        <f t="shared" si="235"/>
        <v>0</v>
      </c>
      <c r="AM157" s="7" t="s">
        <v>116</v>
      </c>
      <c r="AN157" s="10">
        <v>0</v>
      </c>
    </row>
    <row r="158" spans="1:40" ht="54" x14ac:dyDescent="0.35">
      <c r="A158" s="79" t="s">
        <v>188</v>
      </c>
      <c r="B158" s="80" t="s">
        <v>385</v>
      </c>
      <c r="C158" s="89" t="s">
        <v>355</v>
      </c>
      <c r="D158" s="12"/>
      <c r="E158" s="40"/>
      <c r="F158" s="12"/>
      <c r="G158" s="12"/>
      <c r="H158" s="12"/>
      <c r="I158" s="12"/>
      <c r="J158" s="12"/>
      <c r="K158" s="12">
        <v>21381.1</v>
      </c>
      <c r="L158" s="12">
        <f t="shared" si="225"/>
        <v>21381.1</v>
      </c>
      <c r="M158" s="21">
        <v>-21381.1</v>
      </c>
      <c r="N158" s="40">
        <f t="shared" si="226"/>
        <v>0</v>
      </c>
      <c r="O158" s="12"/>
      <c r="P158" s="40"/>
      <c r="Q158" s="12"/>
      <c r="R158" s="12"/>
      <c r="S158" s="12"/>
      <c r="T158" s="12"/>
      <c r="U158" s="12"/>
      <c r="V158" s="12"/>
      <c r="W158" s="12"/>
      <c r="X158" s="12"/>
      <c r="Y158" s="12">
        <f t="shared" si="230"/>
        <v>0</v>
      </c>
      <c r="Z158" s="21">
        <v>21381.1</v>
      </c>
      <c r="AA158" s="40">
        <f t="shared" si="231"/>
        <v>21381.1</v>
      </c>
      <c r="AB158" s="12"/>
      <c r="AC158" s="13"/>
      <c r="AD158" s="13"/>
      <c r="AE158" s="13"/>
      <c r="AF158" s="13"/>
      <c r="AG158" s="13"/>
      <c r="AH158" s="13"/>
      <c r="AI158" s="13"/>
      <c r="AJ158" s="13">
        <f t="shared" si="234"/>
        <v>0</v>
      </c>
      <c r="AK158" s="23"/>
      <c r="AL158" s="42">
        <f t="shared" si="235"/>
        <v>0</v>
      </c>
      <c r="AM158" s="7" t="s">
        <v>116</v>
      </c>
      <c r="AN158" s="10"/>
    </row>
    <row r="159" spans="1:40" ht="54" x14ac:dyDescent="0.35">
      <c r="A159" s="79" t="s">
        <v>189</v>
      </c>
      <c r="B159" s="80" t="s">
        <v>248</v>
      </c>
      <c r="C159" s="89" t="s">
        <v>355</v>
      </c>
      <c r="D159" s="12"/>
      <c r="E159" s="40">
        <v>25842.915000000001</v>
      </c>
      <c r="F159" s="12">
        <f t="shared" si="143"/>
        <v>25842.915000000001</v>
      </c>
      <c r="G159" s="12">
        <v>6287.3549999999996</v>
      </c>
      <c r="H159" s="12">
        <f t="shared" si="223"/>
        <v>32130.27</v>
      </c>
      <c r="I159" s="12"/>
      <c r="J159" s="12">
        <f t="shared" si="224"/>
        <v>32130.27</v>
      </c>
      <c r="K159" s="12"/>
      <c r="L159" s="12">
        <f t="shared" si="225"/>
        <v>32130.27</v>
      </c>
      <c r="M159" s="21"/>
      <c r="N159" s="40">
        <f t="shared" si="226"/>
        <v>32130.27</v>
      </c>
      <c r="O159" s="12"/>
      <c r="P159" s="40"/>
      <c r="Q159" s="12">
        <f t="shared" si="144"/>
        <v>0</v>
      </c>
      <c r="R159" s="12"/>
      <c r="S159" s="12">
        <f t="shared" si="227"/>
        <v>0</v>
      </c>
      <c r="T159" s="12"/>
      <c r="U159" s="12">
        <f t="shared" si="228"/>
        <v>0</v>
      </c>
      <c r="V159" s="12"/>
      <c r="W159" s="12">
        <f t="shared" si="229"/>
        <v>0</v>
      </c>
      <c r="X159" s="12"/>
      <c r="Y159" s="12">
        <f t="shared" si="230"/>
        <v>0</v>
      </c>
      <c r="Z159" s="21"/>
      <c r="AA159" s="40">
        <f t="shared" si="231"/>
        <v>0</v>
      </c>
      <c r="AB159" s="12"/>
      <c r="AC159" s="13"/>
      <c r="AD159" s="13">
        <f t="shared" si="145"/>
        <v>0</v>
      </c>
      <c r="AE159" s="13"/>
      <c r="AF159" s="13">
        <f t="shared" si="232"/>
        <v>0</v>
      </c>
      <c r="AG159" s="13"/>
      <c r="AH159" s="13">
        <f t="shared" si="233"/>
        <v>0</v>
      </c>
      <c r="AI159" s="13"/>
      <c r="AJ159" s="13">
        <f t="shared" si="234"/>
        <v>0</v>
      </c>
      <c r="AK159" s="23"/>
      <c r="AL159" s="42">
        <f t="shared" si="235"/>
        <v>0</v>
      </c>
      <c r="AM159" s="7" t="s">
        <v>249</v>
      </c>
      <c r="AN159" s="10"/>
    </row>
    <row r="160" spans="1:40" ht="54" x14ac:dyDescent="0.35">
      <c r="A160" s="79" t="s">
        <v>190</v>
      </c>
      <c r="B160" s="80" t="s">
        <v>323</v>
      </c>
      <c r="C160" s="89" t="s">
        <v>355</v>
      </c>
      <c r="D160" s="12"/>
      <c r="E160" s="40"/>
      <c r="F160" s="12"/>
      <c r="G160" s="12">
        <v>23340.873</v>
      </c>
      <c r="H160" s="12">
        <f t="shared" si="223"/>
        <v>23340.873</v>
      </c>
      <c r="I160" s="12"/>
      <c r="J160" s="12">
        <f t="shared" si="224"/>
        <v>23340.873</v>
      </c>
      <c r="K160" s="12"/>
      <c r="L160" s="12">
        <f t="shared" si="225"/>
        <v>23340.873</v>
      </c>
      <c r="M160" s="21"/>
      <c r="N160" s="40">
        <f t="shared" si="226"/>
        <v>23340.873</v>
      </c>
      <c r="O160" s="12"/>
      <c r="P160" s="40"/>
      <c r="Q160" s="12"/>
      <c r="R160" s="12"/>
      <c r="S160" s="12">
        <f t="shared" si="227"/>
        <v>0</v>
      </c>
      <c r="T160" s="12"/>
      <c r="U160" s="12">
        <f t="shared" si="228"/>
        <v>0</v>
      </c>
      <c r="V160" s="12"/>
      <c r="W160" s="12">
        <f t="shared" si="229"/>
        <v>0</v>
      </c>
      <c r="X160" s="12"/>
      <c r="Y160" s="12">
        <f t="shared" si="230"/>
        <v>0</v>
      </c>
      <c r="Z160" s="21"/>
      <c r="AA160" s="40">
        <f t="shared" si="231"/>
        <v>0</v>
      </c>
      <c r="AB160" s="12"/>
      <c r="AC160" s="13"/>
      <c r="AD160" s="13"/>
      <c r="AE160" s="13"/>
      <c r="AF160" s="13">
        <f t="shared" si="232"/>
        <v>0</v>
      </c>
      <c r="AG160" s="13"/>
      <c r="AH160" s="13">
        <f t="shared" si="233"/>
        <v>0</v>
      </c>
      <c r="AI160" s="13"/>
      <c r="AJ160" s="13">
        <f t="shared" si="234"/>
        <v>0</v>
      </c>
      <c r="AK160" s="23"/>
      <c r="AL160" s="42">
        <f t="shared" si="235"/>
        <v>0</v>
      </c>
      <c r="AM160" s="7" t="s">
        <v>325</v>
      </c>
      <c r="AN160" s="10"/>
    </row>
    <row r="161" spans="1:40" ht="54" x14ac:dyDescent="0.35">
      <c r="A161" s="79" t="s">
        <v>191</v>
      </c>
      <c r="B161" s="80" t="s">
        <v>324</v>
      </c>
      <c r="C161" s="89" t="s">
        <v>355</v>
      </c>
      <c r="D161" s="12"/>
      <c r="E161" s="40"/>
      <c r="F161" s="12"/>
      <c r="G161" s="12">
        <v>22679.438999999998</v>
      </c>
      <c r="H161" s="12">
        <f t="shared" si="223"/>
        <v>22679.438999999998</v>
      </c>
      <c r="I161" s="12"/>
      <c r="J161" s="12">
        <f t="shared" si="224"/>
        <v>22679.438999999998</v>
      </c>
      <c r="K161" s="12"/>
      <c r="L161" s="12">
        <f t="shared" si="225"/>
        <v>22679.438999999998</v>
      </c>
      <c r="M161" s="21"/>
      <c r="N161" s="40">
        <f t="shared" si="226"/>
        <v>22679.438999999998</v>
      </c>
      <c r="O161" s="12"/>
      <c r="P161" s="40"/>
      <c r="Q161" s="12"/>
      <c r="R161" s="12"/>
      <c r="S161" s="12">
        <f t="shared" si="227"/>
        <v>0</v>
      </c>
      <c r="T161" s="12"/>
      <c r="U161" s="12">
        <f t="shared" si="228"/>
        <v>0</v>
      </c>
      <c r="V161" s="12"/>
      <c r="W161" s="12">
        <f t="shared" si="229"/>
        <v>0</v>
      </c>
      <c r="X161" s="12"/>
      <c r="Y161" s="12">
        <f t="shared" si="230"/>
        <v>0</v>
      </c>
      <c r="Z161" s="21"/>
      <c r="AA161" s="40">
        <f t="shared" si="231"/>
        <v>0</v>
      </c>
      <c r="AB161" s="12"/>
      <c r="AC161" s="13"/>
      <c r="AD161" s="13"/>
      <c r="AE161" s="13"/>
      <c r="AF161" s="13">
        <f t="shared" si="232"/>
        <v>0</v>
      </c>
      <c r="AG161" s="13"/>
      <c r="AH161" s="13">
        <f t="shared" si="233"/>
        <v>0</v>
      </c>
      <c r="AI161" s="13"/>
      <c r="AJ161" s="13">
        <f t="shared" si="234"/>
        <v>0</v>
      </c>
      <c r="AK161" s="23"/>
      <c r="AL161" s="42">
        <f t="shared" si="235"/>
        <v>0</v>
      </c>
      <c r="AM161" s="7" t="s">
        <v>326</v>
      </c>
      <c r="AN161" s="10"/>
    </row>
    <row r="162" spans="1:40" x14ac:dyDescent="0.35">
      <c r="A162" s="79"/>
      <c r="B162" s="84" t="s">
        <v>4</v>
      </c>
      <c r="C162" s="84"/>
      <c r="D162" s="27">
        <f>D164+D165</f>
        <v>2702073</v>
      </c>
      <c r="E162" s="27">
        <f>E164+E165</f>
        <v>12363.3</v>
      </c>
      <c r="F162" s="26">
        <f t="shared" si="143"/>
        <v>2714436.3</v>
      </c>
      <c r="G162" s="27">
        <f>G164+G165</f>
        <v>284356.26200000005</v>
      </c>
      <c r="H162" s="26">
        <f t="shared" si="223"/>
        <v>2998792.5619999999</v>
      </c>
      <c r="I162" s="27">
        <f>I164+I165</f>
        <v>0</v>
      </c>
      <c r="J162" s="26">
        <f t="shared" si="224"/>
        <v>2998792.5619999999</v>
      </c>
      <c r="K162" s="27">
        <f>K164+K165</f>
        <v>0</v>
      </c>
      <c r="L162" s="26">
        <f t="shared" si="225"/>
        <v>2998792.5619999999</v>
      </c>
      <c r="M162" s="23">
        <f>M164+M165</f>
        <v>-437360.86</v>
      </c>
      <c r="N162" s="40">
        <f t="shared" si="226"/>
        <v>2561431.702</v>
      </c>
      <c r="O162" s="27">
        <f t="shared" ref="O162:AB162" si="236">O164+O165</f>
        <v>2943856.3</v>
      </c>
      <c r="P162" s="27">
        <f>P164+P165</f>
        <v>0</v>
      </c>
      <c r="Q162" s="26">
        <f t="shared" si="144"/>
        <v>2943856.3</v>
      </c>
      <c r="R162" s="27">
        <f>R164+R165</f>
        <v>0</v>
      </c>
      <c r="S162" s="26">
        <f t="shared" si="227"/>
        <v>2943856.3</v>
      </c>
      <c r="T162" s="27">
        <f>T164+T165</f>
        <v>0</v>
      </c>
      <c r="U162" s="26">
        <f t="shared" si="228"/>
        <v>2943856.3</v>
      </c>
      <c r="V162" s="27">
        <f>V164+V165</f>
        <v>0</v>
      </c>
      <c r="W162" s="26">
        <f t="shared" si="229"/>
        <v>2943856.3</v>
      </c>
      <c r="X162" s="27">
        <f>X164+X165</f>
        <v>0</v>
      </c>
      <c r="Y162" s="26">
        <f t="shared" si="230"/>
        <v>2943856.3</v>
      </c>
      <c r="Z162" s="27">
        <f>Z164+Z165</f>
        <v>469152.16</v>
      </c>
      <c r="AA162" s="40">
        <f t="shared" si="231"/>
        <v>3413008.46</v>
      </c>
      <c r="AB162" s="27">
        <f t="shared" si="236"/>
        <v>3590793.7</v>
      </c>
      <c r="AC162" s="27">
        <f>AC164+AC165</f>
        <v>0</v>
      </c>
      <c r="AD162" s="27">
        <f t="shared" si="145"/>
        <v>3590793.7</v>
      </c>
      <c r="AE162" s="27">
        <f>AE164+AE165</f>
        <v>0</v>
      </c>
      <c r="AF162" s="27">
        <f t="shared" si="232"/>
        <v>3590793.7</v>
      </c>
      <c r="AG162" s="27">
        <f>AG164+AG165</f>
        <v>0</v>
      </c>
      <c r="AH162" s="27">
        <f t="shared" si="233"/>
        <v>3590793.7</v>
      </c>
      <c r="AI162" s="27">
        <f>AI164+AI165</f>
        <v>0</v>
      </c>
      <c r="AJ162" s="27">
        <f t="shared" si="234"/>
        <v>3590793.7</v>
      </c>
      <c r="AK162" s="27">
        <f>AK164+AK165</f>
        <v>0</v>
      </c>
      <c r="AL162" s="42">
        <f t="shared" si="235"/>
        <v>3590793.7</v>
      </c>
      <c r="AN162" s="10"/>
    </row>
    <row r="163" spans="1:40" x14ac:dyDescent="0.35">
      <c r="A163" s="79"/>
      <c r="B163" s="80" t="s">
        <v>5</v>
      </c>
      <c r="C163" s="91"/>
      <c r="D163" s="26"/>
      <c r="E163" s="26"/>
      <c r="F163" s="26"/>
      <c r="G163" s="26"/>
      <c r="H163" s="26"/>
      <c r="I163" s="26"/>
      <c r="J163" s="26"/>
      <c r="K163" s="26"/>
      <c r="L163" s="26"/>
      <c r="M163" s="21"/>
      <c r="N163" s="40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40"/>
      <c r="AB163" s="26"/>
      <c r="AC163" s="27"/>
      <c r="AD163" s="27"/>
      <c r="AE163" s="27"/>
      <c r="AF163" s="27"/>
      <c r="AG163" s="27"/>
      <c r="AH163" s="27"/>
      <c r="AI163" s="27"/>
      <c r="AJ163" s="27"/>
      <c r="AK163" s="27"/>
      <c r="AL163" s="42"/>
      <c r="AN163" s="10"/>
    </row>
    <row r="164" spans="1:40" s="29" customFormat="1" hidden="1" x14ac:dyDescent="0.35">
      <c r="A164" s="25"/>
      <c r="B164" s="34" t="s">
        <v>6</v>
      </c>
      <c r="C164" s="48"/>
      <c r="D164" s="36">
        <f>D168+D172+D176+D180+D184+D188+D192+D196+D200+D203+D206+D210+D214+D202</f>
        <v>599118</v>
      </c>
      <c r="E164" s="36">
        <f>E168+E172+E176+E180+E184+E188+E192+E196+E200+E203+E206+E210+E214+E202+E216</f>
        <v>12363.3</v>
      </c>
      <c r="F164" s="26">
        <f t="shared" si="143"/>
        <v>611481.30000000005</v>
      </c>
      <c r="G164" s="36">
        <f>G168+G172+G176+G180+G184+G188+G192+G196+G200+G203+G206+G210+G214+G202+G216+G217+G218+G219+G220</f>
        <v>284356.26200000005</v>
      </c>
      <c r="H164" s="26">
        <f t="shared" ref="H164:H166" si="237">F164+G164</f>
        <v>895837.56200000015</v>
      </c>
      <c r="I164" s="36">
        <f>I168+I172+I176+I180+I184+I188+I192+I196+I200+I203+I206+I210+I214+I202+I216+I217+I218+I219+I220</f>
        <v>0</v>
      </c>
      <c r="J164" s="26">
        <f t="shared" ref="J164:J166" si="238">H164+I164</f>
        <v>895837.56200000015</v>
      </c>
      <c r="K164" s="36">
        <f>K168+K172+K176+K180+K184+K188+K192+K196+K200+K203+K206+K210+K214+K202+K216+K217+K218+K219+K220</f>
        <v>0</v>
      </c>
      <c r="L164" s="26">
        <f t="shared" ref="L164:L166" si="239">J164+K164</f>
        <v>895837.56200000015</v>
      </c>
      <c r="M164" s="22">
        <f>M168+M172+M176+M180+M184+M188+M192+M196+M200+M203+M206+M210+M214+M202+M216+M217+M218+M219+M220+M221</f>
        <v>-99467.26</v>
      </c>
      <c r="N164" s="26">
        <f t="shared" ref="N164:N166" si="240">L164+M164</f>
        <v>796370.30200000014</v>
      </c>
      <c r="O164" s="36">
        <f t="shared" ref="O164:AB164" si="241">O168+O172+O176+O180+O184+O188+O192+O196+O200+O203+O206+O210+O214+O202</f>
        <v>1083181.3</v>
      </c>
      <c r="P164" s="36">
        <f>P168+P172+P176+P180+P184+P188+P192+P196+P200+P203+P206+P210+P214+P202+P216</f>
        <v>0</v>
      </c>
      <c r="Q164" s="26">
        <f t="shared" si="144"/>
        <v>1083181.3</v>
      </c>
      <c r="R164" s="36">
        <f>R168+R172+R176+R180+R184+R188+R192+R196+R200+R203+R206+R210+R214+R202+R216+R217+R218+R219+R220</f>
        <v>0</v>
      </c>
      <c r="S164" s="26">
        <f t="shared" ref="S164:S166" si="242">Q164+R164</f>
        <v>1083181.3</v>
      </c>
      <c r="T164" s="36">
        <f>T168+T172+T176+T180+T184+T188+T192+T196+T200+T203+T206+T210+T214+T202+T216+T217+T218+T219+T220</f>
        <v>0</v>
      </c>
      <c r="U164" s="26">
        <f>S164+T164</f>
        <v>1083181.3</v>
      </c>
      <c r="V164" s="36">
        <f>V168+V172+V176+V180+V184+V188+V192+V196+V200+V203+V206+V210+V214+V202+V216+V217+V218+V219+V220</f>
        <v>0</v>
      </c>
      <c r="W164" s="26">
        <f>U164+V164</f>
        <v>1083181.3</v>
      </c>
      <c r="X164" s="36">
        <f>X168+X172+X176+X180+X184+X188+X192+X196+X200+X203+X206+X210+X214+X202+X216+X217+X218+X219+X220</f>
        <v>0</v>
      </c>
      <c r="Y164" s="26">
        <f>W164+X164</f>
        <v>1083181.3</v>
      </c>
      <c r="Z164" s="36">
        <f>Z168+Z172+Z176+Z180+Z184+Z188+Z192+Z196+Z200+Z203+Z206+Z210+Z214+Z202+Z216+Z217+Z218+Z219+Z220+Z221</f>
        <v>89821.06</v>
      </c>
      <c r="AA164" s="26">
        <f>Y164+Z164</f>
        <v>1173002.3600000001</v>
      </c>
      <c r="AB164" s="36">
        <f t="shared" si="241"/>
        <v>1333689.2</v>
      </c>
      <c r="AC164" s="37">
        <f>AC168+AC172+AC176+AC180+AC184+AC188+AC192+AC196+AC200+AC203+AC206+AC210+AC214+AC202+AC216</f>
        <v>0</v>
      </c>
      <c r="AD164" s="27">
        <f t="shared" si="145"/>
        <v>1333689.2</v>
      </c>
      <c r="AE164" s="37">
        <f>AE168+AE172+AE176+AE180+AE184+AE188+AE192+AE196+AE200+AE203+AE206+AE210+AE214+AE202+AE216+AE217+AE218+AE219+AE220</f>
        <v>0</v>
      </c>
      <c r="AF164" s="27">
        <f t="shared" ref="AF164:AF166" si="243">AD164+AE164</f>
        <v>1333689.2</v>
      </c>
      <c r="AG164" s="37">
        <f>AG168+AG172+AG176+AG180+AG184+AG188+AG192+AG196+AG200+AG203+AG206+AG210+AG214+AG202+AG216+AG217+AG218+AG219+AG220</f>
        <v>0</v>
      </c>
      <c r="AH164" s="27">
        <f t="shared" ref="AH164:AH166" si="244">AF164+AG164</f>
        <v>1333689.2</v>
      </c>
      <c r="AI164" s="37">
        <f>AI168+AI172+AI176+AI180+AI184+AI188+AI192+AI196+AI200+AI203+AI206+AI210+AI214+AI202+AI216+AI217+AI218+AI219+AI220</f>
        <v>0</v>
      </c>
      <c r="AJ164" s="27">
        <f t="shared" ref="AJ164:AJ166" si="245">AH164+AI164</f>
        <v>1333689.2</v>
      </c>
      <c r="AK164" s="37">
        <f>AK168+AK172+AK176+AK180+AK184+AK188+AK192+AK196+AK200+AK203+AK206+AK210+AK214+AK202+AK216+AK217+AK218+AK219+AK220+AK221</f>
        <v>0</v>
      </c>
      <c r="AL164" s="27">
        <f t="shared" ref="AL164:AL166" si="246">AJ164+AK164</f>
        <v>1333689.2</v>
      </c>
      <c r="AM164" s="28"/>
      <c r="AN164" s="30">
        <v>0</v>
      </c>
    </row>
    <row r="165" spans="1:40" x14ac:dyDescent="0.35">
      <c r="A165" s="79"/>
      <c r="B165" s="84" t="s">
        <v>20</v>
      </c>
      <c r="C165" s="91"/>
      <c r="D165" s="26">
        <f>D169+D173+D177+D181+D185+D189+D193+D197+D201+D207+D211+D215</f>
        <v>2102955</v>
      </c>
      <c r="E165" s="26">
        <f>E169+E173+E177+E181+E185+E189+E193+E197+E201+E207+E211+E215</f>
        <v>0</v>
      </c>
      <c r="F165" s="26">
        <f t="shared" si="143"/>
        <v>2102955</v>
      </c>
      <c r="G165" s="26">
        <f>G169+G173+G177+G181+G185+G189+G193+G197+G201+G207+G211+G215</f>
        <v>0</v>
      </c>
      <c r="H165" s="26">
        <f t="shared" si="237"/>
        <v>2102955</v>
      </c>
      <c r="I165" s="26">
        <f>I169+I173+I177+I181+I185+I189+I193+I197+I201+I207+I211+I215</f>
        <v>0</v>
      </c>
      <c r="J165" s="26">
        <f t="shared" si="238"/>
        <v>2102955</v>
      </c>
      <c r="K165" s="26">
        <f>K169+K173+K177+K181+K185+K189+K193+K197+K201+K207+K211+K215</f>
        <v>0</v>
      </c>
      <c r="L165" s="26">
        <f t="shared" si="239"/>
        <v>2102955</v>
      </c>
      <c r="M165" s="21">
        <f>M169+M173+M177+M181+M185+M189+M193+M197+M201+M207+M211+M215</f>
        <v>-337893.6</v>
      </c>
      <c r="N165" s="40">
        <f t="shared" si="240"/>
        <v>1765061.4</v>
      </c>
      <c r="O165" s="26">
        <f t="shared" ref="O165:AB165" si="247">O169+O173+O177+O181+O185+O189+O193+O197+O201+O207+O211+O215</f>
        <v>1860675</v>
      </c>
      <c r="P165" s="26">
        <f>P169+P173+P177+P181+P185+P189+P193+P197+P201+P207+P211+P215</f>
        <v>0</v>
      </c>
      <c r="Q165" s="26">
        <f t="shared" si="144"/>
        <v>1860675</v>
      </c>
      <c r="R165" s="26">
        <f>R169+R173+R177+R181+R185+R189+R193+R197+R201+R207+R211+R215</f>
        <v>0</v>
      </c>
      <c r="S165" s="26">
        <f t="shared" si="242"/>
        <v>1860675</v>
      </c>
      <c r="T165" s="26">
        <f>T169+T173+T177+T181+T185+T189+T193+T197+T201+T207+T211+T215</f>
        <v>0</v>
      </c>
      <c r="U165" s="26">
        <f>S165+T165</f>
        <v>1860675</v>
      </c>
      <c r="V165" s="26">
        <f>V169+V173+V177+V181+V185+V189+V193+V197+V201+V207+V211+V215</f>
        <v>0</v>
      </c>
      <c r="W165" s="26">
        <f>U165+V165</f>
        <v>1860675</v>
      </c>
      <c r="X165" s="26">
        <f>X169+X173+X177+X181+X185+X189+X193+X197+X201+X207+X211+X215</f>
        <v>0</v>
      </c>
      <c r="Y165" s="26">
        <f>W165+X165</f>
        <v>1860675</v>
      </c>
      <c r="Z165" s="26">
        <f>Z169+Z173+Z177+Z181+Z185+Z189+Z193+Z197+Z201+Z207+Z211+Z215</f>
        <v>379331.1</v>
      </c>
      <c r="AA165" s="40">
        <f>Y165+Z165</f>
        <v>2240006.1</v>
      </c>
      <c r="AB165" s="26">
        <f t="shared" si="247"/>
        <v>2257104.5</v>
      </c>
      <c r="AC165" s="27">
        <f>AC169+AC173+AC177+AC181+AC185+AC189+AC193+AC197+AC201+AC207+AC211+AC215</f>
        <v>0</v>
      </c>
      <c r="AD165" s="27">
        <f t="shared" si="145"/>
        <v>2257104.5</v>
      </c>
      <c r="AE165" s="27">
        <f>AE169+AE173+AE177+AE181+AE185+AE189+AE193+AE197+AE201+AE207+AE211+AE215</f>
        <v>0</v>
      </c>
      <c r="AF165" s="27">
        <f t="shared" si="243"/>
        <v>2257104.5</v>
      </c>
      <c r="AG165" s="27">
        <f>AG169+AG173+AG177+AG181+AG185+AG189+AG193+AG197+AG201+AG207+AG211+AG215</f>
        <v>0</v>
      </c>
      <c r="AH165" s="27">
        <f t="shared" si="244"/>
        <v>2257104.5</v>
      </c>
      <c r="AI165" s="27">
        <f>AI169+AI173+AI177+AI181+AI185+AI189+AI193+AI197+AI201+AI207+AI211+AI215</f>
        <v>0</v>
      </c>
      <c r="AJ165" s="27">
        <f t="shared" si="245"/>
        <v>2257104.5</v>
      </c>
      <c r="AK165" s="27">
        <f>AK169+AK173+AK177+AK181+AK185+AK189+AK193+AK197+AK201+AK207+AK211+AK215</f>
        <v>0</v>
      </c>
      <c r="AL165" s="42">
        <f t="shared" si="246"/>
        <v>2257104.5</v>
      </c>
      <c r="AN165" s="10"/>
    </row>
    <row r="166" spans="1:40" ht="54" x14ac:dyDescent="0.35">
      <c r="A166" s="79" t="s">
        <v>192</v>
      </c>
      <c r="B166" s="84" t="s">
        <v>135</v>
      </c>
      <c r="C166" s="89" t="s">
        <v>355</v>
      </c>
      <c r="D166" s="12">
        <f>D168+D169</f>
        <v>311998.90000000002</v>
      </c>
      <c r="E166" s="40">
        <f>E168+E169</f>
        <v>0</v>
      </c>
      <c r="F166" s="12">
        <f t="shared" si="143"/>
        <v>311998.90000000002</v>
      </c>
      <c r="G166" s="12">
        <f>G168+G169</f>
        <v>90690.504000000001</v>
      </c>
      <c r="H166" s="12">
        <f t="shared" si="237"/>
        <v>402689.40400000004</v>
      </c>
      <c r="I166" s="12">
        <f>I168+I169</f>
        <v>0</v>
      </c>
      <c r="J166" s="12">
        <f t="shared" si="238"/>
        <v>402689.40400000004</v>
      </c>
      <c r="K166" s="12">
        <f>K168+K169</f>
        <v>0</v>
      </c>
      <c r="L166" s="12">
        <f t="shared" si="239"/>
        <v>402689.40400000004</v>
      </c>
      <c r="M166" s="21">
        <f>M168+M169</f>
        <v>0</v>
      </c>
      <c r="N166" s="40">
        <f t="shared" si="240"/>
        <v>402689.40400000004</v>
      </c>
      <c r="O166" s="12">
        <f>O168+O169</f>
        <v>0</v>
      </c>
      <c r="P166" s="40">
        <f>P168+P169</f>
        <v>0</v>
      </c>
      <c r="Q166" s="12">
        <f t="shared" si="144"/>
        <v>0</v>
      </c>
      <c r="R166" s="12">
        <f>R168+R169</f>
        <v>0</v>
      </c>
      <c r="S166" s="12">
        <f t="shared" si="242"/>
        <v>0</v>
      </c>
      <c r="T166" s="12">
        <f>T168+T169</f>
        <v>0</v>
      </c>
      <c r="U166" s="12">
        <f>S166+T166</f>
        <v>0</v>
      </c>
      <c r="V166" s="12">
        <f>V168+V169</f>
        <v>0</v>
      </c>
      <c r="W166" s="12">
        <f>U166+V166</f>
        <v>0</v>
      </c>
      <c r="X166" s="12">
        <f>X168+X169</f>
        <v>0</v>
      </c>
      <c r="Y166" s="12">
        <f>W166+X166</f>
        <v>0</v>
      </c>
      <c r="Z166" s="21">
        <f>Z168+Z169</f>
        <v>0</v>
      </c>
      <c r="AA166" s="40">
        <f>Y166+Z166</f>
        <v>0</v>
      </c>
      <c r="AB166" s="12">
        <f>AB168+AB169</f>
        <v>0</v>
      </c>
      <c r="AC166" s="13">
        <f>AC168+AC169</f>
        <v>0</v>
      </c>
      <c r="AD166" s="13">
        <f t="shared" si="145"/>
        <v>0</v>
      </c>
      <c r="AE166" s="13">
        <f>AE168+AE169</f>
        <v>0</v>
      </c>
      <c r="AF166" s="13">
        <f t="shared" si="243"/>
        <v>0</v>
      </c>
      <c r="AG166" s="13">
        <f>AG168+AG169</f>
        <v>0</v>
      </c>
      <c r="AH166" s="13">
        <f t="shared" si="244"/>
        <v>0</v>
      </c>
      <c r="AI166" s="13">
        <f>AI168+AI169</f>
        <v>0</v>
      </c>
      <c r="AJ166" s="13">
        <f t="shared" si="245"/>
        <v>0</v>
      </c>
      <c r="AK166" s="23">
        <f>AK168+AK169</f>
        <v>0</v>
      </c>
      <c r="AL166" s="42">
        <f t="shared" si="246"/>
        <v>0</v>
      </c>
      <c r="AN166" s="10"/>
    </row>
    <row r="167" spans="1:40" x14ac:dyDescent="0.35">
      <c r="A167" s="79"/>
      <c r="B167" s="84" t="s">
        <v>5</v>
      </c>
      <c r="C167" s="91"/>
      <c r="D167" s="12"/>
      <c r="E167" s="40"/>
      <c r="F167" s="12"/>
      <c r="G167" s="12"/>
      <c r="H167" s="12"/>
      <c r="I167" s="12"/>
      <c r="J167" s="12"/>
      <c r="K167" s="12"/>
      <c r="L167" s="12"/>
      <c r="M167" s="21"/>
      <c r="N167" s="40"/>
      <c r="O167" s="12"/>
      <c r="P167" s="40"/>
      <c r="Q167" s="12"/>
      <c r="R167" s="12"/>
      <c r="S167" s="12"/>
      <c r="T167" s="12"/>
      <c r="U167" s="12"/>
      <c r="V167" s="12"/>
      <c r="W167" s="12"/>
      <c r="X167" s="12"/>
      <c r="Y167" s="12"/>
      <c r="Z167" s="21"/>
      <c r="AA167" s="40"/>
      <c r="AB167" s="13"/>
      <c r="AC167" s="13"/>
      <c r="AD167" s="13"/>
      <c r="AE167" s="13"/>
      <c r="AF167" s="13"/>
      <c r="AG167" s="13"/>
      <c r="AH167" s="13"/>
      <c r="AI167" s="13"/>
      <c r="AJ167" s="13"/>
      <c r="AK167" s="23"/>
      <c r="AL167" s="42"/>
      <c r="AN167" s="10"/>
    </row>
    <row r="168" spans="1:40" s="3" customFormat="1" hidden="1" x14ac:dyDescent="0.35">
      <c r="A168" s="1"/>
      <c r="B168" s="18" t="s">
        <v>6</v>
      </c>
      <c r="C168" s="2"/>
      <c r="D168" s="15">
        <v>85005.3</v>
      </c>
      <c r="E168" s="41"/>
      <c r="F168" s="12">
        <f t="shared" si="143"/>
        <v>85005.3</v>
      </c>
      <c r="G168" s="15">
        <f>40.056+90650.448</f>
        <v>90690.504000000001</v>
      </c>
      <c r="H168" s="12">
        <f t="shared" ref="H168:H170" si="248">F168+G168</f>
        <v>175695.804</v>
      </c>
      <c r="I168" s="15"/>
      <c r="J168" s="12">
        <f t="shared" ref="J168:J170" si="249">H168+I168</f>
        <v>175695.804</v>
      </c>
      <c r="K168" s="15"/>
      <c r="L168" s="12">
        <f t="shared" ref="L168:L170" si="250">J168+K168</f>
        <v>175695.804</v>
      </c>
      <c r="M168" s="22"/>
      <c r="N168" s="12">
        <f t="shared" ref="N168:N170" si="251">L168+M168</f>
        <v>175695.804</v>
      </c>
      <c r="O168" s="15">
        <v>0</v>
      </c>
      <c r="P168" s="41"/>
      <c r="Q168" s="12">
        <f t="shared" si="144"/>
        <v>0</v>
      </c>
      <c r="R168" s="15"/>
      <c r="S168" s="12">
        <f t="shared" ref="S168:S170" si="252">Q168+R168</f>
        <v>0</v>
      </c>
      <c r="T168" s="15"/>
      <c r="U168" s="12">
        <f>S168+T168</f>
        <v>0</v>
      </c>
      <c r="V168" s="15"/>
      <c r="W168" s="12">
        <f>U168+V168</f>
        <v>0</v>
      </c>
      <c r="X168" s="15"/>
      <c r="Y168" s="12">
        <f>W168+X168</f>
        <v>0</v>
      </c>
      <c r="Z168" s="22"/>
      <c r="AA168" s="12">
        <f>Y168+Z168</f>
        <v>0</v>
      </c>
      <c r="AB168" s="14">
        <v>0</v>
      </c>
      <c r="AC168" s="14"/>
      <c r="AD168" s="13">
        <f t="shared" si="145"/>
        <v>0</v>
      </c>
      <c r="AE168" s="14"/>
      <c r="AF168" s="13">
        <f t="shared" ref="AF168:AF170" si="253">AD168+AE168</f>
        <v>0</v>
      </c>
      <c r="AG168" s="14"/>
      <c r="AH168" s="13">
        <f t="shared" ref="AH168:AH170" si="254">AF168+AG168</f>
        <v>0</v>
      </c>
      <c r="AI168" s="14"/>
      <c r="AJ168" s="13">
        <f t="shared" ref="AJ168:AJ170" si="255">AH168+AI168</f>
        <v>0</v>
      </c>
      <c r="AK168" s="24"/>
      <c r="AL168" s="13">
        <f t="shared" ref="AL168:AL170" si="256">AJ168+AK168</f>
        <v>0</v>
      </c>
      <c r="AM168" s="8" t="s">
        <v>233</v>
      </c>
      <c r="AN168" s="10">
        <v>0</v>
      </c>
    </row>
    <row r="169" spans="1:40" x14ac:dyDescent="0.35">
      <c r="A169" s="79"/>
      <c r="B169" s="84" t="s">
        <v>20</v>
      </c>
      <c r="C169" s="91"/>
      <c r="D169" s="12">
        <v>226993.6</v>
      </c>
      <c r="E169" s="40"/>
      <c r="F169" s="12">
        <f t="shared" si="143"/>
        <v>226993.6</v>
      </c>
      <c r="G169" s="12"/>
      <c r="H169" s="12">
        <f t="shared" si="248"/>
        <v>226993.6</v>
      </c>
      <c r="I169" s="12"/>
      <c r="J169" s="12">
        <f t="shared" si="249"/>
        <v>226993.6</v>
      </c>
      <c r="K169" s="12"/>
      <c r="L169" s="12">
        <f t="shared" si="250"/>
        <v>226993.6</v>
      </c>
      <c r="M169" s="21"/>
      <c r="N169" s="40">
        <f t="shared" si="251"/>
        <v>226993.6</v>
      </c>
      <c r="O169" s="12">
        <v>0</v>
      </c>
      <c r="P169" s="40"/>
      <c r="Q169" s="12">
        <f t="shared" si="144"/>
        <v>0</v>
      </c>
      <c r="R169" s="12"/>
      <c r="S169" s="12">
        <f t="shared" si="252"/>
        <v>0</v>
      </c>
      <c r="T169" s="12"/>
      <c r="U169" s="12">
        <f>S169+T169</f>
        <v>0</v>
      </c>
      <c r="V169" s="12"/>
      <c r="W169" s="12">
        <f>U169+V169</f>
        <v>0</v>
      </c>
      <c r="X169" s="12"/>
      <c r="Y169" s="12">
        <f>W169+X169</f>
        <v>0</v>
      </c>
      <c r="Z169" s="21"/>
      <c r="AA169" s="40">
        <f>Y169+Z169</f>
        <v>0</v>
      </c>
      <c r="AB169" s="13">
        <v>0</v>
      </c>
      <c r="AC169" s="13"/>
      <c r="AD169" s="13">
        <f t="shared" si="145"/>
        <v>0</v>
      </c>
      <c r="AE169" s="13"/>
      <c r="AF169" s="13">
        <f t="shared" si="253"/>
        <v>0</v>
      </c>
      <c r="AG169" s="13"/>
      <c r="AH169" s="13">
        <f t="shared" si="254"/>
        <v>0</v>
      </c>
      <c r="AI169" s="13"/>
      <c r="AJ169" s="13">
        <f t="shared" si="255"/>
        <v>0</v>
      </c>
      <c r="AK169" s="23"/>
      <c r="AL169" s="42">
        <f t="shared" si="256"/>
        <v>0</v>
      </c>
      <c r="AM169" s="8" t="s">
        <v>234</v>
      </c>
      <c r="AN169" s="10"/>
    </row>
    <row r="170" spans="1:40" ht="54" x14ac:dyDescent="0.35">
      <c r="A170" s="79" t="s">
        <v>193</v>
      </c>
      <c r="B170" s="84" t="s">
        <v>36</v>
      </c>
      <c r="C170" s="89" t="s">
        <v>355</v>
      </c>
      <c r="D170" s="12">
        <f>D172+D173</f>
        <v>469142.3</v>
      </c>
      <c r="E170" s="40">
        <f>E172+E173</f>
        <v>0</v>
      </c>
      <c r="F170" s="12">
        <f t="shared" si="143"/>
        <v>469142.3</v>
      </c>
      <c r="G170" s="12">
        <f>G172+G173</f>
        <v>0</v>
      </c>
      <c r="H170" s="12">
        <f t="shared" si="248"/>
        <v>469142.3</v>
      </c>
      <c r="I170" s="12">
        <f>I172+I173</f>
        <v>0</v>
      </c>
      <c r="J170" s="12">
        <f t="shared" si="249"/>
        <v>469142.3</v>
      </c>
      <c r="K170" s="12">
        <f>K172+K173</f>
        <v>0</v>
      </c>
      <c r="L170" s="12">
        <f t="shared" si="250"/>
        <v>469142.3</v>
      </c>
      <c r="M170" s="21">
        <f>M172+M173</f>
        <v>0</v>
      </c>
      <c r="N170" s="40">
        <f t="shared" si="251"/>
        <v>469142.3</v>
      </c>
      <c r="O170" s="12">
        <f t="shared" ref="O170:AB170" si="257">O172+O173</f>
        <v>0</v>
      </c>
      <c r="P170" s="40">
        <f>P172+P173</f>
        <v>0</v>
      </c>
      <c r="Q170" s="12">
        <f t="shared" si="144"/>
        <v>0</v>
      </c>
      <c r="R170" s="12">
        <f>R172+R173</f>
        <v>0</v>
      </c>
      <c r="S170" s="12">
        <f t="shared" si="252"/>
        <v>0</v>
      </c>
      <c r="T170" s="12">
        <f>T172+T173</f>
        <v>0</v>
      </c>
      <c r="U170" s="12">
        <f>S170+T170</f>
        <v>0</v>
      </c>
      <c r="V170" s="12">
        <f>V172+V173</f>
        <v>0</v>
      </c>
      <c r="W170" s="12">
        <f>U170+V170</f>
        <v>0</v>
      </c>
      <c r="X170" s="12">
        <f>X172+X173</f>
        <v>0</v>
      </c>
      <c r="Y170" s="12">
        <f>W170+X170</f>
        <v>0</v>
      </c>
      <c r="Z170" s="21">
        <f>Z172+Z173</f>
        <v>0</v>
      </c>
      <c r="AA170" s="40">
        <f>Y170+Z170</f>
        <v>0</v>
      </c>
      <c r="AB170" s="12">
        <f t="shared" si="257"/>
        <v>0</v>
      </c>
      <c r="AC170" s="13">
        <f>AC172+AC173</f>
        <v>0</v>
      </c>
      <c r="AD170" s="13">
        <f t="shared" si="145"/>
        <v>0</v>
      </c>
      <c r="AE170" s="13">
        <f>AE172+AE173</f>
        <v>0</v>
      </c>
      <c r="AF170" s="13">
        <f t="shared" si="253"/>
        <v>0</v>
      </c>
      <c r="AG170" s="13">
        <f>AG172+AG173</f>
        <v>0</v>
      </c>
      <c r="AH170" s="13">
        <f t="shared" si="254"/>
        <v>0</v>
      </c>
      <c r="AI170" s="13">
        <f>AI172+AI173</f>
        <v>0</v>
      </c>
      <c r="AJ170" s="13">
        <f t="shared" si="255"/>
        <v>0</v>
      </c>
      <c r="AK170" s="23">
        <f>AK172+AK173</f>
        <v>0</v>
      </c>
      <c r="AL170" s="42">
        <f t="shared" si="256"/>
        <v>0</v>
      </c>
      <c r="AN170" s="10"/>
    </row>
    <row r="171" spans="1:40" x14ac:dyDescent="0.35">
      <c r="A171" s="79"/>
      <c r="B171" s="84" t="s">
        <v>5</v>
      </c>
      <c r="C171" s="92"/>
      <c r="D171" s="12"/>
      <c r="E171" s="40"/>
      <c r="F171" s="12"/>
      <c r="G171" s="12"/>
      <c r="H171" s="12"/>
      <c r="I171" s="12"/>
      <c r="J171" s="12"/>
      <c r="K171" s="12"/>
      <c r="L171" s="12"/>
      <c r="M171" s="21"/>
      <c r="N171" s="40"/>
      <c r="O171" s="12"/>
      <c r="P171" s="40"/>
      <c r="Q171" s="12"/>
      <c r="R171" s="12"/>
      <c r="S171" s="12"/>
      <c r="T171" s="12"/>
      <c r="U171" s="12"/>
      <c r="V171" s="12"/>
      <c r="W171" s="12"/>
      <c r="X171" s="12"/>
      <c r="Y171" s="12"/>
      <c r="Z171" s="21"/>
      <c r="AA171" s="40"/>
      <c r="AB171" s="13"/>
      <c r="AC171" s="13"/>
      <c r="AD171" s="13"/>
      <c r="AE171" s="13"/>
      <c r="AF171" s="13"/>
      <c r="AG171" s="13"/>
      <c r="AH171" s="13"/>
      <c r="AI171" s="13"/>
      <c r="AJ171" s="13"/>
      <c r="AK171" s="23"/>
      <c r="AL171" s="42"/>
      <c r="AN171" s="10"/>
    </row>
    <row r="172" spans="1:40" s="3" customFormat="1" hidden="1" x14ac:dyDescent="0.35">
      <c r="A172" s="1"/>
      <c r="B172" s="18" t="s">
        <v>6</v>
      </c>
      <c r="C172" s="19"/>
      <c r="D172" s="12">
        <v>117285.5</v>
      </c>
      <c r="E172" s="40"/>
      <c r="F172" s="12">
        <f t="shared" si="143"/>
        <v>117285.5</v>
      </c>
      <c r="G172" s="12"/>
      <c r="H172" s="12">
        <f t="shared" ref="H172:H174" si="258">F172+G172</f>
        <v>117285.5</v>
      </c>
      <c r="I172" s="12"/>
      <c r="J172" s="12">
        <f t="shared" ref="J172:J174" si="259">H172+I172</f>
        <v>117285.5</v>
      </c>
      <c r="K172" s="12"/>
      <c r="L172" s="12">
        <f t="shared" ref="L172:L174" si="260">J172+K172</f>
        <v>117285.5</v>
      </c>
      <c r="M172" s="21"/>
      <c r="N172" s="12">
        <f t="shared" ref="N172:N174" si="261">L172+M172</f>
        <v>117285.5</v>
      </c>
      <c r="O172" s="12">
        <v>0</v>
      </c>
      <c r="P172" s="40"/>
      <c r="Q172" s="12">
        <f t="shared" si="144"/>
        <v>0</v>
      </c>
      <c r="R172" s="12"/>
      <c r="S172" s="12">
        <f t="shared" ref="S172:S174" si="262">Q172+R172</f>
        <v>0</v>
      </c>
      <c r="T172" s="12"/>
      <c r="U172" s="12">
        <f>S172+T172</f>
        <v>0</v>
      </c>
      <c r="V172" s="12"/>
      <c r="W172" s="12">
        <f>U172+V172</f>
        <v>0</v>
      </c>
      <c r="X172" s="12"/>
      <c r="Y172" s="12">
        <f>W172+X172</f>
        <v>0</v>
      </c>
      <c r="Z172" s="21"/>
      <c r="AA172" s="12">
        <f>Y172+Z172</f>
        <v>0</v>
      </c>
      <c r="AB172" s="13">
        <v>0</v>
      </c>
      <c r="AC172" s="13"/>
      <c r="AD172" s="13">
        <f t="shared" si="145"/>
        <v>0</v>
      </c>
      <c r="AE172" s="13"/>
      <c r="AF172" s="13">
        <f t="shared" ref="AF172:AF174" si="263">AD172+AE172</f>
        <v>0</v>
      </c>
      <c r="AG172" s="13"/>
      <c r="AH172" s="13">
        <f t="shared" ref="AH172:AH174" si="264">AF172+AG172</f>
        <v>0</v>
      </c>
      <c r="AI172" s="13"/>
      <c r="AJ172" s="13">
        <f t="shared" ref="AJ172:AJ174" si="265">AH172+AI172</f>
        <v>0</v>
      </c>
      <c r="AK172" s="23"/>
      <c r="AL172" s="13">
        <f t="shared" ref="AL172:AL174" si="266">AJ172+AK172</f>
        <v>0</v>
      </c>
      <c r="AM172" s="8" t="s">
        <v>231</v>
      </c>
      <c r="AN172" s="10">
        <v>0</v>
      </c>
    </row>
    <row r="173" spans="1:40" x14ac:dyDescent="0.35">
      <c r="A173" s="79"/>
      <c r="B173" s="84" t="s">
        <v>20</v>
      </c>
      <c r="C173" s="92"/>
      <c r="D173" s="12">
        <v>351856.8</v>
      </c>
      <c r="E173" s="40"/>
      <c r="F173" s="12">
        <f t="shared" si="143"/>
        <v>351856.8</v>
      </c>
      <c r="G173" s="12"/>
      <c r="H173" s="12">
        <f t="shared" si="258"/>
        <v>351856.8</v>
      </c>
      <c r="I173" s="12"/>
      <c r="J173" s="12">
        <f t="shared" si="259"/>
        <v>351856.8</v>
      </c>
      <c r="K173" s="12"/>
      <c r="L173" s="12">
        <f t="shared" si="260"/>
        <v>351856.8</v>
      </c>
      <c r="M173" s="21"/>
      <c r="N173" s="40">
        <f t="shared" si="261"/>
        <v>351856.8</v>
      </c>
      <c r="O173" s="12">
        <v>0</v>
      </c>
      <c r="P173" s="40"/>
      <c r="Q173" s="12">
        <f t="shared" si="144"/>
        <v>0</v>
      </c>
      <c r="R173" s="12"/>
      <c r="S173" s="12">
        <f t="shared" si="262"/>
        <v>0</v>
      </c>
      <c r="T173" s="12"/>
      <c r="U173" s="12">
        <f>S173+T173</f>
        <v>0</v>
      </c>
      <c r="V173" s="12"/>
      <c r="W173" s="12">
        <f>U173+V173</f>
        <v>0</v>
      </c>
      <c r="X173" s="12"/>
      <c r="Y173" s="12">
        <f>W173+X173</f>
        <v>0</v>
      </c>
      <c r="Z173" s="21"/>
      <c r="AA173" s="40">
        <f>Y173+Z173</f>
        <v>0</v>
      </c>
      <c r="AB173" s="13">
        <v>0</v>
      </c>
      <c r="AC173" s="13"/>
      <c r="AD173" s="13">
        <f t="shared" si="145"/>
        <v>0</v>
      </c>
      <c r="AE173" s="13"/>
      <c r="AF173" s="13">
        <f t="shared" si="263"/>
        <v>0</v>
      </c>
      <c r="AG173" s="13"/>
      <c r="AH173" s="13">
        <f t="shared" si="264"/>
        <v>0</v>
      </c>
      <c r="AI173" s="13"/>
      <c r="AJ173" s="13">
        <f t="shared" si="265"/>
        <v>0</v>
      </c>
      <c r="AK173" s="23"/>
      <c r="AL173" s="42">
        <f t="shared" si="266"/>
        <v>0</v>
      </c>
      <c r="AM173" s="8" t="s">
        <v>234</v>
      </c>
      <c r="AN173" s="10"/>
    </row>
    <row r="174" spans="1:40" ht="54" x14ac:dyDescent="0.35">
      <c r="A174" s="79" t="s">
        <v>194</v>
      </c>
      <c r="B174" s="84" t="s">
        <v>243</v>
      </c>
      <c r="C174" s="89" t="s">
        <v>355</v>
      </c>
      <c r="D174" s="12">
        <f>D176+D177</f>
        <v>62004.900000000009</v>
      </c>
      <c r="E174" s="40">
        <f>E176+E177</f>
        <v>0</v>
      </c>
      <c r="F174" s="12">
        <f t="shared" si="143"/>
        <v>62004.900000000009</v>
      </c>
      <c r="G174" s="12">
        <f>G176+G177</f>
        <v>5305</v>
      </c>
      <c r="H174" s="12">
        <f t="shared" si="258"/>
        <v>67309.900000000009</v>
      </c>
      <c r="I174" s="12">
        <f>I176+I177</f>
        <v>0</v>
      </c>
      <c r="J174" s="12">
        <f t="shared" si="259"/>
        <v>67309.900000000009</v>
      </c>
      <c r="K174" s="12">
        <f>K176+K177</f>
        <v>0</v>
      </c>
      <c r="L174" s="12">
        <f t="shared" si="260"/>
        <v>67309.900000000009</v>
      </c>
      <c r="M174" s="21">
        <f>M176+M177</f>
        <v>0</v>
      </c>
      <c r="N174" s="40">
        <f t="shared" si="261"/>
        <v>67309.900000000009</v>
      </c>
      <c r="O174" s="12">
        <f t="shared" ref="O174:AB174" si="267">O176+O177</f>
        <v>279089.3</v>
      </c>
      <c r="P174" s="40">
        <f>P176+P177</f>
        <v>0</v>
      </c>
      <c r="Q174" s="12">
        <f t="shared" si="144"/>
        <v>279089.3</v>
      </c>
      <c r="R174" s="12">
        <f>R176+R177</f>
        <v>0</v>
      </c>
      <c r="S174" s="12">
        <f t="shared" si="262"/>
        <v>279089.3</v>
      </c>
      <c r="T174" s="12">
        <f>T176+T177</f>
        <v>0</v>
      </c>
      <c r="U174" s="12">
        <f>S174+T174</f>
        <v>279089.3</v>
      </c>
      <c r="V174" s="12">
        <f>V176+V177</f>
        <v>0</v>
      </c>
      <c r="W174" s="12">
        <f>U174+V174</f>
        <v>279089.3</v>
      </c>
      <c r="X174" s="12">
        <f>X176+X177</f>
        <v>0</v>
      </c>
      <c r="Y174" s="12">
        <f>W174+X174</f>
        <v>279089.3</v>
      </c>
      <c r="Z174" s="21">
        <f>Z176+Z177</f>
        <v>0</v>
      </c>
      <c r="AA174" s="40">
        <f>Y174+Z174</f>
        <v>279089.3</v>
      </c>
      <c r="AB174" s="12">
        <f t="shared" si="267"/>
        <v>1088484.5</v>
      </c>
      <c r="AC174" s="13">
        <f>AC176+AC177</f>
        <v>0</v>
      </c>
      <c r="AD174" s="13">
        <f t="shared" si="145"/>
        <v>1088484.5</v>
      </c>
      <c r="AE174" s="13">
        <f>AE176+AE177</f>
        <v>0</v>
      </c>
      <c r="AF174" s="13">
        <f t="shared" si="263"/>
        <v>1088484.5</v>
      </c>
      <c r="AG174" s="13">
        <f>AG176+AG177</f>
        <v>0</v>
      </c>
      <c r="AH174" s="13">
        <f t="shared" si="264"/>
        <v>1088484.5</v>
      </c>
      <c r="AI174" s="13">
        <f>AI176+AI177</f>
        <v>0</v>
      </c>
      <c r="AJ174" s="13">
        <f t="shared" si="265"/>
        <v>1088484.5</v>
      </c>
      <c r="AK174" s="23">
        <f>AK176+AK177</f>
        <v>0</v>
      </c>
      <c r="AL174" s="42">
        <f t="shared" si="266"/>
        <v>1088484.5</v>
      </c>
      <c r="AN174" s="10"/>
    </row>
    <row r="175" spans="1:40" x14ac:dyDescent="0.35">
      <c r="A175" s="79"/>
      <c r="B175" s="84" t="s">
        <v>5</v>
      </c>
      <c r="C175" s="92"/>
      <c r="D175" s="12"/>
      <c r="E175" s="40"/>
      <c r="F175" s="12"/>
      <c r="G175" s="12"/>
      <c r="H175" s="12"/>
      <c r="I175" s="12"/>
      <c r="J175" s="12"/>
      <c r="K175" s="12"/>
      <c r="L175" s="12"/>
      <c r="M175" s="21"/>
      <c r="N175" s="40"/>
      <c r="O175" s="12"/>
      <c r="P175" s="40"/>
      <c r="Q175" s="12"/>
      <c r="R175" s="12"/>
      <c r="S175" s="12"/>
      <c r="T175" s="12"/>
      <c r="U175" s="12"/>
      <c r="V175" s="12"/>
      <c r="W175" s="12"/>
      <c r="X175" s="12"/>
      <c r="Y175" s="12"/>
      <c r="Z175" s="21"/>
      <c r="AA175" s="40"/>
      <c r="AB175" s="13"/>
      <c r="AC175" s="13"/>
      <c r="AD175" s="13"/>
      <c r="AE175" s="13"/>
      <c r="AF175" s="13"/>
      <c r="AG175" s="13"/>
      <c r="AH175" s="13"/>
      <c r="AI175" s="13"/>
      <c r="AJ175" s="13"/>
      <c r="AK175" s="23"/>
      <c r="AL175" s="42"/>
      <c r="AN175" s="10"/>
    </row>
    <row r="176" spans="1:40" s="3" customFormat="1" hidden="1" x14ac:dyDescent="0.35">
      <c r="A176" s="1"/>
      <c r="B176" s="18" t="s">
        <v>6</v>
      </c>
      <c r="C176" s="19"/>
      <c r="D176" s="12">
        <v>11580.600000000006</v>
      </c>
      <c r="E176" s="40"/>
      <c r="F176" s="12">
        <f t="shared" si="143"/>
        <v>11580.600000000006</v>
      </c>
      <c r="G176" s="12">
        <v>5305</v>
      </c>
      <c r="H176" s="12">
        <f t="shared" ref="H176:H178" si="268">F176+G176</f>
        <v>16885.600000000006</v>
      </c>
      <c r="I176" s="12"/>
      <c r="J176" s="12">
        <f t="shared" ref="J176:J178" si="269">H176+I176</f>
        <v>16885.600000000006</v>
      </c>
      <c r="K176" s="12"/>
      <c r="L176" s="12">
        <f t="shared" ref="L176:L178" si="270">J176+K176</f>
        <v>16885.600000000006</v>
      </c>
      <c r="M176" s="21"/>
      <c r="N176" s="12">
        <f t="shared" ref="N176:N178" si="271">L176+M176</f>
        <v>16885.600000000006</v>
      </c>
      <c r="O176" s="12">
        <v>279089.3</v>
      </c>
      <c r="P176" s="40"/>
      <c r="Q176" s="12">
        <f t="shared" si="144"/>
        <v>279089.3</v>
      </c>
      <c r="R176" s="12"/>
      <c r="S176" s="12">
        <f t="shared" ref="S176:S178" si="272">Q176+R176</f>
        <v>279089.3</v>
      </c>
      <c r="T176" s="12"/>
      <c r="U176" s="12">
        <f>S176+T176</f>
        <v>279089.3</v>
      </c>
      <c r="V176" s="12"/>
      <c r="W176" s="12">
        <f>U176+V176</f>
        <v>279089.3</v>
      </c>
      <c r="X176" s="12"/>
      <c r="Y176" s="12">
        <f>W176+X176</f>
        <v>279089.3</v>
      </c>
      <c r="Z176" s="21"/>
      <c r="AA176" s="12">
        <f>Y176+Z176</f>
        <v>279089.3</v>
      </c>
      <c r="AB176" s="13">
        <v>338484.5</v>
      </c>
      <c r="AC176" s="13"/>
      <c r="AD176" s="13">
        <f t="shared" si="145"/>
        <v>338484.5</v>
      </c>
      <c r="AE176" s="13"/>
      <c r="AF176" s="13">
        <f t="shared" ref="AF176:AF178" si="273">AD176+AE176</f>
        <v>338484.5</v>
      </c>
      <c r="AG176" s="13"/>
      <c r="AH176" s="13">
        <f t="shared" ref="AH176:AH178" si="274">AF176+AG176</f>
        <v>338484.5</v>
      </c>
      <c r="AI176" s="13"/>
      <c r="AJ176" s="13">
        <f t="shared" ref="AJ176:AJ178" si="275">AH176+AI176</f>
        <v>338484.5</v>
      </c>
      <c r="AK176" s="23"/>
      <c r="AL176" s="13">
        <f t="shared" ref="AL176:AL178" si="276">AJ176+AK176</f>
        <v>338484.5</v>
      </c>
      <c r="AM176" s="3" t="s">
        <v>230</v>
      </c>
      <c r="AN176" s="10">
        <v>0</v>
      </c>
    </row>
    <row r="177" spans="1:40" x14ac:dyDescent="0.35">
      <c r="A177" s="79"/>
      <c r="B177" s="84" t="s">
        <v>20</v>
      </c>
      <c r="C177" s="92"/>
      <c r="D177" s="12">
        <v>50424.3</v>
      </c>
      <c r="E177" s="40"/>
      <c r="F177" s="12">
        <f t="shared" si="143"/>
        <v>50424.3</v>
      </c>
      <c r="G177" s="12"/>
      <c r="H177" s="12">
        <f t="shared" si="268"/>
        <v>50424.3</v>
      </c>
      <c r="I177" s="12"/>
      <c r="J177" s="12">
        <f t="shared" si="269"/>
        <v>50424.3</v>
      </c>
      <c r="K177" s="12"/>
      <c r="L177" s="12">
        <f t="shared" si="270"/>
        <v>50424.3</v>
      </c>
      <c r="M177" s="21"/>
      <c r="N177" s="40">
        <f t="shared" si="271"/>
        <v>50424.3</v>
      </c>
      <c r="O177" s="12">
        <v>0</v>
      </c>
      <c r="P177" s="40"/>
      <c r="Q177" s="12">
        <f t="shared" si="144"/>
        <v>0</v>
      </c>
      <c r="R177" s="12"/>
      <c r="S177" s="12">
        <f t="shared" si="272"/>
        <v>0</v>
      </c>
      <c r="T177" s="12"/>
      <c r="U177" s="12">
        <f>S177+T177</f>
        <v>0</v>
      </c>
      <c r="V177" s="12"/>
      <c r="W177" s="12">
        <f>U177+V177</f>
        <v>0</v>
      </c>
      <c r="X177" s="12"/>
      <c r="Y177" s="12">
        <f>W177+X177</f>
        <v>0</v>
      </c>
      <c r="Z177" s="21"/>
      <c r="AA177" s="40">
        <f>Y177+Z177</f>
        <v>0</v>
      </c>
      <c r="AB177" s="13">
        <v>750000</v>
      </c>
      <c r="AC177" s="13"/>
      <c r="AD177" s="13">
        <f t="shared" si="145"/>
        <v>750000</v>
      </c>
      <c r="AE177" s="13"/>
      <c r="AF177" s="13">
        <f t="shared" si="273"/>
        <v>750000</v>
      </c>
      <c r="AG177" s="13"/>
      <c r="AH177" s="13">
        <f t="shared" si="274"/>
        <v>750000</v>
      </c>
      <c r="AI177" s="13"/>
      <c r="AJ177" s="13">
        <f t="shared" si="275"/>
        <v>750000</v>
      </c>
      <c r="AK177" s="23"/>
      <c r="AL177" s="42">
        <f t="shared" si="276"/>
        <v>750000</v>
      </c>
      <c r="AM177" s="8" t="s">
        <v>234</v>
      </c>
      <c r="AN177" s="10"/>
    </row>
    <row r="178" spans="1:40" ht="54" x14ac:dyDescent="0.35">
      <c r="A178" s="79" t="s">
        <v>195</v>
      </c>
      <c r="B178" s="84" t="s">
        <v>212</v>
      </c>
      <c r="C178" s="89" t="s">
        <v>355</v>
      </c>
      <c r="D178" s="12">
        <f>D180+D181</f>
        <v>0</v>
      </c>
      <c r="E178" s="40">
        <f>E180+E181</f>
        <v>0</v>
      </c>
      <c r="F178" s="12">
        <f t="shared" si="143"/>
        <v>0</v>
      </c>
      <c r="G178" s="12">
        <f>G180+G181</f>
        <v>0</v>
      </c>
      <c r="H178" s="12">
        <f t="shared" si="268"/>
        <v>0</v>
      </c>
      <c r="I178" s="12">
        <f>I180+I181</f>
        <v>0</v>
      </c>
      <c r="J178" s="12">
        <f t="shared" si="269"/>
        <v>0</v>
      </c>
      <c r="K178" s="12">
        <f>K180+K181</f>
        <v>0</v>
      </c>
      <c r="L178" s="12">
        <f t="shared" si="270"/>
        <v>0</v>
      </c>
      <c r="M178" s="21">
        <f>M180+M181</f>
        <v>0</v>
      </c>
      <c r="N178" s="40">
        <f t="shared" si="271"/>
        <v>0</v>
      </c>
      <c r="O178" s="12">
        <f t="shared" ref="O178:AB178" si="277">O180+O181</f>
        <v>41507.199999999997</v>
      </c>
      <c r="P178" s="40">
        <f>P180+P181</f>
        <v>0</v>
      </c>
      <c r="Q178" s="12">
        <f t="shared" si="144"/>
        <v>41507.199999999997</v>
      </c>
      <c r="R178" s="12">
        <f>R180+R181</f>
        <v>0</v>
      </c>
      <c r="S178" s="12">
        <f t="shared" si="272"/>
        <v>41507.199999999997</v>
      </c>
      <c r="T178" s="12">
        <f>T180+T181</f>
        <v>0</v>
      </c>
      <c r="U178" s="12">
        <f>S178+T178</f>
        <v>41507.199999999997</v>
      </c>
      <c r="V178" s="12">
        <f>V180+V181</f>
        <v>0</v>
      </c>
      <c r="W178" s="12">
        <f>U178+V178</f>
        <v>41507.199999999997</v>
      </c>
      <c r="X178" s="12">
        <f>X180+X181</f>
        <v>0</v>
      </c>
      <c r="Y178" s="12">
        <f>W178+X178</f>
        <v>41507.199999999997</v>
      </c>
      <c r="Z178" s="21">
        <f>Z180+Z181</f>
        <v>0</v>
      </c>
      <c r="AA178" s="40">
        <f>Y178+Z178</f>
        <v>41507.199999999997</v>
      </c>
      <c r="AB178" s="12">
        <f t="shared" si="277"/>
        <v>0</v>
      </c>
      <c r="AC178" s="13">
        <f>AC180+AC181</f>
        <v>0</v>
      </c>
      <c r="AD178" s="13">
        <f t="shared" si="145"/>
        <v>0</v>
      </c>
      <c r="AE178" s="13">
        <f>AE180+AE181</f>
        <v>0</v>
      </c>
      <c r="AF178" s="13">
        <f t="shared" si="273"/>
        <v>0</v>
      </c>
      <c r="AG178" s="13">
        <f>AG180+AG181</f>
        <v>0</v>
      </c>
      <c r="AH178" s="13">
        <f t="shared" si="274"/>
        <v>0</v>
      </c>
      <c r="AI178" s="13">
        <f>AI180+AI181</f>
        <v>0</v>
      </c>
      <c r="AJ178" s="13">
        <f t="shared" si="275"/>
        <v>0</v>
      </c>
      <c r="AK178" s="23">
        <f>AK180+AK181</f>
        <v>0</v>
      </c>
      <c r="AL178" s="42">
        <f t="shared" si="276"/>
        <v>0</v>
      </c>
      <c r="AN178" s="10"/>
    </row>
    <row r="179" spans="1:40" x14ac:dyDescent="0.35">
      <c r="A179" s="79"/>
      <c r="B179" s="84" t="s">
        <v>5</v>
      </c>
      <c r="C179" s="92"/>
      <c r="D179" s="12"/>
      <c r="E179" s="40"/>
      <c r="F179" s="12"/>
      <c r="G179" s="12"/>
      <c r="H179" s="12"/>
      <c r="I179" s="12"/>
      <c r="J179" s="12"/>
      <c r="K179" s="12"/>
      <c r="L179" s="12"/>
      <c r="M179" s="21"/>
      <c r="N179" s="40"/>
      <c r="O179" s="12"/>
      <c r="P179" s="40"/>
      <c r="Q179" s="12"/>
      <c r="R179" s="12"/>
      <c r="S179" s="12"/>
      <c r="T179" s="12"/>
      <c r="U179" s="12"/>
      <c r="V179" s="12"/>
      <c r="W179" s="12"/>
      <c r="X179" s="12"/>
      <c r="Y179" s="12"/>
      <c r="Z179" s="21"/>
      <c r="AA179" s="40"/>
      <c r="AB179" s="13"/>
      <c r="AC179" s="13"/>
      <c r="AD179" s="13"/>
      <c r="AE179" s="13"/>
      <c r="AF179" s="13"/>
      <c r="AG179" s="13"/>
      <c r="AH179" s="13"/>
      <c r="AI179" s="13"/>
      <c r="AJ179" s="13"/>
      <c r="AK179" s="23"/>
      <c r="AL179" s="42"/>
      <c r="AN179" s="10"/>
    </row>
    <row r="180" spans="1:40" s="3" customFormat="1" hidden="1" x14ac:dyDescent="0.35">
      <c r="A180" s="1"/>
      <c r="B180" s="18" t="s">
        <v>6</v>
      </c>
      <c r="C180" s="19"/>
      <c r="D180" s="12">
        <v>0</v>
      </c>
      <c r="E180" s="40">
        <v>0</v>
      </c>
      <c r="F180" s="12">
        <f t="shared" si="143"/>
        <v>0</v>
      </c>
      <c r="G180" s="12">
        <v>0</v>
      </c>
      <c r="H180" s="12">
        <f t="shared" ref="H180:H182" si="278">F180+G180</f>
        <v>0</v>
      </c>
      <c r="I180" s="12">
        <v>0</v>
      </c>
      <c r="J180" s="12">
        <f t="shared" ref="J180:J182" si="279">H180+I180</f>
        <v>0</v>
      </c>
      <c r="K180" s="12">
        <v>0</v>
      </c>
      <c r="L180" s="12">
        <f t="shared" ref="L180:L182" si="280">J180+K180</f>
        <v>0</v>
      </c>
      <c r="M180" s="21">
        <v>0</v>
      </c>
      <c r="N180" s="12">
        <f t="shared" ref="N180:N182" si="281">L180+M180</f>
        <v>0</v>
      </c>
      <c r="O180" s="12">
        <v>10376.9</v>
      </c>
      <c r="P180" s="40">
        <v>0</v>
      </c>
      <c r="Q180" s="12">
        <f t="shared" si="144"/>
        <v>10376.9</v>
      </c>
      <c r="R180" s="12">
        <v>0</v>
      </c>
      <c r="S180" s="12">
        <f t="shared" ref="S180:S182" si="282">Q180+R180</f>
        <v>10376.9</v>
      </c>
      <c r="T180" s="12">
        <v>0</v>
      </c>
      <c r="U180" s="12">
        <f>S180+T180</f>
        <v>10376.9</v>
      </c>
      <c r="V180" s="12">
        <v>0</v>
      </c>
      <c r="W180" s="12">
        <f>U180+V180</f>
        <v>10376.9</v>
      </c>
      <c r="X180" s="12">
        <v>0</v>
      </c>
      <c r="Y180" s="12">
        <f>W180+X180</f>
        <v>10376.9</v>
      </c>
      <c r="Z180" s="21">
        <v>0</v>
      </c>
      <c r="AA180" s="12">
        <f>Y180+Z180</f>
        <v>10376.9</v>
      </c>
      <c r="AB180" s="13">
        <v>0</v>
      </c>
      <c r="AC180" s="13">
        <v>0</v>
      </c>
      <c r="AD180" s="13">
        <f t="shared" si="145"/>
        <v>0</v>
      </c>
      <c r="AE180" s="13">
        <v>0</v>
      </c>
      <c r="AF180" s="13">
        <f t="shared" ref="AF180:AF182" si="283">AD180+AE180</f>
        <v>0</v>
      </c>
      <c r="AG180" s="13">
        <v>0</v>
      </c>
      <c r="AH180" s="13">
        <f t="shared" ref="AH180:AH182" si="284">AF180+AG180</f>
        <v>0</v>
      </c>
      <c r="AI180" s="13">
        <v>0</v>
      </c>
      <c r="AJ180" s="13">
        <f t="shared" ref="AJ180:AJ182" si="285">AH180+AI180</f>
        <v>0</v>
      </c>
      <c r="AK180" s="23">
        <v>0</v>
      </c>
      <c r="AL180" s="13">
        <f t="shared" ref="AL180:AL182" si="286">AJ180+AK180</f>
        <v>0</v>
      </c>
      <c r="AM180" s="8" t="s">
        <v>237</v>
      </c>
      <c r="AN180" s="10">
        <v>0</v>
      </c>
    </row>
    <row r="181" spans="1:40" x14ac:dyDescent="0.35">
      <c r="A181" s="79"/>
      <c r="B181" s="84" t="s">
        <v>20</v>
      </c>
      <c r="C181" s="92"/>
      <c r="D181" s="12">
        <v>0</v>
      </c>
      <c r="E181" s="40">
        <v>0</v>
      </c>
      <c r="F181" s="12">
        <f t="shared" si="143"/>
        <v>0</v>
      </c>
      <c r="G181" s="12">
        <v>0</v>
      </c>
      <c r="H181" s="12">
        <f t="shared" si="278"/>
        <v>0</v>
      </c>
      <c r="I181" s="12">
        <v>0</v>
      </c>
      <c r="J181" s="12">
        <f t="shared" si="279"/>
        <v>0</v>
      </c>
      <c r="K181" s="12">
        <v>0</v>
      </c>
      <c r="L181" s="12">
        <f t="shared" si="280"/>
        <v>0</v>
      </c>
      <c r="M181" s="21">
        <v>0</v>
      </c>
      <c r="N181" s="40">
        <f t="shared" si="281"/>
        <v>0</v>
      </c>
      <c r="O181" s="12">
        <v>31130.3</v>
      </c>
      <c r="P181" s="40">
        <v>0</v>
      </c>
      <c r="Q181" s="12">
        <f t="shared" si="144"/>
        <v>31130.3</v>
      </c>
      <c r="R181" s="12">
        <v>0</v>
      </c>
      <c r="S181" s="12">
        <f t="shared" si="282"/>
        <v>31130.3</v>
      </c>
      <c r="T181" s="12">
        <v>0</v>
      </c>
      <c r="U181" s="12">
        <f>S181+T181</f>
        <v>31130.3</v>
      </c>
      <c r="V181" s="12">
        <v>0</v>
      </c>
      <c r="W181" s="12">
        <f>U181+V181</f>
        <v>31130.3</v>
      </c>
      <c r="X181" s="12">
        <v>0</v>
      </c>
      <c r="Y181" s="12">
        <f>W181+X181</f>
        <v>31130.3</v>
      </c>
      <c r="Z181" s="21">
        <v>0</v>
      </c>
      <c r="AA181" s="40">
        <f>Y181+Z181</f>
        <v>31130.3</v>
      </c>
      <c r="AB181" s="13">
        <v>0</v>
      </c>
      <c r="AC181" s="13">
        <v>0</v>
      </c>
      <c r="AD181" s="13">
        <f t="shared" si="145"/>
        <v>0</v>
      </c>
      <c r="AE181" s="13">
        <v>0</v>
      </c>
      <c r="AF181" s="13">
        <f t="shared" si="283"/>
        <v>0</v>
      </c>
      <c r="AG181" s="13">
        <v>0</v>
      </c>
      <c r="AH181" s="13">
        <f t="shared" si="284"/>
        <v>0</v>
      </c>
      <c r="AI181" s="13">
        <v>0</v>
      </c>
      <c r="AJ181" s="13">
        <f t="shared" si="285"/>
        <v>0</v>
      </c>
      <c r="AK181" s="23">
        <v>0</v>
      </c>
      <c r="AL181" s="42">
        <f t="shared" si="286"/>
        <v>0</v>
      </c>
      <c r="AM181" s="8" t="s">
        <v>234</v>
      </c>
      <c r="AN181" s="10"/>
    </row>
    <row r="182" spans="1:40" ht="72" x14ac:dyDescent="0.35">
      <c r="A182" s="79" t="s">
        <v>196</v>
      </c>
      <c r="B182" s="84" t="s">
        <v>37</v>
      </c>
      <c r="C182" s="89" t="s">
        <v>355</v>
      </c>
      <c r="D182" s="12">
        <f>D184+D185</f>
        <v>0</v>
      </c>
      <c r="E182" s="40">
        <f>E184+E185</f>
        <v>0</v>
      </c>
      <c r="F182" s="12">
        <f t="shared" si="143"/>
        <v>0</v>
      </c>
      <c r="G182" s="12">
        <f>G184+G185</f>
        <v>0</v>
      </c>
      <c r="H182" s="12">
        <f t="shared" si="278"/>
        <v>0</v>
      </c>
      <c r="I182" s="12">
        <f>I184+I185</f>
        <v>0</v>
      </c>
      <c r="J182" s="12">
        <f t="shared" si="279"/>
        <v>0</v>
      </c>
      <c r="K182" s="12">
        <f>K184+K185</f>
        <v>0</v>
      </c>
      <c r="L182" s="12">
        <f t="shared" si="280"/>
        <v>0</v>
      </c>
      <c r="M182" s="21">
        <f>M184+M185</f>
        <v>0</v>
      </c>
      <c r="N182" s="40">
        <f t="shared" si="281"/>
        <v>0</v>
      </c>
      <c r="O182" s="12">
        <f t="shared" ref="O182:AB182" si="287">O184+O185</f>
        <v>46155</v>
      </c>
      <c r="P182" s="40">
        <f>P184+P185</f>
        <v>0</v>
      </c>
      <c r="Q182" s="12">
        <f t="shared" si="144"/>
        <v>46155</v>
      </c>
      <c r="R182" s="12">
        <f>R184+R185</f>
        <v>0</v>
      </c>
      <c r="S182" s="12">
        <f t="shared" si="282"/>
        <v>46155</v>
      </c>
      <c r="T182" s="12">
        <f>T184+T185</f>
        <v>0</v>
      </c>
      <c r="U182" s="12">
        <f>S182+T182</f>
        <v>46155</v>
      </c>
      <c r="V182" s="12">
        <f>V184+V185</f>
        <v>0</v>
      </c>
      <c r="W182" s="12">
        <f>U182+V182</f>
        <v>46155</v>
      </c>
      <c r="X182" s="12">
        <f>X184+X185</f>
        <v>0</v>
      </c>
      <c r="Y182" s="12">
        <f>W182+X182</f>
        <v>46155</v>
      </c>
      <c r="Z182" s="21">
        <f>Z184+Z185</f>
        <v>0</v>
      </c>
      <c r="AA182" s="40">
        <f>Y182+Z182</f>
        <v>46155</v>
      </c>
      <c r="AB182" s="12">
        <f t="shared" si="287"/>
        <v>0</v>
      </c>
      <c r="AC182" s="13">
        <f>AC184+AC185</f>
        <v>0</v>
      </c>
      <c r="AD182" s="13">
        <f t="shared" si="145"/>
        <v>0</v>
      </c>
      <c r="AE182" s="13">
        <f>AE184+AE185</f>
        <v>0</v>
      </c>
      <c r="AF182" s="13">
        <f t="shared" si="283"/>
        <v>0</v>
      </c>
      <c r="AG182" s="13">
        <f>AG184+AG185</f>
        <v>0</v>
      </c>
      <c r="AH182" s="13">
        <f t="shared" si="284"/>
        <v>0</v>
      </c>
      <c r="AI182" s="13">
        <f>AI184+AI185</f>
        <v>0</v>
      </c>
      <c r="AJ182" s="13">
        <f t="shared" si="285"/>
        <v>0</v>
      </c>
      <c r="AK182" s="23">
        <f>AK184+AK185</f>
        <v>0</v>
      </c>
      <c r="AL182" s="42">
        <f t="shared" si="286"/>
        <v>0</v>
      </c>
      <c r="AN182" s="10"/>
    </row>
    <row r="183" spans="1:40" x14ac:dyDescent="0.35">
      <c r="A183" s="79"/>
      <c r="B183" s="84" t="s">
        <v>5</v>
      </c>
      <c r="C183" s="91"/>
      <c r="D183" s="12"/>
      <c r="E183" s="40"/>
      <c r="F183" s="12"/>
      <c r="G183" s="12"/>
      <c r="H183" s="12"/>
      <c r="I183" s="12"/>
      <c r="J183" s="12"/>
      <c r="K183" s="12"/>
      <c r="L183" s="12"/>
      <c r="M183" s="21"/>
      <c r="N183" s="40"/>
      <c r="O183" s="12"/>
      <c r="P183" s="40"/>
      <c r="Q183" s="12"/>
      <c r="R183" s="12"/>
      <c r="S183" s="12"/>
      <c r="T183" s="12"/>
      <c r="U183" s="12"/>
      <c r="V183" s="12"/>
      <c r="W183" s="12"/>
      <c r="X183" s="12"/>
      <c r="Y183" s="12"/>
      <c r="Z183" s="21"/>
      <c r="AA183" s="40"/>
      <c r="AB183" s="13"/>
      <c r="AC183" s="13"/>
      <c r="AD183" s="13"/>
      <c r="AE183" s="13"/>
      <c r="AF183" s="13"/>
      <c r="AG183" s="13"/>
      <c r="AH183" s="13"/>
      <c r="AI183" s="13"/>
      <c r="AJ183" s="13"/>
      <c r="AK183" s="23"/>
      <c r="AL183" s="42"/>
      <c r="AN183" s="10"/>
    </row>
    <row r="184" spans="1:40" s="3" customFormat="1" hidden="1" x14ac:dyDescent="0.35">
      <c r="A184" s="1"/>
      <c r="B184" s="18" t="s">
        <v>6</v>
      </c>
      <c r="C184" s="2"/>
      <c r="D184" s="15">
        <v>0</v>
      </c>
      <c r="E184" s="41">
        <v>0</v>
      </c>
      <c r="F184" s="12">
        <f t="shared" ref="F184:F253" si="288">D184+E184</f>
        <v>0</v>
      </c>
      <c r="G184" s="15">
        <v>0</v>
      </c>
      <c r="H184" s="12">
        <f t="shared" ref="H184:H186" si="289">F184+G184</f>
        <v>0</v>
      </c>
      <c r="I184" s="15">
        <v>0</v>
      </c>
      <c r="J184" s="12">
        <f t="shared" ref="J184:J186" si="290">H184+I184</f>
        <v>0</v>
      </c>
      <c r="K184" s="15">
        <v>0</v>
      </c>
      <c r="L184" s="12">
        <f t="shared" ref="L184:L186" si="291">J184+K184</f>
        <v>0</v>
      </c>
      <c r="M184" s="22">
        <v>0</v>
      </c>
      <c r="N184" s="12">
        <f t="shared" ref="N184:N186" si="292">L184+M184</f>
        <v>0</v>
      </c>
      <c r="O184" s="15">
        <v>11538.9</v>
      </c>
      <c r="P184" s="41">
        <v>0</v>
      </c>
      <c r="Q184" s="12">
        <f t="shared" ref="Q184:Q253" si="293">O184+P184</f>
        <v>11538.9</v>
      </c>
      <c r="R184" s="15">
        <v>0</v>
      </c>
      <c r="S184" s="12">
        <f t="shared" ref="S184:S186" si="294">Q184+R184</f>
        <v>11538.9</v>
      </c>
      <c r="T184" s="15">
        <v>0</v>
      </c>
      <c r="U184" s="12">
        <f>S184+T184</f>
        <v>11538.9</v>
      </c>
      <c r="V184" s="15">
        <v>0</v>
      </c>
      <c r="W184" s="12">
        <f>U184+V184</f>
        <v>11538.9</v>
      </c>
      <c r="X184" s="15">
        <v>0</v>
      </c>
      <c r="Y184" s="12">
        <f>W184+X184</f>
        <v>11538.9</v>
      </c>
      <c r="Z184" s="22">
        <v>0</v>
      </c>
      <c r="AA184" s="12">
        <f>Y184+Z184</f>
        <v>11538.9</v>
      </c>
      <c r="AB184" s="14">
        <v>0</v>
      </c>
      <c r="AC184" s="14">
        <v>0</v>
      </c>
      <c r="AD184" s="13">
        <f t="shared" ref="AD184:AD253" si="295">AB184+AC184</f>
        <v>0</v>
      </c>
      <c r="AE184" s="14">
        <v>0</v>
      </c>
      <c r="AF184" s="13">
        <f t="shared" ref="AF184:AF186" si="296">AD184+AE184</f>
        <v>0</v>
      </c>
      <c r="AG184" s="14">
        <v>0</v>
      </c>
      <c r="AH184" s="13">
        <f t="shared" ref="AH184:AH186" si="297">AF184+AG184</f>
        <v>0</v>
      </c>
      <c r="AI184" s="14">
        <v>0</v>
      </c>
      <c r="AJ184" s="13">
        <f t="shared" ref="AJ184:AJ186" si="298">AH184+AI184</f>
        <v>0</v>
      </c>
      <c r="AK184" s="24">
        <v>0</v>
      </c>
      <c r="AL184" s="13">
        <f t="shared" ref="AL184:AL186" si="299">AJ184+AK184</f>
        <v>0</v>
      </c>
      <c r="AM184" s="7" t="s">
        <v>238</v>
      </c>
      <c r="AN184" s="10">
        <v>0</v>
      </c>
    </row>
    <row r="185" spans="1:40" x14ac:dyDescent="0.35">
      <c r="A185" s="79"/>
      <c r="B185" s="84" t="s">
        <v>20</v>
      </c>
      <c r="C185" s="91"/>
      <c r="D185" s="12">
        <v>0</v>
      </c>
      <c r="E185" s="40">
        <v>0</v>
      </c>
      <c r="F185" s="12">
        <f t="shared" si="288"/>
        <v>0</v>
      </c>
      <c r="G185" s="12">
        <v>0</v>
      </c>
      <c r="H185" s="12">
        <f t="shared" si="289"/>
        <v>0</v>
      </c>
      <c r="I185" s="12">
        <v>0</v>
      </c>
      <c r="J185" s="12">
        <f t="shared" si="290"/>
        <v>0</v>
      </c>
      <c r="K185" s="12">
        <v>0</v>
      </c>
      <c r="L185" s="12">
        <f t="shared" si="291"/>
        <v>0</v>
      </c>
      <c r="M185" s="21">
        <v>0</v>
      </c>
      <c r="N185" s="40">
        <f t="shared" si="292"/>
        <v>0</v>
      </c>
      <c r="O185" s="12">
        <v>34616.1</v>
      </c>
      <c r="P185" s="40">
        <v>0</v>
      </c>
      <c r="Q185" s="12">
        <f t="shared" si="293"/>
        <v>34616.1</v>
      </c>
      <c r="R185" s="12">
        <v>0</v>
      </c>
      <c r="S185" s="12">
        <f t="shared" si="294"/>
        <v>34616.1</v>
      </c>
      <c r="T185" s="12">
        <v>0</v>
      </c>
      <c r="U185" s="12">
        <f>S185+T185</f>
        <v>34616.1</v>
      </c>
      <c r="V185" s="12">
        <v>0</v>
      </c>
      <c r="W185" s="12">
        <f>U185+V185</f>
        <v>34616.1</v>
      </c>
      <c r="X185" s="12">
        <v>0</v>
      </c>
      <c r="Y185" s="12">
        <f>W185+X185</f>
        <v>34616.1</v>
      </c>
      <c r="Z185" s="21">
        <v>0</v>
      </c>
      <c r="AA185" s="40">
        <f>Y185+Z185</f>
        <v>34616.1</v>
      </c>
      <c r="AB185" s="13">
        <v>0</v>
      </c>
      <c r="AC185" s="13">
        <v>0</v>
      </c>
      <c r="AD185" s="13">
        <f t="shared" si="295"/>
        <v>0</v>
      </c>
      <c r="AE185" s="13">
        <v>0</v>
      </c>
      <c r="AF185" s="13">
        <f t="shared" si="296"/>
        <v>0</v>
      </c>
      <c r="AG185" s="13">
        <v>0</v>
      </c>
      <c r="AH185" s="13">
        <f t="shared" si="297"/>
        <v>0</v>
      </c>
      <c r="AI185" s="13">
        <v>0</v>
      </c>
      <c r="AJ185" s="13">
        <f t="shared" si="298"/>
        <v>0</v>
      </c>
      <c r="AK185" s="23">
        <v>0</v>
      </c>
      <c r="AL185" s="42">
        <f t="shared" si="299"/>
        <v>0</v>
      </c>
      <c r="AM185" s="8" t="s">
        <v>234</v>
      </c>
      <c r="AN185" s="10"/>
    </row>
    <row r="186" spans="1:40" ht="54" x14ac:dyDescent="0.35">
      <c r="A186" s="79" t="s">
        <v>197</v>
      </c>
      <c r="B186" s="84" t="s">
        <v>38</v>
      </c>
      <c r="C186" s="89" t="s">
        <v>355</v>
      </c>
      <c r="D186" s="12">
        <f>D188+D189</f>
        <v>955530.5</v>
      </c>
      <c r="E186" s="40">
        <f>E188+E189</f>
        <v>0</v>
      </c>
      <c r="F186" s="12">
        <f t="shared" si="288"/>
        <v>955530.5</v>
      </c>
      <c r="G186" s="12">
        <f>G188+G189</f>
        <v>48155.483999999997</v>
      </c>
      <c r="H186" s="12">
        <f t="shared" si="289"/>
        <v>1003685.9839999999</v>
      </c>
      <c r="I186" s="12">
        <f>I188+I189</f>
        <v>0</v>
      </c>
      <c r="J186" s="12">
        <f t="shared" si="290"/>
        <v>1003685.9839999999</v>
      </c>
      <c r="K186" s="12">
        <f>K188+K189</f>
        <v>0</v>
      </c>
      <c r="L186" s="12">
        <f t="shared" si="291"/>
        <v>1003685.9839999999</v>
      </c>
      <c r="M186" s="21">
        <f>M188+M189</f>
        <v>0</v>
      </c>
      <c r="N186" s="40">
        <f t="shared" si="292"/>
        <v>1003685.9839999999</v>
      </c>
      <c r="O186" s="12">
        <f t="shared" ref="O186:AB186" si="300">O188+O189</f>
        <v>1475299.3</v>
      </c>
      <c r="P186" s="40">
        <f>P188+P189</f>
        <v>0</v>
      </c>
      <c r="Q186" s="12">
        <f t="shared" si="293"/>
        <v>1475299.3</v>
      </c>
      <c r="R186" s="12">
        <f>R188+R189</f>
        <v>0</v>
      </c>
      <c r="S186" s="12">
        <f t="shared" si="294"/>
        <v>1475299.3</v>
      </c>
      <c r="T186" s="12">
        <f>T188+T189</f>
        <v>0</v>
      </c>
      <c r="U186" s="12">
        <f>S186+T186</f>
        <v>1475299.3</v>
      </c>
      <c r="V186" s="12">
        <f>V188+V189</f>
        <v>0</v>
      </c>
      <c r="W186" s="12">
        <f>U186+V186</f>
        <v>1475299.3</v>
      </c>
      <c r="X186" s="12">
        <f>X188+X189</f>
        <v>0</v>
      </c>
      <c r="Y186" s="12">
        <f>W186+X186</f>
        <v>1475299.3</v>
      </c>
      <c r="Z186" s="21">
        <f>Z188+Z189</f>
        <v>0</v>
      </c>
      <c r="AA186" s="40">
        <f>Y186+Z186</f>
        <v>1475299.3</v>
      </c>
      <c r="AB186" s="12">
        <f t="shared" si="300"/>
        <v>2402309.2000000002</v>
      </c>
      <c r="AC186" s="13">
        <f>AC188+AC189</f>
        <v>0</v>
      </c>
      <c r="AD186" s="13">
        <f t="shared" si="295"/>
        <v>2402309.2000000002</v>
      </c>
      <c r="AE186" s="13">
        <f>AE188+AE189</f>
        <v>0</v>
      </c>
      <c r="AF186" s="13">
        <f t="shared" si="296"/>
        <v>2402309.2000000002</v>
      </c>
      <c r="AG186" s="13">
        <f>AG188+AG189</f>
        <v>0</v>
      </c>
      <c r="AH186" s="13">
        <f t="shared" si="297"/>
        <v>2402309.2000000002</v>
      </c>
      <c r="AI186" s="13">
        <f>AI188+AI189</f>
        <v>0</v>
      </c>
      <c r="AJ186" s="13">
        <f t="shared" si="298"/>
        <v>2402309.2000000002</v>
      </c>
      <c r="AK186" s="23">
        <f>AK188+AK189</f>
        <v>0</v>
      </c>
      <c r="AL186" s="42">
        <f t="shared" si="299"/>
        <v>2402309.2000000002</v>
      </c>
      <c r="AN186" s="10"/>
    </row>
    <row r="187" spans="1:40" x14ac:dyDescent="0.35">
      <c r="A187" s="79"/>
      <c r="B187" s="84" t="s">
        <v>5</v>
      </c>
      <c r="C187" s="91"/>
      <c r="D187" s="12"/>
      <c r="E187" s="40"/>
      <c r="F187" s="12"/>
      <c r="G187" s="12"/>
      <c r="H187" s="12"/>
      <c r="I187" s="12"/>
      <c r="J187" s="12"/>
      <c r="K187" s="12"/>
      <c r="L187" s="12"/>
      <c r="M187" s="21"/>
      <c r="N187" s="40"/>
      <c r="O187" s="12"/>
      <c r="P187" s="40"/>
      <c r="Q187" s="12"/>
      <c r="R187" s="12"/>
      <c r="S187" s="12"/>
      <c r="T187" s="12"/>
      <c r="U187" s="12"/>
      <c r="V187" s="12"/>
      <c r="W187" s="12"/>
      <c r="X187" s="12"/>
      <c r="Y187" s="12"/>
      <c r="Z187" s="21"/>
      <c r="AA187" s="40"/>
      <c r="AB187" s="13"/>
      <c r="AC187" s="13"/>
      <c r="AD187" s="13"/>
      <c r="AE187" s="13"/>
      <c r="AF187" s="13"/>
      <c r="AG187" s="13"/>
      <c r="AH187" s="13"/>
      <c r="AI187" s="13"/>
      <c r="AJ187" s="13"/>
      <c r="AK187" s="23"/>
      <c r="AL187" s="42"/>
      <c r="AN187" s="10"/>
    </row>
    <row r="188" spans="1:40" s="3" customFormat="1" hidden="1" x14ac:dyDescent="0.35">
      <c r="A188" s="1"/>
      <c r="B188" s="18" t="s">
        <v>6</v>
      </c>
      <c r="C188" s="2"/>
      <c r="D188" s="15">
        <v>156098.9</v>
      </c>
      <c r="E188" s="41"/>
      <c r="F188" s="12">
        <f t="shared" si="288"/>
        <v>156098.9</v>
      </c>
      <c r="G188" s="15">
        <v>48155.483999999997</v>
      </c>
      <c r="H188" s="12">
        <f t="shared" ref="H188:H190" si="301">F188+G188</f>
        <v>204254.38399999999</v>
      </c>
      <c r="I188" s="15"/>
      <c r="J188" s="12">
        <f t="shared" ref="J188:J190" si="302">H188+I188</f>
        <v>204254.38399999999</v>
      </c>
      <c r="K188" s="15"/>
      <c r="L188" s="12">
        <f t="shared" ref="L188:L190" si="303">J188+K188</f>
        <v>204254.38399999999</v>
      </c>
      <c r="M188" s="22"/>
      <c r="N188" s="12">
        <f t="shared" ref="N188:N190" si="304">L188+M188</f>
        <v>204254.38399999999</v>
      </c>
      <c r="O188" s="15">
        <v>434567.5</v>
      </c>
      <c r="P188" s="41"/>
      <c r="Q188" s="12">
        <f t="shared" si="293"/>
        <v>434567.5</v>
      </c>
      <c r="R188" s="15"/>
      <c r="S188" s="12">
        <f t="shared" ref="S188:S190" si="305">Q188+R188</f>
        <v>434567.5</v>
      </c>
      <c r="T188" s="15"/>
      <c r="U188" s="12">
        <f>S188+T188</f>
        <v>434567.5</v>
      </c>
      <c r="V188" s="15"/>
      <c r="W188" s="12">
        <f>U188+V188</f>
        <v>434567.5</v>
      </c>
      <c r="X188" s="15"/>
      <c r="Y188" s="12">
        <f>W188+X188</f>
        <v>434567.5</v>
      </c>
      <c r="Z188" s="22"/>
      <c r="AA188" s="12">
        <f>Y188+Z188</f>
        <v>434567.5</v>
      </c>
      <c r="AB188" s="14">
        <v>970204.7</v>
      </c>
      <c r="AC188" s="14"/>
      <c r="AD188" s="13">
        <f t="shared" si="295"/>
        <v>970204.7</v>
      </c>
      <c r="AE188" s="14"/>
      <c r="AF188" s="13">
        <f t="shared" ref="AF188:AF190" si="306">AD188+AE188</f>
        <v>970204.7</v>
      </c>
      <c r="AG188" s="14"/>
      <c r="AH188" s="13">
        <f t="shared" ref="AH188:AH190" si="307">AF188+AG188</f>
        <v>970204.7</v>
      </c>
      <c r="AI188" s="14"/>
      <c r="AJ188" s="13">
        <f t="shared" ref="AJ188:AJ190" si="308">AH188+AI188</f>
        <v>970204.7</v>
      </c>
      <c r="AK188" s="24"/>
      <c r="AL188" s="13">
        <f t="shared" ref="AL188:AL190" si="309">AJ188+AK188</f>
        <v>970204.7</v>
      </c>
      <c r="AM188" s="7" t="s">
        <v>229</v>
      </c>
      <c r="AN188" s="10">
        <v>0</v>
      </c>
    </row>
    <row r="189" spans="1:40" x14ac:dyDescent="0.35">
      <c r="A189" s="79"/>
      <c r="B189" s="84" t="s">
        <v>20</v>
      </c>
      <c r="C189" s="91"/>
      <c r="D189" s="12">
        <v>799431.6</v>
      </c>
      <c r="E189" s="40"/>
      <c r="F189" s="12">
        <f t="shared" si="288"/>
        <v>799431.6</v>
      </c>
      <c r="G189" s="12"/>
      <c r="H189" s="12">
        <f t="shared" si="301"/>
        <v>799431.6</v>
      </c>
      <c r="I189" s="12"/>
      <c r="J189" s="12">
        <f t="shared" si="302"/>
        <v>799431.6</v>
      </c>
      <c r="K189" s="12"/>
      <c r="L189" s="12">
        <f t="shared" si="303"/>
        <v>799431.6</v>
      </c>
      <c r="M189" s="21"/>
      <c r="N189" s="40">
        <f t="shared" si="304"/>
        <v>799431.6</v>
      </c>
      <c r="O189" s="12">
        <v>1040731.8</v>
      </c>
      <c r="P189" s="40"/>
      <c r="Q189" s="12">
        <f t="shared" si="293"/>
        <v>1040731.8</v>
      </c>
      <c r="R189" s="12"/>
      <c r="S189" s="12">
        <f t="shared" si="305"/>
        <v>1040731.8</v>
      </c>
      <c r="T189" s="12"/>
      <c r="U189" s="12">
        <f>S189+T189</f>
        <v>1040731.8</v>
      </c>
      <c r="V189" s="12"/>
      <c r="W189" s="12">
        <f>U189+V189</f>
        <v>1040731.8</v>
      </c>
      <c r="X189" s="12"/>
      <c r="Y189" s="12">
        <f>W189+X189</f>
        <v>1040731.8</v>
      </c>
      <c r="Z189" s="21"/>
      <c r="AA189" s="40">
        <f>Y189+Z189</f>
        <v>1040731.8</v>
      </c>
      <c r="AB189" s="13">
        <v>1432104.5</v>
      </c>
      <c r="AC189" s="13"/>
      <c r="AD189" s="13">
        <f t="shared" si="295"/>
        <v>1432104.5</v>
      </c>
      <c r="AE189" s="13"/>
      <c r="AF189" s="13">
        <f t="shared" si="306"/>
        <v>1432104.5</v>
      </c>
      <c r="AG189" s="13"/>
      <c r="AH189" s="13">
        <f t="shared" si="307"/>
        <v>1432104.5</v>
      </c>
      <c r="AI189" s="13"/>
      <c r="AJ189" s="13">
        <f t="shared" si="308"/>
        <v>1432104.5</v>
      </c>
      <c r="AK189" s="23"/>
      <c r="AL189" s="42">
        <f t="shared" si="309"/>
        <v>1432104.5</v>
      </c>
      <c r="AM189" s="8" t="s">
        <v>234</v>
      </c>
      <c r="AN189" s="10"/>
    </row>
    <row r="190" spans="1:40" ht="54" x14ac:dyDescent="0.35">
      <c r="A190" s="79" t="s">
        <v>198</v>
      </c>
      <c r="B190" s="84" t="s">
        <v>39</v>
      </c>
      <c r="C190" s="89" t="s">
        <v>355</v>
      </c>
      <c r="D190" s="12">
        <f>D192+D193</f>
        <v>393223.6</v>
      </c>
      <c r="E190" s="40">
        <f>E192+E193</f>
        <v>0</v>
      </c>
      <c r="F190" s="12">
        <f t="shared" si="288"/>
        <v>393223.6</v>
      </c>
      <c r="G190" s="12">
        <f>G192+G193</f>
        <v>0</v>
      </c>
      <c r="H190" s="12">
        <f t="shared" si="301"/>
        <v>393223.6</v>
      </c>
      <c r="I190" s="12">
        <f>I192+I193</f>
        <v>0</v>
      </c>
      <c r="J190" s="12">
        <f t="shared" si="302"/>
        <v>393223.6</v>
      </c>
      <c r="K190" s="12">
        <f>K192+K193</f>
        <v>0</v>
      </c>
      <c r="L190" s="12">
        <f t="shared" si="303"/>
        <v>393223.6</v>
      </c>
      <c r="M190" s="21">
        <f>M192+M193</f>
        <v>0</v>
      </c>
      <c r="N190" s="40">
        <f t="shared" si="304"/>
        <v>393223.6</v>
      </c>
      <c r="O190" s="12">
        <f t="shared" ref="O190:AB190" si="310">O192+O193</f>
        <v>0</v>
      </c>
      <c r="P190" s="40">
        <f>P192+P193</f>
        <v>0</v>
      </c>
      <c r="Q190" s="12">
        <f t="shared" si="293"/>
        <v>0</v>
      </c>
      <c r="R190" s="12">
        <f>R192+R193</f>
        <v>0</v>
      </c>
      <c r="S190" s="12">
        <f t="shared" si="305"/>
        <v>0</v>
      </c>
      <c r="T190" s="12">
        <f>T192+T193</f>
        <v>0</v>
      </c>
      <c r="U190" s="12">
        <f>S190+T190</f>
        <v>0</v>
      </c>
      <c r="V190" s="12">
        <f>V192+V193</f>
        <v>0</v>
      </c>
      <c r="W190" s="12">
        <f>U190+V190</f>
        <v>0</v>
      </c>
      <c r="X190" s="12">
        <f>X192+X193</f>
        <v>0</v>
      </c>
      <c r="Y190" s="12">
        <f>W190+X190</f>
        <v>0</v>
      </c>
      <c r="Z190" s="21">
        <f>Z192+Z193</f>
        <v>0</v>
      </c>
      <c r="AA190" s="40">
        <f>Y190+Z190</f>
        <v>0</v>
      </c>
      <c r="AB190" s="12">
        <f t="shared" si="310"/>
        <v>0</v>
      </c>
      <c r="AC190" s="13">
        <f>AC192+AC193</f>
        <v>0</v>
      </c>
      <c r="AD190" s="13">
        <f t="shared" si="295"/>
        <v>0</v>
      </c>
      <c r="AE190" s="13">
        <f>AE192+AE193</f>
        <v>0</v>
      </c>
      <c r="AF190" s="13">
        <f t="shared" si="306"/>
        <v>0</v>
      </c>
      <c r="AG190" s="13">
        <f>AG192+AG193</f>
        <v>0</v>
      </c>
      <c r="AH190" s="13">
        <f t="shared" si="307"/>
        <v>0</v>
      </c>
      <c r="AI190" s="13">
        <f>AI192+AI193</f>
        <v>0</v>
      </c>
      <c r="AJ190" s="13">
        <f t="shared" si="308"/>
        <v>0</v>
      </c>
      <c r="AK190" s="23">
        <f>AK192+AK193</f>
        <v>0</v>
      </c>
      <c r="AL190" s="42">
        <f t="shared" si="309"/>
        <v>0</v>
      </c>
      <c r="AN190" s="10"/>
    </row>
    <row r="191" spans="1:40" x14ac:dyDescent="0.35">
      <c r="A191" s="79"/>
      <c r="B191" s="84" t="s">
        <v>5</v>
      </c>
      <c r="C191" s="89"/>
      <c r="D191" s="12"/>
      <c r="E191" s="40"/>
      <c r="F191" s="12"/>
      <c r="G191" s="12"/>
      <c r="H191" s="12"/>
      <c r="I191" s="12"/>
      <c r="J191" s="12"/>
      <c r="K191" s="12"/>
      <c r="L191" s="12"/>
      <c r="M191" s="21"/>
      <c r="N191" s="40"/>
      <c r="O191" s="12"/>
      <c r="P191" s="40"/>
      <c r="Q191" s="12"/>
      <c r="R191" s="12"/>
      <c r="S191" s="12"/>
      <c r="T191" s="12"/>
      <c r="U191" s="12"/>
      <c r="V191" s="12"/>
      <c r="W191" s="12"/>
      <c r="X191" s="12"/>
      <c r="Y191" s="12"/>
      <c r="Z191" s="21"/>
      <c r="AA191" s="40"/>
      <c r="AB191" s="12"/>
      <c r="AC191" s="13"/>
      <c r="AD191" s="13"/>
      <c r="AE191" s="13"/>
      <c r="AF191" s="13"/>
      <c r="AG191" s="13"/>
      <c r="AH191" s="13"/>
      <c r="AI191" s="13"/>
      <c r="AJ191" s="13"/>
      <c r="AK191" s="23"/>
      <c r="AL191" s="42"/>
      <c r="AN191" s="10"/>
    </row>
    <row r="192" spans="1:40" s="3" customFormat="1" hidden="1" x14ac:dyDescent="0.35">
      <c r="A192" s="1"/>
      <c r="B192" s="18" t="s">
        <v>6</v>
      </c>
      <c r="C192" s="18"/>
      <c r="D192" s="12">
        <v>98306</v>
      </c>
      <c r="E192" s="40"/>
      <c r="F192" s="12">
        <f t="shared" si="288"/>
        <v>98306</v>
      </c>
      <c r="G192" s="12"/>
      <c r="H192" s="12">
        <f t="shared" ref="H192:H194" si="311">F192+G192</f>
        <v>98306</v>
      </c>
      <c r="I192" s="12"/>
      <c r="J192" s="12">
        <f t="shared" ref="J192:J194" si="312">H192+I192</f>
        <v>98306</v>
      </c>
      <c r="K192" s="12"/>
      <c r="L192" s="12">
        <f t="shared" ref="L192:L194" si="313">J192+K192</f>
        <v>98306</v>
      </c>
      <c r="M192" s="21"/>
      <c r="N192" s="12">
        <f t="shared" ref="N192:N194" si="314">L192+M192</f>
        <v>98306</v>
      </c>
      <c r="O192" s="12">
        <v>0</v>
      </c>
      <c r="P192" s="40"/>
      <c r="Q192" s="12">
        <f t="shared" si="293"/>
        <v>0</v>
      </c>
      <c r="R192" s="12"/>
      <c r="S192" s="12">
        <f t="shared" ref="S192:S194" si="315">Q192+R192</f>
        <v>0</v>
      </c>
      <c r="T192" s="12"/>
      <c r="U192" s="12">
        <f>S192+T192</f>
        <v>0</v>
      </c>
      <c r="V192" s="12"/>
      <c r="W192" s="12">
        <f>U192+V192</f>
        <v>0</v>
      </c>
      <c r="X192" s="12"/>
      <c r="Y192" s="12">
        <f>W192+X192</f>
        <v>0</v>
      </c>
      <c r="Z192" s="21"/>
      <c r="AA192" s="12">
        <f>Y192+Z192</f>
        <v>0</v>
      </c>
      <c r="AB192" s="13">
        <v>0</v>
      </c>
      <c r="AC192" s="13"/>
      <c r="AD192" s="13">
        <f t="shared" si="295"/>
        <v>0</v>
      </c>
      <c r="AE192" s="13"/>
      <c r="AF192" s="13">
        <f t="shared" ref="AF192:AF194" si="316">AD192+AE192</f>
        <v>0</v>
      </c>
      <c r="AG192" s="13"/>
      <c r="AH192" s="13">
        <f t="shared" ref="AH192:AH194" si="317">AF192+AG192</f>
        <v>0</v>
      </c>
      <c r="AI192" s="13"/>
      <c r="AJ192" s="13">
        <f t="shared" ref="AJ192:AJ194" si="318">AH192+AI192</f>
        <v>0</v>
      </c>
      <c r="AK192" s="23"/>
      <c r="AL192" s="13">
        <f t="shared" ref="AL192:AL194" si="319">AJ192+AK192</f>
        <v>0</v>
      </c>
      <c r="AM192" s="8" t="s">
        <v>227</v>
      </c>
      <c r="AN192" s="10">
        <v>0</v>
      </c>
    </row>
    <row r="193" spans="1:40" x14ac:dyDescent="0.35">
      <c r="A193" s="79"/>
      <c r="B193" s="84" t="s">
        <v>20</v>
      </c>
      <c r="C193" s="84"/>
      <c r="D193" s="12">
        <v>294917.59999999998</v>
      </c>
      <c r="E193" s="40"/>
      <c r="F193" s="12">
        <f t="shared" si="288"/>
        <v>294917.59999999998</v>
      </c>
      <c r="G193" s="12"/>
      <c r="H193" s="12">
        <f t="shared" si="311"/>
        <v>294917.59999999998</v>
      </c>
      <c r="I193" s="12"/>
      <c r="J193" s="12">
        <f t="shared" si="312"/>
        <v>294917.59999999998</v>
      </c>
      <c r="K193" s="12"/>
      <c r="L193" s="12">
        <f t="shared" si="313"/>
        <v>294917.59999999998</v>
      </c>
      <c r="M193" s="21"/>
      <c r="N193" s="40">
        <f t="shared" si="314"/>
        <v>294917.59999999998</v>
      </c>
      <c r="O193" s="12">
        <v>0</v>
      </c>
      <c r="P193" s="40"/>
      <c r="Q193" s="12">
        <f t="shared" si="293"/>
        <v>0</v>
      </c>
      <c r="R193" s="12"/>
      <c r="S193" s="12">
        <f t="shared" si="315"/>
        <v>0</v>
      </c>
      <c r="T193" s="12"/>
      <c r="U193" s="12">
        <f>S193+T193</f>
        <v>0</v>
      </c>
      <c r="V193" s="12"/>
      <c r="W193" s="12">
        <f>U193+V193</f>
        <v>0</v>
      </c>
      <c r="X193" s="12"/>
      <c r="Y193" s="12">
        <f>W193+X193</f>
        <v>0</v>
      </c>
      <c r="Z193" s="21"/>
      <c r="AA193" s="40">
        <f>Y193+Z193</f>
        <v>0</v>
      </c>
      <c r="AB193" s="13">
        <v>0</v>
      </c>
      <c r="AC193" s="13"/>
      <c r="AD193" s="13">
        <f t="shared" si="295"/>
        <v>0</v>
      </c>
      <c r="AE193" s="13"/>
      <c r="AF193" s="13">
        <f t="shared" si="316"/>
        <v>0</v>
      </c>
      <c r="AG193" s="13"/>
      <c r="AH193" s="13">
        <f t="shared" si="317"/>
        <v>0</v>
      </c>
      <c r="AI193" s="13"/>
      <c r="AJ193" s="13">
        <f t="shared" si="318"/>
        <v>0</v>
      </c>
      <c r="AK193" s="23"/>
      <c r="AL193" s="42">
        <f t="shared" si="319"/>
        <v>0</v>
      </c>
      <c r="AM193" s="8" t="s">
        <v>234</v>
      </c>
      <c r="AN193" s="10"/>
    </row>
    <row r="194" spans="1:40" ht="54" x14ac:dyDescent="0.35">
      <c r="A194" s="79" t="s">
        <v>199</v>
      </c>
      <c r="B194" s="84" t="s">
        <v>40</v>
      </c>
      <c r="C194" s="89" t="s">
        <v>355</v>
      </c>
      <c r="D194" s="12">
        <f>D196+D197</f>
        <v>100000</v>
      </c>
      <c r="E194" s="40">
        <f>E196+E197</f>
        <v>0</v>
      </c>
      <c r="F194" s="12">
        <f t="shared" si="288"/>
        <v>100000</v>
      </c>
      <c r="G194" s="12">
        <f>G196+G197</f>
        <v>0</v>
      </c>
      <c r="H194" s="12">
        <f t="shared" si="311"/>
        <v>100000</v>
      </c>
      <c r="I194" s="12">
        <f>I196+I197</f>
        <v>0</v>
      </c>
      <c r="J194" s="12">
        <f t="shared" si="312"/>
        <v>100000</v>
      </c>
      <c r="K194" s="12">
        <f>K196+K197</f>
        <v>0</v>
      </c>
      <c r="L194" s="12">
        <f t="shared" si="313"/>
        <v>100000</v>
      </c>
      <c r="M194" s="21">
        <f>M196+M197</f>
        <v>-100000</v>
      </c>
      <c r="N194" s="40">
        <f t="shared" si="314"/>
        <v>0</v>
      </c>
      <c r="O194" s="12">
        <f t="shared" ref="O194:AB194" si="320">O196+O197</f>
        <v>999358.3</v>
      </c>
      <c r="P194" s="40">
        <f>P196+P197</f>
        <v>0</v>
      </c>
      <c r="Q194" s="12">
        <f t="shared" si="293"/>
        <v>999358.3</v>
      </c>
      <c r="R194" s="12">
        <f>R196+R197</f>
        <v>0</v>
      </c>
      <c r="S194" s="12">
        <f t="shared" si="315"/>
        <v>999358.3</v>
      </c>
      <c r="T194" s="12">
        <f>T196+T197</f>
        <v>0</v>
      </c>
      <c r="U194" s="12">
        <f>S194+T194</f>
        <v>999358.3</v>
      </c>
      <c r="V194" s="12">
        <f>V196+V197</f>
        <v>0</v>
      </c>
      <c r="W194" s="12">
        <f>U194+V194</f>
        <v>999358.3</v>
      </c>
      <c r="X194" s="12">
        <f>X196+X197</f>
        <v>0</v>
      </c>
      <c r="Y194" s="12">
        <f>W194+X194</f>
        <v>999358.3</v>
      </c>
      <c r="Z194" s="21">
        <f>Z196+Z197</f>
        <v>100000</v>
      </c>
      <c r="AA194" s="40">
        <f>Y194+Z194</f>
        <v>1099358.3</v>
      </c>
      <c r="AB194" s="12">
        <f t="shared" si="320"/>
        <v>100000</v>
      </c>
      <c r="AC194" s="13">
        <f>AC196+AC197</f>
        <v>0</v>
      </c>
      <c r="AD194" s="13">
        <f t="shared" si="295"/>
        <v>100000</v>
      </c>
      <c r="AE194" s="13">
        <f>AE196+AE197</f>
        <v>0</v>
      </c>
      <c r="AF194" s="13">
        <f t="shared" si="316"/>
        <v>100000</v>
      </c>
      <c r="AG194" s="13">
        <f>AG196+AG197</f>
        <v>0</v>
      </c>
      <c r="AH194" s="13">
        <f t="shared" si="317"/>
        <v>100000</v>
      </c>
      <c r="AI194" s="13">
        <f>AI196+AI197</f>
        <v>0</v>
      </c>
      <c r="AJ194" s="13">
        <f t="shared" si="318"/>
        <v>100000</v>
      </c>
      <c r="AK194" s="23">
        <f>AK196+AK197</f>
        <v>0</v>
      </c>
      <c r="AL194" s="42">
        <f t="shared" si="319"/>
        <v>100000</v>
      </c>
      <c r="AN194" s="10"/>
    </row>
    <row r="195" spans="1:40" x14ac:dyDescent="0.35">
      <c r="A195" s="79"/>
      <c r="B195" s="84" t="s">
        <v>5</v>
      </c>
      <c r="C195" s="89"/>
      <c r="D195" s="12"/>
      <c r="E195" s="40"/>
      <c r="F195" s="12"/>
      <c r="G195" s="12"/>
      <c r="H195" s="12"/>
      <c r="I195" s="12"/>
      <c r="J195" s="12"/>
      <c r="K195" s="12"/>
      <c r="L195" s="12"/>
      <c r="M195" s="21"/>
      <c r="N195" s="40"/>
      <c r="O195" s="12"/>
      <c r="P195" s="40"/>
      <c r="Q195" s="12"/>
      <c r="R195" s="12"/>
      <c r="S195" s="12"/>
      <c r="T195" s="12"/>
      <c r="U195" s="12"/>
      <c r="V195" s="12"/>
      <c r="W195" s="12"/>
      <c r="X195" s="12"/>
      <c r="Y195" s="12"/>
      <c r="Z195" s="21"/>
      <c r="AA195" s="40"/>
      <c r="AB195" s="12"/>
      <c r="AC195" s="13"/>
      <c r="AD195" s="13"/>
      <c r="AE195" s="13"/>
      <c r="AF195" s="13"/>
      <c r="AG195" s="13"/>
      <c r="AH195" s="13"/>
      <c r="AI195" s="13"/>
      <c r="AJ195" s="13"/>
      <c r="AK195" s="23"/>
      <c r="AL195" s="42"/>
      <c r="AN195" s="10"/>
    </row>
    <row r="196" spans="1:40" s="3" customFormat="1" hidden="1" x14ac:dyDescent="0.35">
      <c r="A196" s="1"/>
      <c r="B196" s="18" t="s">
        <v>6</v>
      </c>
      <c r="C196" s="18"/>
      <c r="D196" s="12">
        <v>25000</v>
      </c>
      <c r="E196" s="40"/>
      <c r="F196" s="12">
        <f t="shared" si="288"/>
        <v>25000</v>
      </c>
      <c r="G196" s="12"/>
      <c r="H196" s="12">
        <f t="shared" ref="H196:H198" si="321">F196+G196</f>
        <v>25000</v>
      </c>
      <c r="I196" s="12"/>
      <c r="J196" s="12">
        <f t="shared" ref="J196:J198" si="322">H196+I196</f>
        <v>25000</v>
      </c>
      <c r="K196" s="12"/>
      <c r="L196" s="12">
        <f t="shared" ref="L196:L198" si="323">J196+K196</f>
        <v>25000</v>
      </c>
      <c r="M196" s="21">
        <v>-25000</v>
      </c>
      <c r="N196" s="12">
        <f t="shared" ref="N196:N198" si="324">L196+M196</f>
        <v>0</v>
      </c>
      <c r="O196" s="12">
        <v>284496.90000000002</v>
      </c>
      <c r="P196" s="40"/>
      <c r="Q196" s="12">
        <f t="shared" si="293"/>
        <v>284496.90000000002</v>
      </c>
      <c r="R196" s="12"/>
      <c r="S196" s="12">
        <f t="shared" ref="S196:S198" si="325">Q196+R196</f>
        <v>284496.90000000002</v>
      </c>
      <c r="T196" s="12"/>
      <c r="U196" s="12">
        <f>S196+T196</f>
        <v>284496.90000000002</v>
      </c>
      <c r="V196" s="12"/>
      <c r="W196" s="12">
        <f>U196+V196</f>
        <v>284496.90000000002</v>
      </c>
      <c r="X196" s="12"/>
      <c r="Y196" s="12">
        <f>W196+X196</f>
        <v>284496.90000000002</v>
      </c>
      <c r="Z196" s="21">
        <v>25000</v>
      </c>
      <c r="AA196" s="12">
        <f>Y196+Z196</f>
        <v>309496.90000000002</v>
      </c>
      <c r="AB196" s="13">
        <v>25000</v>
      </c>
      <c r="AC196" s="13"/>
      <c r="AD196" s="13">
        <f t="shared" si="295"/>
        <v>25000</v>
      </c>
      <c r="AE196" s="13"/>
      <c r="AF196" s="13">
        <f t="shared" ref="AF196:AF198" si="326">AD196+AE196</f>
        <v>25000</v>
      </c>
      <c r="AG196" s="13"/>
      <c r="AH196" s="13">
        <f t="shared" ref="AH196:AH198" si="327">AF196+AG196</f>
        <v>25000</v>
      </c>
      <c r="AI196" s="13"/>
      <c r="AJ196" s="13">
        <f t="shared" ref="AJ196:AJ198" si="328">AH196+AI196</f>
        <v>25000</v>
      </c>
      <c r="AK196" s="23"/>
      <c r="AL196" s="13">
        <f t="shared" ref="AL196:AL198" si="329">AJ196+AK196</f>
        <v>25000</v>
      </c>
      <c r="AM196" s="8" t="s">
        <v>226</v>
      </c>
      <c r="AN196" s="10">
        <v>0</v>
      </c>
    </row>
    <row r="197" spans="1:40" x14ac:dyDescent="0.35">
      <c r="A197" s="79"/>
      <c r="B197" s="84" t="s">
        <v>20</v>
      </c>
      <c r="C197" s="84"/>
      <c r="D197" s="12">
        <v>75000</v>
      </c>
      <c r="E197" s="40"/>
      <c r="F197" s="12">
        <f t="shared" si="288"/>
        <v>75000</v>
      </c>
      <c r="G197" s="12"/>
      <c r="H197" s="12">
        <f t="shared" si="321"/>
        <v>75000</v>
      </c>
      <c r="I197" s="12"/>
      <c r="J197" s="12">
        <f t="shared" si="322"/>
        <v>75000</v>
      </c>
      <c r="K197" s="12"/>
      <c r="L197" s="12">
        <f t="shared" si="323"/>
        <v>75000</v>
      </c>
      <c r="M197" s="21">
        <v>-75000</v>
      </c>
      <c r="N197" s="40">
        <f t="shared" si="324"/>
        <v>0</v>
      </c>
      <c r="O197" s="12">
        <v>714861.4</v>
      </c>
      <c r="P197" s="40"/>
      <c r="Q197" s="12">
        <f t="shared" si="293"/>
        <v>714861.4</v>
      </c>
      <c r="R197" s="12"/>
      <c r="S197" s="12">
        <f t="shared" si="325"/>
        <v>714861.4</v>
      </c>
      <c r="T197" s="12"/>
      <c r="U197" s="12">
        <f>S197+T197</f>
        <v>714861.4</v>
      </c>
      <c r="V197" s="12"/>
      <c r="W197" s="12">
        <f>U197+V197</f>
        <v>714861.4</v>
      </c>
      <c r="X197" s="12"/>
      <c r="Y197" s="12">
        <f>W197+X197</f>
        <v>714861.4</v>
      </c>
      <c r="Z197" s="21">
        <v>75000</v>
      </c>
      <c r="AA197" s="40">
        <f>Y197+Z197</f>
        <v>789861.4</v>
      </c>
      <c r="AB197" s="13">
        <v>75000</v>
      </c>
      <c r="AC197" s="13"/>
      <c r="AD197" s="13">
        <f t="shared" si="295"/>
        <v>75000</v>
      </c>
      <c r="AE197" s="13"/>
      <c r="AF197" s="13">
        <f t="shared" si="326"/>
        <v>75000</v>
      </c>
      <c r="AG197" s="13"/>
      <c r="AH197" s="13">
        <f t="shared" si="327"/>
        <v>75000</v>
      </c>
      <c r="AI197" s="13"/>
      <c r="AJ197" s="13">
        <f t="shared" si="328"/>
        <v>75000</v>
      </c>
      <c r="AK197" s="23"/>
      <c r="AL197" s="42">
        <f t="shared" si="329"/>
        <v>75000</v>
      </c>
      <c r="AM197" s="8" t="s">
        <v>234</v>
      </c>
      <c r="AN197" s="10"/>
    </row>
    <row r="198" spans="1:40" ht="54" x14ac:dyDescent="0.35">
      <c r="A198" s="79" t="s">
        <v>200</v>
      </c>
      <c r="B198" s="84" t="s">
        <v>241</v>
      </c>
      <c r="C198" s="89" t="s">
        <v>355</v>
      </c>
      <c r="D198" s="12">
        <f>D200+D201</f>
        <v>344108.19999999995</v>
      </c>
      <c r="E198" s="40">
        <f>E200+E201</f>
        <v>0</v>
      </c>
      <c r="F198" s="12">
        <f t="shared" si="288"/>
        <v>344108.19999999995</v>
      </c>
      <c r="G198" s="12">
        <f>G200+G201</f>
        <v>13812.6</v>
      </c>
      <c r="H198" s="12">
        <f t="shared" si="321"/>
        <v>357920.79999999993</v>
      </c>
      <c r="I198" s="12">
        <f>I200+I201</f>
        <v>0</v>
      </c>
      <c r="J198" s="12">
        <f t="shared" si="322"/>
        <v>357920.79999999993</v>
      </c>
      <c r="K198" s="12">
        <f>K200+K201</f>
        <v>0</v>
      </c>
      <c r="L198" s="12">
        <f t="shared" si="323"/>
        <v>357920.79999999993</v>
      </c>
      <c r="M198" s="21">
        <f>M200+M201</f>
        <v>-292714.65999999997</v>
      </c>
      <c r="N198" s="40">
        <f t="shared" si="324"/>
        <v>65206.139999999956</v>
      </c>
      <c r="O198" s="12">
        <f t="shared" ref="O198:AB198" si="330">O200+O201</f>
        <v>50000</v>
      </c>
      <c r="P198" s="40">
        <f>P200+P201</f>
        <v>0</v>
      </c>
      <c r="Q198" s="12">
        <f t="shared" si="293"/>
        <v>50000</v>
      </c>
      <c r="R198" s="12">
        <f>R200+R201</f>
        <v>0</v>
      </c>
      <c r="S198" s="12">
        <f t="shared" si="325"/>
        <v>50000</v>
      </c>
      <c r="T198" s="12">
        <f>T200+T201</f>
        <v>0</v>
      </c>
      <c r="U198" s="12">
        <f>S198+T198</f>
        <v>50000</v>
      </c>
      <c r="V198" s="12">
        <f>V200+V201</f>
        <v>0</v>
      </c>
      <c r="W198" s="12">
        <f>U198+V198</f>
        <v>50000</v>
      </c>
      <c r="X198" s="12">
        <f>X200+X201</f>
        <v>0</v>
      </c>
      <c r="Y198" s="12">
        <f>W198+X198</f>
        <v>50000</v>
      </c>
      <c r="Z198" s="21">
        <f>Z200+Z201</f>
        <v>334152.15999999997</v>
      </c>
      <c r="AA198" s="40">
        <f>Y198+Z198</f>
        <v>384152.16</v>
      </c>
      <c r="AB198" s="12">
        <f t="shared" si="330"/>
        <v>0</v>
      </c>
      <c r="AC198" s="13">
        <f>AC200+AC201</f>
        <v>0</v>
      </c>
      <c r="AD198" s="13">
        <f t="shared" si="295"/>
        <v>0</v>
      </c>
      <c r="AE198" s="13">
        <f>AE200+AE201</f>
        <v>0</v>
      </c>
      <c r="AF198" s="13">
        <f t="shared" si="326"/>
        <v>0</v>
      </c>
      <c r="AG198" s="13">
        <f>AG200+AG201</f>
        <v>0</v>
      </c>
      <c r="AH198" s="13">
        <f t="shared" si="327"/>
        <v>0</v>
      </c>
      <c r="AI198" s="13">
        <f>AI200+AI201</f>
        <v>0</v>
      </c>
      <c r="AJ198" s="13">
        <f t="shared" si="328"/>
        <v>0</v>
      </c>
      <c r="AK198" s="23">
        <f>AK200+AK201</f>
        <v>0</v>
      </c>
      <c r="AL198" s="42">
        <f t="shared" si="329"/>
        <v>0</v>
      </c>
      <c r="AN198" s="10"/>
    </row>
    <row r="199" spans="1:40" x14ac:dyDescent="0.35">
      <c r="A199" s="79"/>
      <c r="B199" s="84" t="s">
        <v>5</v>
      </c>
      <c r="C199" s="89"/>
      <c r="D199" s="12"/>
      <c r="E199" s="40"/>
      <c r="F199" s="12"/>
      <c r="G199" s="12"/>
      <c r="H199" s="12"/>
      <c r="I199" s="12"/>
      <c r="J199" s="12"/>
      <c r="K199" s="12"/>
      <c r="L199" s="12"/>
      <c r="M199" s="21"/>
      <c r="N199" s="40"/>
      <c r="O199" s="12"/>
      <c r="P199" s="40"/>
      <c r="Q199" s="12"/>
      <c r="R199" s="12"/>
      <c r="S199" s="12"/>
      <c r="T199" s="12"/>
      <c r="U199" s="12"/>
      <c r="V199" s="12"/>
      <c r="W199" s="12"/>
      <c r="X199" s="12"/>
      <c r="Y199" s="12"/>
      <c r="Z199" s="21"/>
      <c r="AA199" s="40"/>
      <c r="AB199" s="12"/>
      <c r="AC199" s="13"/>
      <c r="AD199" s="13"/>
      <c r="AE199" s="13"/>
      <c r="AF199" s="13"/>
      <c r="AG199" s="13"/>
      <c r="AH199" s="13"/>
      <c r="AI199" s="13"/>
      <c r="AJ199" s="13"/>
      <c r="AK199" s="23"/>
      <c r="AL199" s="42"/>
      <c r="AN199" s="10"/>
    </row>
    <row r="200" spans="1:40" s="3" customFormat="1" hidden="1" x14ac:dyDescent="0.35">
      <c r="A200" s="1"/>
      <c r="B200" s="18" t="s">
        <v>6</v>
      </c>
      <c r="C200" s="18"/>
      <c r="D200" s="12">
        <v>48527.100000000006</v>
      </c>
      <c r="E200" s="40"/>
      <c r="F200" s="12">
        <f t="shared" si="288"/>
        <v>48527.100000000006</v>
      </c>
      <c r="G200" s="12">
        <v>13812.6</v>
      </c>
      <c r="H200" s="12">
        <f t="shared" ref="H200:H204" si="331">F200+G200</f>
        <v>62339.700000000004</v>
      </c>
      <c r="I200" s="12"/>
      <c r="J200" s="12">
        <f t="shared" ref="J200:J204" si="332">H200+I200</f>
        <v>62339.700000000004</v>
      </c>
      <c r="K200" s="12"/>
      <c r="L200" s="12">
        <f t="shared" ref="L200:L204" si="333">J200+K200</f>
        <v>62339.700000000004</v>
      </c>
      <c r="M200" s="21">
        <v>-38571.06</v>
      </c>
      <c r="N200" s="12">
        <f t="shared" ref="N200:N204" si="334">L200+M200</f>
        <v>23768.640000000007</v>
      </c>
      <c r="O200" s="12">
        <v>50000</v>
      </c>
      <c r="P200" s="40"/>
      <c r="Q200" s="12">
        <f t="shared" si="293"/>
        <v>50000</v>
      </c>
      <c r="R200" s="12"/>
      <c r="S200" s="12">
        <f t="shared" ref="S200:S204" si="335">Q200+R200</f>
        <v>50000</v>
      </c>
      <c r="T200" s="12"/>
      <c r="U200" s="12">
        <f>S200+T200</f>
        <v>50000</v>
      </c>
      <c r="V200" s="12"/>
      <c r="W200" s="12">
        <f>U200+V200</f>
        <v>50000</v>
      </c>
      <c r="X200" s="12"/>
      <c r="Y200" s="12">
        <f>W200+X200</f>
        <v>50000</v>
      </c>
      <c r="Z200" s="21">
        <v>38571.06</v>
      </c>
      <c r="AA200" s="12">
        <f>Y200+Z200</f>
        <v>88571.06</v>
      </c>
      <c r="AB200" s="13">
        <v>0</v>
      </c>
      <c r="AC200" s="13"/>
      <c r="AD200" s="13">
        <f t="shared" si="295"/>
        <v>0</v>
      </c>
      <c r="AE200" s="13"/>
      <c r="AF200" s="13">
        <f t="shared" ref="AF200:AF204" si="336">AD200+AE200</f>
        <v>0</v>
      </c>
      <c r="AG200" s="13"/>
      <c r="AH200" s="13">
        <f t="shared" ref="AH200:AH204" si="337">AF200+AG200</f>
        <v>0</v>
      </c>
      <c r="AI200" s="13"/>
      <c r="AJ200" s="13">
        <f t="shared" ref="AJ200:AJ204" si="338">AH200+AI200</f>
        <v>0</v>
      </c>
      <c r="AK200" s="23"/>
      <c r="AL200" s="13">
        <f t="shared" ref="AL200:AL204" si="339">AJ200+AK200</f>
        <v>0</v>
      </c>
      <c r="AM200" s="8" t="s">
        <v>232</v>
      </c>
      <c r="AN200" s="10">
        <v>0</v>
      </c>
    </row>
    <row r="201" spans="1:40" x14ac:dyDescent="0.35">
      <c r="A201" s="79"/>
      <c r="B201" s="84" t="s">
        <v>20</v>
      </c>
      <c r="C201" s="84"/>
      <c r="D201" s="12">
        <v>295581.09999999998</v>
      </c>
      <c r="E201" s="40"/>
      <c r="F201" s="12">
        <f t="shared" si="288"/>
        <v>295581.09999999998</v>
      </c>
      <c r="G201" s="12"/>
      <c r="H201" s="12">
        <f t="shared" si="331"/>
        <v>295581.09999999998</v>
      </c>
      <c r="I201" s="12"/>
      <c r="J201" s="12">
        <f t="shared" si="332"/>
        <v>295581.09999999998</v>
      </c>
      <c r="K201" s="12"/>
      <c r="L201" s="12">
        <f t="shared" si="333"/>
        <v>295581.09999999998</v>
      </c>
      <c r="M201" s="21">
        <f>-295581.1+41437.5</f>
        <v>-254143.59999999998</v>
      </c>
      <c r="N201" s="40">
        <f t="shared" si="334"/>
        <v>41437.5</v>
      </c>
      <c r="O201" s="12">
        <v>0</v>
      </c>
      <c r="P201" s="40"/>
      <c r="Q201" s="12">
        <f t="shared" si="293"/>
        <v>0</v>
      </c>
      <c r="R201" s="12"/>
      <c r="S201" s="12">
        <f t="shared" si="335"/>
        <v>0</v>
      </c>
      <c r="T201" s="12"/>
      <c r="U201" s="12">
        <f>S201+T201</f>
        <v>0</v>
      </c>
      <c r="V201" s="12"/>
      <c r="W201" s="12">
        <f>U201+V201</f>
        <v>0</v>
      </c>
      <c r="X201" s="12"/>
      <c r="Y201" s="12">
        <f>W201+X201</f>
        <v>0</v>
      </c>
      <c r="Z201" s="21">
        <v>295581.09999999998</v>
      </c>
      <c r="AA201" s="40">
        <f>Y201+Z201</f>
        <v>295581.09999999998</v>
      </c>
      <c r="AB201" s="13">
        <v>0</v>
      </c>
      <c r="AC201" s="13"/>
      <c r="AD201" s="13">
        <f t="shared" si="295"/>
        <v>0</v>
      </c>
      <c r="AE201" s="13"/>
      <c r="AF201" s="13">
        <f t="shared" si="336"/>
        <v>0</v>
      </c>
      <c r="AG201" s="13"/>
      <c r="AH201" s="13">
        <f t="shared" si="337"/>
        <v>0</v>
      </c>
      <c r="AI201" s="13"/>
      <c r="AJ201" s="13">
        <f t="shared" si="338"/>
        <v>0</v>
      </c>
      <c r="AK201" s="23"/>
      <c r="AL201" s="42">
        <f t="shared" si="339"/>
        <v>0</v>
      </c>
      <c r="AM201" s="8" t="s">
        <v>234</v>
      </c>
      <c r="AN201" s="10"/>
    </row>
    <row r="202" spans="1:40" ht="54" x14ac:dyDescent="0.35">
      <c r="A202" s="79" t="s">
        <v>201</v>
      </c>
      <c r="B202" s="84" t="s">
        <v>41</v>
      </c>
      <c r="C202" s="89" t="s">
        <v>355</v>
      </c>
      <c r="D202" s="12">
        <v>21398.400000000001</v>
      </c>
      <c r="E202" s="40"/>
      <c r="F202" s="12">
        <f t="shared" si="288"/>
        <v>21398.400000000001</v>
      </c>
      <c r="G202" s="12"/>
      <c r="H202" s="12">
        <f t="shared" si="331"/>
        <v>21398.400000000001</v>
      </c>
      <c r="I202" s="12"/>
      <c r="J202" s="12">
        <f t="shared" si="332"/>
        <v>21398.400000000001</v>
      </c>
      <c r="K202" s="12"/>
      <c r="L202" s="12">
        <f t="shared" si="333"/>
        <v>21398.400000000001</v>
      </c>
      <c r="M202" s="21"/>
      <c r="N202" s="40">
        <f t="shared" si="334"/>
        <v>21398.400000000001</v>
      </c>
      <c r="O202" s="12">
        <v>0</v>
      </c>
      <c r="P202" s="40"/>
      <c r="Q202" s="12">
        <f t="shared" si="293"/>
        <v>0</v>
      </c>
      <c r="R202" s="12"/>
      <c r="S202" s="12">
        <f t="shared" si="335"/>
        <v>0</v>
      </c>
      <c r="T202" s="12"/>
      <c r="U202" s="12">
        <f>S202+T202</f>
        <v>0</v>
      </c>
      <c r="V202" s="12"/>
      <c r="W202" s="12">
        <f>U202+V202</f>
        <v>0</v>
      </c>
      <c r="X202" s="12"/>
      <c r="Y202" s="12">
        <f>W202+X202</f>
        <v>0</v>
      </c>
      <c r="Z202" s="21"/>
      <c r="AA202" s="40">
        <f>Y202+Z202</f>
        <v>0</v>
      </c>
      <c r="AB202" s="13">
        <v>0</v>
      </c>
      <c r="AC202" s="13"/>
      <c r="AD202" s="13">
        <f t="shared" si="295"/>
        <v>0</v>
      </c>
      <c r="AE202" s="13"/>
      <c r="AF202" s="13">
        <f t="shared" si="336"/>
        <v>0</v>
      </c>
      <c r="AG202" s="13"/>
      <c r="AH202" s="13">
        <f t="shared" si="337"/>
        <v>0</v>
      </c>
      <c r="AI202" s="13"/>
      <c r="AJ202" s="13">
        <f t="shared" si="338"/>
        <v>0</v>
      </c>
      <c r="AK202" s="23"/>
      <c r="AL202" s="42">
        <f t="shared" si="339"/>
        <v>0</v>
      </c>
      <c r="AM202" s="8" t="s">
        <v>117</v>
      </c>
      <c r="AN202" s="10"/>
    </row>
    <row r="203" spans="1:40" s="3" customFormat="1" ht="54" hidden="1" x14ac:dyDescent="0.35">
      <c r="A203" s="54" t="s">
        <v>198</v>
      </c>
      <c r="B203" s="61" t="s">
        <v>42</v>
      </c>
      <c r="C203" s="5" t="s">
        <v>355</v>
      </c>
      <c r="D203" s="12">
        <v>9666.2000000000007</v>
      </c>
      <c r="E203" s="40"/>
      <c r="F203" s="12">
        <f t="shared" si="288"/>
        <v>9666.2000000000007</v>
      </c>
      <c r="G203" s="12"/>
      <c r="H203" s="12">
        <f t="shared" si="331"/>
        <v>9666.2000000000007</v>
      </c>
      <c r="I203" s="12"/>
      <c r="J203" s="12">
        <f t="shared" si="332"/>
        <v>9666.2000000000007</v>
      </c>
      <c r="K203" s="12"/>
      <c r="L203" s="12">
        <f t="shared" si="333"/>
        <v>9666.2000000000007</v>
      </c>
      <c r="M203" s="21">
        <v>-9666.2000000000007</v>
      </c>
      <c r="N203" s="12">
        <f t="shared" si="334"/>
        <v>0</v>
      </c>
      <c r="O203" s="12">
        <v>0</v>
      </c>
      <c r="P203" s="40"/>
      <c r="Q203" s="12">
        <f t="shared" si="293"/>
        <v>0</v>
      </c>
      <c r="R203" s="12"/>
      <c r="S203" s="12">
        <f t="shared" si="335"/>
        <v>0</v>
      </c>
      <c r="T203" s="12"/>
      <c r="U203" s="12">
        <f>S203+T203</f>
        <v>0</v>
      </c>
      <c r="V203" s="12"/>
      <c r="W203" s="12">
        <f>U203+V203</f>
        <v>0</v>
      </c>
      <c r="X203" s="12"/>
      <c r="Y203" s="12">
        <f>W203+X203</f>
        <v>0</v>
      </c>
      <c r="Z203" s="21"/>
      <c r="AA203" s="12">
        <f>Y203+Z203</f>
        <v>0</v>
      </c>
      <c r="AB203" s="12">
        <v>0</v>
      </c>
      <c r="AC203" s="13"/>
      <c r="AD203" s="13">
        <f t="shared" si="295"/>
        <v>0</v>
      </c>
      <c r="AE203" s="13"/>
      <c r="AF203" s="13">
        <f t="shared" si="336"/>
        <v>0</v>
      </c>
      <c r="AG203" s="13"/>
      <c r="AH203" s="13">
        <f t="shared" si="337"/>
        <v>0</v>
      </c>
      <c r="AI203" s="13"/>
      <c r="AJ203" s="13">
        <f t="shared" si="338"/>
        <v>0</v>
      </c>
      <c r="AK203" s="23"/>
      <c r="AL203" s="13">
        <f t="shared" si="339"/>
        <v>0</v>
      </c>
      <c r="AM203" s="8" t="s">
        <v>118</v>
      </c>
      <c r="AN203" s="10">
        <v>0</v>
      </c>
    </row>
    <row r="204" spans="1:40" ht="54" x14ac:dyDescent="0.35">
      <c r="A204" s="79" t="s">
        <v>202</v>
      </c>
      <c r="B204" s="84" t="s">
        <v>80</v>
      </c>
      <c r="C204" s="89" t="s">
        <v>355</v>
      </c>
      <c r="D204" s="12">
        <f>D206+D207</f>
        <v>0</v>
      </c>
      <c r="E204" s="40">
        <f>E206+E207</f>
        <v>0</v>
      </c>
      <c r="F204" s="12">
        <f t="shared" si="288"/>
        <v>0</v>
      </c>
      <c r="G204" s="12">
        <f>G206+G207</f>
        <v>0</v>
      </c>
      <c r="H204" s="12">
        <f t="shared" si="331"/>
        <v>0</v>
      </c>
      <c r="I204" s="12">
        <f>I206+I207</f>
        <v>0</v>
      </c>
      <c r="J204" s="12">
        <f t="shared" si="332"/>
        <v>0</v>
      </c>
      <c r="K204" s="12">
        <f>K206+K207</f>
        <v>0</v>
      </c>
      <c r="L204" s="12">
        <f t="shared" si="333"/>
        <v>0</v>
      </c>
      <c r="M204" s="21">
        <f>M206+M207</f>
        <v>0</v>
      </c>
      <c r="N204" s="40">
        <f t="shared" si="334"/>
        <v>0</v>
      </c>
      <c r="O204" s="12">
        <f t="shared" ref="O204:AB204" si="340">O206+O207</f>
        <v>33031.300000000003</v>
      </c>
      <c r="P204" s="40">
        <f>P206+P207</f>
        <v>0</v>
      </c>
      <c r="Q204" s="12">
        <f t="shared" si="293"/>
        <v>33031.300000000003</v>
      </c>
      <c r="R204" s="12">
        <f>R206+R207</f>
        <v>0</v>
      </c>
      <c r="S204" s="12">
        <f t="shared" si="335"/>
        <v>33031.300000000003</v>
      </c>
      <c r="T204" s="12">
        <f>T206+T207</f>
        <v>0</v>
      </c>
      <c r="U204" s="12">
        <f>S204+T204</f>
        <v>33031.300000000003</v>
      </c>
      <c r="V204" s="12">
        <f>V206+V207</f>
        <v>0</v>
      </c>
      <c r="W204" s="12">
        <f>U204+V204</f>
        <v>33031.300000000003</v>
      </c>
      <c r="X204" s="12">
        <f>X206+X207</f>
        <v>0</v>
      </c>
      <c r="Y204" s="12">
        <f>W204+X204</f>
        <v>33031.300000000003</v>
      </c>
      <c r="Z204" s="21">
        <f>Z206+Z207</f>
        <v>0</v>
      </c>
      <c r="AA204" s="40">
        <f>Y204+Z204</f>
        <v>33031.300000000003</v>
      </c>
      <c r="AB204" s="12">
        <f t="shared" si="340"/>
        <v>0</v>
      </c>
      <c r="AC204" s="13">
        <f>AC206+AC207</f>
        <v>0</v>
      </c>
      <c r="AD204" s="13">
        <f t="shared" si="295"/>
        <v>0</v>
      </c>
      <c r="AE204" s="13">
        <f>AE206+AE207</f>
        <v>0</v>
      </c>
      <c r="AF204" s="13">
        <f t="shared" si="336"/>
        <v>0</v>
      </c>
      <c r="AG204" s="13">
        <f>AG206+AG207</f>
        <v>0</v>
      </c>
      <c r="AH204" s="13">
        <f t="shared" si="337"/>
        <v>0</v>
      </c>
      <c r="AI204" s="13">
        <f>AI206+AI207</f>
        <v>0</v>
      </c>
      <c r="AJ204" s="13">
        <f t="shared" si="338"/>
        <v>0</v>
      </c>
      <c r="AK204" s="23">
        <f>AK206+AK207</f>
        <v>0</v>
      </c>
      <c r="AL204" s="42">
        <f t="shared" si="339"/>
        <v>0</v>
      </c>
      <c r="AN204" s="10"/>
    </row>
    <row r="205" spans="1:40" x14ac:dyDescent="0.35">
      <c r="A205" s="79"/>
      <c r="B205" s="84" t="s">
        <v>5</v>
      </c>
      <c r="C205" s="84"/>
      <c r="D205" s="12"/>
      <c r="E205" s="40"/>
      <c r="F205" s="12"/>
      <c r="G205" s="12"/>
      <c r="H205" s="12"/>
      <c r="I205" s="12"/>
      <c r="J205" s="12"/>
      <c r="K205" s="12"/>
      <c r="L205" s="12"/>
      <c r="M205" s="21"/>
      <c r="N205" s="40"/>
      <c r="O205" s="12"/>
      <c r="P205" s="40"/>
      <c r="Q205" s="12"/>
      <c r="R205" s="12"/>
      <c r="S205" s="12"/>
      <c r="T205" s="12"/>
      <c r="U205" s="12"/>
      <c r="V205" s="12"/>
      <c r="W205" s="12"/>
      <c r="X205" s="12"/>
      <c r="Y205" s="12"/>
      <c r="Z205" s="21"/>
      <c r="AA205" s="40"/>
      <c r="AB205" s="13"/>
      <c r="AC205" s="13"/>
      <c r="AD205" s="13"/>
      <c r="AE205" s="13"/>
      <c r="AF205" s="13"/>
      <c r="AG205" s="13"/>
      <c r="AH205" s="13"/>
      <c r="AI205" s="13"/>
      <c r="AJ205" s="13"/>
      <c r="AK205" s="23"/>
      <c r="AL205" s="42"/>
      <c r="AN205" s="10"/>
    </row>
    <row r="206" spans="1:40" s="3" customFormat="1" hidden="1" x14ac:dyDescent="0.35">
      <c r="A206" s="1"/>
      <c r="B206" s="18" t="s">
        <v>6</v>
      </c>
      <c r="C206" s="18"/>
      <c r="D206" s="12">
        <v>0</v>
      </c>
      <c r="E206" s="40">
        <v>0</v>
      </c>
      <c r="F206" s="12">
        <f t="shared" si="288"/>
        <v>0</v>
      </c>
      <c r="G206" s="12">
        <v>0</v>
      </c>
      <c r="H206" s="12">
        <f t="shared" ref="H206:H208" si="341">F206+G206</f>
        <v>0</v>
      </c>
      <c r="I206" s="12">
        <v>0</v>
      </c>
      <c r="J206" s="12">
        <f t="shared" ref="J206:J208" si="342">H206+I206</f>
        <v>0</v>
      </c>
      <c r="K206" s="12">
        <v>0</v>
      </c>
      <c r="L206" s="12">
        <f t="shared" ref="L206:L208" si="343">J206+K206</f>
        <v>0</v>
      </c>
      <c r="M206" s="21">
        <v>0</v>
      </c>
      <c r="N206" s="12">
        <f t="shared" ref="N206:N208" si="344">L206+M206</f>
        <v>0</v>
      </c>
      <c r="O206" s="12">
        <v>8257.7999999999993</v>
      </c>
      <c r="P206" s="40">
        <v>0</v>
      </c>
      <c r="Q206" s="12">
        <f t="shared" si="293"/>
        <v>8257.7999999999993</v>
      </c>
      <c r="R206" s="12">
        <v>0</v>
      </c>
      <c r="S206" s="12">
        <f t="shared" ref="S206:S208" si="345">Q206+R206</f>
        <v>8257.7999999999993</v>
      </c>
      <c r="T206" s="12">
        <v>0</v>
      </c>
      <c r="U206" s="12">
        <f>S206+T206</f>
        <v>8257.7999999999993</v>
      </c>
      <c r="V206" s="12">
        <v>0</v>
      </c>
      <c r="W206" s="12">
        <f>U206+V206</f>
        <v>8257.7999999999993</v>
      </c>
      <c r="X206" s="12">
        <v>0</v>
      </c>
      <c r="Y206" s="12">
        <f>W206+X206</f>
        <v>8257.7999999999993</v>
      </c>
      <c r="Z206" s="21">
        <v>0</v>
      </c>
      <c r="AA206" s="12">
        <f>Y206+Z206</f>
        <v>8257.7999999999993</v>
      </c>
      <c r="AB206" s="13">
        <v>0</v>
      </c>
      <c r="AC206" s="13">
        <v>0</v>
      </c>
      <c r="AD206" s="13">
        <f t="shared" si="295"/>
        <v>0</v>
      </c>
      <c r="AE206" s="13">
        <v>0</v>
      </c>
      <c r="AF206" s="13">
        <f t="shared" ref="AF206:AF208" si="346">AD206+AE206</f>
        <v>0</v>
      </c>
      <c r="AG206" s="13">
        <v>0</v>
      </c>
      <c r="AH206" s="13">
        <f t="shared" ref="AH206:AH208" si="347">AF206+AG206</f>
        <v>0</v>
      </c>
      <c r="AI206" s="13">
        <v>0</v>
      </c>
      <c r="AJ206" s="13">
        <f t="shared" ref="AJ206:AJ208" si="348">AH206+AI206</f>
        <v>0</v>
      </c>
      <c r="AK206" s="23">
        <v>0</v>
      </c>
      <c r="AL206" s="13">
        <f t="shared" ref="AL206:AL208" si="349">AJ206+AK206</f>
        <v>0</v>
      </c>
      <c r="AM206" s="8" t="s">
        <v>236</v>
      </c>
      <c r="AN206" s="10">
        <v>0</v>
      </c>
    </row>
    <row r="207" spans="1:40" x14ac:dyDescent="0.35">
      <c r="A207" s="79"/>
      <c r="B207" s="84" t="s">
        <v>20</v>
      </c>
      <c r="C207" s="89"/>
      <c r="D207" s="12">
        <v>0</v>
      </c>
      <c r="E207" s="40">
        <v>0</v>
      </c>
      <c r="F207" s="12">
        <f t="shared" si="288"/>
        <v>0</v>
      </c>
      <c r="G207" s="12">
        <v>0</v>
      </c>
      <c r="H207" s="12">
        <f t="shared" si="341"/>
        <v>0</v>
      </c>
      <c r="I207" s="12">
        <v>0</v>
      </c>
      <c r="J207" s="12">
        <f t="shared" si="342"/>
        <v>0</v>
      </c>
      <c r="K207" s="12">
        <v>0</v>
      </c>
      <c r="L207" s="12">
        <f t="shared" si="343"/>
        <v>0</v>
      </c>
      <c r="M207" s="21">
        <v>0</v>
      </c>
      <c r="N207" s="40">
        <f t="shared" si="344"/>
        <v>0</v>
      </c>
      <c r="O207" s="12">
        <v>24773.5</v>
      </c>
      <c r="P207" s="40">
        <v>0</v>
      </c>
      <c r="Q207" s="12">
        <f t="shared" si="293"/>
        <v>24773.5</v>
      </c>
      <c r="R207" s="12">
        <v>0</v>
      </c>
      <c r="S207" s="12">
        <f t="shared" si="345"/>
        <v>24773.5</v>
      </c>
      <c r="T207" s="12">
        <v>0</v>
      </c>
      <c r="U207" s="12">
        <f>S207+T207</f>
        <v>24773.5</v>
      </c>
      <c r="V207" s="12">
        <v>0</v>
      </c>
      <c r="W207" s="12">
        <f>U207+V207</f>
        <v>24773.5</v>
      </c>
      <c r="X207" s="12">
        <v>0</v>
      </c>
      <c r="Y207" s="12">
        <f>W207+X207</f>
        <v>24773.5</v>
      </c>
      <c r="Z207" s="21">
        <v>0</v>
      </c>
      <c r="AA207" s="40">
        <f>Y207+Z207</f>
        <v>24773.5</v>
      </c>
      <c r="AB207" s="12">
        <v>0</v>
      </c>
      <c r="AC207" s="13">
        <v>0</v>
      </c>
      <c r="AD207" s="13">
        <f t="shared" si="295"/>
        <v>0</v>
      </c>
      <c r="AE207" s="13">
        <v>0</v>
      </c>
      <c r="AF207" s="13">
        <f t="shared" si="346"/>
        <v>0</v>
      </c>
      <c r="AG207" s="13">
        <v>0</v>
      </c>
      <c r="AH207" s="13">
        <f t="shared" si="347"/>
        <v>0</v>
      </c>
      <c r="AI207" s="13">
        <v>0</v>
      </c>
      <c r="AJ207" s="13">
        <f t="shared" si="348"/>
        <v>0</v>
      </c>
      <c r="AK207" s="23">
        <v>0</v>
      </c>
      <c r="AL207" s="42">
        <f t="shared" si="349"/>
        <v>0</v>
      </c>
      <c r="AM207" s="8" t="s">
        <v>234</v>
      </c>
      <c r="AN207" s="10"/>
    </row>
    <row r="208" spans="1:40" ht="54" x14ac:dyDescent="0.35">
      <c r="A208" s="79" t="s">
        <v>203</v>
      </c>
      <c r="B208" s="84" t="s">
        <v>43</v>
      </c>
      <c r="C208" s="89" t="s">
        <v>355</v>
      </c>
      <c r="D208" s="12">
        <f>D210+D211</f>
        <v>0</v>
      </c>
      <c r="E208" s="40">
        <f>E210+E211</f>
        <v>0</v>
      </c>
      <c r="F208" s="12">
        <f t="shared" si="288"/>
        <v>0</v>
      </c>
      <c r="G208" s="12">
        <f>G210+G211</f>
        <v>0</v>
      </c>
      <c r="H208" s="12">
        <f t="shared" si="341"/>
        <v>0</v>
      </c>
      <c r="I208" s="12">
        <f>I210+I211</f>
        <v>0</v>
      </c>
      <c r="J208" s="12">
        <f t="shared" si="342"/>
        <v>0</v>
      </c>
      <c r="K208" s="12">
        <f>K210+K211</f>
        <v>0</v>
      </c>
      <c r="L208" s="12">
        <f t="shared" si="343"/>
        <v>0</v>
      </c>
      <c r="M208" s="21">
        <f>M210+M211</f>
        <v>0</v>
      </c>
      <c r="N208" s="40">
        <f t="shared" si="344"/>
        <v>0</v>
      </c>
      <c r="O208" s="12">
        <f t="shared" ref="O208:AB208" si="350">O210+O211</f>
        <v>19415.900000000001</v>
      </c>
      <c r="P208" s="40">
        <f>P210+P211</f>
        <v>0</v>
      </c>
      <c r="Q208" s="12">
        <f t="shared" si="293"/>
        <v>19415.900000000001</v>
      </c>
      <c r="R208" s="12">
        <f>R210+R211</f>
        <v>0</v>
      </c>
      <c r="S208" s="12">
        <f t="shared" si="345"/>
        <v>19415.900000000001</v>
      </c>
      <c r="T208" s="12">
        <f>T210+T211</f>
        <v>0</v>
      </c>
      <c r="U208" s="12">
        <f>S208+T208</f>
        <v>19415.900000000001</v>
      </c>
      <c r="V208" s="12">
        <f>V210+V211</f>
        <v>0</v>
      </c>
      <c r="W208" s="12">
        <f>U208+V208</f>
        <v>19415.900000000001</v>
      </c>
      <c r="X208" s="12">
        <f>X210+X211</f>
        <v>0</v>
      </c>
      <c r="Y208" s="12">
        <f>W208+X208</f>
        <v>19415.900000000001</v>
      </c>
      <c r="Z208" s="21">
        <f>Z210+Z211</f>
        <v>0</v>
      </c>
      <c r="AA208" s="40">
        <f>Y208+Z208</f>
        <v>19415.900000000001</v>
      </c>
      <c r="AB208" s="12">
        <f t="shared" si="350"/>
        <v>0</v>
      </c>
      <c r="AC208" s="13">
        <f>AC210+AC211</f>
        <v>0</v>
      </c>
      <c r="AD208" s="13">
        <f t="shared" si="295"/>
        <v>0</v>
      </c>
      <c r="AE208" s="13">
        <f>AE210+AE211</f>
        <v>0</v>
      </c>
      <c r="AF208" s="13">
        <f t="shared" si="346"/>
        <v>0</v>
      </c>
      <c r="AG208" s="13">
        <f>AG210+AG211</f>
        <v>0</v>
      </c>
      <c r="AH208" s="13">
        <f t="shared" si="347"/>
        <v>0</v>
      </c>
      <c r="AI208" s="13">
        <f>AI210+AI211</f>
        <v>0</v>
      </c>
      <c r="AJ208" s="13">
        <f t="shared" si="348"/>
        <v>0</v>
      </c>
      <c r="AK208" s="23">
        <f>AK210+AK211</f>
        <v>0</v>
      </c>
      <c r="AL208" s="42">
        <f t="shared" si="349"/>
        <v>0</v>
      </c>
      <c r="AN208" s="10"/>
    </row>
    <row r="209" spans="1:40" x14ac:dyDescent="0.35">
      <c r="A209" s="79"/>
      <c r="B209" s="84" t="s">
        <v>5</v>
      </c>
      <c r="C209" s="84"/>
      <c r="D209" s="12"/>
      <c r="E209" s="40"/>
      <c r="F209" s="12"/>
      <c r="G209" s="12"/>
      <c r="H209" s="12"/>
      <c r="I209" s="12"/>
      <c r="J209" s="12"/>
      <c r="K209" s="12"/>
      <c r="L209" s="12"/>
      <c r="M209" s="21"/>
      <c r="N209" s="40"/>
      <c r="O209" s="12"/>
      <c r="P209" s="40"/>
      <c r="Q209" s="12"/>
      <c r="R209" s="12"/>
      <c r="S209" s="12"/>
      <c r="T209" s="12"/>
      <c r="U209" s="12"/>
      <c r="V209" s="12"/>
      <c r="W209" s="12"/>
      <c r="X209" s="12"/>
      <c r="Y209" s="12"/>
      <c r="Z209" s="21"/>
      <c r="AA209" s="40"/>
      <c r="AB209" s="13"/>
      <c r="AC209" s="13"/>
      <c r="AD209" s="13"/>
      <c r="AE209" s="13"/>
      <c r="AF209" s="13"/>
      <c r="AG209" s="13"/>
      <c r="AH209" s="13"/>
      <c r="AI209" s="13"/>
      <c r="AJ209" s="13"/>
      <c r="AK209" s="23"/>
      <c r="AL209" s="42"/>
      <c r="AN209" s="10"/>
    </row>
    <row r="210" spans="1:40" s="3" customFormat="1" hidden="1" x14ac:dyDescent="0.35">
      <c r="A210" s="1"/>
      <c r="B210" s="18" t="s">
        <v>6</v>
      </c>
      <c r="C210" s="18"/>
      <c r="D210" s="12">
        <v>0</v>
      </c>
      <c r="E210" s="40">
        <v>0</v>
      </c>
      <c r="F210" s="12">
        <f t="shared" si="288"/>
        <v>0</v>
      </c>
      <c r="G210" s="12">
        <v>0</v>
      </c>
      <c r="H210" s="12">
        <f t="shared" ref="H210:H212" si="351">F210+G210</f>
        <v>0</v>
      </c>
      <c r="I210" s="12">
        <v>0</v>
      </c>
      <c r="J210" s="12">
        <f t="shared" ref="J210:J212" si="352">H210+I210</f>
        <v>0</v>
      </c>
      <c r="K210" s="12">
        <v>0</v>
      </c>
      <c r="L210" s="12">
        <f t="shared" ref="L210:L212" si="353">J210+K210</f>
        <v>0</v>
      </c>
      <c r="M210" s="21">
        <v>0</v>
      </c>
      <c r="N210" s="12">
        <f t="shared" ref="N210:N212" si="354">L210+M210</f>
        <v>0</v>
      </c>
      <c r="O210" s="12">
        <v>4854</v>
      </c>
      <c r="P210" s="40">
        <v>0</v>
      </c>
      <c r="Q210" s="12">
        <f t="shared" si="293"/>
        <v>4854</v>
      </c>
      <c r="R210" s="12">
        <v>0</v>
      </c>
      <c r="S210" s="12">
        <f t="shared" ref="S210:S212" si="355">Q210+R210</f>
        <v>4854</v>
      </c>
      <c r="T210" s="12">
        <v>0</v>
      </c>
      <c r="U210" s="12">
        <f>S210+T210</f>
        <v>4854</v>
      </c>
      <c r="V210" s="12">
        <v>0</v>
      </c>
      <c r="W210" s="12">
        <f>U210+V210</f>
        <v>4854</v>
      </c>
      <c r="X210" s="12">
        <v>0</v>
      </c>
      <c r="Y210" s="12">
        <f>W210+X210</f>
        <v>4854</v>
      </c>
      <c r="Z210" s="21">
        <v>0</v>
      </c>
      <c r="AA210" s="12">
        <f>Y210+Z210</f>
        <v>4854</v>
      </c>
      <c r="AB210" s="13">
        <v>0</v>
      </c>
      <c r="AC210" s="13">
        <v>0</v>
      </c>
      <c r="AD210" s="13">
        <f t="shared" si="295"/>
        <v>0</v>
      </c>
      <c r="AE210" s="13">
        <v>0</v>
      </c>
      <c r="AF210" s="13">
        <f t="shared" ref="AF210:AF212" si="356">AD210+AE210</f>
        <v>0</v>
      </c>
      <c r="AG210" s="13">
        <v>0</v>
      </c>
      <c r="AH210" s="13">
        <f t="shared" ref="AH210:AH212" si="357">AF210+AG210</f>
        <v>0</v>
      </c>
      <c r="AI210" s="13">
        <v>0</v>
      </c>
      <c r="AJ210" s="13">
        <f t="shared" ref="AJ210:AJ212" si="358">AH210+AI210</f>
        <v>0</v>
      </c>
      <c r="AK210" s="23">
        <v>0</v>
      </c>
      <c r="AL210" s="13">
        <f t="shared" ref="AL210:AL212" si="359">AJ210+AK210</f>
        <v>0</v>
      </c>
      <c r="AM210" s="8" t="s">
        <v>235</v>
      </c>
      <c r="AN210" s="10">
        <v>0</v>
      </c>
    </row>
    <row r="211" spans="1:40" x14ac:dyDescent="0.35">
      <c r="A211" s="79"/>
      <c r="B211" s="84" t="s">
        <v>20</v>
      </c>
      <c r="C211" s="89"/>
      <c r="D211" s="12">
        <v>0</v>
      </c>
      <c r="E211" s="40">
        <v>0</v>
      </c>
      <c r="F211" s="12">
        <f t="shared" si="288"/>
        <v>0</v>
      </c>
      <c r="G211" s="12">
        <v>0</v>
      </c>
      <c r="H211" s="12">
        <f t="shared" si="351"/>
        <v>0</v>
      </c>
      <c r="I211" s="12">
        <v>0</v>
      </c>
      <c r="J211" s="12">
        <f t="shared" si="352"/>
        <v>0</v>
      </c>
      <c r="K211" s="12">
        <v>0</v>
      </c>
      <c r="L211" s="12">
        <f t="shared" si="353"/>
        <v>0</v>
      </c>
      <c r="M211" s="21">
        <v>0</v>
      </c>
      <c r="N211" s="40">
        <f t="shared" si="354"/>
        <v>0</v>
      </c>
      <c r="O211" s="12">
        <v>14561.9</v>
      </c>
      <c r="P211" s="40">
        <v>0</v>
      </c>
      <c r="Q211" s="12">
        <f t="shared" si="293"/>
        <v>14561.9</v>
      </c>
      <c r="R211" s="12">
        <v>0</v>
      </c>
      <c r="S211" s="12">
        <f t="shared" si="355"/>
        <v>14561.9</v>
      </c>
      <c r="T211" s="12">
        <v>0</v>
      </c>
      <c r="U211" s="12">
        <f>S211+T211</f>
        <v>14561.9</v>
      </c>
      <c r="V211" s="12">
        <v>0</v>
      </c>
      <c r="W211" s="12">
        <f>U211+V211</f>
        <v>14561.9</v>
      </c>
      <c r="X211" s="12">
        <v>0</v>
      </c>
      <c r="Y211" s="12">
        <f>W211+X211</f>
        <v>14561.9</v>
      </c>
      <c r="Z211" s="21">
        <v>0</v>
      </c>
      <c r="AA211" s="40">
        <f>Y211+Z211</f>
        <v>14561.9</v>
      </c>
      <c r="AB211" s="12">
        <v>0</v>
      </c>
      <c r="AC211" s="13">
        <v>0</v>
      </c>
      <c r="AD211" s="13">
        <f t="shared" si="295"/>
        <v>0</v>
      </c>
      <c r="AE211" s="13">
        <v>0</v>
      </c>
      <c r="AF211" s="13">
        <f t="shared" si="356"/>
        <v>0</v>
      </c>
      <c r="AG211" s="13">
        <v>0</v>
      </c>
      <c r="AH211" s="13">
        <f t="shared" si="357"/>
        <v>0</v>
      </c>
      <c r="AI211" s="13">
        <v>0</v>
      </c>
      <c r="AJ211" s="13">
        <f t="shared" si="358"/>
        <v>0</v>
      </c>
      <c r="AK211" s="23">
        <v>0</v>
      </c>
      <c r="AL211" s="42">
        <f t="shared" si="359"/>
        <v>0</v>
      </c>
      <c r="AM211" s="8" t="s">
        <v>234</v>
      </c>
      <c r="AN211" s="10"/>
    </row>
    <row r="212" spans="1:40" ht="54" x14ac:dyDescent="0.35">
      <c r="A212" s="79" t="s">
        <v>204</v>
      </c>
      <c r="B212" s="84" t="s">
        <v>44</v>
      </c>
      <c r="C212" s="89" t="s">
        <v>355</v>
      </c>
      <c r="D212" s="12">
        <f>D214+D215</f>
        <v>35000</v>
      </c>
      <c r="E212" s="40">
        <f>E214+E215</f>
        <v>0</v>
      </c>
      <c r="F212" s="12">
        <f t="shared" si="288"/>
        <v>35000</v>
      </c>
      <c r="G212" s="12">
        <f>G214+G215</f>
        <v>0</v>
      </c>
      <c r="H212" s="12">
        <f t="shared" si="351"/>
        <v>35000</v>
      </c>
      <c r="I212" s="12">
        <f>I214+I215</f>
        <v>0</v>
      </c>
      <c r="J212" s="12">
        <f t="shared" si="352"/>
        <v>35000</v>
      </c>
      <c r="K212" s="12">
        <f>K214+K215</f>
        <v>0</v>
      </c>
      <c r="L212" s="12">
        <f t="shared" si="353"/>
        <v>35000</v>
      </c>
      <c r="M212" s="21">
        <f>M214+M215</f>
        <v>-35000</v>
      </c>
      <c r="N212" s="40">
        <f t="shared" si="354"/>
        <v>0</v>
      </c>
      <c r="O212" s="12">
        <f t="shared" ref="O212:AB212" si="360">O214+O215</f>
        <v>0</v>
      </c>
      <c r="P212" s="40">
        <f>P214+P215</f>
        <v>0</v>
      </c>
      <c r="Q212" s="12">
        <f t="shared" si="293"/>
        <v>0</v>
      </c>
      <c r="R212" s="12">
        <f>R214+R215</f>
        <v>0</v>
      </c>
      <c r="S212" s="12">
        <f t="shared" si="355"/>
        <v>0</v>
      </c>
      <c r="T212" s="12">
        <f>T214+T215</f>
        <v>0</v>
      </c>
      <c r="U212" s="12">
        <f>S212+T212</f>
        <v>0</v>
      </c>
      <c r="V212" s="12">
        <f>V214+V215</f>
        <v>0</v>
      </c>
      <c r="W212" s="12">
        <f>U212+V212</f>
        <v>0</v>
      </c>
      <c r="X212" s="12">
        <f>X214+X215</f>
        <v>0</v>
      </c>
      <c r="Y212" s="12">
        <f>W212+X212</f>
        <v>0</v>
      </c>
      <c r="Z212" s="21">
        <f>Z214+Z215</f>
        <v>35000</v>
      </c>
      <c r="AA212" s="40">
        <f>Y212+Z212</f>
        <v>35000</v>
      </c>
      <c r="AB212" s="12">
        <f t="shared" si="360"/>
        <v>0</v>
      </c>
      <c r="AC212" s="13">
        <f>AC214+AC215</f>
        <v>0</v>
      </c>
      <c r="AD212" s="13">
        <f t="shared" si="295"/>
        <v>0</v>
      </c>
      <c r="AE212" s="13">
        <f>AE214+AE215</f>
        <v>0</v>
      </c>
      <c r="AF212" s="13">
        <f t="shared" si="356"/>
        <v>0</v>
      </c>
      <c r="AG212" s="13">
        <f>AG214+AG215</f>
        <v>0</v>
      </c>
      <c r="AH212" s="13">
        <f t="shared" si="357"/>
        <v>0</v>
      </c>
      <c r="AI212" s="13">
        <f>AI214+AI215</f>
        <v>0</v>
      </c>
      <c r="AJ212" s="13">
        <f t="shared" si="358"/>
        <v>0</v>
      </c>
      <c r="AK212" s="23">
        <f>AK214+AK215</f>
        <v>0</v>
      </c>
      <c r="AL212" s="42">
        <f t="shared" si="359"/>
        <v>0</v>
      </c>
      <c r="AN212" s="10"/>
    </row>
    <row r="213" spans="1:40" x14ac:dyDescent="0.35">
      <c r="A213" s="79"/>
      <c r="B213" s="84" t="s">
        <v>5</v>
      </c>
      <c r="C213" s="84"/>
      <c r="D213" s="12"/>
      <c r="E213" s="40"/>
      <c r="F213" s="12"/>
      <c r="G213" s="12"/>
      <c r="H213" s="12"/>
      <c r="I213" s="12"/>
      <c r="J213" s="12"/>
      <c r="K213" s="12"/>
      <c r="L213" s="12"/>
      <c r="M213" s="21"/>
      <c r="N213" s="40"/>
      <c r="O213" s="12"/>
      <c r="P213" s="40"/>
      <c r="Q213" s="12"/>
      <c r="R213" s="12"/>
      <c r="S213" s="12"/>
      <c r="T213" s="12"/>
      <c r="U213" s="12"/>
      <c r="V213" s="12"/>
      <c r="W213" s="12"/>
      <c r="X213" s="12"/>
      <c r="Y213" s="12"/>
      <c r="Z213" s="21"/>
      <c r="AA213" s="40"/>
      <c r="AB213" s="13"/>
      <c r="AC213" s="13"/>
      <c r="AD213" s="13"/>
      <c r="AE213" s="13"/>
      <c r="AF213" s="13"/>
      <c r="AG213" s="13"/>
      <c r="AH213" s="13"/>
      <c r="AI213" s="13"/>
      <c r="AJ213" s="13"/>
      <c r="AK213" s="23"/>
      <c r="AL213" s="42"/>
      <c r="AN213" s="10"/>
    </row>
    <row r="214" spans="1:40" s="3" customFormat="1" hidden="1" x14ac:dyDescent="0.35">
      <c r="A214" s="1"/>
      <c r="B214" s="18" t="s">
        <v>6</v>
      </c>
      <c r="C214" s="18"/>
      <c r="D214" s="12">
        <v>26250</v>
      </c>
      <c r="E214" s="40"/>
      <c r="F214" s="12">
        <f t="shared" si="288"/>
        <v>26250</v>
      </c>
      <c r="G214" s="12"/>
      <c r="H214" s="12">
        <f t="shared" ref="H214:H222" si="361">F214+G214</f>
        <v>26250</v>
      </c>
      <c r="I214" s="12"/>
      <c r="J214" s="12">
        <f t="shared" ref="J214:J222" si="362">H214+I214</f>
        <v>26250</v>
      </c>
      <c r="K214" s="12"/>
      <c r="L214" s="12">
        <f t="shared" ref="L214:L222" si="363">J214+K214</f>
        <v>26250</v>
      </c>
      <c r="M214" s="21">
        <v>-26250</v>
      </c>
      <c r="N214" s="12">
        <f t="shared" ref="N214:N222" si="364">L214+M214</f>
        <v>0</v>
      </c>
      <c r="O214" s="12">
        <v>0</v>
      </c>
      <c r="P214" s="40"/>
      <c r="Q214" s="12">
        <f t="shared" si="293"/>
        <v>0</v>
      </c>
      <c r="R214" s="12"/>
      <c r="S214" s="12">
        <f t="shared" ref="S214:S222" si="365">Q214+R214</f>
        <v>0</v>
      </c>
      <c r="T214" s="12"/>
      <c r="U214" s="12">
        <f t="shared" ref="U214:U222" si="366">S214+T214</f>
        <v>0</v>
      </c>
      <c r="V214" s="12"/>
      <c r="W214" s="12">
        <f t="shared" ref="W214:W222" si="367">U214+V214</f>
        <v>0</v>
      </c>
      <c r="X214" s="12"/>
      <c r="Y214" s="12">
        <f t="shared" ref="Y214:Y222" si="368">W214+X214</f>
        <v>0</v>
      </c>
      <c r="Z214" s="21">
        <v>26250</v>
      </c>
      <c r="AA214" s="12">
        <f t="shared" ref="AA214:AA222" si="369">Y214+Z214</f>
        <v>26250</v>
      </c>
      <c r="AB214" s="13">
        <v>0</v>
      </c>
      <c r="AC214" s="13"/>
      <c r="AD214" s="13">
        <f t="shared" si="295"/>
        <v>0</v>
      </c>
      <c r="AE214" s="13"/>
      <c r="AF214" s="13">
        <f t="shared" ref="AF214:AF222" si="370">AD214+AE214</f>
        <v>0</v>
      </c>
      <c r="AG214" s="13"/>
      <c r="AH214" s="13">
        <f t="shared" ref="AH214:AH222" si="371">AF214+AG214</f>
        <v>0</v>
      </c>
      <c r="AI214" s="13"/>
      <c r="AJ214" s="13">
        <f t="shared" ref="AJ214:AJ222" si="372">AH214+AI214</f>
        <v>0</v>
      </c>
      <c r="AK214" s="23"/>
      <c r="AL214" s="13">
        <f t="shared" ref="AL214:AL222" si="373">AJ214+AK214</f>
        <v>0</v>
      </c>
      <c r="AM214" s="8" t="s">
        <v>228</v>
      </c>
      <c r="AN214" s="10">
        <v>0</v>
      </c>
    </row>
    <row r="215" spans="1:40" x14ac:dyDescent="0.35">
      <c r="A215" s="79"/>
      <c r="B215" s="84" t="s">
        <v>20</v>
      </c>
      <c r="C215" s="89"/>
      <c r="D215" s="12">
        <v>8750</v>
      </c>
      <c r="E215" s="40"/>
      <c r="F215" s="12">
        <f t="shared" si="288"/>
        <v>8750</v>
      </c>
      <c r="G215" s="12"/>
      <c r="H215" s="12">
        <f t="shared" si="361"/>
        <v>8750</v>
      </c>
      <c r="I215" s="12"/>
      <c r="J215" s="12">
        <f t="shared" si="362"/>
        <v>8750</v>
      </c>
      <c r="K215" s="12"/>
      <c r="L215" s="12">
        <f t="shared" si="363"/>
        <v>8750</v>
      </c>
      <c r="M215" s="21">
        <v>-8750</v>
      </c>
      <c r="N215" s="40">
        <f t="shared" si="364"/>
        <v>0</v>
      </c>
      <c r="O215" s="12">
        <v>0</v>
      </c>
      <c r="P215" s="40"/>
      <c r="Q215" s="12">
        <f t="shared" si="293"/>
        <v>0</v>
      </c>
      <c r="R215" s="12"/>
      <c r="S215" s="12">
        <f t="shared" si="365"/>
        <v>0</v>
      </c>
      <c r="T215" s="12"/>
      <c r="U215" s="12">
        <f t="shared" si="366"/>
        <v>0</v>
      </c>
      <c r="V215" s="12"/>
      <c r="W215" s="12">
        <f t="shared" si="367"/>
        <v>0</v>
      </c>
      <c r="X215" s="12"/>
      <c r="Y215" s="12">
        <f t="shared" si="368"/>
        <v>0</v>
      </c>
      <c r="Z215" s="21">
        <v>8750</v>
      </c>
      <c r="AA215" s="40">
        <f t="shared" si="369"/>
        <v>8750</v>
      </c>
      <c r="AB215" s="12">
        <v>0</v>
      </c>
      <c r="AC215" s="13"/>
      <c r="AD215" s="13">
        <f t="shared" si="295"/>
        <v>0</v>
      </c>
      <c r="AE215" s="13"/>
      <c r="AF215" s="13">
        <f t="shared" si="370"/>
        <v>0</v>
      </c>
      <c r="AG215" s="13"/>
      <c r="AH215" s="13">
        <f t="shared" si="371"/>
        <v>0</v>
      </c>
      <c r="AI215" s="13"/>
      <c r="AJ215" s="13">
        <f t="shared" si="372"/>
        <v>0</v>
      </c>
      <c r="AK215" s="23"/>
      <c r="AL215" s="42">
        <f t="shared" si="373"/>
        <v>0</v>
      </c>
      <c r="AM215" s="8" t="s">
        <v>234</v>
      </c>
      <c r="AN215" s="10"/>
    </row>
    <row r="216" spans="1:40" ht="54" x14ac:dyDescent="0.35">
      <c r="A216" s="79" t="s">
        <v>258</v>
      </c>
      <c r="B216" s="84" t="s">
        <v>250</v>
      </c>
      <c r="C216" s="89" t="s">
        <v>355</v>
      </c>
      <c r="D216" s="12"/>
      <c r="E216" s="40">
        <v>12363.3</v>
      </c>
      <c r="F216" s="12">
        <f t="shared" si="288"/>
        <v>12363.3</v>
      </c>
      <c r="G216" s="12"/>
      <c r="H216" s="12">
        <f t="shared" si="361"/>
        <v>12363.3</v>
      </c>
      <c r="I216" s="12"/>
      <c r="J216" s="12">
        <f t="shared" si="362"/>
        <v>12363.3</v>
      </c>
      <c r="K216" s="12"/>
      <c r="L216" s="12">
        <f t="shared" si="363"/>
        <v>12363.3</v>
      </c>
      <c r="M216" s="21"/>
      <c r="N216" s="40">
        <f t="shared" si="364"/>
        <v>12363.3</v>
      </c>
      <c r="O216" s="12"/>
      <c r="P216" s="40"/>
      <c r="Q216" s="12">
        <f t="shared" si="293"/>
        <v>0</v>
      </c>
      <c r="R216" s="12"/>
      <c r="S216" s="12">
        <f t="shared" si="365"/>
        <v>0</v>
      </c>
      <c r="T216" s="12"/>
      <c r="U216" s="12">
        <f t="shared" si="366"/>
        <v>0</v>
      </c>
      <c r="V216" s="12"/>
      <c r="W216" s="12">
        <f t="shared" si="367"/>
        <v>0</v>
      </c>
      <c r="X216" s="12"/>
      <c r="Y216" s="12">
        <f t="shared" si="368"/>
        <v>0</v>
      </c>
      <c r="Z216" s="21"/>
      <c r="AA216" s="40">
        <f t="shared" si="369"/>
        <v>0</v>
      </c>
      <c r="AB216" s="12"/>
      <c r="AC216" s="13"/>
      <c r="AD216" s="13">
        <f t="shared" si="295"/>
        <v>0</v>
      </c>
      <c r="AE216" s="13"/>
      <c r="AF216" s="13">
        <f t="shared" si="370"/>
        <v>0</v>
      </c>
      <c r="AG216" s="13"/>
      <c r="AH216" s="13">
        <f t="shared" si="371"/>
        <v>0</v>
      </c>
      <c r="AI216" s="13"/>
      <c r="AJ216" s="13">
        <f t="shared" si="372"/>
        <v>0</v>
      </c>
      <c r="AK216" s="23"/>
      <c r="AL216" s="42">
        <f t="shared" si="373"/>
        <v>0</v>
      </c>
      <c r="AM216" s="8" t="s">
        <v>251</v>
      </c>
      <c r="AN216" s="10"/>
    </row>
    <row r="217" spans="1:40" ht="54" x14ac:dyDescent="0.35">
      <c r="A217" s="79" t="s">
        <v>259</v>
      </c>
      <c r="B217" s="84" t="s">
        <v>293</v>
      </c>
      <c r="C217" s="89" t="s">
        <v>355</v>
      </c>
      <c r="D217" s="12"/>
      <c r="E217" s="40"/>
      <c r="F217" s="12"/>
      <c r="G217" s="12">
        <f>0.063+4658.938</f>
        <v>4659.0010000000002</v>
      </c>
      <c r="H217" s="12">
        <f t="shared" si="361"/>
        <v>4659.0010000000002</v>
      </c>
      <c r="I217" s="12"/>
      <c r="J217" s="12">
        <f t="shared" si="362"/>
        <v>4659.0010000000002</v>
      </c>
      <c r="K217" s="12"/>
      <c r="L217" s="12">
        <f t="shared" si="363"/>
        <v>4659.0010000000002</v>
      </c>
      <c r="M217" s="21"/>
      <c r="N217" s="40">
        <f t="shared" si="364"/>
        <v>4659.0010000000002</v>
      </c>
      <c r="O217" s="12"/>
      <c r="P217" s="40"/>
      <c r="Q217" s="12"/>
      <c r="R217" s="12"/>
      <c r="S217" s="12">
        <f t="shared" si="365"/>
        <v>0</v>
      </c>
      <c r="T217" s="12"/>
      <c r="U217" s="12">
        <f t="shared" si="366"/>
        <v>0</v>
      </c>
      <c r="V217" s="12"/>
      <c r="W217" s="12">
        <f t="shared" si="367"/>
        <v>0</v>
      </c>
      <c r="X217" s="12"/>
      <c r="Y217" s="12">
        <f t="shared" si="368"/>
        <v>0</v>
      </c>
      <c r="Z217" s="21"/>
      <c r="AA217" s="40">
        <f t="shared" si="369"/>
        <v>0</v>
      </c>
      <c r="AB217" s="12"/>
      <c r="AC217" s="13"/>
      <c r="AD217" s="13"/>
      <c r="AE217" s="13"/>
      <c r="AF217" s="13">
        <f t="shared" si="370"/>
        <v>0</v>
      </c>
      <c r="AG217" s="13"/>
      <c r="AH217" s="13">
        <f t="shared" si="371"/>
        <v>0</v>
      </c>
      <c r="AI217" s="13"/>
      <c r="AJ217" s="13">
        <f t="shared" si="372"/>
        <v>0</v>
      </c>
      <c r="AK217" s="23"/>
      <c r="AL217" s="42">
        <f t="shared" si="373"/>
        <v>0</v>
      </c>
      <c r="AM217" s="8" t="s">
        <v>294</v>
      </c>
      <c r="AN217" s="10"/>
    </row>
    <row r="218" spans="1:40" ht="54" x14ac:dyDescent="0.35">
      <c r="A218" s="79" t="s">
        <v>262</v>
      </c>
      <c r="B218" s="84" t="s">
        <v>295</v>
      </c>
      <c r="C218" s="89" t="s">
        <v>31</v>
      </c>
      <c r="D218" s="12"/>
      <c r="E218" s="40"/>
      <c r="F218" s="12"/>
      <c r="G218" s="12">
        <v>91723.186000000002</v>
      </c>
      <c r="H218" s="12">
        <f t="shared" si="361"/>
        <v>91723.186000000002</v>
      </c>
      <c r="I218" s="12"/>
      <c r="J218" s="12">
        <f t="shared" si="362"/>
        <v>91723.186000000002</v>
      </c>
      <c r="K218" s="12"/>
      <c r="L218" s="12">
        <f t="shared" si="363"/>
        <v>91723.186000000002</v>
      </c>
      <c r="M218" s="21"/>
      <c r="N218" s="40">
        <f t="shared" si="364"/>
        <v>91723.186000000002</v>
      </c>
      <c r="O218" s="12"/>
      <c r="P218" s="40"/>
      <c r="Q218" s="12"/>
      <c r="R218" s="12"/>
      <c r="S218" s="12">
        <f t="shared" si="365"/>
        <v>0</v>
      </c>
      <c r="T218" s="12"/>
      <c r="U218" s="12">
        <f t="shared" si="366"/>
        <v>0</v>
      </c>
      <c r="V218" s="12"/>
      <c r="W218" s="12">
        <f t="shared" si="367"/>
        <v>0</v>
      </c>
      <c r="X218" s="12"/>
      <c r="Y218" s="12">
        <f t="shared" si="368"/>
        <v>0</v>
      </c>
      <c r="Z218" s="21"/>
      <c r="AA218" s="40">
        <f t="shared" si="369"/>
        <v>0</v>
      </c>
      <c r="AB218" s="12"/>
      <c r="AC218" s="13"/>
      <c r="AD218" s="13"/>
      <c r="AE218" s="13"/>
      <c r="AF218" s="13">
        <f t="shared" si="370"/>
        <v>0</v>
      </c>
      <c r="AG218" s="13"/>
      <c r="AH218" s="13">
        <f t="shared" si="371"/>
        <v>0</v>
      </c>
      <c r="AI218" s="13"/>
      <c r="AJ218" s="13">
        <f t="shared" si="372"/>
        <v>0</v>
      </c>
      <c r="AK218" s="23"/>
      <c r="AL218" s="42">
        <f t="shared" si="373"/>
        <v>0</v>
      </c>
      <c r="AM218" s="8" t="s">
        <v>296</v>
      </c>
      <c r="AN218" s="10"/>
    </row>
    <row r="219" spans="1:40" ht="54" x14ac:dyDescent="0.35">
      <c r="A219" s="79" t="s">
        <v>265</v>
      </c>
      <c r="B219" s="84" t="s">
        <v>321</v>
      </c>
      <c r="C219" s="89" t="s">
        <v>355</v>
      </c>
      <c r="D219" s="12"/>
      <c r="E219" s="40"/>
      <c r="F219" s="12"/>
      <c r="G219" s="12">
        <v>6716.1379999999999</v>
      </c>
      <c r="H219" s="12">
        <f t="shared" si="361"/>
        <v>6716.1379999999999</v>
      </c>
      <c r="I219" s="12"/>
      <c r="J219" s="12">
        <f t="shared" si="362"/>
        <v>6716.1379999999999</v>
      </c>
      <c r="K219" s="12"/>
      <c r="L219" s="12">
        <f t="shared" si="363"/>
        <v>6716.1379999999999</v>
      </c>
      <c r="M219" s="21"/>
      <c r="N219" s="40">
        <f t="shared" si="364"/>
        <v>6716.1379999999999</v>
      </c>
      <c r="O219" s="12"/>
      <c r="P219" s="40"/>
      <c r="Q219" s="12"/>
      <c r="R219" s="12"/>
      <c r="S219" s="12">
        <f t="shared" si="365"/>
        <v>0</v>
      </c>
      <c r="T219" s="12"/>
      <c r="U219" s="12">
        <f t="shared" si="366"/>
        <v>0</v>
      </c>
      <c r="V219" s="12"/>
      <c r="W219" s="12">
        <f t="shared" si="367"/>
        <v>0</v>
      </c>
      <c r="X219" s="12"/>
      <c r="Y219" s="12">
        <f t="shared" si="368"/>
        <v>0</v>
      </c>
      <c r="Z219" s="21"/>
      <c r="AA219" s="40">
        <f t="shared" si="369"/>
        <v>0</v>
      </c>
      <c r="AB219" s="12"/>
      <c r="AC219" s="13"/>
      <c r="AD219" s="13"/>
      <c r="AE219" s="13"/>
      <c r="AF219" s="13">
        <f t="shared" si="370"/>
        <v>0</v>
      </c>
      <c r="AG219" s="13"/>
      <c r="AH219" s="13">
        <f t="shared" si="371"/>
        <v>0</v>
      </c>
      <c r="AI219" s="13"/>
      <c r="AJ219" s="13">
        <f t="shared" si="372"/>
        <v>0</v>
      </c>
      <c r="AK219" s="23"/>
      <c r="AL219" s="42">
        <f t="shared" si="373"/>
        <v>0</v>
      </c>
      <c r="AM219" s="8" t="s">
        <v>327</v>
      </c>
      <c r="AN219" s="10"/>
    </row>
    <row r="220" spans="1:40" ht="54" x14ac:dyDescent="0.35">
      <c r="A220" s="79" t="s">
        <v>268</v>
      </c>
      <c r="B220" s="84" t="s">
        <v>322</v>
      </c>
      <c r="C220" s="89" t="s">
        <v>355</v>
      </c>
      <c r="D220" s="12"/>
      <c r="E220" s="40"/>
      <c r="F220" s="12"/>
      <c r="G220" s="12">
        <v>23294.348999999998</v>
      </c>
      <c r="H220" s="12">
        <f t="shared" si="361"/>
        <v>23294.348999999998</v>
      </c>
      <c r="I220" s="12"/>
      <c r="J220" s="12">
        <f t="shared" si="362"/>
        <v>23294.348999999998</v>
      </c>
      <c r="K220" s="12"/>
      <c r="L220" s="12">
        <f t="shared" si="363"/>
        <v>23294.348999999998</v>
      </c>
      <c r="M220" s="21"/>
      <c r="N220" s="40">
        <f t="shared" si="364"/>
        <v>23294.348999999998</v>
      </c>
      <c r="O220" s="12"/>
      <c r="P220" s="40"/>
      <c r="Q220" s="12"/>
      <c r="R220" s="12"/>
      <c r="S220" s="12">
        <f t="shared" si="365"/>
        <v>0</v>
      </c>
      <c r="T220" s="12"/>
      <c r="U220" s="12">
        <f t="shared" si="366"/>
        <v>0</v>
      </c>
      <c r="V220" s="12"/>
      <c r="W220" s="12">
        <f t="shared" si="367"/>
        <v>0</v>
      </c>
      <c r="X220" s="12"/>
      <c r="Y220" s="12">
        <f t="shared" si="368"/>
        <v>0</v>
      </c>
      <c r="Z220" s="21"/>
      <c r="AA220" s="40">
        <f t="shared" si="369"/>
        <v>0</v>
      </c>
      <c r="AB220" s="12"/>
      <c r="AC220" s="13"/>
      <c r="AD220" s="13"/>
      <c r="AE220" s="13"/>
      <c r="AF220" s="13">
        <f t="shared" si="370"/>
        <v>0</v>
      </c>
      <c r="AG220" s="13"/>
      <c r="AH220" s="13">
        <f t="shared" si="371"/>
        <v>0</v>
      </c>
      <c r="AI220" s="13"/>
      <c r="AJ220" s="13">
        <f t="shared" si="372"/>
        <v>0</v>
      </c>
      <c r="AK220" s="23"/>
      <c r="AL220" s="42">
        <f t="shared" si="373"/>
        <v>0</v>
      </c>
      <c r="AM220" s="8" t="s">
        <v>328</v>
      </c>
      <c r="AN220" s="10"/>
    </row>
    <row r="221" spans="1:40" ht="54" x14ac:dyDescent="0.35">
      <c r="A221" s="79" t="s">
        <v>271</v>
      </c>
      <c r="B221" s="84" t="s">
        <v>371</v>
      </c>
      <c r="C221" s="89" t="s">
        <v>355</v>
      </c>
      <c r="D221" s="12"/>
      <c r="E221" s="40"/>
      <c r="F221" s="12"/>
      <c r="G221" s="12"/>
      <c r="H221" s="12"/>
      <c r="I221" s="12"/>
      <c r="J221" s="12"/>
      <c r="K221" s="12"/>
      <c r="L221" s="12"/>
      <c r="M221" s="21">
        <v>20</v>
      </c>
      <c r="N221" s="40">
        <f t="shared" si="364"/>
        <v>20</v>
      </c>
      <c r="O221" s="12"/>
      <c r="P221" s="40"/>
      <c r="Q221" s="12"/>
      <c r="R221" s="12"/>
      <c r="S221" s="12"/>
      <c r="T221" s="12"/>
      <c r="U221" s="12"/>
      <c r="V221" s="12"/>
      <c r="W221" s="12"/>
      <c r="X221" s="12"/>
      <c r="Y221" s="12"/>
      <c r="Z221" s="21"/>
      <c r="AA221" s="40">
        <f t="shared" si="369"/>
        <v>0</v>
      </c>
      <c r="AB221" s="12"/>
      <c r="AC221" s="13"/>
      <c r="AD221" s="13"/>
      <c r="AE221" s="13"/>
      <c r="AF221" s="13"/>
      <c r="AG221" s="13"/>
      <c r="AH221" s="13"/>
      <c r="AI221" s="13"/>
      <c r="AJ221" s="13"/>
      <c r="AK221" s="23"/>
      <c r="AL221" s="42">
        <f t="shared" si="373"/>
        <v>0</v>
      </c>
      <c r="AM221" s="8" t="s">
        <v>372</v>
      </c>
      <c r="AN221" s="10"/>
    </row>
    <row r="222" spans="1:40" x14ac:dyDescent="0.35">
      <c r="A222" s="79"/>
      <c r="B222" s="84" t="s">
        <v>27</v>
      </c>
      <c r="C222" s="84"/>
      <c r="D222" s="26">
        <f>D224</f>
        <v>2462496.4</v>
      </c>
      <c r="E222" s="26">
        <f>E224</f>
        <v>0</v>
      </c>
      <c r="F222" s="26">
        <f t="shared" si="288"/>
        <v>2462496.4</v>
      </c>
      <c r="G222" s="26">
        <f>G224</f>
        <v>0</v>
      </c>
      <c r="H222" s="26">
        <f t="shared" si="361"/>
        <v>2462496.4</v>
      </c>
      <c r="I222" s="26">
        <f>I224</f>
        <v>0</v>
      </c>
      <c r="J222" s="26">
        <f t="shared" si="362"/>
        <v>2462496.4</v>
      </c>
      <c r="K222" s="26">
        <f>K224</f>
        <v>0</v>
      </c>
      <c r="L222" s="26">
        <f t="shared" si="363"/>
        <v>2462496.4</v>
      </c>
      <c r="M222" s="21">
        <f>M224</f>
        <v>0</v>
      </c>
      <c r="N222" s="40">
        <f t="shared" si="364"/>
        <v>2462496.4</v>
      </c>
      <c r="O222" s="26">
        <f t="shared" ref="O222:AB222" si="374">O224</f>
        <v>700000</v>
      </c>
      <c r="P222" s="26">
        <f>P224</f>
        <v>0</v>
      </c>
      <c r="Q222" s="26">
        <f t="shared" si="293"/>
        <v>700000</v>
      </c>
      <c r="R222" s="26">
        <f>R224</f>
        <v>0</v>
      </c>
      <c r="S222" s="26">
        <f t="shared" si="365"/>
        <v>700000</v>
      </c>
      <c r="T222" s="26">
        <f>T224</f>
        <v>0</v>
      </c>
      <c r="U222" s="26">
        <f t="shared" si="366"/>
        <v>700000</v>
      </c>
      <c r="V222" s="26">
        <f>V224</f>
        <v>0</v>
      </c>
      <c r="W222" s="26">
        <f t="shared" si="367"/>
        <v>700000</v>
      </c>
      <c r="X222" s="26">
        <f>X224</f>
        <v>0</v>
      </c>
      <c r="Y222" s="26">
        <f t="shared" si="368"/>
        <v>700000</v>
      </c>
      <c r="Z222" s="26">
        <f>Z224</f>
        <v>0</v>
      </c>
      <c r="AA222" s="40">
        <f t="shared" si="369"/>
        <v>700000</v>
      </c>
      <c r="AB222" s="26">
        <f t="shared" si="374"/>
        <v>0</v>
      </c>
      <c r="AC222" s="27">
        <f>AC224</f>
        <v>0</v>
      </c>
      <c r="AD222" s="27">
        <f t="shared" si="295"/>
        <v>0</v>
      </c>
      <c r="AE222" s="27">
        <f>AE224</f>
        <v>0</v>
      </c>
      <c r="AF222" s="27">
        <f t="shared" si="370"/>
        <v>0</v>
      </c>
      <c r="AG222" s="27">
        <f>AG224</f>
        <v>0</v>
      </c>
      <c r="AH222" s="27">
        <f t="shared" si="371"/>
        <v>0</v>
      </c>
      <c r="AI222" s="27">
        <f>AI224</f>
        <v>0</v>
      </c>
      <c r="AJ222" s="27">
        <f t="shared" si="372"/>
        <v>0</v>
      </c>
      <c r="AK222" s="27">
        <f>AK224</f>
        <v>0</v>
      </c>
      <c r="AL222" s="42">
        <f t="shared" si="373"/>
        <v>0</v>
      </c>
      <c r="AN222" s="10"/>
    </row>
    <row r="223" spans="1:40" x14ac:dyDescent="0.35">
      <c r="A223" s="79"/>
      <c r="B223" s="80" t="s">
        <v>5</v>
      </c>
      <c r="C223" s="84"/>
      <c r="D223" s="26"/>
      <c r="E223" s="26"/>
      <c r="F223" s="26"/>
      <c r="G223" s="26"/>
      <c r="H223" s="26"/>
      <c r="I223" s="26"/>
      <c r="J223" s="26"/>
      <c r="K223" s="26"/>
      <c r="L223" s="26"/>
      <c r="M223" s="21"/>
      <c r="N223" s="40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40"/>
      <c r="AB223" s="27"/>
      <c r="AC223" s="27"/>
      <c r="AD223" s="27"/>
      <c r="AE223" s="27"/>
      <c r="AF223" s="27"/>
      <c r="AG223" s="27"/>
      <c r="AH223" s="27"/>
      <c r="AI223" s="27"/>
      <c r="AJ223" s="27"/>
      <c r="AK223" s="27"/>
      <c r="AL223" s="42"/>
      <c r="AN223" s="10"/>
    </row>
    <row r="224" spans="1:40" x14ac:dyDescent="0.35">
      <c r="A224" s="79"/>
      <c r="B224" s="80" t="s">
        <v>12</v>
      </c>
      <c r="C224" s="84"/>
      <c r="D224" s="26">
        <f>D227</f>
        <v>2462496.4</v>
      </c>
      <c r="E224" s="26">
        <f>E227</f>
        <v>0</v>
      </c>
      <c r="F224" s="26">
        <f t="shared" si="288"/>
        <v>2462496.4</v>
      </c>
      <c r="G224" s="26">
        <f>G227</f>
        <v>0</v>
      </c>
      <c r="H224" s="26">
        <f t="shared" ref="H224:H225" si="375">F224+G224</f>
        <v>2462496.4</v>
      </c>
      <c r="I224" s="26">
        <f>I227</f>
        <v>0</v>
      </c>
      <c r="J224" s="26">
        <f t="shared" ref="J224:J225" si="376">H224+I224</f>
        <v>2462496.4</v>
      </c>
      <c r="K224" s="26">
        <f>K227</f>
        <v>0</v>
      </c>
      <c r="L224" s="26">
        <f t="shared" ref="L224:L225" si="377">J224+K224</f>
        <v>2462496.4</v>
      </c>
      <c r="M224" s="26">
        <f>M227</f>
        <v>0</v>
      </c>
      <c r="N224" s="40">
        <f t="shared" ref="N224:N225" si="378">L224+M224</f>
        <v>2462496.4</v>
      </c>
      <c r="O224" s="26">
        <f t="shared" ref="O224:AB224" si="379">O227</f>
        <v>700000</v>
      </c>
      <c r="P224" s="26">
        <f>P227</f>
        <v>0</v>
      </c>
      <c r="Q224" s="26">
        <f t="shared" si="293"/>
        <v>700000</v>
      </c>
      <c r="R224" s="26">
        <f>R227</f>
        <v>0</v>
      </c>
      <c r="S224" s="26">
        <f t="shared" ref="S224:S225" si="380">Q224+R224</f>
        <v>700000</v>
      </c>
      <c r="T224" s="26">
        <f>T227</f>
        <v>0</v>
      </c>
      <c r="U224" s="26">
        <f>S224+T224</f>
        <v>700000</v>
      </c>
      <c r="V224" s="26">
        <f>V227</f>
        <v>0</v>
      </c>
      <c r="W224" s="26">
        <f>U224+V224</f>
        <v>700000</v>
      </c>
      <c r="X224" s="26">
        <f>X227</f>
        <v>0</v>
      </c>
      <c r="Y224" s="26">
        <f>W224+X224</f>
        <v>700000</v>
      </c>
      <c r="Z224" s="26">
        <f>Z227</f>
        <v>0</v>
      </c>
      <c r="AA224" s="40">
        <f>Y224+Z224</f>
        <v>700000</v>
      </c>
      <c r="AB224" s="26">
        <f t="shared" si="379"/>
        <v>0</v>
      </c>
      <c r="AC224" s="27">
        <f>AC227</f>
        <v>0</v>
      </c>
      <c r="AD224" s="27">
        <f t="shared" si="295"/>
        <v>0</v>
      </c>
      <c r="AE224" s="27">
        <f>AE227</f>
        <v>0</v>
      </c>
      <c r="AF224" s="27">
        <f t="shared" ref="AF224:AF225" si="381">AD224+AE224</f>
        <v>0</v>
      </c>
      <c r="AG224" s="27">
        <f>AG227</f>
        <v>0</v>
      </c>
      <c r="AH224" s="27">
        <f t="shared" ref="AH224:AH225" si="382">AF224+AG224</f>
        <v>0</v>
      </c>
      <c r="AI224" s="27">
        <f>AI227</f>
        <v>0</v>
      </c>
      <c r="AJ224" s="27">
        <f t="shared" ref="AJ224:AJ225" si="383">AH224+AI224</f>
        <v>0</v>
      </c>
      <c r="AK224" s="27">
        <f>AK227</f>
        <v>0</v>
      </c>
      <c r="AL224" s="42">
        <f t="shared" ref="AL224:AL225" si="384">AJ224+AK224</f>
        <v>0</v>
      </c>
      <c r="AN224" s="10"/>
    </row>
    <row r="225" spans="1:40" ht="120.75" customHeight="1" x14ac:dyDescent="0.35">
      <c r="A225" s="79" t="s">
        <v>274</v>
      </c>
      <c r="B225" s="84" t="s">
        <v>244</v>
      </c>
      <c r="C225" s="89" t="s">
        <v>355</v>
      </c>
      <c r="D225" s="12">
        <f>D227</f>
        <v>2462496.4</v>
      </c>
      <c r="E225" s="40">
        <f>E227</f>
        <v>0</v>
      </c>
      <c r="F225" s="12">
        <f t="shared" si="288"/>
        <v>2462496.4</v>
      </c>
      <c r="G225" s="12">
        <f>G227</f>
        <v>0</v>
      </c>
      <c r="H225" s="12">
        <f t="shared" si="375"/>
        <v>2462496.4</v>
      </c>
      <c r="I225" s="12">
        <f>I227</f>
        <v>0</v>
      </c>
      <c r="J225" s="12">
        <f t="shared" si="376"/>
        <v>2462496.4</v>
      </c>
      <c r="K225" s="12">
        <f>K227</f>
        <v>0</v>
      </c>
      <c r="L225" s="12">
        <f t="shared" si="377"/>
        <v>2462496.4</v>
      </c>
      <c r="M225" s="21">
        <f>M227</f>
        <v>0</v>
      </c>
      <c r="N225" s="40">
        <f t="shared" si="378"/>
        <v>2462496.4</v>
      </c>
      <c r="O225" s="12">
        <f t="shared" ref="O225:AB225" si="385">O227</f>
        <v>700000</v>
      </c>
      <c r="P225" s="40">
        <f>P227</f>
        <v>0</v>
      </c>
      <c r="Q225" s="12">
        <f t="shared" si="293"/>
        <v>700000</v>
      </c>
      <c r="R225" s="12">
        <f>R227</f>
        <v>0</v>
      </c>
      <c r="S225" s="12">
        <f t="shared" si="380"/>
        <v>700000</v>
      </c>
      <c r="T225" s="12">
        <f>T227</f>
        <v>0</v>
      </c>
      <c r="U225" s="12">
        <f>S225+T225</f>
        <v>700000</v>
      </c>
      <c r="V225" s="12">
        <f>V227</f>
        <v>0</v>
      </c>
      <c r="W225" s="12">
        <f>U225+V225</f>
        <v>700000</v>
      </c>
      <c r="X225" s="12">
        <f>X227</f>
        <v>0</v>
      </c>
      <c r="Y225" s="12">
        <f>W225+X225</f>
        <v>700000</v>
      </c>
      <c r="Z225" s="21">
        <f>Z227</f>
        <v>0</v>
      </c>
      <c r="AA225" s="40">
        <f>Y225+Z225</f>
        <v>700000</v>
      </c>
      <c r="AB225" s="12">
        <f t="shared" si="385"/>
        <v>0</v>
      </c>
      <c r="AC225" s="13">
        <f>AC227</f>
        <v>0</v>
      </c>
      <c r="AD225" s="13">
        <f t="shared" si="295"/>
        <v>0</v>
      </c>
      <c r="AE225" s="13">
        <f>AE227</f>
        <v>0</v>
      </c>
      <c r="AF225" s="13">
        <f t="shared" si="381"/>
        <v>0</v>
      </c>
      <c r="AG225" s="13">
        <f>AG227</f>
        <v>0</v>
      </c>
      <c r="AH225" s="13">
        <f t="shared" si="382"/>
        <v>0</v>
      </c>
      <c r="AI225" s="13">
        <f>AI227</f>
        <v>0</v>
      </c>
      <c r="AJ225" s="13">
        <f t="shared" si="383"/>
        <v>0</v>
      </c>
      <c r="AK225" s="23">
        <f>AK227</f>
        <v>0</v>
      </c>
      <c r="AL225" s="42">
        <f t="shared" si="384"/>
        <v>0</v>
      </c>
      <c r="AN225" s="10"/>
    </row>
    <row r="226" spans="1:40" x14ac:dyDescent="0.35">
      <c r="A226" s="79"/>
      <c r="B226" s="84" t="s">
        <v>5</v>
      </c>
      <c r="C226" s="84"/>
      <c r="D226" s="12"/>
      <c r="E226" s="40"/>
      <c r="F226" s="12"/>
      <c r="G226" s="12"/>
      <c r="H226" s="12"/>
      <c r="I226" s="12"/>
      <c r="J226" s="12"/>
      <c r="K226" s="12"/>
      <c r="L226" s="12"/>
      <c r="M226" s="21"/>
      <c r="N226" s="40"/>
      <c r="O226" s="12"/>
      <c r="P226" s="40"/>
      <c r="Q226" s="12"/>
      <c r="R226" s="12"/>
      <c r="S226" s="12"/>
      <c r="T226" s="12"/>
      <c r="U226" s="12"/>
      <c r="V226" s="12"/>
      <c r="W226" s="12"/>
      <c r="X226" s="12"/>
      <c r="Y226" s="12"/>
      <c r="Z226" s="21"/>
      <c r="AA226" s="40"/>
      <c r="AB226" s="13"/>
      <c r="AC226" s="13"/>
      <c r="AD226" s="13"/>
      <c r="AE226" s="13"/>
      <c r="AF226" s="13"/>
      <c r="AG226" s="13"/>
      <c r="AH226" s="13"/>
      <c r="AI226" s="13"/>
      <c r="AJ226" s="13"/>
      <c r="AK226" s="23"/>
      <c r="AL226" s="42"/>
      <c r="AN226" s="10"/>
    </row>
    <row r="227" spans="1:40" x14ac:dyDescent="0.35">
      <c r="A227" s="79"/>
      <c r="B227" s="80" t="s">
        <v>12</v>
      </c>
      <c r="C227" s="84"/>
      <c r="D227" s="12">
        <v>2462496.4</v>
      </c>
      <c r="E227" s="40"/>
      <c r="F227" s="12">
        <f t="shared" si="288"/>
        <v>2462496.4</v>
      </c>
      <c r="G227" s="12"/>
      <c r="H227" s="12">
        <f t="shared" ref="H227:H228" si="386">F227+G227</f>
        <v>2462496.4</v>
      </c>
      <c r="I227" s="12"/>
      <c r="J227" s="12">
        <f t="shared" ref="J227:J228" si="387">H227+I227</f>
        <v>2462496.4</v>
      </c>
      <c r="K227" s="12"/>
      <c r="L227" s="12">
        <f t="shared" ref="L227:L228" si="388">J227+K227</f>
        <v>2462496.4</v>
      </c>
      <c r="M227" s="21"/>
      <c r="N227" s="40">
        <f t="shared" ref="N227:N228" si="389">L227+M227</f>
        <v>2462496.4</v>
      </c>
      <c r="O227" s="12">
        <v>700000</v>
      </c>
      <c r="P227" s="40"/>
      <c r="Q227" s="12">
        <f t="shared" si="293"/>
        <v>700000</v>
      </c>
      <c r="R227" s="12"/>
      <c r="S227" s="12">
        <f t="shared" ref="S227:S228" si="390">Q227+R227</f>
        <v>700000</v>
      </c>
      <c r="T227" s="12"/>
      <c r="U227" s="12">
        <f>S227+T227</f>
        <v>700000</v>
      </c>
      <c r="V227" s="12"/>
      <c r="W227" s="12">
        <f>U227+V227</f>
        <v>700000</v>
      </c>
      <c r="X227" s="12"/>
      <c r="Y227" s="12">
        <f>W227+X227</f>
        <v>700000</v>
      </c>
      <c r="Z227" s="21"/>
      <c r="AA227" s="40">
        <f>Y227+Z227</f>
        <v>700000</v>
      </c>
      <c r="AB227" s="13">
        <v>0</v>
      </c>
      <c r="AC227" s="13"/>
      <c r="AD227" s="13">
        <f t="shared" si="295"/>
        <v>0</v>
      </c>
      <c r="AE227" s="13"/>
      <c r="AF227" s="13">
        <f t="shared" ref="AF227:AF228" si="391">AD227+AE227</f>
        <v>0</v>
      </c>
      <c r="AG227" s="13"/>
      <c r="AH227" s="13">
        <f t="shared" ref="AH227:AH228" si="392">AF227+AG227</f>
        <v>0</v>
      </c>
      <c r="AI227" s="13"/>
      <c r="AJ227" s="13">
        <f t="shared" ref="AJ227:AJ228" si="393">AH227+AI227</f>
        <v>0</v>
      </c>
      <c r="AK227" s="23"/>
      <c r="AL227" s="42">
        <f t="shared" ref="AL227:AL228" si="394">AJ227+AK227</f>
        <v>0</v>
      </c>
      <c r="AM227" s="8" t="s">
        <v>245</v>
      </c>
      <c r="AN227" s="10"/>
    </row>
    <row r="228" spans="1:40" x14ac:dyDescent="0.35">
      <c r="A228" s="79"/>
      <c r="B228" s="84" t="s">
        <v>21</v>
      </c>
      <c r="C228" s="91"/>
      <c r="D228" s="27">
        <f>D230+D231</f>
        <v>190084.2</v>
      </c>
      <c r="E228" s="27">
        <f>E230+E231</f>
        <v>20000</v>
      </c>
      <c r="F228" s="26">
        <f t="shared" si="288"/>
        <v>210084.2</v>
      </c>
      <c r="G228" s="27">
        <f>G230+G231</f>
        <v>1503.4829999999999</v>
      </c>
      <c r="H228" s="26">
        <f t="shared" si="386"/>
        <v>211587.68300000002</v>
      </c>
      <c r="I228" s="27">
        <f>I230+I231</f>
        <v>-9924.2000000000007</v>
      </c>
      <c r="J228" s="26">
        <f t="shared" si="387"/>
        <v>201663.48300000001</v>
      </c>
      <c r="K228" s="13">
        <f>K230+K231</f>
        <v>0</v>
      </c>
      <c r="L228" s="26">
        <f t="shared" si="388"/>
        <v>201663.48300000001</v>
      </c>
      <c r="M228" s="27">
        <f>M230+M231</f>
        <v>0</v>
      </c>
      <c r="N228" s="40">
        <f t="shared" si="389"/>
        <v>201663.48300000001</v>
      </c>
      <c r="O228" s="27">
        <f t="shared" ref="O228:AB228" si="395">O230+O231</f>
        <v>260000</v>
      </c>
      <c r="P228" s="27">
        <f>P230+P231</f>
        <v>0</v>
      </c>
      <c r="Q228" s="26">
        <f t="shared" si="293"/>
        <v>260000</v>
      </c>
      <c r="R228" s="27">
        <f>R230+R231</f>
        <v>0</v>
      </c>
      <c r="S228" s="26">
        <f t="shared" si="390"/>
        <v>260000</v>
      </c>
      <c r="T228" s="27">
        <f>T230+T231</f>
        <v>0</v>
      </c>
      <c r="U228" s="26">
        <f>S228+T228</f>
        <v>260000</v>
      </c>
      <c r="V228" s="27">
        <f>V230+V231</f>
        <v>0</v>
      </c>
      <c r="W228" s="26">
        <f>U228+V228</f>
        <v>260000</v>
      </c>
      <c r="X228" s="13">
        <f>X230+X231</f>
        <v>0</v>
      </c>
      <c r="Y228" s="26">
        <f>W228+X228</f>
        <v>260000</v>
      </c>
      <c r="Z228" s="27">
        <f>Z230+Z231</f>
        <v>0</v>
      </c>
      <c r="AA228" s="40">
        <f>Y228+Z228</f>
        <v>260000</v>
      </c>
      <c r="AB228" s="27">
        <f t="shared" si="395"/>
        <v>0</v>
      </c>
      <c r="AC228" s="27">
        <f>AC230+AC231</f>
        <v>0</v>
      </c>
      <c r="AD228" s="27">
        <f t="shared" si="295"/>
        <v>0</v>
      </c>
      <c r="AE228" s="27">
        <f>AE230+AE231</f>
        <v>0</v>
      </c>
      <c r="AF228" s="27">
        <f t="shared" si="391"/>
        <v>0</v>
      </c>
      <c r="AG228" s="27">
        <f>AG230+AG231</f>
        <v>0</v>
      </c>
      <c r="AH228" s="27">
        <f t="shared" si="392"/>
        <v>0</v>
      </c>
      <c r="AI228" s="13">
        <f>AI230+AI231</f>
        <v>0</v>
      </c>
      <c r="AJ228" s="27">
        <f t="shared" si="393"/>
        <v>0</v>
      </c>
      <c r="AK228" s="27">
        <f>AK230+AK231</f>
        <v>0</v>
      </c>
      <c r="AL228" s="42">
        <f t="shared" si="394"/>
        <v>0</v>
      </c>
      <c r="AN228" s="10"/>
    </row>
    <row r="229" spans="1:40" x14ac:dyDescent="0.35">
      <c r="A229" s="93"/>
      <c r="B229" s="84" t="s">
        <v>5</v>
      </c>
      <c r="C229" s="91"/>
      <c r="D229" s="27"/>
      <c r="E229" s="27"/>
      <c r="F229" s="26"/>
      <c r="G229" s="27"/>
      <c r="H229" s="26"/>
      <c r="I229" s="27"/>
      <c r="J229" s="26"/>
      <c r="K229" s="13"/>
      <c r="L229" s="26"/>
      <c r="M229" s="27"/>
      <c r="N229" s="40"/>
      <c r="O229" s="27"/>
      <c r="P229" s="27"/>
      <c r="Q229" s="26"/>
      <c r="R229" s="27"/>
      <c r="S229" s="26"/>
      <c r="T229" s="27"/>
      <c r="U229" s="26"/>
      <c r="V229" s="27"/>
      <c r="W229" s="26"/>
      <c r="X229" s="13"/>
      <c r="Y229" s="26"/>
      <c r="Z229" s="27"/>
      <c r="AA229" s="40"/>
      <c r="AB229" s="27"/>
      <c r="AC229" s="27"/>
      <c r="AD229" s="27"/>
      <c r="AE229" s="27"/>
      <c r="AF229" s="27"/>
      <c r="AG229" s="27"/>
      <c r="AH229" s="27"/>
      <c r="AI229" s="13"/>
      <c r="AJ229" s="27"/>
      <c r="AK229" s="27"/>
      <c r="AL229" s="42"/>
      <c r="AN229" s="10"/>
    </row>
    <row r="230" spans="1:40" s="29" customFormat="1" hidden="1" x14ac:dyDescent="0.35">
      <c r="A230" s="49"/>
      <c r="B230" s="44" t="s">
        <v>6</v>
      </c>
      <c r="C230" s="47"/>
      <c r="D230" s="27">
        <f>D232+D233+D236</f>
        <v>178584.2</v>
      </c>
      <c r="E230" s="27">
        <f>E232+E233+E236</f>
        <v>20000</v>
      </c>
      <c r="F230" s="26">
        <f t="shared" si="288"/>
        <v>198584.2</v>
      </c>
      <c r="G230" s="27">
        <f>G232+G233+G236</f>
        <v>1503.4829999999999</v>
      </c>
      <c r="H230" s="26">
        <f t="shared" ref="H230:H234" si="396">F230+G230</f>
        <v>200087.68300000002</v>
      </c>
      <c r="I230" s="27">
        <f>I232+I233+I236</f>
        <v>-9924.2000000000007</v>
      </c>
      <c r="J230" s="26">
        <f t="shared" ref="J230:J234" si="397">H230+I230</f>
        <v>190163.48300000001</v>
      </c>
      <c r="K230" s="13">
        <f>K232+K233+K236</f>
        <v>0</v>
      </c>
      <c r="L230" s="26">
        <f t="shared" ref="L230:L234" si="398">J230+K230</f>
        <v>190163.48300000001</v>
      </c>
      <c r="M230" s="23">
        <f>M232+M233+M236</f>
        <v>0</v>
      </c>
      <c r="N230" s="26">
        <f t="shared" ref="N230:N234" si="399">L230+M230</f>
        <v>190163.48300000001</v>
      </c>
      <c r="O230" s="27">
        <f t="shared" ref="O230:AB230" si="400">O232+O233+O236</f>
        <v>260000</v>
      </c>
      <c r="P230" s="27">
        <f>P232+P233+P236</f>
        <v>0</v>
      </c>
      <c r="Q230" s="26">
        <f t="shared" si="293"/>
        <v>260000</v>
      </c>
      <c r="R230" s="27">
        <f>R232+R233+R236</f>
        <v>0</v>
      </c>
      <c r="S230" s="26">
        <f t="shared" ref="S230:S234" si="401">Q230+R230</f>
        <v>260000</v>
      </c>
      <c r="T230" s="27">
        <f>T232+T233+T236</f>
        <v>0</v>
      </c>
      <c r="U230" s="26">
        <f>S230+T230</f>
        <v>260000</v>
      </c>
      <c r="V230" s="27">
        <f>V232+V233+V236</f>
        <v>0</v>
      </c>
      <c r="W230" s="26">
        <f>U230+V230</f>
        <v>260000</v>
      </c>
      <c r="X230" s="13">
        <f>X232+X233+X236</f>
        <v>0</v>
      </c>
      <c r="Y230" s="26">
        <f>W230+X230</f>
        <v>260000</v>
      </c>
      <c r="Z230" s="27">
        <f>Z232+Z233+Z236</f>
        <v>0</v>
      </c>
      <c r="AA230" s="26">
        <f>Y230+Z230</f>
        <v>260000</v>
      </c>
      <c r="AB230" s="27">
        <f t="shared" si="400"/>
        <v>0</v>
      </c>
      <c r="AC230" s="27">
        <f>AC232+AC233+AC236</f>
        <v>0</v>
      </c>
      <c r="AD230" s="27">
        <f t="shared" si="295"/>
        <v>0</v>
      </c>
      <c r="AE230" s="27">
        <f>AE232+AE233+AE236</f>
        <v>0</v>
      </c>
      <c r="AF230" s="27">
        <f t="shared" ref="AF230:AF234" si="402">AD230+AE230</f>
        <v>0</v>
      </c>
      <c r="AG230" s="27">
        <f>AG232+AG233+AG236</f>
        <v>0</v>
      </c>
      <c r="AH230" s="27">
        <f t="shared" ref="AH230:AH234" si="403">AF230+AG230</f>
        <v>0</v>
      </c>
      <c r="AI230" s="13">
        <f>AI232+AI233+AI236</f>
        <v>0</v>
      </c>
      <c r="AJ230" s="27">
        <f t="shared" ref="AJ230:AJ234" si="404">AH230+AI230</f>
        <v>0</v>
      </c>
      <c r="AK230" s="27">
        <f>AK232+AK233+AK236</f>
        <v>0</v>
      </c>
      <c r="AL230" s="27">
        <f t="shared" ref="AL230:AL234" si="405">AJ230+AK230</f>
        <v>0</v>
      </c>
      <c r="AM230" s="28"/>
      <c r="AN230" s="30">
        <v>0</v>
      </c>
    </row>
    <row r="231" spans="1:40" x14ac:dyDescent="0.35">
      <c r="A231" s="93"/>
      <c r="B231" s="84" t="s">
        <v>59</v>
      </c>
      <c r="C231" s="91"/>
      <c r="D231" s="27">
        <f>D237</f>
        <v>11500</v>
      </c>
      <c r="E231" s="27">
        <f>E237</f>
        <v>0</v>
      </c>
      <c r="F231" s="26">
        <f t="shared" si="288"/>
        <v>11500</v>
      </c>
      <c r="G231" s="27">
        <f>G237</f>
        <v>0</v>
      </c>
      <c r="H231" s="26">
        <f t="shared" si="396"/>
        <v>11500</v>
      </c>
      <c r="I231" s="13">
        <f>I237</f>
        <v>0</v>
      </c>
      <c r="J231" s="12">
        <f t="shared" si="397"/>
        <v>11500</v>
      </c>
      <c r="K231" s="13">
        <f>K237</f>
        <v>0</v>
      </c>
      <c r="L231" s="26">
        <f>J231+K231</f>
        <v>11500</v>
      </c>
      <c r="M231" s="27">
        <f>M237</f>
        <v>0</v>
      </c>
      <c r="N231" s="40">
        <f t="shared" si="399"/>
        <v>11500</v>
      </c>
      <c r="O231" s="27">
        <f t="shared" ref="O231:AB231" si="406">O237</f>
        <v>0</v>
      </c>
      <c r="P231" s="27">
        <f>P237</f>
        <v>0</v>
      </c>
      <c r="Q231" s="26">
        <f t="shared" si="293"/>
        <v>0</v>
      </c>
      <c r="R231" s="27">
        <f>R237</f>
        <v>0</v>
      </c>
      <c r="S231" s="26">
        <f t="shared" si="401"/>
        <v>0</v>
      </c>
      <c r="T231" s="27">
        <f>T237</f>
        <v>0</v>
      </c>
      <c r="U231" s="26">
        <f>S231+T231</f>
        <v>0</v>
      </c>
      <c r="V231" s="13">
        <f>V237</f>
        <v>0</v>
      </c>
      <c r="W231" s="12">
        <f>U231+V231</f>
        <v>0</v>
      </c>
      <c r="X231" s="13">
        <f>X237</f>
        <v>0</v>
      </c>
      <c r="Y231" s="26">
        <f>W231+X231</f>
        <v>0</v>
      </c>
      <c r="Z231" s="27">
        <f>Z237</f>
        <v>0</v>
      </c>
      <c r="AA231" s="40">
        <f>Y231+Z231</f>
        <v>0</v>
      </c>
      <c r="AB231" s="27">
        <f t="shared" si="406"/>
        <v>0</v>
      </c>
      <c r="AC231" s="27">
        <f>AC237</f>
        <v>0</v>
      </c>
      <c r="AD231" s="27">
        <f t="shared" si="295"/>
        <v>0</v>
      </c>
      <c r="AE231" s="27">
        <f>AE237</f>
        <v>0</v>
      </c>
      <c r="AF231" s="27">
        <f t="shared" si="402"/>
        <v>0</v>
      </c>
      <c r="AG231" s="13">
        <f>AG237</f>
        <v>0</v>
      </c>
      <c r="AH231" s="13">
        <f t="shared" si="403"/>
        <v>0</v>
      </c>
      <c r="AI231" s="13">
        <f>AI237</f>
        <v>0</v>
      </c>
      <c r="AJ231" s="27">
        <f t="shared" si="404"/>
        <v>0</v>
      </c>
      <c r="AK231" s="27">
        <f>AK237</f>
        <v>0</v>
      </c>
      <c r="AL231" s="42">
        <f t="shared" si="405"/>
        <v>0</v>
      </c>
      <c r="AN231" s="10"/>
    </row>
    <row r="232" spans="1:40" ht="54" x14ac:dyDescent="0.35">
      <c r="A232" s="126" t="s">
        <v>277</v>
      </c>
      <c r="B232" s="107" t="s">
        <v>61</v>
      </c>
      <c r="C232" s="89" t="s">
        <v>129</v>
      </c>
      <c r="D232" s="13">
        <v>168660</v>
      </c>
      <c r="E232" s="42">
        <v>20000</v>
      </c>
      <c r="F232" s="12">
        <f t="shared" si="288"/>
        <v>188660</v>
      </c>
      <c r="G232" s="13">
        <f>379.269+1124.214</f>
        <v>1503.4829999999999</v>
      </c>
      <c r="H232" s="12">
        <f t="shared" si="396"/>
        <v>190163.48300000001</v>
      </c>
      <c r="I232" s="13"/>
      <c r="J232" s="12">
        <f t="shared" si="397"/>
        <v>190163.48300000001</v>
      </c>
      <c r="K232" s="13"/>
      <c r="L232" s="12">
        <f t="shared" si="398"/>
        <v>190163.48300000001</v>
      </c>
      <c r="M232" s="23"/>
      <c r="N232" s="40">
        <f t="shared" si="399"/>
        <v>190163.48300000001</v>
      </c>
      <c r="O232" s="13">
        <v>246018.2</v>
      </c>
      <c r="P232" s="42"/>
      <c r="Q232" s="12">
        <f t="shared" si="293"/>
        <v>246018.2</v>
      </c>
      <c r="R232" s="13"/>
      <c r="S232" s="12">
        <f t="shared" si="401"/>
        <v>246018.2</v>
      </c>
      <c r="T232" s="13"/>
      <c r="U232" s="12">
        <f>S232+T232</f>
        <v>246018.2</v>
      </c>
      <c r="V232" s="13"/>
      <c r="W232" s="12">
        <f>U232+V232</f>
        <v>246018.2</v>
      </c>
      <c r="X232" s="13"/>
      <c r="Y232" s="12">
        <f>W232+X232</f>
        <v>246018.2</v>
      </c>
      <c r="Z232" s="23"/>
      <c r="AA232" s="40">
        <f>Y232+Z232</f>
        <v>246018.2</v>
      </c>
      <c r="AB232" s="13">
        <v>0</v>
      </c>
      <c r="AC232" s="13"/>
      <c r="AD232" s="13">
        <f t="shared" si="295"/>
        <v>0</v>
      </c>
      <c r="AE232" s="13"/>
      <c r="AF232" s="13">
        <f t="shared" si="402"/>
        <v>0</v>
      </c>
      <c r="AG232" s="13"/>
      <c r="AH232" s="13">
        <f t="shared" si="403"/>
        <v>0</v>
      </c>
      <c r="AI232" s="13"/>
      <c r="AJ232" s="13">
        <f t="shared" si="404"/>
        <v>0</v>
      </c>
      <c r="AK232" s="23"/>
      <c r="AL232" s="42">
        <f t="shared" si="405"/>
        <v>0</v>
      </c>
      <c r="AM232" s="7" t="s">
        <v>120</v>
      </c>
      <c r="AN232" s="10"/>
    </row>
    <row r="233" spans="1:40" ht="72" x14ac:dyDescent="0.35">
      <c r="A233" s="128"/>
      <c r="B233" s="117"/>
      <c r="C233" s="89" t="s">
        <v>130</v>
      </c>
      <c r="D233" s="13">
        <v>0</v>
      </c>
      <c r="E233" s="42">
        <v>0</v>
      </c>
      <c r="F233" s="12">
        <f t="shared" si="288"/>
        <v>0</v>
      </c>
      <c r="G233" s="13">
        <v>0</v>
      </c>
      <c r="H233" s="12">
        <f t="shared" si="396"/>
        <v>0</v>
      </c>
      <c r="I233" s="13">
        <v>0</v>
      </c>
      <c r="J233" s="12">
        <f t="shared" si="397"/>
        <v>0</v>
      </c>
      <c r="K233" s="13">
        <v>0</v>
      </c>
      <c r="L233" s="12">
        <f t="shared" si="398"/>
        <v>0</v>
      </c>
      <c r="M233" s="23">
        <v>0</v>
      </c>
      <c r="N233" s="40">
        <f t="shared" si="399"/>
        <v>0</v>
      </c>
      <c r="O233" s="13">
        <v>13981.8</v>
      </c>
      <c r="P233" s="42">
        <v>0</v>
      </c>
      <c r="Q233" s="12">
        <f t="shared" si="293"/>
        <v>13981.8</v>
      </c>
      <c r="R233" s="13">
        <v>0</v>
      </c>
      <c r="S233" s="12">
        <f t="shared" si="401"/>
        <v>13981.8</v>
      </c>
      <c r="T233" s="13">
        <v>0</v>
      </c>
      <c r="U233" s="12">
        <f>S233+T233</f>
        <v>13981.8</v>
      </c>
      <c r="V233" s="13">
        <v>0</v>
      </c>
      <c r="W233" s="12">
        <f>U233+V233</f>
        <v>13981.8</v>
      </c>
      <c r="X233" s="13">
        <v>0</v>
      </c>
      <c r="Y233" s="12">
        <f>W233+X233</f>
        <v>13981.8</v>
      </c>
      <c r="Z233" s="23">
        <v>0</v>
      </c>
      <c r="AA233" s="40">
        <f>Y233+Z233</f>
        <v>13981.8</v>
      </c>
      <c r="AB233" s="13">
        <v>0</v>
      </c>
      <c r="AC233" s="13">
        <v>0</v>
      </c>
      <c r="AD233" s="13">
        <f t="shared" si="295"/>
        <v>0</v>
      </c>
      <c r="AE233" s="13">
        <v>0</v>
      </c>
      <c r="AF233" s="13">
        <f t="shared" si="402"/>
        <v>0</v>
      </c>
      <c r="AG233" s="13">
        <v>0</v>
      </c>
      <c r="AH233" s="13">
        <f t="shared" si="403"/>
        <v>0</v>
      </c>
      <c r="AI233" s="13">
        <v>0</v>
      </c>
      <c r="AJ233" s="13">
        <f t="shared" si="404"/>
        <v>0</v>
      </c>
      <c r="AK233" s="23">
        <v>0</v>
      </c>
      <c r="AL233" s="42">
        <f t="shared" si="405"/>
        <v>0</v>
      </c>
      <c r="AM233" s="7" t="s">
        <v>120</v>
      </c>
      <c r="AN233" s="10"/>
    </row>
    <row r="234" spans="1:40" ht="72" x14ac:dyDescent="0.35">
      <c r="A234" s="79" t="s">
        <v>280</v>
      </c>
      <c r="B234" s="84" t="s">
        <v>131</v>
      </c>
      <c r="C234" s="89" t="s">
        <v>129</v>
      </c>
      <c r="D234" s="13">
        <f>D236+D237</f>
        <v>21424.2</v>
      </c>
      <c r="E234" s="42">
        <f>E236+E237</f>
        <v>0</v>
      </c>
      <c r="F234" s="12">
        <f t="shared" si="288"/>
        <v>21424.2</v>
      </c>
      <c r="G234" s="13">
        <f>G236+G237</f>
        <v>0</v>
      </c>
      <c r="H234" s="12">
        <f t="shared" si="396"/>
        <v>21424.2</v>
      </c>
      <c r="I234" s="13">
        <f>I236+I237</f>
        <v>-9924.2000000000007</v>
      </c>
      <c r="J234" s="12">
        <f t="shared" si="397"/>
        <v>11500</v>
      </c>
      <c r="K234" s="13">
        <f>K236+K237</f>
        <v>0</v>
      </c>
      <c r="L234" s="12">
        <f t="shared" si="398"/>
        <v>11500</v>
      </c>
      <c r="M234" s="23">
        <f>M236+M237</f>
        <v>0</v>
      </c>
      <c r="N234" s="40">
        <f t="shared" si="399"/>
        <v>11500</v>
      </c>
      <c r="O234" s="13">
        <f t="shared" ref="O234:AB234" si="407">O236+O237</f>
        <v>0</v>
      </c>
      <c r="P234" s="42">
        <f>P236+P237</f>
        <v>0</v>
      </c>
      <c r="Q234" s="12">
        <f t="shared" si="293"/>
        <v>0</v>
      </c>
      <c r="R234" s="13">
        <f>R236+R237</f>
        <v>0</v>
      </c>
      <c r="S234" s="12">
        <f t="shared" si="401"/>
        <v>0</v>
      </c>
      <c r="T234" s="13">
        <f>T236+T237</f>
        <v>0</v>
      </c>
      <c r="U234" s="12">
        <f>S234+T234</f>
        <v>0</v>
      </c>
      <c r="V234" s="13">
        <f>V236+V237</f>
        <v>0</v>
      </c>
      <c r="W234" s="12">
        <f>U234+V234</f>
        <v>0</v>
      </c>
      <c r="X234" s="13">
        <f>X236+X237</f>
        <v>0</v>
      </c>
      <c r="Y234" s="12">
        <f>W234+X234</f>
        <v>0</v>
      </c>
      <c r="Z234" s="23">
        <f>Z236+Z237</f>
        <v>0</v>
      </c>
      <c r="AA234" s="40">
        <f>Y234+Z234</f>
        <v>0</v>
      </c>
      <c r="AB234" s="13">
        <f t="shared" si="407"/>
        <v>0</v>
      </c>
      <c r="AC234" s="13">
        <f>AC236+AC237</f>
        <v>0</v>
      </c>
      <c r="AD234" s="13">
        <f t="shared" si="295"/>
        <v>0</v>
      </c>
      <c r="AE234" s="13">
        <f>AE236+AE237</f>
        <v>0</v>
      </c>
      <c r="AF234" s="13">
        <f t="shared" si="402"/>
        <v>0</v>
      </c>
      <c r="AG234" s="13">
        <f>AG236+AG237</f>
        <v>0</v>
      </c>
      <c r="AH234" s="13">
        <f t="shared" si="403"/>
        <v>0</v>
      </c>
      <c r="AI234" s="13">
        <f>AI236+AI237</f>
        <v>0</v>
      </c>
      <c r="AJ234" s="13">
        <f t="shared" si="404"/>
        <v>0</v>
      </c>
      <c r="AK234" s="23">
        <f>AK236+AK237</f>
        <v>0</v>
      </c>
      <c r="AL234" s="42">
        <f t="shared" si="405"/>
        <v>0</v>
      </c>
      <c r="AM234" s="7"/>
      <c r="AN234" s="10"/>
    </row>
    <row r="235" spans="1:40" x14ac:dyDescent="0.35">
      <c r="A235" s="79"/>
      <c r="B235" s="84" t="s">
        <v>5</v>
      </c>
      <c r="C235" s="89"/>
      <c r="D235" s="13"/>
      <c r="E235" s="42"/>
      <c r="F235" s="12"/>
      <c r="G235" s="13"/>
      <c r="H235" s="12"/>
      <c r="I235" s="13"/>
      <c r="J235" s="12"/>
      <c r="K235" s="13"/>
      <c r="L235" s="12"/>
      <c r="M235" s="23"/>
      <c r="N235" s="40"/>
      <c r="O235" s="13"/>
      <c r="P235" s="42"/>
      <c r="Q235" s="12"/>
      <c r="R235" s="13"/>
      <c r="S235" s="12"/>
      <c r="T235" s="13"/>
      <c r="U235" s="12"/>
      <c r="V235" s="13"/>
      <c r="W235" s="12"/>
      <c r="X235" s="13"/>
      <c r="Y235" s="12"/>
      <c r="Z235" s="23"/>
      <c r="AA235" s="40"/>
      <c r="AB235" s="13"/>
      <c r="AC235" s="13"/>
      <c r="AD235" s="13"/>
      <c r="AE235" s="13"/>
      <c r="AF235" s="13"/>
      <c r="AG235" s="13"/>
      <c r="AH235" s="13"/>
      <c r="AI235" s="13"/>
      <c r="AJ235" s="13"/>
      <c r="AK235" s="23"/>
      <c r="AL235" s="42"/>
      <c r="AM235" s="7"/>
      <c r="AN235" s="10"/>
    </row>
    <row r="236" spans="1:40" s="3" customFormat="1" hidden="1" x14ac:dyDescent="0.35">
      <c r="A236" s="1"/>
      <c r="B236" s="18" t="s">
        <v>6</v>
      </c>
      <c r="C236" s="5"/>
      <c r="D236" s="13">
        <v>9924.2000000000007</v>
      </c>
      <c r="E236" s="42"/>
      <c r="F236" s="12">
        <f t="shared" si="288"/>
        <v>9924.2000000000007</v>
      </c>
      <c r="G236" s="13"/>
      <c r="H236" s="12">
        <f t="shared" ref="H236:H238" si="408">F236+G236</f>
        <v>9924.2000000000007</v>
      </c>
      <c r="I236" s="13">
        <v>-9924.2000000000007</v>
      </c>
      <c r="J236" s="12">
        <f t="shared" ref="J236:J238" si="409">H236+I236</f>
        <v>0</v>
      </c>
      <c r="K236" s="13"/>
      <c r="L236" s="12">
        <f t="shared" ref="L236:L238" si="410">J236+K236</f>
        <v>0</v>
      </c>
      <c r="M236" s="23"/>
      <c r="N236" s="12">
        <f t="shared" ref="N236:N238" si="411">L236+M236</f>
        <v>0</v>
      </c>
      <c r="O236" s="13">
        <v>0</v>
      </c>
      <c r="P236" s="42"/>
      <c r="Q236" s="12">
        <f t="shared" si="293"/>
        <v>0</v>
      </c>
      <c r="R236" s="13"/>
      <c r="S236" s="12">
        <f t="shared" ref="S236:S238" si="412">Q236+R236</f>
        <v>0</v>
      </c>
      <c r="T236" s="13"/>
      <c r="U236" s="12">
        <f>S236+T236</f>
        <v>0</v>
      </c>
      <c r="V236" s="13"/>
      <c r="W236" s="12">
        <f>U236+V236</f>
        <v>0</v>
      </c>
      <c r="X236" s="13"/>
      <c r="Y236" s="12">
        <f>W236+X236</f>
        <v>0</v>
      </c>
      <c r="Z236" s="23"/>
      <c r="AA236" s="12">
        <f>Y236+Z236</f>
        <v>0</v>
      </c>
      <c r="AB236" s="13">
        <v>0</v>
      </c>
      <c r="AC236" s="13"/>
      <c r="AD236" s="13">
        <f t="shared" si="295"/>
        <v>0</v>
      </c>
      <c r="AE236" s="13"/>
      <c r="AF236" s="13">
        <f t="shared" ref="AF236:AF238" si="413">AD236+AE236</f>
        <v>0</v>
      </c>
      <c r="AG236" s="13"/>
      <c r="AH236" s="13">
        <f t="shared" ref="AH236:AH238" si="414">AF236+AG236</f>
        <v>0</v>
      </c>
      <c r="AI236" s="13"/>
      <c r="AJ236" s="13">
        <f t="shared" ref="AJ236:AJ238" si="415">AH236+AI236</f>
        <v>0</v>
      </c>
      <c r="AK236" s="23"/>
      <c r="AL236" s="13">
        <f t="shared" ref="AL236:AL238" si="416">AJ236+AK236</f>
        <v>0</v>
      </c>
      <c r="AM236" s="7" t="s">
        <v>132</v>
      </c>
      <c r="AN236" s="10">
        <v>0</v>
      </c>
    </row>
    <row r="237" spans="1:40" x14ac:dyDescent="0.35">
      <c r="A237" s="79"/>
      <c r="B237" s="84" t="s">
        <v>59</v>
      </c>
      <c r="C237" s="89"/>
      <c r="D237" s="13">
        <v>11500</v>
      </c>
      <c r="E237" s="42"/>
      <c r="F237" s="12">
        <f t="shared" si="288"/>
        <v>11500</v>
      </c>
      <c r="G237" s="13"/>
      <c r="H237" s="12">
        <f t="shared" si="408"/>
        <v>11500</v>
      </c>
      <c r="I237" s="13"/>
      <c r="J237" s="12">
        <f t="shared" si="409"/>
        <v>11500</v>
      </c>
      <c r="K237" s="13"/>
      <c r="L237" s="12">
        <f t="shared" si="410"/>
        <v>11500</v>
      </c>
      <c r="M237" s="23"/>
      <c r="N237" s="40">
        <f t="shared" si="411"/>
        <v>11500</v>
      </c>
      <c r="O237" s="13">
        <v>0</v>
      </c>
      <c r="P237" s="42"/>
      <c r="Q237" s="12">
        <f t="shared" si="293"/>
        <v>0</v>
      </c>
      <c r="R237" s="13"/>
      <c r="S237" s="12">
        <f t="shared" si="412"/>
        <v>0</v>
      </c>
      <c r="T237" s="13"/>
      <c r="U237" s="12">
        <f>S237+T237</f>
        <v>0</v>
      </c>
      <c r="V237" s="13"/>
      <c r="W237" s="12">
        <f>U237+V237</f>
        <v>0</v>
      </c>
      <c r="X237" s="13"/>
      <c r="Y237" s="12">
        <f>W237+X237</f>
        <v>0</v>
      </c>
      <c r="Z237" s="23"/>
      <c r="AA237" s="40">
        <f>Y237+Z237</f>
        <v>0</v>
      </c>
      <c r="AB237" s="13">
        <v>0</v>
      </c>
      <c r="AC237" s="13"/>
      <c r="AD237" s="13">
        <f t="shared" si="295"/>
        <v>0</v>
      </c>
      <c r="AE237" s="13"/>
      <c r="AF237" s="13">
        <f t="shared" si="413"/>
        <v>0</v>
      </c>
      <c r="AG237" s="13"/>
      <c r="AH237" s="13">
        <f t="shared" si="414"/>
        <v>0</v>
      </c>
      <c r="AI237" s="13"/>
      <c r="AJ237" s="13">
        <f t="shared" si="415"/>
        <v>0</v>
      </c>
      <c r="AK237" s="23"/>
      <c r="AL237" s="42">
        <f t="shared" si="416"/>
        <v>0</v>
      </c>
      <c r="AM237" s="7" t="s">
        <v>132</v>
      </c>
      <c r="AN237" s="10"/>
    </row>
    <row r="238" spans="1:40" x14ac:dyDescent="0.35">
      <c r="A238" s="79"/>
      <c r="B238" s="94" t="s">
        <v>7</v>
      </c>
      <c r="C238" s="95"/>
      <c r="D238" s="27">
        <f>D240+D241</f>
        <v>501148.29999999993</v>
      </c>
      <c r="E238" s="27">
        <f>E240+E241</f>
        <v>4028</v>
      </c>
      <c r="F238" s="26">
        <f t="shared" si="288"/>
        <v>505176.29999999993</v>
      </c>
      <c r="G238" s="27">
        <f>G240+G241</f>
        <v>64247.038</v>
      </c>
      <c r="H238" s="26">
        <f t="shared" si="408"/>
        <v>569423.33799999999</v>
      </c>
      <c r="I238" s="27">
        <f>I240+I241</f>
        <v>-5255.2020000000002</v>
      </c>
      <c r="J238" s="26">
        <f t="shared" si="409"/>
        <v>564168.13599999994</v>
      </c>
      <c r="K238" s="27">
        <f>K240+K241</f>
        <v>4646.2020000000002</v>
      </c>
      <c r="L238" s="26">
        <f t="shared" si="410"/>
        <v>568814.33799999999</v>
      </c>
      <c r="M238" s="27">
        <f>M240+M241</f>
        <v>-30000</v>
      </c>
      <c r="N238" s="40">
        <f t="shared" si="411"/>
        <v>538814.33799999999</v>
      </c>
      <c r="O238" s="27">
        <f t="shared" ref="O238:AB238" si="417">O240+O241</f>
        <v>408577.2</v>
      </c>
      <c r="P238" s="27">
        <f>P240+P241</f>
        <v>-4109</v>
      </c>
      <c r="Q238" s="26">
        <f t="shared" si="293"/>
        <v>404468.2</v>
      </c>
      <c r="R238" s="27">
        <f>R240+R241</f>
        <v>0</v>
      </c>
      <c r="S238" s="26">
        <f t="shared" si="412"/>
        <v>404468.2</v>
      </c>
      <c r="T238" s="27">
        <f>T240+T241</f>
        <v>0</v>
      </c>
      <c r="U238" s="26">
        <f>S238+T238</f>
        <v>404468.2</v>
      </c>
      <c r="V238" s="27">
        <f>V240+V241</f>
        <v>0</v>
      </c>
      <c r="W238" s="26">
        <f>U238+V238</f>
        <v>404468.2</v>
      </c>
      <c r="X238" s="27">
        <f>X240+X241</f>
        <v>0</v>
      </c>
      <c r="Y238" s="26">
        <f>W238+X238</f>
        <v>404468.2</v>
      </c>
      <c r="Z238" s="27">
        <f>Z240+Z241</f>
        <v>0</v>
      </c>
      <c r="AA238" s="40">
        <f>Y238+Z238</f>
        <v>404468.2</v>
      </c>
      <c r="AB238" s="27">
        <f t="shared" si="417"/>
        <v>276286.2</v>
      </c>
      <c r="AC238" s="27">
        <f>AC240+AC241</f>
        <v>0</v>
      </c>
      <c r="AD238" s="27">
        <f t="shared" si="295"/>
        <v>276286.2</v>
      </c>
      <c r="AE238" s="27">
        <f>AE240+AE241</f>
        <v>0</v>
      </c>
      <c r="AF238" s="27">
        <f t="shared" si="413"/>
        <v>276286.2</v>
      </c>
      <c r="AG238" s="27">
        <f>AG240+AG241</f>
        <v>0</v>
      </c>
      <c r="AH238" s="27">
        <f t="shared" si="414"/>
        <v>276286.2</v>
      </c>
      <c r="AI238" s="27">
        <f>AI240+AI241</f>
        <v>0</v>
      </c>
      <c r="AJ238" s="27">
        <f t="shared" si="415"/>
        <v>276286.2</v>
      </c>
      <c r="AK238" s="27">
        <f>AK240+AK241</f>
        <v>30000</v>
      </c>
      <c r="AL238" s="42">
        <f t="shared" si="416"/>
        <v>306286.2</v>
      </c>
      <c r="AN238" s="10"/>
    </row>
    <row r="239" spans="1:40" x14ac:dyDescent="0.35">
      <c r="A239" s="79"/>
      <c r="B239" s="84" t="s">
        <v>5</v>
      </c>
      <c r="C239" s="95"/>
      <c r="D239" s="27"/>
      <c r="E239" s="27"/>
      <c r="F239" s="26"/>
      <c r="G239" s="27"/>
      <c r="H239" s="26"/>
      <c r="I239" s="27"/>
      <c r="J239" s="26"/>
      <c r="K239" s="27"/>
      <c r="L239" s="26"/>
      <c r="M239" s="27"/>
      <c r="N239" s="40"/>
      <c r="O239" s="27"/>
      <c r="P239" s="27"/>
      <c r="Q239" s="26"/>
      <c r="R239" s="27"/>
      <c r="S239" s="26"/>
      <c r="T239" s="27"/>
      <c r="U239" s="26"/>
      <c r="V239" s="27"/>
      <c r="W239" s="26"/>
      <c r="X239" s="27"/>
      <c r="Y239" s="26"/>
      <c r="Z239" s="27"/>
      <c r="AA239" s="40"/>
      <c r="AB239" s="27"/>
      <c r="AC239" s="27"/>
      <c r="AD239" s="27"/>
      <c r="AE239" s="27"/>
      <c r="AF239" s="27"/>
      <c r="AG239" s="27"/>
      <c r="AH239" s="27"/>
      <c r="AI239" s="27"/>
      <c r="AJ239" s="27"/>
      <c r="AK239" s="27"/>
      <c r="AL239" s="42"/>
      <c r="AN239" s="10"/>
    </row>
    <row r="240" spans="1:40" s="29" customFormat="1" hidden="1" x14ac:dyDescent="0.35">
      <c r="A240" s="25"/>
      <c r="B240" s="44" t="s">
        <v>6</v>
      </c>
      <c r="C240" s="50"/>
      <c r="D240" s="27">
        <f>D242+D244+D246+D249+D251+D243+D245</f>
        <v>393360.69999999995</v>
      </c>
      <c r="E240" s="27">
        <f>E242+E244+E246+E249+E251+E243+E245</f>
        <v>4028</v>
      </c>
      <c r="F240" s="26">
        <f t="shared" si="288"/>
        <v>397388.69999999995</v>
      </c>
      <c r="G240" s="27">
        <f>G242+G244+G246+G249+G251+G243+G245+G252</f>
        <v>64247.038</v>
      </c>
      <c r="H240" s="26">
        <f t="shared" ref="H240:H247" si="418">F240+G240</f>
        <v>461635.73799999995</v>
      </c>
      <c r="I240" s="27">
        <f>I242+I244+I246+I249+I251+I243+I245+I252</f>
        <v>-5255.2020000000002</v>
      </c>
      <c r="J240" s="26">
        <f t="shared" ref="J240:J247" si="419">H240+I240</f>
        <v>456380.53599999996</v>
      </c>
      <c r="K240" s="13">
        <f>K242+K244+K246+K249+K251+K243+K245+K252</f>
        <v>4646.2020000000002</v>
      </c>
      <c r="L240" s="26">
        <f t="shared" ref="L240:L247" si="420">J240+K240</f>
        <v>461026.73799999995</v>
      </c>
      <c r="M240" s="23">
        <f>M242+M244+M246+M249+M251+M243+M245+M252</f>
        <v>-30000</v>
      </c>
      <c r="N240" s="26">
        <f t="shared" ref="N240:N247" si="421">L240+M240</f>
        <v>431026.73799999995</v>
      </c>
      <c r="O240" s="27">
        <f t="shared" ref="O240:AB240" si="422">O242+O244+O246+O249+O251+O243+O245</f>
        <v>408577.2</v>
      </c>
      <c r="P240" s="27">
        <f>P242+P244+P246+P249+P251+P243+P245</f>
        <v>-4109</v>
      </c>
      <c r="Q240" s="26">
        <f t="shared" si="293"/>
        <v>404468.2</v>
      </c>
      <c r="R240" s="27">
        <f>R242+R244+R246+R249+R251+R243+R245+R252</f>
        <v>0</v>
      </c>
      <c r="S240" s="26">
        <f t="shared" ref="S240:S247" si="423">Q240+R240</f>
        <v>404468.2</v>
      </c>
      <c r="T240" s="27">
        <f>T242+T244+T246+T249+T251+T243+T245+T252</f>
        <v>0</v>
      </c>
      <c r="U240" s="26">
        <f t="shared" ref="U240:U247" si="424">S240+T240</f>
        <v>404468.2</v>
      </c>
      <c r="V240" s="27">
        <f>V242+V244+V246+V249+V251+V243+V245+V252</f>
        <v>0</v>
      </c>
      <c r="W240" s="26">
        <f t="shared" ref="W240:W247" si="425">U240+V240</f>
        <v>404468.2</v>
      </c>
      <c r="X240" s="13">
        <f>X242+X244+X246+X249+X251+X243+X245+X252</f>
        <v>0</v>
      </c>
      <c r="Y240" s="26">
        <f t="shared" ref="Y240:Y247" si="426">W240+X240</f>
        <v>404468.2</v>
      </c>
      <c r="Z240" s="27">
        <f>Z242+Z244+Z246+Z249+Z251+Z243+Z245+Z252</f>
        <v>0</v>
      </c>
      <c r="AA240" s="26">
        <f t="shared" ref="AA240:AA247" si="427">Y240+Z240</f>
        <v>404468.2</v>
      </c>
      <c r="AB240" s="27">
        <f t="shared" si="422"/>
        <v>224073.8</v>
      </c>
      <c r="AC240" s="27">
        <f>AC242+AC244+AC246+AC249+AC251+AC243+AC245</f>
        <v>0</v>
      </c>
      <c r="AD240" s="27">
        <f t="shared" si="295"/>
        <v>224073.8</v>
      </c>
      <c r="AE240" s="27">
        <f>AE242+AE244+AE246+AE249+AE251+AE243+AE245+AE252</f>
        <v>0</v>
      </c>
      <c r="AF240" s="27">
        <f t="shared" ref="AF240:AF247" si="428">AD240+AE240</f>
        <v>224073.8</v>
      </c>
      <c r="AG240" s="27">
        <f>AG242+AG244+AG246+AG249+AG251+AG243+AG245+AG252</f>
        <v>0</v>
      </c>
      <c r="AH240" s="27">
        <f t="shared" ref="AH240:AH247" si="429">AF240+AG240</f>
        <v>224073.8</v>
      </c>
      <c r="AI240" s="13">
        <f>AI242+AI244+AI246+AI249+AI251+AI243+AI245+AI252</f>
        <v>0</v>
      </c>
      <c r="AJ240" s="27">
        <f t="shared" ref="AJ240:AJ247" si="430">AH240+AI240</f>
        <v>224073.8</v>
      </c>
      <c r="AK240" s="27">
        <f>AK242+AK244+AK246+AK249+AK251+AK243+AK245+AK252</f>
        <v>30000</v>
      </c>
      <c r="AL240" s="27">
        <f t="shared" ref="AL240:AL247" si="431">AJ240+AK240</f>
        <v>254073.8</v>
      </c>
      <c r="AM240" s="28"/>
      <c r="AN240" s="30">
        <v>0</v>
      </c>
    </row>
    <row r="241" spans="1:40" x14ac:dyDescent="0.35">
      <c r="A241" s="79"/>
      <c r="B241" s="84" t="s">
        <v>59</v>
      </c>
      <c r="C241" s="95"/>
      <c r="D241" s="27">
        <f>D250</f>
        <v>107787.6</v>
      </c>
      <c r="E241" s="27">
        <f>E250</f>
        <v>0</v>
      </c>
      <c r="F241" s="26">
        <f t="shared" si="288"/>
        <v>107787.6</v>
      </c>
      <c r="G241" s="27">
        <f>G250</f>
        <v>0</v>
      </c>
      <c r="H241" s="26">
        <f t="shared" si="418"/>
        <v>107787.6</v>
      </c>
      <c r="I241" s="27">
        <f>I250</f>
        <v>0</v>
      </c>
      <c r="J241" s="26">
        <f t="shared" si="419"/>
        <v>107787.6</v>
      </c>
      <c r="K241" s="13">
        <f>K250</f>
        <v>0</v>
      </c>
      <c r="L241" s="26">
        <f t="shared" si="420"/>
        <v>107787.6</v>
      </c>
      <c r="M241" s="27">
        <f>M250</f>
        <v>0</v>
      </c>
      <c r="N241" s="40">
        <f t="shared" si="421"/>
        <v>107787.6</v>
      </c>
      <c r="O241" s="27">
        <f t="shared" ref="O241:AB241" si="432">O250</f>
        <v>0</v>
      </c>
      <c r="P241" s="27">
        <f>P250</f>
        <v>0</v>
      </c>
      <c r="Q241" s="26">
        <f t="shared" si="293"/>
        <v>0</v>
      </c>
      <c r="R241" s="27">
        <f>R250</f>
        <v>0</v>
      </c>
      <c r="S241" s="26">
        <f t="shared" si="423"/>
        <v>0</v>
      </c>
      <c r="T241" s="27">
        <f>T250</f>
        <v>0</v>
      </c>
      <c r="U241" s="26">
        <f t="shared" si="424"/>
        <v>0</v>
      </c>
      <c r="V241" s="27">
        <f>V250</f>
        <v>0</v>
      </c>
      <c r="W241" s="26">
        <f t="shared" si="425"/>
        <v>0</v>
      </c>
      <c r="X241" s="13">
        <f>X250</f>
        <v>0</v>
      </c>
      <c r="Y241" s="26">
        <f t="shared" si="426"/>
        <v>0</v>
      </c>
      <c r="Z241" s="27">
        <f>Z250</f>
        <v>0</v>
      </c>
      <c r="AA241" s="40">
        <f t="shared" si="427"/>
        <v>0</v>
      </c>
      <c r="AB241" s="27">
        <f t="shared" si="432"/>
        <v>52212.4</v>
      </c>
      <c r="AC241" s="27">
        <f>AC250</f>
        <v>0</v>
      </c>
      <c r="AD241" s="27">
        <f t="shared" si="295"/>
        <v>52212.4</v>
      </c>
      <c r="AE241" s="27">
        <f>AE250</f>
        <v>0</v>
      </c>
      <c r="AF241" s="27">
        <f t="shared" si="428"/>
        <v>52212.4</v>
      </c>
      <c r="AG241" s="27">
        <f>AG250</f>
        <v>0</v>
      </c>
      <c r="AH241" s="27">
        <f t="shared" si="429"/>
        <v>52212.4</v>
      </c>
      <c r="AI241" s="13">
        <f>AI250</f>
        <v>0</v>
      </c>
      <c r="AJ241" s="27">
        <f t="shared" si="430"/>
        <v>52212.4</v>
      </c>
      <c r="AK241" s="27">
        <f>AK250</f>
        <v>0</v>
      </c>
      <c r="AL241" s="42">
        <f t="shared" si="431"/>
        <v>52212.4</v>
      </c>
      <c r="AN241" s="10"/>
    </row>
    <row r="242" spans="1:40" ht="54" x14ac:dyDescent="0.35">
      <c r="A242" s="126" t="s">
        <v>283</v>
      </c>
      <c r="B242" s="107" t="s">
        <v>82</v>
      </c>
      <c r="C242" s="89" t="s">
        <v>129</v>
      </c>
      <c r="D242" s="13">
        <v>187161.8</v>
      </c>
      <c r="E242" s="42">
        <v>-69.2</v>
      </c>
      <c r="F242" s="12">
        <f t="shared" si="288"/>
        <v>187092.59999999998</v>
      </c>
      <c r="G242" s="13">
        <v>30744.721000000001</v>
      </c>
      <c r="H242" s="12">
        <f t="shared" si="418"/>
        <v>217837.32099999997</v>
      </c>
      <c r="I242" s="13"/>
      <c r="J242" s="12">
        <f t="shared" si="419"/>
        <v>217837.32099999997</v>
      </c>
      <c r="K242" s="13"/>
      <c r="L242" s="12">
        <f t="shared" si="420"/>
        <v>217837.32099999997</v>
      </c>
      <c r="M242" s="23"/>
      <c r="N242" s="40">
        <f t="shared" si="421"/>
        <v>217837.32099999997</v>
      </c>
      <c r="O242" s="13">
        <v>0</v>
      </c>
      <c r="P242" s="42"/>
      <c r="Q242" s="12">
        <f t="shared" si="293"/>
        <v>0</v>
      </c>
      <c r="R242" s="13"/>
      <c r="S242" s="12">
        <f t="shared" si="423"/>
        <v>0</v>
      </c>
      <c r="T242" s="13"/>
      <c r="U242" s="12">
        <f t="shared" si="424"/>
        <v>0</v>
      </c>
      <c r="V242" s="13"/>
      <c r="W242" s="12">
        <f t="shared" si="425"/>
        <v>0</v>
      </c>
      <c r="X242" s="13"/>
      <c r="Y242" s="12">
        <f t="shared" si="426"/>
        <v>0</v>
      </c>
      <c r="Z242" s="23"/>
      <c r="AA242" s="40">
        <f t="shared" si="427"/>
        <v>0</v>
      </c>
      <c r="AB242" s="13">
        <v>0</v>
      </c>
      <c r="AC242" s="13"/>
      <c r="AD242" s="13">
        <f t="shared" si="295"/>
        <v>0</v>
      </c>
      <c r="AE242" s="13"/>
      <c r="AF242" s="13">
        <f t="shared" si="428"/>
        <v>0</v>
      </c>
      <c r="AG242" s="13"/>
      <c r="AH242" s="13">
        <f t="shared" si="429"/>
        <v>0</v>
      </c>
      <c r="AI242" s="13"/>
      <c r="AJ242" s="13">
        <f t="shared" si="430"/>
        <v>0</v>
      </c>
      <c r="AK242" s="23"/>
      <c r="AL242" s="42">
        <f t="shared" si="431"/>
        <v>0</v>
      </c>
      <c r="AM242" s="7" t="s">
        <v>121</v>
      </c>
      <c r="AN242" s="10"/>
    </row>
    <row r="243" spans="1:40" ht="54" x14ac:dyDescent="0.35">
      <c r="A243" s="128"/>
      <c r="B243" s="117"/>
      <c r="C243" s="89" t="s">
        <v>133</v>
      </c>
      <c r="D243" s="13">
        <v>4480.7</v>
      </c>
      <c r="E243" s="42"/>
      <c r="F243" s="12">
        <f t="shared" si="288"/>
        <v>4480.7</v>
      </c>
      <c r="G243" s="13"/>
      <c r="H243" s="12">
        <f t="shared" si="418"/>
        <v>4480.7</v>
      </c>
      <c r="I243" s="13"/>
      <c r="J243" s="12">
        <f t="shared" si="419"/>
        <v>4480.7</v>
      </c>
      <c r="K243" s="13"/>
      <c r="L243" s="12">
        <f t="shared" si="420"/>
        <v>4480.7</v>
      </c>
      <c r="M243" s="23"/>
      <c r="N243" s="40">
        <f t="shared" si="421"/>
        <v>4480.7</v>
      </c>
      <c r="O243" s="13">
        <v>0</v>
      </c>
      <c r="P243" s="42"/>
      <c r="Q243" s="12">
        <f t="shared" si="293"/>
        <v>0</v>
      </c>
      <c r="R243" s="13"/>
      <c r="S243" s="12">
        <f t="shared" si="423"/>
        <v>0</v>
      </c>
      <c r="T243" s="13"/>
      <c r="U243" s="12">
        <f t="shared" si="424"/>
        <v>0</v>
      </c>
      <c r="V243" s="13"/>
      <c r="W243" s="12">
        <f t="shared" si="425"/>
        <v>0</v>
      </c>
      <c r="X243" s="13"/>
      <c r="Y243" s="12">
        <f t="shared" si="426"/>
        <v>0</v>
      </c>
      <c r="Z243" s="23"/>
      <c r="AA243" s="40">
        <f t="shared" si="427"/>
        <v>0</v>
      </c>
      <c r="AB243" s="13">
        <v>0</v>
      </c>
      <c r="AC243" s="13"/>
      <c r="AD243" s="13">
        <f t="shared" si="295"/>
        <v>0</v>
      </c>
      <c r="AE243" s="13"/>
      <c r="AF243" s="13">
        <f t="shared" si="428"/>
        <v>0</v>
      </c>
      <c r="AG243" s="13"/>
      <c r="AH243" s="13">
        <f t="shared" si="429"/>
        <v>0</v>
      </c>
      <c r="AI243" s="13"/>
      <c r="AJ243" s="13">
        <f t="shared" si="430"/>
        <v>0</v>
      </c>
      <c r="AK243" s="23"/>
      <c r="AL243" s="42">
        <f t="shared" si="431"/>
        <v>0</v>
      </c>
      <c r="AM243" s="7" t="s">
        <v>121</v>
      </c>
      <c r="AN243" s="10"/>
    </row>
    <row r="244" spans="1:40" ht="54" x14ac:dyDescent="0.35">
      <c r="A244" s="126" t="s">
        <v>286</v>
      </c>
      <c r="B244" s="107" t="s">
        <v>83</v>
      </c>
      <c r="C244" s="89" t="s">
        <v>129</v>
      </c>
      <c r="D244" s="13">
        <v>24586.5</v>
      </c>
      <c r="E244" s="42">
        <v>-11.8</v>
      </c>
      <c r="F244" s="12">
        <f t="shared" si="288"/>
        <v>24574.7</v>
      </c>
      <c r="G244" s="13">
        <v>18695.236000000001</v>
      </c>
      <c r="H244" s="12">
        <f t="shared" si="418"/>
        <v>43269.936000000002</v>
      </c>
      <c r="I244" s="13"/>
      <c r="J244" s="12">
        <f t="shared" si="419"/>
        <v>43269.936000000002</v>
      </c>
      <c r="K244" s="13"/>
      <c r="L244" s="12">
        <f t="shared" si="420"/>
        <v>43269.936000000002</v>
      </c>
      <c r="M244" s="23"/>
      <c r="N244" s="40">
        <f t="shared" si="421"/>
        <v>43269.936000000002</v>
      </c>
      <c r="O244" s="13">
        <v>0</v>
      </c>
      <c r="P244" s="42"/>
      <c r="Q244" s="12">
        <f t="shared" si="293"/>
        <v>0</v>
      </c>
      <c r="R244" s="13"/>
      <c r="S244" s="12">
        <f t="shared" si="423"/>
        <v>0</v>
      </c>
      <c r="T244" s="13"/>
      <c r="U244" s="12">
        <f t="shared" si="424"/>
        <v>0</v>
      </c>
      <c r="V244" s="13"/>
      <c r="W244" s="12">
        <f t="shared" si="425"/>
        <v>0</v>
      </c>
      <c r="X244" s="13"/>
      <c r="Y244" s="12">
        <f t="shared" si="426"/>
        <v>0</v>
      </c>
      <c r="Z244" s="23"/>
      <c r="AA244" s="40">
        <f t="shared" si="427"/>
        <v>0</v>
      </c>
      <c r="AB244" s="13">
        <v>0</v>
      </c>
      <c r="AC244" s="13"/>
      <c r="AD244" s="13">
        <f t="shared" si="295"/>
        <v>0</v>
      </c>
      <c r="AE244" s="13"/>
      <c r="AF244" s="13">
        <f t="shared" si="428"/>
        <v>0</v>
      </c>
      <c r="AG244" s="13"/>
      <c r="AH244" s="13">
        <f t="shared" si="429"/>
        <v>0</v>
      </c>
      <c r="AI244" s="13"/>
      <c r="AJ244" s="13">
        <f t="shared" si="430"/>
        <v>0</v>
      </c>
      <c r="AK244" s="23"/>
      <c r="AL244" s="42">
        <f t="shared" si="431"/>
        <v>0</v>
      </c>
      <c r="AM244" s="7" t="s">
        <v>122</v>
      </c>
      <c r="AN244" s="10"/>
    </row>
    <row r="245" spans="1:40" ht="54" x14ac:dyDescent="0.35">
      <c r="A245" s="128"/>
      <c r="B245" s="117"/>
      <c r="C245" s="89" t="s">
        <v>133</v>
      </c>
      <c r="D245" s="13">
        <v>4699.8</v>
      </c>
      <c r="E245" s="42"/>
      <c r="F245" s="12">
        <f t="shared" si="288"/>
        <v>4699.8</v>
      </c>
      <c r="G245" s="13"/>
      <c r="H245" s="12">
        <f t="shared" si="418"/>
        <v>4699.8</v>
      </c>
      <c r="I245" s="13">
        <v>-4699.8</v>
      </c>
      <c r="J245" s="12">
        <f t="shared" si="419"/>
        <v>0</v>
      </c>
      <c r="K245" s="13">
        <v>4699.8</v>
      </c>
      <c r="L245" s="12">
        <f t="shared" si="420"/>
        <v>4699.8</v>
      </c>
      <c r="M245" s="23"/>
      <c r="N245" s="40">
        <f t="shared" si="421"/>
        <v>4699.8</v>
      </c>
      <c r="O245" s="13">
        <v>0</v>
      </c>
      <c r="P245" s="42"/>
      <c r="Q245" s="12">
        <f t="shared" si="293"/>
        <v>0</v>
      </c>
      <c r="R245" s="13"/>
      <c r="S245" s="12">
        <f t="shared" si="423"/>
        <v>0</v>
      </c>
      <c r="T245" s="13"/>
      <c r="U245" s="12">
        <f t="shared" si="424"/>
        <v>0</v>
      </c>
      <c r="V245" s="13"/>
      <c r="W245" s="12">
        <f t="shared" si="425"/>
        <v>0</v>
      </c>
      <c r="X245" s="13"/>
      <c r="Y245" s="12">
        <f t="shared" si="426"/>
        <v>0</v>
      </c>
      <c r="Z245" s="23"/>
      <c r="AA245" s="40">
        <f t="shared" si="427"/>
        <v>0</v>
      </c>
      <c r="AB245" s="13">
        <v>0</v>
      </c>
      <c r="AC245" s="13"/>
      <c r="AD245" s="13">
        <f t="shared" si="295"/>
        <v>0</v>
      </c>
      <c r="AE245" s="13"/>
      <c r="AF245" s="13">
        <f t="shared" si="428"/>
        <v>0</v>
      </c>
      <c r="AG245" s="13"/>
      <c r="AH245" s="13">
        <f t="shared" si="429"/>
        <v>0</v>
      </c>
      <c r="AI245" s="13"/>
      <c r="AJ245" s="13">
        <f t="shared" si="430"/>
        <v>0</v>
      </c>
      <c r="AK245" s="23"/>
      <c r="AL245" s="42">
        <f t="shared" si="431"/>
        <v>0</v>
      </c>
      <c r="AM245" s="7" t="s">
        <v>122</v>
      </c>
      <c r="AN245" s="10"/>
    </row>
    <row r="246" spans="1:40" ht="54" x14ac:dyDescent="0.35">
      <c r="A246" s="96" t="s">
        <v>290</v>
      </c>
      <c r="B246" s="84" t="s">
        <v>84</v>
      </c>
      <c r="C246" s="89" t="s">
        <v>129</v>
      </c>
      <c r="D246" s="13">
        <v>0</v>
      </c>
      <c r="E246" s="42">
        <v>4109</v>
      </c>
      <c r="F246" s="12">
        <f t="shared" si="288"/>
        <v>4109</v>
      </c>
      <c r="G246" s="13"/>
      <c r="H246" s="12">
        <f t="shared" si="418"/>
        <v>4109</v>
      </c>
      <c r="I246" s="13">
        <v>-555.40200000000004</v>
      </c>
      <c r="J246" s="12">
        <f t="shared" si="419"/>
        <v>3553.598</v>
      </c>
      <c r="K246" s="13">
        <v>-53.597999999999999</v>
      </c>
      <c r="L246" s="12">
        <f t="shared" si="420"/>
        <v>3500</v>
      </c>
      <c r="M246" s="23"/>
      <c r="N246" s="40">
        <f t="shared" si="421"/>
        <v>3500</v>
      </c>
      <c r="O246" s="13">
        <v>4109</v>
      </c>
      <c r="P246" s="42">
        <v>-4109</v>
      </c>
      <c r="Q246" s="12">
        <f t="shared" si="293"/>
        <v>0</v>
      </c>
      <c r="R246" s="13"/>
      <c r="S246" s="12">
        <f t="shared" si="423"/>
        <v>0</v>
      </c>
      <c r="T246" s="13"/>
      <c r="U246" s="12">
        <f t="shared" si="424"/>
        <v>0</v>
      </c>
      <c r="V246" s="13"/>
      <c r="W246" s="12">
        <f t="shared" si="425"/>
        <v>0</v>
      </c>
      <c r="X246" s="13"/>
      <c r="Y246" s="12">
        <f t="shared" si="426"/>
        <v>0</v>
      </c>
      <c r="Z246" s="23"/>
      <c r="AA246" s="40">
        <f t="shared" si="427"/>
        <v>0</v>
      </c>
      <c r="AB246" s="13">
        <v>224073.8</v>
      </c>
      <c r="AC246" s="13">
        <v>0</v>
      </c>
      <c r="AD246" s="13">
        <f t="shared" si="295"/>
        <v>224073.8</v>
      </c>
      <c r="AE246" s="13">
        <v>0</v>
      </c>
      <c r="AF246" s="13">
        <f t="shared" si="428"/>
        <v>224073.8</v>
      </c>
      <c r="AG246" s="13">
        <v>0</v>
      </c>
      <c r="AH246" s="13">
        <f t="shared" si="429"/>
        <v>224073.8</v>
      </c>
      <c r="AI246" s="13">
        <v>0</v>
      </c>
      <c r="AJ246" s="13">
        <f t="shared" si="430"/>
        <v>224073.8</v>
      </c>
      <c r="AK246" s="23">
        <v>0</v>
      </c>
      <c r="AL246" s="42">
        <f t="shared" si="431"/>
        <v>224073.8</v>
      </c>
      <c r="AM246" s="7" t="s">
        <v>123</v>
      </c>
      <c r="AN246" s="10"/>
    </row>
    <row r="247" spans="1:40" ht="54" x14ac:dyDescent="0.35">
      <c r="A247" s="96" t="s">
        <v>329</v>
      </c>
      <c r="B247" s="84" t="s">
        <v>366</v>
      </c>
      <c r="C247" s="89" t="s">
        <v>129</v>
      </c>
      <c r="D247" s="13">
        <f>D249+D250</f>
        <v>196462.90000000002</v>
      </c>
      <c r="E247" s="42">
        <f>E249+E250</f>
        <v>0</v>
      </c>
      <c r="F247" s="12">
        <f t="shared" si="288"/>
        <v>196462.90000000002</v>
      </c>
      <c r="G247" s="13">
        <f>G249+G250</f>
        <v>0</v>
      </c>
      <c r="H247" s="12">
        <f t="shared" si="418"/>
        <v>196462.90000000002</v>
      </c>
      <c r="I247" s="13">
        <f>I249+I250</f>
        <v>0</v>
      </c>
      <c r="J247" s="12">
        <f t="shared" si="419"/>
        <v>196462.90000000002</v>
      </c>
      <c r="K247" s="13">
        <f>K249+K250</f>
        <v>0</v>
      </c>
      <c r="L247" s="12">
        <f t="shared" si="420"/>
        <v>196462.90000000002</v>
      </c>
      <c r="M247" s="23">
        <f>M249+M250</f>
        <v>-30000</v>
      </c>
      <c r="N247" s="40">
        <f t="shared" si="421"/>
        <v>166462.90000000002</v>
      </c>
      <c r="O247" s="13">
        <f t="shared" ref="O247:AB247" si="433">O249+O250</f>
        <v>294468.2</v>
      </c>
      <c r="P247" s="42">
        <f>P249+P250</f>
        <v>0</v>
      </c>
      <c r="Q247" s="12">
        <f t="shared" si="293"/>
        <v>294468.2</v>
      </c>
      <c r="R247" s="13">
        <f>R249+R250</f>
        <v>0</v>
      </c>
      <c r="S247" s="12">
        <f t="shared" si="423"/>
        <v>294468.2</v>
      </c>
      <c r="T247" s="13">
        <f>T249+T250</f>
        <v>0</v>
      </c>
      <c r="U247" s="12">
        <f t="shared" si="424"/>
        <v>294468.2</v>
      </c>
      <c r="V247" s="13">
        <f>V249+V250</f>
        <v>0</v>
      </c>
      <c r="W247" s="12">
        <f t="shared" si="425"/>
        <v>294468.2</v>
      </c>
      <c r="X247" s="13">
        <f>X249+X250</f>
        <v>0</v>
      </c>
      <c r="Y247" s="12">
        <f t="shared" si="426"/>
        <v>294468.2</v>
      </c>
      <c r="Z247" s="23">
        <f>Z249+Z250</f>
        <v>0</v>
      </c>
      <c r="AA247" s="40">
        <f t="shared" si="427"/>
        <v>294468.2</v>
      </c>
      <c r="AB247" s="13">
        <f t="shared" si="433"/>
        <v>52212.4</v>
      </c>
      <c r="AC247" s="13">
        <f>AC249+AC250</f>
        <v>0</v>
      </c>
      <c r="AD247" s="13">
        <f t="shared" si="295"/>
        <v>52212.4</v>
      </c>
      <c r="AE247" s="13">
        <f>AE249+AE250</f>
        <v>0</v>
      </c>
      <c r="AF247" s="13">
        <f t="shared" si="428"/>
        <v>52212.4</v>
      </c>
      <c r="AG247" s="13">
        <f>AG249+AG250</f>
        <v>0</v>
      </c>
      <c r="AH247" s="13">
        <f t="shared" si="429"/>
        <v>52212.4</v>
      </c>
      <c r="AI247" s="13">
        <f>AI249+AI250</f>
        <v>0</v>
      </c>
      <c r="AJ247" s="13">
        <f t="shared" si="430"/>
        <v>52212.4</v>
      </c>
      <c r="AK247" s="23">
        <f>AK249+AK250</f>
        <v>30000</v>
      </c>
      <c r="AL247" s="42">
        <f t="shared" si="431"/>
        <v>82212.399999999994</v>
      </c>
      <c r="AN247" s="10"/>
    </row>
    <row r="248" spans="1:40" x14ac:dyDescent="0.35">
      <c r="A248" s="96"/>
      <c r="B248" s="84" t="s">
        <v>5</v>
      </c>
      <c r="C248" s="89"/>
      <c r="D248" s="13"/>
      <c r="E248" s="42"/>
      <c r="F248" s="12"/>
      <c r="G248" s="13"/>
      <c r="H248" s="12"/>
      <c r="I248" s="13"/>
      <c r="J248" s="12"/>
      <c r="K248" s="13"/>
      <c r="L248" s="12"/>
      <c r="M248" s="23"/>
      <c r="N248" s="40"/>
      <c r="O248" s="13"/>
      <c r="P248" s="42"/>
      <c r="Q248" s="12"/>
      <c r="R248" s="13"/>
      <c r="S248" s="12"/>
      <c r="T248" s="13"/>
      <c r="U248" s="12"/>
      <c r="V248" s="13"/>
      <c r="W248" s="12"/>
      <c r="X248" s="13"/>
      <c r="Y248" s="12"/>
      <c r="Z248" s="23"/>
      <c r="AA248" s="40"/>
      <c r="AB248" s="13"/>
      <c r="AC248" s="13"/>
      <c r="AD248" s="13"/>
      <c r="AE248" s="13"/>
      <c r="AF248" s="13"/>
      <c r="AG248" s="13"/>
      <c r="AH248" s="13"/>
      <c r="AI248" s="13"/>
      <c r="AJ248" s="13"/>
      <c r="AK248" s="23"/>
      <c r="AL248" s="42"/>
      <c r="AN248" s="10"/>
    </row>
    <row r="249" spans="1:40" s="3" customFormat="1" hidden="1" x14ac:dyDescent="0.35">
      <c r="A249" s="57"/>
      <c r="B249" s="18" t="s">
        <v>6</v>
      </c>
      <c r="C249" s="5"/>
      <c r="D249" s="13">
        <v>88675.3</v>
      </c>
      <c r="E249" s="42"/>
      <c r="F249" s="12">
        <f t="shared" si="288"/>
        <v>88675.3</v>
      </c>
      <c r="G249" s="13"/>
      <c r="H249" s="12">
        <f t="shared" ref="H249:H273" si="434">F249+G249</f>
        <v>88675.3</v>
      </c>
      <c r="I249" s="13"/>
      <c r="J249" s="12">
        <f t="shared" ref="J249:J273" si="435">H249+I249</f>
        <v>88675.3</v>
      </c>
      <c r="K249" s="13"/>
      <c r="L249" s="12">
        <f t="shared" ref="L249:L273" si="436">J249+K249</f>
        <v>88675.3</v>
      </c>
      <c r="M249" s="23">
        <v>-30000</v>
      </c>
      <c r="N249" s="12">
        <f t="shared" ref="N249:N273" si="437">L249+M249</f>
        <v>58675.3</v>
      </c>
      <c r="O249" s="13">
        <v>294468.2</v>
      </c>
      <c r="P249" s="42"/>
      <c r="Q249" s="12">
        <f t="shared" si="293"/>
        <v>294468.2</v>
      </c>
      <c r="R249" s="13"/>
      <c r="S249" s="12">
        <f t="shared" ref="S249:S273" si="438">Q249+R249</f>
        <v>294468.2</v>
      </c>
      <c r="T249" s="13"/>
      <c r="U249" s="12">
        <f t="shared" ref="U249:U273" si="439">S249+T249</f>
        <v>294468.2</v>
      </c>
      <c r="V249" s="13"/>
      <c r="W249" s="12">
        <f t="shared" ref="W249:W273" si="440">U249+V249</f>
        <v>294468.2</v>
      </c>
      <c r="X249" s="13"/>
      <c r="Y249" s="12">
        <f t="shared" ref="Y249:Y273" si="441">W249+X249</f>
        <v>294468.2</v>
      </c>
      <c r="Z249" s="23"/>
      <c r="AA249" s="12">
        <f t="shared" ref="AA249:AA273" si="442">Y249+Z249</f>
        <v>294468.2</v>
      </c>
      <c r="AB249" s="13">
        <v>0</v>
      </c>
      <c r="AC249" s="13"/>
      <c r="AD249" s="13">
        <f t="shared" si="295"/>
        <v>0</v>
      </c>
      <c r="AE249" s="13"/>
      <c r="AF249" s="13">
        <f t="shared" ref="AF249:AF273" si="443">AD249+AE249</f>
        <v>0</v>
      </c>
      <c r="AG249" s="13"/>
      <c r="AH249" s="13">
        <f t="shared" ref="AH249:AH273" si="444">AF249+AG249</f>
        <v>0</v>
      </c>
      <c r="AI249" s="13"/>
      <c r="AJ249" s="13">
        <f t="shared" ref="AJ249:AJ273" si="445">AH249+AI249</f>
        <v>0</v>
      </c>
      <c r="AK249" s="23">
        <v>30000</v>
      </c>
      <c r="AL249" s="13">
        <f t="shared" ref="AL249:AL273" si="446">AJ249+AK249</f>
        <v>30000</v>
      </c>
      <c r="AM249" s="8" t="s">
        <v>222</v>
      </c>
      <c r="AN249" s="10">
        <v>0</v>
      </c>
    </row>
    <row r="250" spans="1:40" x14ac:dyDescent="0.35">
      <c r="A250" s="96"/>
      <c r="B250" s="84" t="s">
        <v>59</v>
      </c>
      <c r="C250" s="89"/>
      <c r="D250" s="13">
        <v>107787.6</v>
      </c>
      <c r="E250" s="42"/>
      <c r="F250" s="12">
        <f t="shared" si="288"/>
        <v>107787.6</v>
      </c>
      <c r="G250" s="13"/>
      <c r="H250" s="12">
        <f t="shared" si="434"/>
        <v>107787.6</v>
      </c>
      <c r="I250" s="13"/>
      <c r="J250" s="12">
        <f t="shared" si="435"/>
        <v>107787.6</v>
      </c>
      <c r="K250" s="13"/>
      <c r="L250" s="12">
        <f t="shared" si="436"/>
        <v>107787.6</v>
      </c>
      <c r="M250" s="23"/>
      <c r="N250" s="40">
        <f t="shared" si="437"/>
        <v>107787.6</v>
      </c>
      <c r="O250" s="13">
        <v>0</v>
      </c>
      <c r="P250" s="42"/>
      <c r="Q250" s="12">
        <f t="shared" si="293"/>
        <v>0</v>
      </c>
      <c r="R250" s="13"/>
      <c r="S250" s="12">
        <f t="shared" si="438"/>
        <v>0</v>
      </c>
      <c r="T250" s="13"/>
      <c r="U250" s="12">
        <f t="shared" si="439"/>
        <v>0</v>
      </c>
      <c r="V250" s="13"/>
      <c r="W250" s="12">
        <f t="shared" si="440"/>
        <v>0</v>
      </c>
      <c r="X250" s="13"/>
      <c r="Y250" s="12">
        <f t="shared" si="441"/>
        <v>0</v>
      </c>
      <c r="Z250" s="23"/>
      <c r="AA250" s="40">
        <f t="shared" si="442"/>
        <v>0</v>
      </c>
      <c r="AB250" s="13">
        <v>52212.4</v>
      </c>
      <c r="AC250" s="13"/>
      <c r="AD250" s="13">
        <f t="shared" si="295"/>
        <v>52212.4</v>
      </c>
      <c r="AE250" s="13"/>
      <c r="AF250" s="13">
        <f t="shared" si="443"/>
        <v>52212.4</v>
      </c>
      <c r="AG250" s="13"/>
      <c r="AH250" s="13">
        <f t="shared" si="444"/>
        <v>52212.4</v>
      </c>
      <c r="AI250" s="13"/>
      <c r="AJ250" s="13">
        <f t="shared" si="445"/>
        <v>52212.4</v>
      </c>
      <c r="AK250" s="23"/>
      <c r="AL250" s="42">
        <f t="shared" si="446"/>
        <v>52212.4</v>
      </c>
      <c r="AM250" s="8" t="s">
        <v>222</v>
      </c>
      <c r="AN250" s="10"/>
    </row>
    <row r="251" spans="1:40" ht="54" x14ac:dyDescent="0.35">
      <c r="A251" s="96" t="s">
        <v>330</v>
      </c>
      <c r="B251" s="84" t="s">
        <v>60</v>
      </c>
      <c r="C251" s="89" t="s">
        <v>129</v>
      </c>
      <c r="D251" s="13">
        <v>83756.600000000006</v>
      </c>
      <c r="E251" s="42"/>
      <c r="F251" s="12">
        <f t="shared" si="288"/>
        <v>83756.600000000006</v>
      </c>
      <c r="G251" s="13"/>
      <c r="H251" s="12">
        <f t="shared" si="434"/>
        <v>83756.600000000006</v>
      </c>
      <c r="I251" s="13"/>
      <c r="J251" s="12">
        <f t="shared" si="435"/>
        <v>83756.600000000006</v>
      </c>
      <c r="K251" s="13"/>
      <c r="L251" s="12">
        <f t="shared" si="436"/>
        <v>83756.600000000006</v>
      </c>
      <c r="M251" s="23"/>
      <c r="N251" s="40">
        <f t="shared" si="437"/>
        <v>83756.600000000006</v>
      </c>
      <c r="O251" s="13">
        <v>110000</v>
      </c>
      <c r="P251" s="42"/>
      <c r="Q251" s="12">
        <f t="shared" si="293"/>
        <v>110000</v>
      </c>
      <c r="R251" s="13"/>
      <c r="S251" s="12">
        <f t="shared" si="438"/>
        <v>110000</v>
      </c>
      <c r="T251" s="13"/>
      <c r="U251" s="12">
        <f t="shared" si="439"/>
        <v>110000</v>
      </c>
      <c r="V251" s="13"/>
      <c r="W251" s="12">
        <f t="shared" si="440"/>
        <v>110000</v>
      </c>
      <c r="X251" s="13"/>
      <c r="Y251" s="12">
        <f t="shared" si="441"/>
        <v>110000</v>
      </c>
      <c r="Z251" s="23"/>
      <c r="AA251" s="40">
        <f t="shared" si="442"/>
        <v>110000</v>
      </c>
      <c r="AB251" s="13">
        <v>0</v>
      </c>
      <c r="AC251" s="13"/>
      <c r="AD251" s="13">
        <f t="shared" si="295"/>
        <v>0</v>
      </c>
      <c r="AE251" s="13"/>
      <c r="AF251" s="13">
        <f t="shared" si="443"/>
        <v>0</v>
      </c>
      <c r="AG251" s="13"/>
      <c r="AH251" s="13">
        <f t="shared" si="444"/>
        <v>0</v>
      </c>
      <c r="AI251" s="13"/>
      <c r="AJ251" s="13">
        <f t="shared" si="445"/>
        <v>0</v>
      </c>
      <c r="AK251" s="23"/>
      <c r="AL251" s="42">
        <f t="shared" si="446"/>
        <v>0</v>
      </c>
      <c r="AM251" s="8" t="s">
        <v>124</v>
      </c>
      <c r="AN251" s="10"/>
    </row>
    <row r="252" spans="1:40" ht="54" x14ac:dyDescent="0.35">
      <c r="A252" s="96" t="s">
        <v>331</v>
      </c>
      <c r="B252" s="84" t="s">
        <v>313</v>
      </c>
      <c r="C252" s="89" t="s">
        <v>129</v>
      </c>
      <c r="D252" s="13"/>
      <c r="E252" s="42"/>
      <c r="F252" s="12"/>
      <c r="G252" s="13">
        <v>14807.081</v>
      </c>
      <c r="H252" s="12">
        <f t="shared" si="434"/>
        <v>14807.081</v>
      </c>
      <c r="I252" s="13"/>
      <c r="J252" s="12">
        <f t="shared" si="435"/>
        <v>14807.081</v>
      </c>
      <c r="K252" s="13"/>
      <c r="L252" s="12">
        <f t="shared" si="436"/>
        <v>14807.081</v>
      </c>
      <c r="M252" s="23"/>
      <c r="N252" s="40">
        <f t="shared" si="437"/>
        <v>14807.081</v>
      </c>
      <c r="O252" s="13"/>
      <c r="P252" s="42"/>
      <c r="Q252" s="12"/>
      <c r="R252" s="13"/>
      <c r="S252" s="12">
        <f t="shared" si="438"/>
        <v>0</v>
      </c>
      <c r="T252" s="13"/>
      <c r="U252" s="12">
        <f t="shared" si="439"/>
        <v>0</v>
      </c>
      <c r="V252" s="13"/>
      <c r="W252" s="12">
        <f t="shared" si="440"/>
        <v>0</v>
      </c>
      <c r="X252" s="13"/>
      <c r="Y252" s="12">
        <f t="shared" si="441"/>
        <v>0</v>
      </c>
      <c r="Z252" s="23"/>
      <c r="AA252" s="40">
        <f t="shared" si="442"/>
        <v>0</v>
      </c>
      <c r="AB252" s="13"/>
      <c r="AC252" s="13"/>
      <c r="AD252" s="13"/>
      <c r="AE252" s="13"/>
      <c r="AF252" s="13">
        <f t="shared" si="443"/>
        <v>0</v>
      </c>
      <c r="AG252" s="13"/>
      <c r="AH252" s="13">
        <f t="shared" si="444"/>
        <v>0</v>
      </c>
      <c r="AI252" s="13"/>
      <c r="AJ252" s="13">
        <f t="shared" si="445"/>
        <v>0</v>
      </c>
      <c r="AK252" s="23"/>
      <c r="AL252" s="42">
        <f t="shared" si="446"/>
        <v>0</v>
      </c>
      <c r="AM252" s="8" t="s">
        <v>314</v>
      </c>
      <c r="AN252" s="10"/>
    </row>
    <row r="253" spans="1:40" x14ac:dyDescent="0.35">
      <c r="A253" s="96"/>
      <c r="B253" s="94" t="s">
        <v>15</v>
      </c>
      <c r="C253" s="91"/>
      <c r="D253" s="27">
        <f>D254+D255+D257</f>
        <v>133425.60000000001</v>
      </c>
      <c r="E253" s="27">
        <f>E254+E255+E257+E256+E258+E259+E260+E261+E262+E263+E264+E265+E266+E267+E268+E269</f>
        <v>50000</v>
      </c>
      <c r="F253" s="26">
        <f t="shared" si="288"/>
        <v>183425.6</v>
      </c>
      <c r="G253" s="27">
        <f>G254+G255+G257+G256+G258+G259+G260+G261+G262+G263+G264+G265+G266+G267+G268+G269+G270+G271+G272</f>
        <v>20654.072999999997</v>
      </c>
      <c r="H253" s="26">
        <f t="shared" si="434"/>
        <v>204079.67300000001</v>
      </c>
      <c r="I253" s="27">
        <f>I254+I255+I257+I256+I258+I259+I260+I261+I262+I263+I264+I265+I266+I267+I268+I269+I270+I271+I272</f>
        <v>0</v>
      </c>
      <c r="J253" s="26">
        <f t="shared" si="435"/>
        <v>204079.67300000001</v>
      </c>
      <c r="K253" s="27">
        <f>K254+K255+K257+K256+K258+K259+K260+K261+K262+K263+K264+K265+K266+K267+K268+K269+K270+K271+K272</f>
        <v>0</v>
      </c>
      <c r="L253" s="26">
        <f t="shared" si="436"/>
        <v>204079.67300000001</v>
      </c>
      <c r="M253" s="27">
        <f>M254+M255+M257+M256+M258+M259+M260+M261+M262+M263+M264+M265+M266+M267+M268+M269+M270+M271+M272</f>
        <v>4632.2889999999998</v>
      </c>
      <c r="N253" s="40">
        <f t="shared" si="437"/>
        <v>208711.962</v>
      </c>
      <c r="O253" s="27">
        <f t="shared" ref="O253:AB253" si="447">O254+O255+O257</f>
        <v>12285.5</v>
      </c>
      <c r="P253" s="27">
        <f>P254+P255+P257+P256+P258+P259+P260+P261+P262+P263+P264+P265+P266+P267+P268+P269</f>
        <v>-7.9580786405131221E-13</v>
      </c>
      <c r="Q253" s="26">
        <f t="shared" si="293"/>
        <v>12285.5</v>
      </c>
      <c r="R253" s="27">
        <f>R254+R255+R257+R256+R258+R259+R260+R261+R262+R263+R264+R265+R266+R267+R268+R269+R270+R271+R272</f>
        <v>0</v>
      </c>
      <c r="S253" s="26">
        <f t="shared" si="438"/>
        <v>12285.5</v>
      </c>
      <c r="T253" s="27">
        <f>T254+T255+T257+T256+T258+T259+T260+T261+T262+T263+T264+T265+T266+T267+T268+T269+T270+T271+T272</f>
        <v>0</v>
      </c>
      <c r="U253" s="26">
        <f t="shared" si="439"/>
        <v>12285.5</v>
      </c>
      <c r="V253" s="27">
        <f>V254+V255+V257+V256+V258+V259+V260+V261+V262+V263+V264+V265+V266+V267+V268+V269+V270+V271+V272</f>
        <v>0</v>
      </c>
      <c r="W253" s="26">
        <f t="shared" si="440"/>
        <v>12285.5</v>
      </c>
      <c r="X253" s="27">
        <f>X254+X255+X257+X256+X258+X259+X260+X261+X262+X263+X264+X265+X266+X267+X268+X269+X270+X271+X272</f>
        <v>0</v>
      </c>
      <c r="Y253" s="26">
        <f t="shared" si="441"/>
        <v>12285.5</v>
      </c>
      <c r="Z253" s="27">
        <f>Z254+Z255+Z257+Z256+Z258+Z259+Z260+Z261+Z262+Z263+Z264+Z265+Z266+Z267+Z268+Z269+Z270+Z271+Z272</f>
        <v>-4657.232</v>
      </c>
      <c r="AA253" s="40">
        <f t="shared" si="442"/>
        <v>7628.268</v>
      </c>
      <c r="AB253" s="27">
        <f t="shared" si="447"/>
        <v>10000</v>
      </c>
      <c r="AC253" s="27">
        <f>AC254+AC255+AC257+AC256+AC258+AC259+AC260+AC261+AC262+AC263+AC264+AC265+AC266+AC267+AC268+AC269</f>
        <v>0</v>
      </c>
      <c r="AD253" s="27">
        <f t="shared" si="295"/>
        <v>10000</v>
      </c>
      <c r="AE253" s="27">
        <f>AE254+AE255+AE257+AE256+AE258+AE259+AE260+AE261+AE262+AE263+AE264+AE265+AE266+AE267+AE268+AE269+AE270+AE271+AE272</f>
        <v>0</v>
      </c>
      <c r="AF253" s="27">
        <f t="shared" si="443"/>
        <v>10000</v>
      </c>
      <c r="AG253" s="27">
        <f>AG254+AG255+AG257+AG256+AG258+AG259+AG260+AG261+AG262+AG263+AG264+AG265+AG266+AG267+AG268+AG269+AG270+AG271+AG272</f>
        <v>0</v>
      </c>
      <c r="AH253" s="27">
        <f t="shared" si="444"/>
        <v>10000</v>
      </c>
      <c r="AI253" s="27">
        <f>AI254+AI255+AI257+AI256+AI258+AI259+AI260+AI261+AI262+AI263+AI264+AI265+AI266+AI267+AI268+AI269+AI270+AI271+AI272</f>
        <v>0</v>
      </c>
      <c r="AJ253" s="27">
        <f t="shared" si="445"/>
        <v>10000</v>
      </c>
      <c r="AK253" s="27">
        <f>AK254+AK255+AK257+AK256+AK258+AK259+AK260+AK261+AK262+AK263+AK264+AK265+AK266+AK267+AK268+AK269+AK270+AK271+AK272</f>
        <v>-3.4106051316484809E-13</v>
      </c>
      <c r="AL253" s="42">
        <f t="shared" si="446"/>
        <v>10000</v>
      </c>
      <c r="AN253" s="10"/>
    </row>
    <row r="254" spans="1:40" ht="54" x14ac:dyDescent="0.35">
      <c r="A254" s="79" t="s">
        <v>332</v>
      </c>
      <c r="B254" s="84" t="s">
        <v>62</v>
      </c>
      <c r="C254" s="89" t="s">
        <v>129</v>
      </c>
      <c r="D254" s="13">
        <v>24933.9</v>
      </c>
      <c r="E254" s="42"/>
      <c r="F254" s="12">
        <f t="shared" ref="F254:F298" si="448">D254+E254</f>
        <v>24933.9</v>
      </c>
      <c r="G254" s="13">
        <v>11061.502</v>
      </c>
      <c r="H254" s="12">
        <f t="shared" si="434"/>
        <v>35995.402000000002</v>
      </c>
      <c r="I254" s="13"/>
      <c r="J254" s="12">
        <f t="shared" si="435"/>
        <v>35995.402000000002</v>
      </c>
      <c r="K254" s="13"/>
      <c r="L254" s="12">
        <f t="shared" si="436"/>
        <v>35995.402000000002</v>
      </c>
      <c r="M254" s="23"/>
      <c r="N254" s="40">
        <f t="shared" si="437"/>
        <v>35995.402000000002</v>
      </c>
      <c r="O254" s="13">
        <v>0</v>
      </c>
      <c r="P254" s="42"/>
      <c r="Q254" s="12">
        <f t="shared" ref="Q254:Q298" si="449">O254+P254</f>
        <v>0</v>
      </c>
      <c r="R254" s="13"/>
      <c r="S254" s="12">
        <f t="shared" si="438"/>
        <v>0</v>
      </c>
      <c r="T254" s="13"/>
      <c r="U254" s="12">
        <f t="shared" si="439"/>
        <v>0</v>
      </c>
      <c r="V254" s="13"/>
      <c r="W254" s="12">
        <f t="shared" si="440"/>
        <v>0</v>
      </c>
      <c r="X254" s="13"/>
      <c r="Y254" s="12">
        <f t="shared" si="441"/>
        <v>0</v>
      </c>
      <c r="Z254" s="23"/>
      <c r="AA254" s="40">
        <f t="shared" si="442"/>
        <v>0</v>
      </c>
      <c r="AB254" s="13">
        <v>0</v>
      </c>
      <c r="AC254" s="13"/>
      <c r="AD254" s="13">
        <f t="shared" ref="AD254:AD298" si="450">AB254+AC254</f>
        <v>0</v>
      </c>
      <c r="AE254" s="13"/>
      <c r="AF254" s="13">
        <f t="shared" si="443"/>
        <v>0</v>
      </c>
      <c r="AG254" s="13"/>
      <c r="AH254" s="13">
        <f t="shared" si="444"/>
        <v>0</v>
      </c>
      <c r="AI254" s="13"/>
      <c r="AJ254" s="13">
        <f t="shared" si="445"/>
        <v>0</v>
      </c>
      <c r="AK254" s="23"/>
      <c r="AL254" s="42">
        <f t="shared" si="446"/>
        <v>0</v>
      </c>
      <c r="AM254" s="8" t="s">
        <v>125</v>
      </c>
      <c r="AN254" s="10"/>
    </row>
    <row r="255" spans="1:40" ht="54" x14ac:dyDescent="0.35">
      <c r="A255" s="126" t="s">
        <v>333</v>
      </c>
      <c r="B255" s="107" t="s">
        <v>63</v>
      </c>
      <c r="C255" s="89" t="s">
        <v>129</v>
      </c>
      <c r="D255" s="13">
        <v>92483</v>
      </c>
      <c r="E255" s="42">
        <f>50000-11709.7</f>
        <v>38290.300000000003</v>
      </c>
      <c r="F255" s="12">
        <f t="shared" si="448"/>
        <v>130773.3</v>
      </c>
      <c r="G255" s="13"/>
      <c r="H255" s="12">
        <f t="shared" si="434"/>
        <v>130773.3</v>
      </c>
      <c r="I255" s="13"/>
      <c r="J255" s="12">
        <f t="shared" si="435"/>
        <v>130773.3</v>
      </c>
      <c r="K255" s="13"/>
      <c r="L255" s="12">
        <f t="shared" si="436"/>
        <v>130773.3</v>
      </c>
      <c r="M255" s="23"/>
      <c r="N255" s="40">
        <f t="shared" si="437"/>
        <v>130773.3</v>
      </c>
      <c r="O255" s="13">
        <v>0</v>
      </c>
      <c r="P255" s="42"/>
      <c r="Q255" s="12">
        <f t="shared" si="449"/>
        <v>0</v>
      </c>
      <c r="R255" s="13"/>
      <c r="S255" s="12">
        <f t="shared" si="438"/>
        <v>0</v>
      </c>
      <c r="T255" s="13"/>
      <c r="U255" s="12">
        <f t="shared" si="439"/>
        <v>0</v>
      </c>
      <c r="V255" s="13"/>
      <c r="W255" s="12">
        <f t="shared" si="440"/>
        <v>0</v>
      </c>
      <c r="X255" s="13"/>
      <c r="Y255" s="12">
        <f t="shared" si="441"/>
        <v>0</v>
      </c>
      <c r="Z255" s="23"/>
      <c r="AA255" s="40">
        <f t="shared" si="442"/>
        <v>0</v>
      </c>
      <c r="AB255" s="13">
        <v>0</v>
      </c>
      <c r="AC255" s="13"/>
      <c r="AD255" s="13">
        <f t="shared" si="450"/>
        <v>0</v>
      </c>
      <c r="AE255" s="13"/>
      <c r="AF255" s="13">
        <f t="shared" si="443"/>
        <v>0</v>
      </c>
      <c r="AG255" s="13"/>
      <c r="AH255" s="13">
        <f t="shared" si="444"/>
        <v>0</v>
      </c>
      <c r="AI255" s="13"/>
      <c r="AJ255" s="13">
        <f t="shared" si="445"/>
        <v>0</v>
      </c>
      <c r="AK255" s="23"/>
      <c r="AL255" s="42">
        <f t="shared" si="446"/>
        <v>0</v>
      </c>
      <c r="AM255" s="8" t="s">
        <v>126</v>
      </c>
      <c r="AN255" s="10"/>
    </row>
    <row r="256" spans="1:40" ht="54" x14ac:dyDescent="0.35">
      <c r="A256" s="128"/>
      <c r="B256" s="117"/>
      <c r="C256" s="89" t="s">
        <v>253</v>
      </c>
      <c r="D256" s="13"/>
      <c r="E256" s="42">
        <v>11709.7</v>
      </c>
      <c r="F256" s="12">
        <f t="shared" si="448"/>
        <v>11709.7</v>
      </c>
      <c r="G256" s="13"/>
      <c r="H256" s="12">
        <f t="shared" si="434"/>
        <v>11709.7</v>
      </c>
      <c r="I256" s="13"/>
      <c r="J256" s="12">
        <f t="shared" si="435"/>
        <v>11709.7</v>
      </c>
      <c r="K256" s="13"/>
      <c r="L256" s="12">
        <f t="shared" si="436"/>
        <v>11709.7</v>
      </c>
      <c r="M256" s="23">
        <v>-24.943000000000001</v>
      </c>
      <c r="N256" s="40">
        <f t="shared" si="437"/>
        <v>11684.757000000001</v>
      </c>
      <c r="O256" s="13"/>
      <c r="P256" s="42"/>
      <c r="Q256" s="12">
        <f t="shared" si="449"/>
        <v>0</v>
      </c>
      <c r="R256" s="13"/>
      <c r="S256" s="12">
        <f t="shared" si="438"/>
        <v>0</v>
      </c>
      <c r="T256" s="13"/>
      <c r="U256" s="12">
        <f t="shared" si="439"/>
        <v>0</v>
      </c>
      <c r="V256" s="13"/>
      <c r="W256" s="12">
        <f t="shared" si="440"/>
        <v>0</v>
      </c>
      <c r="X256" s="13"/>
      <c r="Y256" s="12">
        <f t="shared" si="441"/>
        <v>0</v>
      </c>
      <c r="Z256" s="23"/>
      <c r="AA256" s="40">
        <f t="shared" si="442"/>
        <v>0</v>
      </c>
      <c r="AB256" s="13"/>
      <c r="AC256" s="13"/>
      <c r="AD256" s="13">
        <f t="shared" si="450"/>
        <v>0</v>
      </c>
      <c r="AE256" s="13"/>
      <c r="AF256" s="13">
        <f t="shared" si="443"/>
        <v>0</v>
      </c>
      <c r="AG256" s="13"/>
      <c r="AH256" s="13">
        <f t="shared" si="444"/>
        <v>0</v>
      </c>
      <c r="AI256" s="13"/>
      <c r="AJ256" s="13">
        <f t="shared" si="445"/>
        <v>0</v>
      </c>
      <c r="AK256" s="23"/>
      <c r="AL256" s="42">
        <f t="shared" si="446"/>
        <v>0</v>
      </c>
      <c r="AM256" s="8" t="s">
        <v>126</v>
      </c>
      <c r="AN256" s="10"/>
    </row>
    <row r="257" spans="1:40" s="3" customFormat="1" ht="54" hidden="1" x14ac:dyDescent="0.35">
      <c r="A257" s="57" t="s">
        <v>334</v>
      </c>
      <c r="B257" s="18" t="s">
        <v>64</v>
      </c>
      <c r="C257" s="5" t="s">
        <v>129</v>
      </c>
      <c r="D257" s="13">
        <v>16008.7</v>
      </c>
      <c r="E257" s="42">
        <v>-16008.7</v>
      </c>
      <c r="F257" s="12">
        <f t="shared" si="448"/>
        <v>0</v>
      </c>
      <c r="G257" s="13"/>
      <c r="H257" s="12">
        <f t="shared" si="434"/>
        <v>0</v>
      </c>
      <c r="I257" s="13"/>
      <c r="J257" s="12">
        <f t="shared" si="435"/>
        <v>0</v>
      </c>
      <c r="K257" s="13"/>
      <c r="L257" s="12">
        <f t="shared" si="436"/>
        <v>0</v>
      </c>
      <c r="M257" s="23"/>
      <c r="N257" s="12">
        <f t="shared" si="437"/>
        <v>0</v>
      </c>
      <c r="O257" s="13">
        <v>12285.5</v>
      </c>
      <c r="P257" s="42">
        <v>-12285.5</v>
      </c>
      <c r="Q257" s="12">
        <f t="shared" si="449"/>
        <v>0</v>
      </c>
      <c r="R257" s="13"/>
      <c r="S257" s="12">
        <f t="shared" si="438"/>
        <v>0</v>
      </c>
      <c r="T257" s="13"/>
      <c r="U257" s="12">
        <f t="shared" si="439"/>
        <v>0</v>
      </c>
      <c r="V257" s="13"/>
      <c r="W257" s="12">
        <f t="shared" si="440"/>
        <v>0</v>
      </c>
      <c r="X257" s="13"/>
      <c r="Y257" s="12">
        <f t="shared" si="441"/>
        <v>0</v>
      </c>
      <c r="Z257" s="23"/>
      <c r="AA257" s="12">
        <f t="shared" si="442"/>
        <v>0</v>
      </c>
      <c r="AB257" s="13">
        <v>10000</v>
      </c>
      <c r="AC257" s="13">
        <v>-10000</v>
      </c>
      <c r="AD257" s="13">
        <f t="shared" si="450"/>
        <v>0</v>
      </c>
      <c r="AE257" s="13"/>
      <c r="AF257" s="13">
        <f t="shared" si="443"/>
        <v>0</v>
      </c>
      <c r="AG257" s="13"/>
      <c r="AH257" s="13">
        <f t="shared" si="444"/>
        <v>0</v>
      </c>
      <c r="AI257" s="13"/>
      <c r="AJ257" s="13">
        <f t="shared" si="445"/>
        <v>0</v>
      </c>
      <c r="AK257" s="23"/>
      <c r="AL257" s="13">
        <f t="shared" si="446"/>
        <v>0</v>
      </c>
      <c r="AM257" s="8" t="s">
        <v>127</v>
      </c>
      <c r="AN257" s="10">
        <v>0</v>
      </c>
    </row>
    <row r="258" spans="1:40" ht="54" x14ac:dyDescent="0.35">
      <c r="A258" s="96" t="s">
        <v>334</v>
      </c>
      <c r="B258" s="84" t="s">
        <v>254</v>
      </c>
      <c r="C258" s="89" t="s">
        <v>129</v>
      </c>
      <c r="D258" s="13"/>
      <c r="E258" s="42">
        <v>3660.7</v>
      </c>
      <c r="F258" s="12">
        <f t="shared" si="448"/>
        <v>3660.7</v>
      </c>
      <c r="G258" s="13">
        <v>305.8</v>
      </c>
      <c r="H258" s="12">
        <f t="shared" si="434"/>
        <v>3966.5</v>
      </c>
      <c r="I258" s="13"/>
      <c r="J258" s="12">
        <f t="shared" si="435"/>
        <v>3966.5</v>
      </c>
      <c r="K258" s="13"/>
      <c r="L258" s="12">
        <f t="shared" si="436"/>
        <v>3966.5</v>
      </c>
      <c r="M258" s="23">
        <v>-3660.7</v>
      </c>
      <c r="N258" s="40">
        <f t="shared" si="437"/>
        <v>305.80000000000018</v>
      </c>
      <c r="O258" s="13"/>
      <c r="P258" s="42"/>
      <c r="Q258" s="12">
        <f t="shared" si="449"/>
        <v>0</v>
      </c>
      <c r="R258" s="13"/>
      <c r="S258" s="12">
        <f t="shared" si="438"/>
        <v>0</v>
      </c>
      <c r="T258" s="13"/>
      <c r="U258" s="12">
        <f t="shared" si="439"/>
        <v>0</v>
      </c>
      <c r="V258" s="13"/>
      <c r="W258" s="12">
        <f t="shared" si="440"/>
        <v>0</v>
      </c>
      <c r="X258" s="13"/>
      <c r="Y258" s="12">
        <f t="shared" si="441"/>
        <v>0</v>
      </c>
      <c r="Z258" s="23"/>
      <c r="AA258" s="40">
        <f t="shared" si="442"/>
        <v>0</v>
      </c>
      <c r="AB258" s="13"/>
      <c r="AC258" s="13"/>
      <c r="AD258" s="13">
        <f t="shared" si="450"/>
        <v>0</v>
      </c>
      <c r="AE258" s="13"/>
      <c r="AF258" s="13">
        <f t="shared" si="443"/>
        <v>0</v>
      </c>
      <c r="AG258" s="13"/>
      <c r="AH258" s="13">
        <f t="shared" si="444"/>
        <v>0</v>
      </c>
      <c r="AI258" s="13"/>
      <c r="AJ258" s="13">
        <f t="shared" si="445"/>
        <v>0</v>
      </c>
      <c r="AK258" s="23">
        <v>5372.5</v>
      </c>
      <c r="AL258" s="42">
        <f t="shared" si="446"/>
        <v>5372.5</v>
      </c>
      <c r="AM258" s="8" t="s">
        <v>255</v>
      </c>
      <c r="AN258" s="10"/>
    </row>
    <row r="259" spans="1:40" ht="54" x14ac:dyDescent="0.35">
      <c r="A259" s="96" t="s">
        <v>335</v>
      </c>
      <c r="B259" s="84" t="s">
        <v>256</v>
      </c>
      <c r="C259" s="89" t="s">
        <v>129</v>
      </c>
      <c r="D259" s="13"/>
      <c r="E259" s="42">
        <v>3660.7</v>
      </c>
      <c r="F259" s="12">
        <f t="shared" si="448"/>
        <v>3660.7</v>
      </c>
      <c r="G259" s="13">
        <v>305.8</v>
      </c>
      <c r="H259" s="12">
        <f t="shared" si="434"/>
        <v>3966.5</v>
      </c>
      <c r="I259" s="13"/>
      <c r="J259" s="12">
        <f t="shared" si="435"/>
        <v>3966.5</v>
      </c>
      <c r="K259" s="13"/>
      <c r="L259" s="12">
        <f t="shared" si="436"/>
        <v>3966.5</v>
      </c>
      <c r="M259" s="23">
        <v>3170.1289999999999</v>
      </c>
      <c r="N259" s="40">
        <f t="shared" si="437"/>
        <v>7136.6289999999999</v>
      </c>
      <c r="O259" s="13"/>
      <c r="P259" s="42"/>
      <c r="Q259" s="12">
        <f t="shared" si="449"/>
        <v>0</v>
      </c>
      <c r="R259" s="13"/>
      <c r="S259" s="12">
        <f t="shared" si="438"/>
        <v>0</v>
      </c>
      <c r="T259" s="13"/>
      <c r="U259" s="12">
        <f t="shared" si="439"/>
        <v>0</v>
      </c>
      <c r="V259" s="13"/>
      <c r="W259" s="12">
        <f t="shared" si="440"/>
        <v>0</v>
      </c>
      <c r="X259" s="13"/>
      <c r="Y259" s="12">
        <f t="shared" si="441"/>
        <v>0</v>
      </c>
      <c r="Z259" s="23"/>
      <c r="AA259" s="40">
        <f t="shared" si="442"/>
        <v>0</v>
      </c>
      <c r="AB259" s="13"/>
      <c r="AC259" s="13"/>
      <c r="AD259" s="13">
        <f t="shared" si="450"/>
        <v>0</v>
      </c>
      <c r="AE259" s="13"/>
      <c r="AF259" s="13">
        <f t="shared" si="443"/>
        <v>0</v>
      </c>
      <c r="AG259" s="13"/>
      <c r="AH259" s="13">
        <f t="shared" si="444"/>
        <v>0</v>
      </c>
      <c r="AI259" s="13"/>
      <c r="AJ259" s="13">
        <f t="shared" si="445"/>
        <v>0</v>
      </c>
      <c r="AK259" s="23"/>
      <c r="AL259" s="42">
        <f t="shared" si="446"/>
        <v>0</v>
      </c>
      <c r="AM259" s="8" t="s">
        <v>257</v>
      </c>
      <c r="AN259" s="10"/>
    </row>
    <row r="260" spans="1:40" ht="54" x14ac:dyDescent="0.35">
      <c r="A260" s="96" t="s">
        <v>336</v>
      </c>
      <c r="B260" s="84" t="s">
        <v>260</v>
      </c>
      <c r="C260" s="89" t="s">
        <v>129</v>
      </c>
      <c r="D260" s="13"/>
      <c r="E260" s="42">
        <v>455.3</v>
      </c>
      <c r="F260" s="12">
        <f t="shared" si="448"/>
        <v>455.3</v>
      </c>
      <c r="G260" s="13"/>
      <c r="H260" s="12">
        <f t="shared" si="434"/>
        <v>455.3</v>
      </c>
      <c r="I260" s="13"/>
      <c r="J260" s="12">
        <f t="shared" si="435"/>
        <v>455.3</v>
      </c>
      <c r="K260" s="13"/>
      <c r="L260" s="12">
        <f t="shared" si="436"/>
        <v>455.3</v>
      </c>
      <c r="M260" s="23">
        <v>-0.3</v>
      </c>
      <c r="N260" s="40">
        <f t="shared" si="437"/>
        <v>455</v>
      </c>
      <c r="O260" s="13"/>
      <c r="P260" s="42">
        <v>3780.4</v>
      </c>
      <c r="Q260" s="12">
        <f t="shared" si="449"/>
        <v>3780.4</v>
      </c>
      <c r="R260" s="13"/>
      <c r="S260" s="12">
        <f t="shared" si="438"/>
        <v>3780.4</v>
      </c>
      <c r="T260" s="13"/>
      <c r="U260" s="12">
        <f t="shared" si="439"/>
        <v>3780.4</v>
      </c>
      <c r="V260" s="13"/>
      <c r="W260" s="12">
        <f t="shared" si="440"/>
        <v>3780.4</v>
      </c>
      <c r="X260" s="13"/>
      <c r="Y260" s="12">
        <f t="shared" si="441"/>
        <v>3780.4</v>
      </c>
      <c r="Z260" s="23">
        <v>-2934.7649999999999</v>
      </c>
      <c r="AA260" s="40">
        <f t="shared" si="442"/>
        <v>845.63500000000022</v>
      </c>
      <c r="AB260" s="13"/>
      <c r="AC260" s="13"/>
      <c r="AD260" s="13">
        <f t="shared" si="450"/>
        <v>0</v>
      </c>
      <c r="AE260" s="13"/>
      <c r="AF260" s="13">
        <f t="shared" si="443"/>
        <v>0</v>
      </c>
      <c r="AG260" s="13"/>
      <c r="AH260" s="13">
        <f t="shared" si="444"/>
        <v>0</v>
      </c>
      <c r="AI260" s="13"/>
      <c r="AJ260" s="13">
        <f t="shared" si="445"/>
        <v>0</v>
      </c>
      <c r="AK260" s="23">
        <v>4137.3</v>
      </c>
      <c r="AL260" s="42">
        <f t="shared" si="446"/>
        <v>4137.3</v>
      </c>
      <c r="AM260" s="8" t="s">
        <v>261</v>
      </c>
      <c r="AN260" s="10"/>
    </row>
    <row r="261" spans="1:40" ht="54" x14ac:dyDescent="0.35">
      <c r="A261" s="96" t="s">
        <v>337</v>
      </c>
      <c r="B261" s="84" t="s">
        <v>263</v>
      </c>
      <c r="C261" s="89" t="s">
        <v>129</v>
      </c>
      <c r="D261" s="13"/>
      <c r="E261" s="42">
        <v>3660.7</v>
      </c>
      <c r="F261" s="12">
        <f t="shared" si="448"/>
        <v>3660.7</v>
      </c>
      <c r="G261" s="13">
        <v>305.8</v>
      </c>
      <c r="H261" s="12">
        <f t="shared" si="434"/>
        <v>3966.5</v>
      </c>
      <c r="I261" s="13"/>
      <c r="J261" s="12">
        <f t="shared" si="435"/>
        <v>3966.5</v>
      </c>
      <c r="K261" s="13"/>
      <c r="L261" s="12">
        <f t="shared" si="436"/>
        <v>3966.5</v>
      </c>
      <c r="M261" s="23">
        <v>-3660.7</v>
      </c>
      <c r="N261" s="40">
        <f t="shared" si="437"/>
        <v>305.80000000000018</v>
      </c>
      <c r="O261" s="13"/>
      <c r="P261" s="42"/>
      <c r="Q261" s="12">
        <f t="shared" si="449"/>
        <v>0</v>
      </c>
      <c r="R261" s="13"/>
      <c r="S261" s="12">
        <f t="shared" si="438"/>
        <v>0</v>
      </c>
      <c r="T261" s="13"/>
      <c r="U261" s="12">
        <f t="shared" si="439"/>
        <v>0</v>
      </c>
      <c r="V261" s="13"/>
      <c r="W261" s="12">
        <f t="shared" si="440"/>
        <v>0</v>
      </c>
      <c r="X261" s="13"/>
      <c r="Y261" s="12">
        <f t="shared" si="441"/>
        <v>0</v>
      </c>
      <c r="Z261" s="23">
        <v>5838.3329999999996</v>
      </c>
      <c r="AA261" s="40">
        <f t="shared" si="442"/>
        <v>5838.3329999999996</v>
      </c>
      <c r="AB261" s="13"/>
      <c r="AC261" s="13"/>
      <c r="AD261" s="13">
        <f t="shared" si="450"/>
        <v>0</v>
      </c>
      <c r="AE261" s="13"/>
      <c r="AF261" s="13">
        <f t="shared" si="443"/>
        <v>0</v>
      </c>
      <c r="AG261" s="13"/>
      <c r="AH261" s="13">
        <f t="shared" si="444"/>
        <v>0</v>
      </c>
      <c r="AI261" s="13"/>
      <c r="AJ261" s="13">
        <f t="shared" si="445"/>
        <v>0</v>
      </c>
      <c r="AK261" s="23"/>
      <c r="AL261" s="42">
        <f t="shared" si="446"/>
        <v>0</v>
      </c>
      <c r="AM261" s="8" t="s">
        <v>264</v>
      </c>
      <c r="AN261" s="10"/>
    </row>
    <row r="262" spans="1:40" s="3" customFormat="1" ht="54" hidden="1" x14ac:dyDescent="0.35">
      <c r="A262" s="57" t="s">
        <v>334</v>
      </c>
      <c r="B262" s="61" t="s">
        <v>266</v>
      </c>
      <c r="C262" s="5" t="s">
        <v>129</v>
      </c>
      <c r="D262" s="13"/>
      <c r="E262" s="42">
        <v>455.3</v>
      </c>
      <c r="F262" s="12">
        <f t="shared" si="448"/>
        <v>455.3</v>
      </c>
      <c r="G262" s="13"/>
      <c r="H262" s="12">
        <f t="shared" si="434"/>
        <v>455.3</v>
      </c>
      <c r="I262" s="13"/>
      <c r="J262" s="12">
        <f t="shared" si="435"/>
        <v>455.3</v>
      </c>
      <c r="K262" s="13"/>
      <c r="L262" s="12">
        <f t="shared" si="436"/>
        <v>455.3</v>
      </c>
      <c r="M262" s="23">
        <v>-455.3</v>
      </c>
      <c r="N262" s="12">
        <f t="shared" si="437"/>
        <v>0</v>
      </c>
      <c r="O262" s="13"/>
      <c r="P262" s="42">
        <v>3780.4</v>
      </c>
      <c r="Q262" s="12">
        <f t="shared" si="449"/>
        <v>3780.4</v>
      </c>
      <c r="R262" s="13"/>
      <c r="S262" s="12">
        <f t="shared" si="438"/>
        <v>3780.4</v>
      </c>
      <c r="T262" s="13"/>
      <c r="U262" s="12">
        <f t="shared" si="439"/>
        <v>3780.4</v>
      </c>
      <c r="V262" s="13"/>
      <c r="W262" s="12">
        <f t="shared" si="440"/>
        <v>3780.4</v>
      </c>
      <c r="X262" s="13"/>
      <c r="Y262" s="12">
        <f t="shared" si="441"/>
        <v>3780.4</v>
      </c>
      <c r="Z262" s="23">
        <v>-3780.4</v>
      </c>
      <c r="AA262" s="12">
        <f t="shared" si="442"/>
        <v>0</v>
      </c>
      <c r="AB262" s="13"/>
      <c r="AC262" s="13"/>
      <c r="AD262" s="13">
        <f t="shared" si="450"/>
        <v>0</v>
      </c>
      <c r="AE262" s="13"/>
      <c r="AF262" s="13">
        <f t="shared" si="443"/>
        <v>0</v>
      </c>
      <c r="AG262" s="13"/>
      <c r="AH262" s="13">
        <f t="shared" si="444"/>
        <v>0</v>
      </c>
      <c r="AI262" s="13"/>
      <c r="AJ262" s="13">
        <f t="shared" si="445"/>
        <v>0</v>
      </c>
      <c r="AK262" s="23"/>
      <c r="AL262" s="13">
        <f t="shared" si="446"/>
        <v>0</v>
      </c>
      <c r="AM262" s="8" t="s">
        <v>267</v>
      </c>
      <c r="AN262" s="10">
        <v>0</v>
      </c>
    </row>
    <row r="263" spans="1:40" s="3" customFormat="1" ht="54" hidden="1" x14ac:dyDescent="0.35">
      <c r="A263" s="57" t="s">
        <v>335</v>
      </c>
      <c r="B263" s="61" t="s">
        <v>269</v>
      </c>
      <c r="C263" s="5" t="s">
        <v>129</v>
      </c>
      <c r="D263" s="13"/>
      <c r="E263" s="42"/>
      <c r="F263" s="12">
        <f t="shared" si="448"/>
        <v>0</v>
      </c>
      <c r="G263" s="13"/>
      <c r="H263" s="12">
        <f t="shared" si="434"/>
        <v>0</v>
      </c>
      <c r="I263" s="13"/>
      <c r="J263" s="12">
        <f t="shared" si="435"/>
        <v>0</v>
      </c>
      <c r="K263" s="13"/>
      <c r="L263" s="12">
        <f t="shared" si="436"/>
        <v>0</v>
      </c>
      <c r="M263" s="23"/>
      <c r="N263" s="12">
        <f t="shared" si="437"/>
        <v>0</v>
      </c>
      <c r="O263" s="13"/>
      <c r="P263" s="42">
        <v>472.2</v>
      </c>
      <c r="Q263" s="12">
        <f t="shared" si="449"/>
        <v>472.2</v>
      </c>
      <c r="R263" s="13"/>
      <c r="S263" s="12">
        <f t="shared" si="438"/>
        <v>472.2</v>
      </c>
      <c r="T263" s="13"/>
      <c r="U263" s="12">
        <f t="shared" si="439"/>
        <v>472.2</v>
      </c>
      <c r="V263" s="13"/>
      <c r="W263" s="12">
        <f t="shared" si="440"/>
        <v>472.2</v>
      </c>
      <c r="X263" s="13"/>
      <c r="Y263" s="12">
        <f t="shared" si="441"/>
        <v>472.2</v>
      </c>
      <c r="Z263" s="23">
        <v>-472.2</v>
      </c>
      <c r="AA263" s="12">
        <f t="shared" si="442"/>
        <v>0</v>
      </c>
      <c r="AB263" s="13"/>
      <c r="AC263" s="13">
        <v>4264.7</v>
      </c>
      <c r="AD263" s="13">
        <f t="shared" si="450"/>
        <v>4264.7</v>
      </c>
      <c r="AE263" s="13"/>
      <c r="AF263" s="13">
        <f t="shared" si="443"/>
        <v>4264.7</v>
      </c>
      <c r="AG263" s="13"/>
      <c r="AH263" s="13">
        <f t="shared" si="444"/>
        <v>4264.7</v>
      </c>
      <c r="AI263" s="13"/>
      <c r="AJ263" s="13">
        <f t="shared" si="445"/>
        <v>4264.7</v>
      </c>
      <c r="AK263" s="23">
        <v>-4264.7</v>
      </c>
      <c r="AL263" s="13">
        <f t="shared" si="446"/>
        <v>0</v>
      </c>
      <c r="AM263" s="8" t="s">
        <v>270</v>
      </c>
      <c r="AN263" s="10">
        <v>0</v>
      </c>
    </row>
    <row r="264" spans="1:40" ht="54" x14ac:dyDescent="0.35">
      <c r="A264" s="96" t="s">
        <v>338</v>
      </c>
      <c r="B264" s="84" t="s">
        <v>272</v>
      </c>
      <c r="C264" s="89" t="s">
        <v>129</v>
      </c>
      <c r="D264" s="13"/>
      <c r="E264" s="42">
        <v>3660.7</v>
      </c>
      <c r="F264" s="12">
        <f t="shared" si="448"/>
        <v>3660.7</v>
      </c>
      <c r="G264" s="13">
        <v>305.8</v>
      </c>
      <c r="H264" s="12">
        <f t="shared" si="434"/>
        <v>3966.5</v>
      </c>
      <c r="I264" s="13"/>
      <c r="J264" s="12">
        <f t="shared" si="435"/>
        <v>3966.5</v>
      </c>
      <c r="K264" s="13"/>
      <c r="L264" s="12">
        <f t="shared" si="436"/>
        <v>3966.5</v>
      </c>
      <c r="M264" s="23">
        <v>3543.6320000000001</v>
      </c>
      <c r="N264" s="40">
        <f t="shared" si="437"/>
        <v>7510.1319999999996</v>
      </c>
      <c r="O264" s="13"/>
      <c r="P264" s="42"/>
      <c r="Q264" s="12">
        <f t="shared" si="449"/>
        <v>0</v>
      </c>
      <c r="R264" s="13"/>
      <c r="S264" s="12">
        <f t="shared" si="438"/>
        <v>0</v>
      </c>
      <c r="T264" s="13"/>
      <c r="U264" s="12">
        <f t="shared" si="439"/>
        <v>0</v>
      </c>
      <c r="V264" s="13"/>
      <c r="W264" s="12">
        <f t="shared" si="440"/>
        <v>0</v>
      </c>
      <c r="X264" s="13"/>
      <c r="Y264" s="12">
        <f t="shared" si="441"/>
        <v>0</v>
      </c>
      <c r="Z264" s="23"/>
      <c r="AA264" s="40">
        <f t="shared" si="442"/>
        <v>0</v>
      </c>
      <c r="AB264" s="13"/>
      <c r="AC264" s="13"/>
      <c r="AD264" s="13">
        <f t="shared" si="450"/>
        <v>0</v>
      </c>
      <c r="AE264" s="13"/>
      <c r="AF264" s="13">
        <f t="shared" si="443"/>
        <v>0</v>
      </c>
      <c r="AG264" s="13"/>
      <c r="AH264" s="13">
        <f t="shared" si="444"/>
        <v>0</v>
      </c>
      <c r="AI264" s="13"/>
      <c r="AJ264" s="13">
        <f t="shared" si="445"/>
        <v>0</v>
      </c>
      <c r="AK264" s="23"/>
      <c r="AL264" s="42">
        <f t="shared" si="446"/>
        <v>0</v>
      </c>
      <c r="AM264" s="8" t="s">
        <v>273</v>
      </c>
      <c r="AN264" s="10"/>
    </row>
    <row r="265" spans="1:40" ht="54" x14ac:dyDescent="0.35">
      <c r="A265" s="96" t="s">
        <v>339</v>
      </c>
      <c r="B265" s="84" t="s">
        <v>275</v>
      </c>
      <c r="C265" s="89" t="s">
        <v>129</v>
      </c>
      <c r="D265" s="13"/>
      <c r="E265" s="42">
        <v>455.3</v>
      </c>
      <c r="F265" s="12">
        <f t="shared" si="448"/>
        <v>455.3</v>
      </c>
      <c r="G265" s="13"/>
      <c r="H265" s="12">
        <f t="shared" si="434"/>
        <v>455.3</v>
      </c>
      <c r="I265" s="13"/>
      <c r="J265" s="12">
        <f t="shared" si="435"/>
        <v>455.3</v>
      </c>
      <c r="K265" s="13"/>
      <c r="L265" s="12">
        <f t="shared" si="436"/>
        <v>455.3</v>
      </c>
      <c r="M265" s="23">
        <v>-455.3</v>
      </c>
      <c r="N265" s="40">
        <f t="shared" si="437"/>
        <v>0</v>
      </c>
      <c r="O265" s="13"/>
      <c r="P265" s="42">
        <v>3780.4</v>
      </c>
      <c r="Q265" s="12">
        <f t="shared" si="449"/>
        <v>3780.4</v>
      </c>
      <c r="R265" s="13"/>
      <c r="S265" s="12">
        <f t="shared" si="438"/>
        <v>3780.4</v>
      </c>
      <c r="T265" s="13"/>
      <c r="U265" s="12">
        <f t="shared" si="439"/>
        <v>3780.4</v>
      </c>
      <c r="V265" s="13"/>
      <c r="W265" s="12">
        <f t="shared" si="440"/>
        <v>3780.4</v>
      </c>
      <c r="X265" s="13"/>
      <c r="Y265" s="12">
        <f t="shared" si="441"/>
        <v>3780.4</v>
      </c>
      <c r="Z265" s="23">
        <v>-3308.2</v>
      </c>
      <c r="AA265" s="40">
        <f t="shared" si="442"/>
        <v>472.20000000000027</v>
      </c>
      <c r="AB265" s="13"/>
      <c r="AC265" s="13"/>
      <c r="AD265" s="13">
        <f t="shared" si="450"/>
        <v>0</v>
      </c>
      <c r="AE265" s="13"/>
      <c r="AF265" s="13">
        <f t="shared" si="443"/>
        <v>0</v>
      </c>
      <c r="AG265" s="13"/>
      <c r="AH265" s="13">
        <f t="shared" si="444"/>
        <v>0</v>
      </c>
      <c r="AI265" s="13"/>
      <c r="AJ265" s="13">
        <f t="shared" si="445"/>
        <v>0</v>
      </c>
      <c r="AK265" s="23"/>
      <c r="AL265" s="42">
        <f t="shared" si="446"/>
        <v>0</v>
      </c>
      <c r="AM265" s="8" t="s">
        <v>276</v>
      </c>
      <c r="AN265" s="10"/>
    </row>
    <row r="266" spans="1:40" ht="54" x14ac:dyDescent="0.35">
      <c r="A266" s="96" t="s">
        <v>340</v>
      </c>
      <c r="B266" s="84" t="s">
        <v>278</v>
      </c>
      <c r="C266" s="89" t="s">
        <v>129</v>
      </c>
      <c r="D266" s="13"/>
      <c r="E266" s="42"/>
      <c r="F266" s="12">
        <f t="shared" si="448"/>
        <v>0</v>
      </c>
      <c r="G266" s="13"/>
      <c r="H266" s="12">
        <f t="shared" si="434"/>
        <v>0</v>
      </c>
      <c r="I266" s="13"/>
      <c r="J266" s="12">
        <f t="shared" si="435"/>
        <v>0</v>
      </c>
      <c r="K266" s="13"/>
      <c r="L266" s="12">
        <f t="shared" si="436"/>
        <v>0</v>
      </c>
      <c r="M266" s="23"/>
      <c r="N266" s="40">
        <f t="shared" si="437"/>
        <v>0</v>
      </c>
      <c r="O266" s="13"/>
      <c r="P266" s="42">
        <v>472.1</v>
      </c>
      <c r="Q266" s="12">
        <f t="shared" si="449"/>
        <v>472.1</v>
      </c>
      <c r="R266" s="13"/>
      <c r="S266" s="12">
        <f t="shared" si="438"/>
        <v>472.1</v>
      </c>
      <c r="T266" s="13"/>
      <c r="U266" s="12">
        <f t="shared" si="439"/>
        <v>472.1</v>
      </c>
      <c r="V266" s="13"/>
      <c r="W266" s="12">
        <f t="shared" si="440"/>
        <v>472.1</v>
      </c>
      <c r="X266" s="13"/>
      <c r="Y266" s="12">
        <f t="shared" si="441"/>
        <v>472.1</v>
      </c>
      <c r="Z266" s="23"/>
      <c r="AA266" s="40">
        <f t="shared" si="442"/>
        <v>472.1</v>
      </c>
      <c r="AB266" s="13"/>
      <c r="AC266" s="13">
        <v>4264.7</v>
      </c>
      <c r="AD266" s="13">
        <f t="shared" si="450"/>
        <v>4264.7</v>
      </c>
      <c r="AE266" s="13"/>
      <c r="AF266" s="13">
        <f t="shared" si="443"/>
        <v>4264.7</v>
      </c>
      <c r="AG266" s="13"/>
      <c r="AH266" s="13">
        <f t="shared" si="444"/>
        <v>4264.7</v>
      </c>
      <c r="AI266" s="13"/>
      <c r="AJ266" s="13">
        <f t="shared" si="445"/>
        <v>4264.7</v>
      </c>
      <c r="AK266" s="23">
        <v>-4264.7</v>
      </c>
      <c r="AL266" s="42">
        <f t="shared" si="446"/>
        <v>0</v>
      </c>
      <c r="AM266" s="8" t="s">
        <v>279</v>
      </c>
      <c r="AN266" s="10"/>
    </row>
    <row r="267" spans="1:40" s="3" customFormat="1" ht="54" hidden="1" x14ac:dyDescent="0.35">
      <c r="A267" s="57" t="s">
        <v>339</v>
      </c>
      <c r="B267" s="61" t="s">
        <v>281</v>
      </c>
      <c r="C267" s="5" t="s">
        <v>129</v>
      </c>
      <c r="D267" s="13"/>
      <c r="E267" s="42"/>
      <c r="F267" s="12">
        <f t="shared" si="448"/>
        <v>0</v>
      </c>
      <c r="G267" s="13"/>
      <c r="H267" s="12">
        <f t="shared" si="434"/>
        <v>0</v>
      </c>
      <c r="I267" s="13"/>
      <c r="J267" s="12">
        <f t="shared" si="435"/>
        <v>0</v>
      </c>
      <c r="K267" s="13"/>
      <c r="L267" s="12">
        <f t="shared" si="436"/>
        <v>0</v>
      </c>
      <c r="M267" s="23"/>
      <c r="N267" s="12">
        <f t="shared" si="437"/>
        <v>0</v>
      </c>
      <c r="O267" s="13"/>
      <c r="P267" s="42"/>
      <c r="Q267" s="12">
        <f t="shared" si="449"/>
        <v>0</v>
      </c>
      <c r="R267" s="13"/>
      <c r="S267" s="12">
        <f t="shared" si="438"/>
        <v>0</v>
      </c>
      <c r="T267" s="13"/>
      <c r="U267" s="12">
        <f t="shared" si="439"/>
        <v>0</v>
      </c>
      <c r="V267" s="13"/>
      <c r="W267" s="12">
        <f t="shared" si="440"/>
        <v>0</v>
      </c>
      <c r="X267" s="13"/>
      <c r="Y267" s="12">
        <f t="shared" si="441"/>
        <v>0</v>
      </c>
      <c r="Z267" s="23"/>
      <c r="AA267" s="12">
        <f t="shared" si="442"/>
        <v>0</v>
      </c>
      <c r="AB267" s="13"/>
      <c r="AC267" s="13">
        <v>490.2</v>
      </c>
      <c r="AD267" s="13">
        <f t="shared" si="450"/>
        <v>490.2</v>
      </c>
      <c r="AE267" s="13"/>
      <c r="AF267" s="13">
        <f t="shared" si="443"/>
        <v>490.2</v>
      </c>
      <c r="AG267" s="13"/>
      <c r="AH267" s="13">
        <f t="shared" si="444"/>
        <v>490.2</v>
      </c>
      <c r="AI267" s="13"/>
      <c r="AJ267" s="13">
        <f t="shared" si="445"/>
        <v>490.2</v>
      </c>
      <c r="AK267" s="23">
        <v>-490.2</v>
      </c>
      <c r="AL267" s="13">
        <f t="shared" si="446"/>
        <v>0</v>
      </c>
      <c r="AM267" s="8" t="s">
        <v>282</v>
      </c>
      <c r="AN267" s="10">
        <v>0</v>
      </c>
    </row>
    <row r="268" spans="1:40" s="3" customFormat="1" ht="54" hidden="1" x14ac:dyDescent="0.35">
      <c r="A268" s="57" t="s">
        <v>340</v>
      </c>
      <c r="B268" s="61" t="s">
        <v>284</v>
      </c>
      <c r="C268" s="5" t="s">
        <v>129</v>
      </c>
      <c r="D268" s="13"/>
      <c r="E268" s="42"/>
      <c r="F268" s="12">
        <f t="shared" si="448"/>
        <v>0</v>
      </c>
      <c r="G268" s="13"/>
      <c r="H268" s="12">
        <f t="shared" si="434"/>
        <v>0</v>
      </c>
      <c r="I268" s="13"/>
      <c r="J268" s="12">
        <f t="shared" si="435"/>
        <v>0</v>
      </c>
      <c r="K268" s="13"/>
      <c r="L268" s="12">
        <f t="shared" si="436"/>
        <v>0</v>
      </c>
      <c r="M268" s="23"/>
      <c r="N268" s="12">
        <f t="shared" si="437"/>
        <v>0</v>
      </c>
      <c r="O268" s="13"/>
      <c r="P268" s="42"/>
      <c r="Q268" s="12">
        <f t="shared" si="449"/>
        <v>0</v>
      </c>
      <c r="R268" s="13"/>
      <c r="S268" s="12">
        <f t="shared" si="438"/>
        <v>0</v>
      </c>
      <c r="T268" s="13"/>
      <c r="U268" s="12">
        <f t="shared" si="439"/>
        <v>0</v>
      </c>
      <c r="V268" s="13"/>
      <c r="W268" s="12">
        <f t="shared" si="440"/>
        <v>0</v>
      </c>
      <c r="X268" s="13"/>
      <c r="Y268" s="12">
        <f t="shared" si="441"/>
        <v>0</v>
      </c>
      <c r="Z268" s="23"/>
      <c r="AA268" s="12">
        <f t="shared" si="442"/>
        <v>0</v>
      </c>
      <c r="AB268" s="13"/>
      <c r="AC268" s="13">
        <v>490.2</v>
      </c>
      <c r="AD268" s="13">
        <f t="shared" si="450"/>
        <v>490.2</v>
      </c>
      <c r="AE268" s="13"/>
      <c r="AF268" s="13">
        <f t="shared" si="443"/>
        <v>490.2</v>
      </c>
      <c r="AG268" s="13"/>
      <c r="AH268" s="13">
        <f t="shared" si="444"/>
        <v>490.2</v>
      </c>
      <c r="AI268" s="13"/>
      <c r="AJ268" s="13">
        <f t="shared" si="445"/>
        <v>490.2</v>
      </c>
      <c r="AK268" s="23">
        <v>-490.2</v>
      </c>
      <c r="AL268" s="13">
        <f t="shared" si="446"/>
        <v>0</v>
      </c>
      <c r="AM268" s="8" t="s">
        <v>285</v>
      </c>
      <c r="AN268" s="10">
        <v>0</v>
      </c>
    </row>
    <row r="269" spans="1:40" ht="54" x14ac:dyDescent="0.35">
      <c r="A269" s="96" t="s">
        <v>341</v>
      </c>
      <c r="B269" s="84" t="s">
        <v>287</v>
      </c>
      <c r="C269" s="89" t="s">
        <v>129</v>
      </c>
      <c r="D269" s="13"/>
      <c r="E269" s="42"/>
      <c r="F269" s="12">
        <f t="shared" si="448"/>
        <v>0</v>
      </c>
      <c r="G269" s="13"/>
      <c r="H269" s="12">
        <f t="shared" si="434"/>
        <v>0</v>
      </c>
      <c r="I269" s="13"/>
      <c r="J269" s="12">
        <f t="shared" si="435"/>
        <v>0</v>
      </c>
      <c r="K269" s="13"/>
      <c r="L269" s="12">
        <f t="shared" si="436"/>
        <v>0</v>
      </c>
      <c r="M269" s="23"/>
      <c r="N269" s="40">
        <f t="shared" si="437"/>
        <v>0</v>
      </c>
      <c r="O269" s="13"/>
      <c r="P269" s="42"/>
      <c r="Q269" s="12">
        <f t="shared" si="449"/>
        <v>0</v>
      </c>
      <c r="R269" s="13"/>
      <c r="S269" s="12">
        <f t="shared" si="438"/>
        <v>0</v>
      </c>
      <c r="T269" s="13"/>
      <c r="U269" s="12">
        <f t="shared" si="439"/>
        <v>0</v>
      </c>
      <c r="V269" s="13"/>
      <c r="W269" s="12">
        <f t="shared" si="440"/>
        <v>0</v>
      </c>
      <c r="X269" s="13"/>
      <c r="Y269" s="12">
        <f t="shared" si="441"/>
        <v>0</v>
      </c>
      <c r="Z269" s="23"/>
      <c r="AA269" s="40">
        <f t="shared" si="442"/>
        <v>0</v>
      </c>
      <c r="AB269" s="13"/>
      <c r="AC269" s="13">
        <v>490.2</v>
      </c>
      <c r="AD269" s="13">
        <f t="shared" si="450"/>
        <v>490.2</v>
      </c>
      <c r="AE269" s="13"/>
      <c r="AF269" s="13">
        <f t="shared" si="443"/>
        <v>490.2</v>
      </c>
      <c r="AG269" s="13"/>
      <c r="AH269" s="13">
        <f t="shared" si="444"/>
        <v>490.2</v>
      </c>
      <c r="AI269" s="13"/>
      <c r="AJ269" s="13">
        <f t="shared" si="445"/>
        <v>490.2</v>
      </c>
      <c r="AK269" s="23"/>
      <c r="AL269" s="42">
        <f t="shared" si="446"/>
        <v>490.2</v>
      </c>
      <c r="AM269" s="8" t="s">
        <v>288</v>
      </c>
      <c r="AN269" s="10"/>
    </row>
    <row r="270" spans="1:40" ht="54" x14ac:dyDescent="0.35">
      <c r="A270" s="96" t="s">
        <v>342</v>
      </c>
      <c r="B270" s="84" t="s">
        <v>298</v>
      </c>
      <c r="C270" s="89" t="s">
        <v>129</v>
      </c>
      <c r="D270" s="13"/>
      <c r="E270" s="42"/>
      <c r="F270" s="12"/>
      <c r="G270" s="13">
        <v>4711.7730000000001</v>
      </c>
      <c r="H270" s="12">
        <f t="shared" si="434"/>
        <v>4711.7730000000001</v>
      </c>
      <c r="I270" s="13"/>
      <c r="J270" s="12">
        <f t="shared" si="435"/>
        <v>4711.7730000000001</v>
      </c>
      <c r="K270" s="13"/>
      <c r="L270" s="12">
        <f t="shared" si="436"/>
        <v>4711.7730000000001</v>
      </c>
      <c r="M270" s="23"/>
      <c r="N270" s="40">
        <f t="shared" si="437"/>
        <v>4711.7730000000001</v>
      </c>
      <c r="O270" s="13"/>
      <c r="P270" s="42"/>
      <c r="Q270" s="12"/>
      <c r="R270" s="13"/>
      <c r="S270" s="12">
        <f t="shared" si="438"/>
        <v>0</v>
      </c>
      <c r="T270" s="13"/>
      <c r="U270" s="12">
        <f t="shared" si="439"/>
        <v>0</v>
      </c>
      <c r="V270" s="13"/>
      <c r="W270" s="12">
        <f t="shared" si="440"/>
        <v>0</v>
      </c>
      <c r="X270" s="13"/>
      <c r="Y270" s="12">
        <f t="shared" si="441"/>
        <v>0</v>
      </c>
      <c r="Z270" s="23"/>
      <c r="AA270" s="40">
        <f t="shared" si="442"/>
        <v>0</v>
      </c>
      <c r="AB270" s="13"/>
      <c r="AC270" s="13"/>
      <c r="AD270" s="13"/>
      <c r="AE270" s="13"/>
      <c r="AF270" s="13">
        <f t="shared" si="443"/>
        <v>0</v>
      </c>
      <c r="AG270" s="13"/>
      <c r="AH270" s="13">
        <f t="shared" si="444"/>
        <v>0</v>
      </c>
      <c r="AI270" s="13"/>
      <c r="AJ270" s="13">
        <f t="shared" si="445"/>
        <v>0</v>
      </c>
      <c r="AK270" s="23"/>
      <c r="AL270" s="42">
        <f t="shared" si="446"/>
        <v>0</v>
      </c>
      <c r="AM270" s="8" t="s">
        <v>299</v>
      </c>
      <c r="AN270" s="10"/>
    </row>
    <row r="271" spans="1:40" ht="54" x14ac:dyDescent="0.35">
      <c r="A271" s="96" t="s">
        <v>343</v>
      </c>
      <c r="B271" s="84" t="s">
        <v>300</v>
      </c>
      <c r="C271" s="89" t="s">
        <v>129</v>
      </c>
      <c r="D271" s="13"/>
      <c r="E271" s="42"/>
      <c r="F271" s="12"/>
      <c r="G271" s="13">
        <v>244.03</v>
      </c>
      <c r="H271" s="12">
        <f t="shared" si="434"/>
        <v>244.03</v>
      </c>
      <c r="I271" s="13"/>
      <c r="J271" s="12">
        <f t="shared" si="435"/>
        <v>244.03</v>
      </c>
      <c r="K271" s="13"/>
      <c r="L271" s="12">
        <f t="shared" si="436"/>
        <v>244.03</v>
      </c>
      <c r="M271" s="23">
        <v>6175.7709999999997</v>
      </c>
      <c r="N271" s="40">
        <f t="shared" si="437"/>
        <v>6419.8009999999995</v>
      </c>
      <c r="O271" s="13"/>
      <c r="P271" s="42"/>
      <c r="Q271" s="12"/>
      <c r="R271" s="13"/>
      <c r="S271" s="12">
        <f t="shared" si="438"/>
        <v>0</v>
      </c>
      <c r="T271" s="13"/>
      <c r="U271" s="12">
        <f t="shared" si="439"/>
        <v>0</v>
      </c>
      <c r="V271" s="13"/>
      <c r="W271" s="12">
        <f t="shared" si="440"/>
        <v>0</v>
      </c>
      <c r="X271" s="13"/>
      <c r="Y271" s="12">
        <f t="shared" si="441"/>
        <v>0</v>
      </c>
      <c r="Z271" s="23"/>
      <c r="AA271" s="40">
        <f t="shared" si="442"/>
        <v>0</v>
      </c>
      <c r="AB271" s="13"/>
      <c r="AC271" s="13"/>
      <c r="AD271" s="13"/>
      <c r="AE271" s="13"/>
      <c r="AF271" s="13">
        <f t="shared" si="443"/>
        <v>0</v>
      </c>
      <c r="AG271" s="13"/>
      <c r="AH271" s="13">
        <f t="shared" si="444"/>
        <v>0</v>
      </c>
      <c r="AI271" s="13"/>
      <c r="AJ271" s="13">
        <f t="shared" si="445"/>
        <v>0</v>
      </c>
      <c r="AK271" s="23"/>
      <c r="AL271" s="42">
        <f t="shared" si="446"/>
        <v>0</v>
      </c>
      <c r="AM271" s="8" t="s">
        <v>301</v>
      </c>
      <c r="AN271" s="10"/>
    </row>
    <row r="272" spans="1:40" ht="54" x14ac:dyDescent="0.35">
      <c r="A272" s="96" t="s">
        <v>344</v>
      </c>
      <c r="B272" s="84" t="s">
        <v>297</v>
      </c>
      <c r="C272" s="89" t="s">
        <v>129</v>
      </c>
      <c r="D272" s="13"/>
      <c r="E272" s="42"/>
      <c r="F272" s="12"/>
      <c r="G272" s="13">
        <v>3413.5680000000002</v>
      </c>
      <c r="H272" s="12">
        <f t="shared" si="434"/>
        <v>3413.5680000000002</v>
      </c>
      <c r="I272" s="13"/>
      <c r="J272" s="12">
        <f t="shared" si="435"/>
        <v>3413.5680000000002</v>
      </c>
      <c r="K272" s="13"/>
      <c r="L272" s="12">
        <f t="shared" si="436"/>
        <v>3413.5680000000002</v>
      </c>
      <c r="M272" s="23"/>
      <c r="N272" s="40">
        <f t="shared" si="437"/>
        <v>3413.5680000000002</v>
      </c>
      <c r="O272" s="13"/>
      <c r="P272" s="42"/>
      <c r="Q272" s="12"/>
      <c r="R272" s="13"/>
      <c r="S272" s="12">
        <f t="shared" si="438"/>
        <v>0</v>
      </c>
      <c r="T272" s="13"/>
      <c r="U272" s="12">
        <f t="shared" si="439"/>
        <v>0</v>
      </c>
      <c r="V272" s="13"/>
      <c r="W272" s="12">
        <f t="shared" si="440"/>
        <v>0</v>
      </c>
      <c r="X272" s="13"/>
      <c r="Y272" s="12">
        <f t="shared" si="441"/>
        <v>0</v>
      </c>
      <c r="Z272" s="23"/>
      <c r="AA272" s="40">
        <f t="shared" si="442"/>
        <v>0</v>
      </c>
      <c r="AB272" s="13"/>
      <c r="AC272" s="13"/>
      <c r="AD272" s="13"/>
      <c r="AE272" s="13"/>
      <c r="AF272" s="13">
        <f t="shared" si="443"/>
        <v>0</v>
      </c>
      <c r="AG272" s="13"/>
      <c r="AH272" s="13">
        <f t="shared" si="444"/>
        <v>0</v>
      </c>
      <c r="AI272" s="13"/>
      <c r="AJ272" s="13">
        <f t="shared" si="445"/>
        <v>0</v>
      </c>
      <c r="AK272" s="23"/>
      <c r="AL272" s="42">
        <f t="shared" si="446"/>
        <v>0</v>
      </c>
      <c r="AM272" s="8" t="s">
        <v>350</v>
      </c>
      <c r="AN272" s="10"/>
    </row>
    <row r="273" spans="1:40" x14ac:dyDescent="0.35">
      <c r="A273" s="79"/>
      <c r="B273" s="84" t="s">
        <v>128</v>
      </c>
      <c r="C273" s="89"/>
      <c r="D273" s="27">
        <f>D275+D276</f>
        <v>300000</v>
      </c>
      <c r="E273" s="27">
        <f>E275+E276</f>
        <v>0</v>
      </c>
      <c r="F273" s="26">
        <f t="shared" si="448"/>
        <v>300000</v>
      </c>
      <c r="G273" s="27">
        <f>G275+G276</f>
        <v>14.087</v>
      </c>
      <c r="H273" s="26">
        <f t="shared" si="434"/>
        <v>300014.087</v>
      </c>
      <c r="I273" s="27">
        <f>I275+I276</f>
        <v>0</v>
      </c>
      <c r="J273" s="26">
        <f t="shared" si="435"/>
        <v>300014.087</v>
      </c>
      <c r="K273" s="27">
        <f>K275+K276</f>
        <v>0</v>
      </c>
      <c r="L273" s="26">
        <f t="shared" si="436"/>
        <v>300014.087</v>
      </c>
      <c r="M273" s="27">
        <f>M275+M276</f>
        <v>13200</v>
      </c>
      <c r="N273" s="40">
        <f t="shared" si="437"/>
        <v>313214.087</v>
      </c>
      <c r="O273" s="27">
        <f t="shared" ref="O273:AB273" si="451">O275+O276</f>
        <v>0</v>
      </c>
      <c r="P273" s="27">
        <f>P275+P276</f>
        <v>0</v>
      </c>
      <c r="Q273" s="26">
        <f t="shared" si="449"/>
        <v>0</v>
      </c>
      <c r="R273" s="27">
        <f>R275+R276</f>
        <v>0</v>
      </c>
      <c r="S273" s="26">
        <f t="shared" si="438"/>
        <v>0</v>
      </c>
      <c r="T273" s="27">
        <f>T275+T276</f>
        <v>0</v>
      </c>
      <c r="U273" s="26">
        <f t="shared" si="439"/>
        <v>0</v>
      </c>
      <c r="V273" s="27">
        <f>V275+V276</f>
        <v>0</v>
      </c>
      <c r="W273" s="26">
        <f t="shared" si="440"/>
        <v>0</v>
      </c>
      <c r="X273" s="27">
        <f>X275+X276</f>
        <v>0</v>
      </c>
      <c r="Y273" s="26">
        <f t="shared" si="441"/>
        <v>0</v>
      </c>
      <c r="Z273" s="27">
        <f>Z275+Z276</f>
        <v>0</v>
      </c>
      <c r="AA273" s="40">
        <f t="shared" si="442"/>
        <v>0</v>
      </c>
      <c r="AB273" s="27">
        <f t="shared" si="451"/>
        <v>0</v>
      </c>
      <c r="AC273" s="27">
        <f>AC275+AC276</f>
        <v>0</v>
      </c>
      <c r="AD273" s="27">
        <f t="shared" si="450"/>
        <v>0</v>
      </c>
      <c r="AE273" s="27">
        <f>AE275+AE276</f>
        <v>0</v>
      </c>
      <c r="AF273" s="27">
        <f t="shared" si="443"/>
        <v>0</v>
      </c>
      <c r="AG273" s="27">
        <f>AG275+AG276</f>
        <v>0</v>
      </c>
      <c r="AH273" s="27">
        <f t="shared" si="444"/>
        <v>0</v>
      </c>
      <c r="AI273" s="27">
        <f>AI275+AI276</f>
        <v>0</v>
      </c>
      <c r="AJ273" s="27">
        <f t="shared" si="445"/>
        <v>0</v>
      </c>
      <c r="AK273" s="27">
        <f>AK275+AK276</f>
        <v>0</v>
      </c>
      <c r="AL273" s="42">
        <f t="shared" si="446"/>
        <v>0</v>
      </c>
      <c r="AM273" s="8" t="s">
        <v>289</v>
      </c>
      <c r="AN273" s="10"/>
    </row>
    <row r="274" spans="1:40" x14ac:dyDescent="0.35">
      <c r="A274" s="79"/>
      <c r="B274" s="84" t="s">
        <v>5</v>
      </c>
      <c r="C274" s="89"/>
      <c r="D274" s="27"/>
      <c r="E274" s="27"/>
      <c r="F274" s="26"/>
      <c r="G274" s="27"/>
      <c r="H274" s="26"/>
      <c r="I274" s="27"/>
      <c r="J274" s="26"/>
      <c r="K274" s="27"/>
      <c r="L274" s="26"/>
      <c r="M274" s="27"/>
      <c r="N274" s="40"/>
      <c r="O274" s="27"/>
      <c r="P274" s="27"/>
      <c r="Q274" s="26"/>
      <c r="R274" s="27"/>
      <c r="S274" s="26"/>
      <c r="T274" s="27"/>
      <c r="U274" s="26"/>
      <c r="V274" s="27"/>
      <c r="W274" s="26"/>
      <c r="X274" s="27"/>
      <c r="Y274" s="26"/>
      <c r="Z274" s="27"/>
      <c r="AA274" s="40"/>
      <c r="AB274" s="27"/>
      <c r="AC274" s="27"/>
      <c r="AD274" s="27"/>
      <c r="AE274" s="27"/>
      <c r="AF274" s="27"/>
      <c r="AG274" s="27"/>
      <c r="AH274" s="27"/>
      <c r="AI274" s="27"/>
      <c r="AJ274" s="27"/>
      <c r="AK274" s="27"/>
      <c r="AL274" s="42"/>
      <c r="AN274" s="10"/>
    </row>
    <row r="275" spans="1:40" s="29" customFormat="1" hidden="1" x14ac:dyDescent="0.35">
      <c r="A275" s="25"/>
      <c r="B275" s="44" t="s">
        <v>6</v>
      </c>
      <c r="C275" s="46"/>
      <c r="D275" s="27">
        <f>D279</f>
        <v>15000</v>
      </c>
      <c r="E275" s="27">
        <f>E279</f>
        <v>0</v>
      </c>
      <c r="F275" s="26">
        <f t="shared" si="448"/>
        <v>15000</v>
      </c>
      <c r="G275" s="27">
        <f>G279+G281</f>
        <v>14.087</v>
      </c>
      <c r="H275" s="26">
        <f t="shared" ref="H275:H277" si="452">F275+G275</f>
        <v>15014.087</v>
      </c>
      <c r="I275" s="27">
        <f>I279+I281</f>
        <v>0</v>
      </c>
      <c r="J275" s="26">
        <f t="shared" ref="J275:J277" si="453">H275+I275</f>
        <v>15014.087</v>
      </c>
      <c r="K275" s="27">
        <f>K279+K281</f>
        <v>0</v>
      </c>
      <c r="L275" s="26">
        <f t="shared" ref="L275:L277" si="454">J275+K275</f>
        <v>15014.087</v>
      </c>
      <c r="M275" s="23">
        <f>M279+M281+M282</f>
        <v>13200</v>
      </c>
      <c r="N275" s="26">
        <f t="shared" ref="N275:N277" si="455">L275+M275</f>
        <v>28214.087</v>
      </c>
      <c r="O275" s="27">
        <f t="shared" ref="O275:AB275" si="456">O279</f>
        <v>0</v>
      </c>
      <c r="P275" s="27">
        <f>P279</f>
        <v>0</v>
      </c>
      <c r="Q275" s="26">
        <f t="shared" si="449"/>
        <v>0</v>
      </c>
      <c r="R275" s="27">
        <f>R279+R281</f>
        <v>0</v>
      </c>
      <c r="S275" s="26">
        <f t="shared" ref="S275:S277" si="457">Q275+R275</f>
        <v>0</v>
      </c>
      <c r="T275" s="27">
        <f>T279+T281</f>
        <v>0</v>
      </c>
      <c r="U275" s="26">
        <f>S275+T275</f>
        <v>0</v>
      </c>
      <c r="V275" s="27">
        <f>V279+V281</f>
        <v>0</v>
      </c>
      <c r="W275" s="26">
        <f>U275+V275</f>
        <v>0</v>
      </c>
      <c r="X275" s="27">
        <f>X279+X281</f>
        <v>0</v>
      </c>
      <c r="Y275" s="26">
        <f>W275+X275</f>
        <v>0</v>
      </c>
      <c r="Z275" s="27">
        <f>Z279+Z281+Z282</f>
        <v>0</v>
      </c>
      <c r="AA275" s="26">
        <f>Y275+Z275</f>
        <v>0</v>
      </c>
      <c r="AB275" s="27">
        <f t="shared" si="456"/>
        <v>0</v>
      </c>
      <c r="AC275" s="27">
        <f>AC279</f>
        <v>0</v>
      </c>
      <c r="AD275" s="27">
        <f t="shared" si="450"/>
        <v>0</v>
      </c>
      <c r="AE275" s="27">
        <f>AE279+AE281</f>
        <v>0</v>
      </c>
      <c r="AF275" s="27">
        <f t="shared" ref="AF275:AF277" si="458">AD275+AE275</f>
        <v>0</v>
      </c>
      <c r="AG275" s="27">
        <f>AG279+AG281</f>
        <v>0</v>
      </c>
      <c r="AH275" s="27">
        <f t="shared" ref="AH275:AH277" si="459">AF275+AG275</f>
        <v>0</v>
      </c>
      <c r="AI275" s="27">
        <f>AI279+AI281</f>
        <v>0</v>
      </c>
      <c r="AJ275" s="27">
        <f t="shared" ref="AJ275:AJ277" si="460">AH275+AI275</f>
        <v>0</v>
      </c>
      <c r="AK275" s="27">
        <f>AK279+AK281+AK282</f>
        <v>0</v>
      </c>
      <c r="AL275" s="27">
        <f t="shared" ref="AL275:AL277" si="461">AJ275+AK275</f>
        <v>0</v>
      </c>
      <c r="AM275" s="28"/>
      <c r="AN275" s="30">
        <v>0</v>
      </c>
    </row>
    <row r="276" spans="1:40" x14ac:dyDescent="0.35">
      <c r="A276" s="79"/>
      <c r="B276" s="84" t="s">
        <v>59</v>
      </c>
      <c r="C276" s="89"/>
      <c r="D276" s="27">
        <f>D280</f>
        <v>285000</v>
      </c>
      <c r="E276" s="27">
        <f>E280</f>
        <v>0</v>
      </c>
      <c r="F276" s="26">
        <f t="shared" si="448"/>
        <v>285000</v>
      </c>
      <c r="G276" s="27">
        <f>G280</f>
        <v>0</v>
      </c>
      <c r="H276" s="26">
        <f t="shared" si="452"/>
        <v>285000</v>
      </c>
      <c r="I276" s="27">
        <f>I280</f>
        <v>0</v>
      </c>
      <c r="J276" s="26">
        <f t="shared" si="453"/>
        <v>285000</v>
      </c>
      <c r="K276" s="27">
        <f>K280</f>
        <v>0</v>
      </c>
      <c r="L276" s="26">
        <f t="shared" si="454"/>
        <v>285000</v>
      </c>
      <c r="M276" s="27">
        <f>M280</f>
        <v>0</v>
      </c>
      <c r="N276" s="40">
        <f t="shared" si="455"/>
        <v>285000</v>
      </c>
      <c r="O276" s="27">
        <f t="shared" ref="O276:AB276" si="462">O280</f>
        <v>0</v>
      </c>
      <c r="P276" s="27">
        <f>P280</f>
        <v>0</v>
      </c>
      <c r="Q276" s="26">
        <f t="shared" si="449"/>
        <v>0</v>
      </c>
      <c r="R276" s="27">
        <f>R280</f>
        <v>0</v>
      </c>
      <c r="S276" s="26">
        <f t="shared" si="457"/>
        <v>0</v>
      </c>
      <c r="T276" s="27">
        <f>T280</f>
        <v>0</v>
      </c>
      <c r="U276" s="26">
        <f>S276+T276</f>
        <v>0</v>
      </c>
      <c r="V276" s="27">
        <f>V280</f>
        <v>0</v>
      </c>
      <c r="W276" s="26">
        <f>U276+V276</f>
        <v>0</v>
      </c>
      <c r="X276" s="27">
        <f>X280</f>
        <v>0</v>
      </c>
      <c r="Y276" s="26">
        <f>W276+X276</f>
        <v>0</v>
      </c>
      <c r="Z276" s="27">
        <f>Z280</f>
        <v>0</v>
      </c>
      <c r="AA276" s="40">
        <f>Y276+Z276</f>
        <v>0</v>
      </c>
      <c r="AB276" s="27">
        <f t="shared" si="462"/>
        <v>0</v>
      </c>
      <c r="AC276" s="27">
        <f>AC280</f>
        <v>0</v>
      </c>
      <c r="AD276" s="27">
        <f t="shared" si="450"/>
        <v>0</v>
      </c>
      <c r="AE276" s="27">
        <f>AE280</f>
        <v>0</v>
      </c>
      <c r="AF276" s="27">
        <f t="shared" si="458"/>
        <v>0</v>
      </c>
      <c r="AG276" s="27">
        <f>AG280</f>
        <v>0</v>
      </c>
      <c r="AH276" s="27">
        <f t="shared" si="459"/>
        <v>0</v>
      </c>
      <c r="AI276" s="27">
        <f>AI280</f>
        <v>0</v>
      </c>
      <c r="AJ276" s="27">
        <f t="shared" si="460"/>
        <v>0</v>
      </c>
      <c r="AK276" s="27">
        <f>AK280</f>
        <v>0</v>
      </c>
      <c r="AL276" s="42">
        <f t="shared" si="461"/>
        <v>0</v>
      </c>
      <c r="AN276" s="10"/>
    </row>
    <row r="277" spans="1:40" ht="54" x14ac:dyDescent="0.35">
      <c r="A277" s="79" t="s">
        <v>362</v>
      </c>
      <c r="B277" s="84" t="s">
        <v>81</v>
      </c>
      <c r="C277" s="89" t="s">
        <v>31</v>
      </c>
      <c r="D277" s="13">
        <f>D279+D280</f>
        <v>300000</v>
      </c>
      <c r="E277" s="42">
        <f>E279+E280</f>
        <v>0</v>
      </c>
      <c r="F277" s="12">
        <f t="shared" si="448"/>
        <v>300000</v>
      </c>
      <c r="G277" s="13">
        <f>G279+G280</f>
        <v>0</v>
      </c>
      <c r="H277" s="12">
        <f t="shared" si="452"/>
        <v>300000</v>
      </c>
      <c r="I277" s="13">
        <f>I279+I280</f>
        <v>0</v>
      </c>
      <c r="J277" s="12">
        <f t="shared" si="453"/>
        <v>300000</v>
      </c>
      <c r="K277" s="13">
        <f>K279+K280</f>
        <v>0</v>
      </c>
      <c r="L277" s="12">
        <f t="shared" si="454"/>
        <v>300000</v>
      </c>
      <c r="M277" s="23">
        <f>M279+M280</f>
        <v>0</v>
      </c>
      <c r="N277" s="40">
        <f t="shared" si="455"/>
        <v>300000</v>
      </c>
      <c r="O277" s="13">
        <f t="shared" ref="O277:AB277" si="463">O279+O280</f>
        <v>0</v>
      </c>
      <c r="P277" s="42">
        <f>P279+P280</f>
        <v>0</v>
      </c>
      <c r="Q277" s="12">
        <f t="shared" si="449"/>
        <v>0</v>
      </c>
      <c r="R277" s="13">
        <f>R279+R280</f>
        <v>0</v>
      </c>
      <c r="S277" s="12">
        <f t="shared" si="457"/>
        <v>0</v>
      </c>
      <c r="T277" s="13">
        <f>T279+T280</f>
        <v>0</v>
      </c>
      <c r="U277" s="12">
        <f>S277+T277</f>
        <v>0</v>
      </c>
      <c r="V277" s="13">
        <f>V279+V280</f>
        <v>0</v>
      </c>
      <c r="W277" s="12">
        <f>U277+V277</f>
        <v>0</v>
      </c>
      <c r="X277" s="13">
        <f>X279+X280</f>
        <v>0</v>
      </c>
      <c r="Y277" s="12">
        <f>W277+X277</f>
        <v>0</v>
      </c>
      <c r="Z277" s="23">
        <f>Z279+Z280</f>
        <v>0</v>
      </c>
      <c r="AA277" s="40">
        <f>Y277+Z277</f>
        <v>0</v>
      </c>
      <c r="AB277" s="13">
        <f t="shared" si="463"/>
        <v>0</v>
      </c>
      <c r="AC277" s="13">
        <f>AC279+AC280</f>
        <v>0</v>
      </c>
      <c r="AD277" s="13">
        <f t="shared" si="450"/>
        <v>0</v>
      </c>
      <c r="AE277" s="13">
        <f>AE279+AE280</f>
        <v>0</v>
      </c>
      <c r="AF277" s="13">
        <f t="shared" si="458"/>
        <v>0</v>
      </c>
      <c r="AG277" s="13">
        <f>AG279+AG280</f>
        <v>0</v>
      </c>
      <c r="AH277" s="13">
        <f t="shared" si="459"/>
        <v>0</v>
      </c>
      <c r="AI277" s="13">
        <f>AI279+AI280</f>
        <v>0</v>
      </c>
      <c r="AJ277" s="13">
        <f t="shared" si="460"/>
        <v>0</v>
      </c>
      <c r="AK277" s="23">
        <f>AK279+AK280</f>
        <v>0</v>
      </c>
      <c r="AL277" s="42">
        <f t="shared" si="461"/>
        <v>0</v>
      </c>
      <c r="AN277" s="10"/>
    </row>
    <row r="278" spans="1:40" x14ac:dyDescent="0.35">
      <c r="A278" s="79"/>
      <c r="B278" s="84" t="s">
        <v>5</v>
      </c>
      <c r="C278" s="89"/>
      <c r="D278" s="13"/>
      <c r="E278" s="42"/>
      <c r="F278" s="12"/>
      <c r="G278" s="13"/>
      <c r="H278" s="12"/>
      <c r="I278" s="13"/>
      <c r="J278" s="12"/>
      <c r="K278" s="13"/>
      <c r="L278" s="12"/>
      <c r="M278" s="23"/>
      <c r="N278" s="40"/>
      <c r="O278" s="13"/>
      <c r="P278" s="42"/>
      <c r="Q278" s="12"/>
      <c r="R278" s="13"/>
      <c r="S278" s="12"/>
      <c r="T278" s="13"/>
      <c r="U278" s="12"/>
      <c r="V278" s="13"/>
      <c r="W278" s="12"/>
      <c r="X278" s="13"/>
      <c r="Y278" s="12"/>
      <c r="Z278" s="23"/>
      <c r="AA278" s="40"/>
      <c r="AB278" s="13"/>
      <c r="AC278" s="13"/>
      <c r="AD278" s="13"/>
      <c r="AE278" s="13"/>
      <c r="AF278" s="13"/>
      <c r="AG278" s="13"/>
      <c r="AH278" s="13"/>
      <c r="AI278" s="13"/>
      <c r="AJ278" s="13"/>
      <c r="AK278" s="23"/>
      <c r="AL278" s="42"/>
      <c r="AN278" s="10"/>
    </row>
    <row r="279" spans="1:40" s="3" customFormat="1" hidden="1" x14ac:dyDescent="0.35">
      <c r="A279" s="1"/>
      <c r="B279" s="18" t="s">
        <v>6</v>
      </c>
      <c r="C279" s="5"/>
      <c r="D279" s="13">
        <v>15000</v>
      </c>
      <c r="E279" s="42"/>
      <c r="F279" s="12">
        <f t="shared" si="448"/>
        <v>15000</v>
      </c>
      <c r="G279" s="13"/>
      <c r="H279" s="12">
        <f t="shared" ref="H279:H283" si="464">F279+G279</f>
        <v>15000</v>
      </c>
      <c r="I279" s="13"/>
      <c r="J279" s="12">
        <f t="shared" ref="J279:J283" si="465">H279+I279</f>
        <v>15000</v>
      </c>
      <c r="K279" s="13"/>
      <c r="L279" s="12">
        <f t="shared" ref="L279:L283" si="466">J279+K279</f>
        <v>15000</v>
      </c>
      <c r="M279" s="23"/>
      <c r="N279" s="12">
        <f t="shared" ref="N279:N283" si="467">L279+M279</f>
        <v>15000</v>
      </c>
      <c r="O279" s="13">
        <v>0</v>
      </c>
      <c r="P279" s="42"/>
      <c r="Q279" s="12">
        <f t="shared" si="449"/>
        <v>0</v>
      </c>
      <c r="R279" s="13"/>
      <c r="S279" s="12">
        <f t="shared" ref="S279:S283" si="468">Q279+R279</f>
        <v>0</v>
      </c>
      <c r="T279" s="13"/>
      <c r="U279" s="12">
        <f>S279+T279</f>
        <v>0</v>
      </c>
      <c r="V279" s="13"/>
      <c r="W279" s="12">
        <f>U279+V279</f>
        <v>0</v>
      </c>
      <c r="X279" s="13"/>
      <c r="Y279" s="12">
        <f>W279+X279</f>
        <v>0</v>
      </c>
      <c r="Z279" s="23"/>
      <c r="AA279" s="12">
        <f>Y279+Z279</f>
        <v>0</v>
      </c>
      <c r="AB279" s="13">
        <v>0</v>
      </c>
      <c r="AC279" s="13"/>
      <c r="AD279" s="13">
        <f t="shared" si="450"/>
        <v>0</v>
      </c>
      <c r="AE279" s="13"/>
      <c r="AF279" s="13">
        <f t="shared" ref="AF279:AF283" si="469">AD279+AE279</f>
        <v>0</v>
      </c>
      <c r="AG279" s="13"/>
      <c r="AH279" s="13">
        <f t="shared" ref="AH279:AH283" si="470">AF279+AG279</f>
        <v>0</v>
      </c>
      <c r="AI279" s="13"/>
      <c r="AJ279" s="13">
        <f t="shared" ref="AJ279:AJ283" si="471">AH279+AI279</f>
        <v>0</v>
      </c>
      <c r="AK279" s="23"/>
      <c r="AL279" s="13">
        <f t="shared" ref="AL279:AL283" si="472">AJ279+AK279</f>
        <v>0</v>
      </c>
      <c r="AM279" s="8" t="s">
        <v>119</v>
      </c>
      <c r="AN279" s="10">
        <v>0</v>
      </c>
    </row>
    <row r="280" spans="1:40" x14ac:dyDescent="0.35">
      <c r="A280" s="79"/>
      <c r="B280" s="84" t="s">
        <v>59</v>
      </c>
      <c r="C280" s="89"/>
      <c r="D280" s="13">
        <v>285000</v>
      </c>
      <c r="E280" s="42"/>
      <c r="F280" s="12">
        <f t="shared" si="448"/>
        <v>285000</v>
      </c>
      <c r="G280" s="13"/>
      <c r="H280" s="12">
        <f t="shared" si="464"/>
        <v>285000</v>
      </c>
      <c r="I280" s="13"/>
      <c r="J280" s="12">
        <f t="shared" si="465"/>
        <v>285000</v>
      </c>
      <c r="K280" s="13"/>
      <c r="L280" s="12">
        <f t="shared" si="466"/>
        <v>285000</v>
      </c>
      <c r="M280" s="23"/>
      <c r="N280" s="40">
        <f t="shared" si="467"/>
        <v>285000</v>
      </c>
      <c r="O280" s="13">
        <v>0</v>
      </c>
      <c r="P280" s="42"/>
      <c r="Q280" s="12">
        <f t="shared" si="449"/>
        <v>0</v>
      </c>
      <c r="R280" s="13"/>
      <c r="S280" s="12">
        <f t="shared" si="468"/>
        <v>0</v>
      </c>
      <c r="T280" s="13"/>
      <c r="U280" s="12">
        <f>S280+T280</f>
        <v>0</v>
      </c>
      <c r="V280" s="13"/>
      <c r="W280" s="12">
        <f>U280+V280</f>
        <v>0</v>
      </c>
      <c r="X280" s="13"/>
      <c r="Y280" s="12">
        <f>W280+X280</f>
        <v>0</v>
      </c>
      <c r="Z280" s="23"/>
      <c r="AA280" s="40">
        <f>Y280+Z280</f>
        <v>0</v>
      </c>
      <c r="AB280" s="13">
        <v>0</v>
      </c>
      <c r="AC280" s="13"/>
      <c r="AD280" s="13">
        <f t="shared" si="450"/>
        <v>0</v>
      </c>
      <c r="AE280" s="13"/>
      <c r="AF280" s="13">
        <f t="shared" si="469"/>
        <v>0</v>
      </c>
      <c r="AG280" s="13"/>
      <c r="AH280" s="13">
        <f t="shared" si="470"/>
        <v>0</v>
      </c>
      <c r="AI280" s="13"/>
      <c r="AJ280" s="13">
        <f t="shared" si="471"/>
        <v>0</v>
      </c>
      <c r="AK280" s="23"/>
      <c r="AL280" s="42">
        <f t="shared" si="472"/>
        <v>0</v>
      </c>
      <c r="AM280" s="8" t="s">
        <v>119</v>
      </c>
      <c r="AN280" s="10"/>
    </row>
    <row r="281" spans="1:40" ht="54" x14ac:dyDescent="0.35">
      <c r="A281" s="79" t="s">
        <v>363</v>
      </c>
      <c r="B281" s="84" t="s">
        <v>317</v>
      </c>
      <c r="C281" s="89" t="s">
        <v>129</v>
      </c>
      <c r="D281" s="13"/>
      <c r="E281" s="42"/>
      <c r="F281" s="12"/>
      <c r="G281" s="13">
        <v>14.087</v>
      </c>
      <c r="H281" s="12">
        <f t="shared" si="464"/>
        <v>14.087</v>
      </c>
      <c r="I281" s="13"/>
      <c r="J281" s="12">
        <f t="shared" si="465"/>
        <v>14.087</v>
      </c>
      <c r="K281" s="13"/>
      <c r="L281" s="12">
        <f t="shared" si="466"/>
        <v>14.087</v>
      </c>
      <c r="M281" s="23"/>
      <c r="N281" s="40">
        <f t="shared" si="467"/>
        <v>14.087</v>
      </c>
      <c r="O281" s="13"/>
      <c r="P281" s="42"/>
      <c r="Q281" s="12"/>
      <c r="R281" s="13"/>
      <c r="S281" s="12">
        <f t="shared" si="468"/>
        <v>0</v>
      </c>
      <c r="T281" s="13"/>
      <c r="U281" s="12">
        <f>S281+T281</f>
        <v>0</v>
      </c>
      <c r="V281" s="13"/>
      <c r="W281" s="12">
        <f>U281+V281</f>
        <v>0</v>
      </c>
      <c r="X281" s="13"/>
      <c r="Y281" s="12">
        <f>W281+X281</f>
        <v>0</v>
      </c>
      <c r="Z281" s="23"/>
      <c r="AA281" s="40">
        <f>Y281+Z281</f>
        <v>0</v>
      </c>
      <c r="AB281" s="13"/>
      <c r="AC281" s="13"/>
      <c r="AD281" s="13"/>
      <c r="AE281" s="13"/>
      <c r="AF281" s="13">
        <f t="shared" si="469"/>
        <v>0</v>
      </c>
      <c r="AG281" s="13"/>
      <c r="AH281" s="13">
        <f t="shared" si="470"/>
        <v>0</v>
      </c>
      <c r="AI281" s="13"/>
      <c r="AJ281" s="13">
        <f t="shared" si="471"/>
        <v>0</v>
      </c>
      <c r="AK281" s="23"/>
      <c r="AL281" s="42">
        <f t="shared" si="472"/>
        <v>0</v>
      </c>
      <c r="AM281" s="8" t="s">
        <v>318</v>
      </c>
      <c r="AN281" s="10"/>
    </row>
    <row r="282" spans="1:40" ht="54" x14ac:dyDescent="0.35">
      <c r="A282" s="79" t="s">
        <v>367</v>
      </c>
      <c r="B282" s="84" t="s">
        <v>368</v>
      </c>
      <c r="C282" s="89" t="s">
        <v>369</v>
      </c>
      <c r="D282" s="13"/>
      <c r="E282" s="42"/>
      <c r="F282" s="12"/>
      <c r="G282" s="13"/>
      <c r="H282" s="12"/>
      <c r="I282" s="13"/>
      <c r="J282" s="12"/>
      <c r="K282" s="13"/>
      <c r="L282" s="12"/>
      <c r="M282" s="23">
        <f>13200</f>
        <v>13200</v>
      </c>
      <c r="N282" s="40">
        <f t="shared" si="467"/>
        <v>13200</v>
      </c>
      <c r="O282" s="13"/>
      <c r="P282" s="42"/>
      <c r="Q282" s="12"/>
      <c r="R282" s="13"/>
      <c r="S282" s="12"/>
      <c r="T282" s="13"/>
      <c r="U282" s="12"/>
      <c r="V282" s="13"/>
      <c r="W282" s="12"/>
      <c r="X282" s="13"/>
      <c r="Y282" s="12"/>
      <c r="Z282" s="23"/>
      <c r="AA282" s="40">
        <f>Y282+Z282</f>
        <v>0</v>
      </c>
      <c r="AB282" s="13"/>
      <c r="AC282" s="13"/>
      <c r="AD282" s="13"/>
      <c r="AE282" s="13"/>
      <c r="AF282" s="13"/>
      <c r="AG282" s="13"/>
      <c r="AH282" s="13"/>
      <c r="AI282" s="13"/>
      <c r="AJ282" s="13"/>
      <c r="AK282" s="23"/>
      <c r="AL282" s="42">
        <f t="shared" si="472"/>
        <v>0</v>
      </c>
      <c r="AM282" s="8" t="s">
        <v>370</v>
      </c>
      <c r="AN282" s="10"/>
    </row>
    <row r="283" spans="1:40" x14ac:dyDescent="0.35">
      <c r="A283" s="97"/>
      <c r="B283" s="130" t="s">
        <v>8</v>
      </c>
      <c r="C283" s="130"/>
      <c r="D283" s="31">
        <f>D17+D97+D136+D162+D222+D228+D238+D253+D273</f>
        <v>10357270.899999999</v>
      </c>
      <c r="E283" s="31">
        <f>E17+E97+E136+E162+E222+E228+E238+E253+E273</f>
        <v>-56767.06200000002</v>
      </c>
      <c r="F283" s="45">
        <f t="shared" si="448"/>
        <v>10300503.837999998</v>
      </c>
      <c r="G283" s="31">
        <f>G17+G97+G136+G162+G222+G228+G238+G253+G273</f>
        <v>672350.08200000005</v>
      </c>
      <c r="H283" s="45">
        <f t="shared" si="464"/>
        <v>10972853.919999998</v>
      </c>
      <c r="I283" s="13">
        <f>I17+I97+I136+I162+I222+I228+I238+I253+I273</f>
        <v>31825.651000000002</v>
      </c>
      <c r="J283" s="12">
        <f t="shared" si="465"/>
        <v>11004679.570999999</v>
      </c>
      <c r="K283" s="13">
        <f>K17+K97+K136+K162+K222+K228+K238+K253+K273</f>
        <v>-54.998000000000502</v>
      </c>
      <c r="L283" s="45">
        <f t="shared" si="466"/>
        <v>11004624.572999999</v>
      </c>
      <c r="M283" s="31">
        <f>M17+M97+M136+M162+M222+M228+M238+M253+M273</f>
        <v>895055.46700000018</v>
      </c>
      <c r="N283" s="40">
        <f t="shared" si="467"/>
        <v>11899680.039999999</v>
      </c>
      <c r="O283" s="31">
        <f>O17+O97+O136+O162+O222+O228+O238+O253+O273</f>
        <v>9068838.5999999996</v>
      </c>
      <c r="P283" s="31">
        <f>P17+P97+P136+P162+P222+P228+P238+P253+P273</f>
        <v>140881.90000000002</v>
      </c>
      <c r="Q283" s="45">
        <f t="shared" si="449"/>
        <v>9209720.5</v>
      </c>
      <c r="R283" s="31">
        <f>R17+R97+R136+R162+R222+R228+R238+R253+R273</f>
        <v>-29648.628000000001</v>
      </c>
      <c r="S283" s="45">
        <f t="shared" si="468"/>
        <v>9180071.8719999995</v>
      </c>
      <c r="T283" s="31">
        <f>T17+T97+T136+T162+T222+T228+T238+T253+T273</f>
        <v>-2850</v>
      </c>
      <c r="U283" s="45">
        <f>S283+T283</f>
        <v>9177221.8719999995</v>
      </c>
      <c r="V283" s="13">
        <f>V17+V97+V136+V162+V222+V228+V238+V253+V273</f>
        <v>-84124.5</v>
      </c>
      <c r="W283" s="12">
        <f>U283+V283</f>
        <v>9093097.3719999995</v>
      </c>
      <c r="X283" s="13">
        <f>X17+X97+X136+X162+X222+X228+X238+X253+X273</f>
        <v>-28858.976999999999</v>
      </c>
      <c r="Y283" s="45">
        <f>W283+X283</f>
        <v>9064238.3949999996</v>
      </c>
      <c r="Z283" s="31">
        <f>Z17+Z97+Z136+Z162+Z222+Z228+Z238+Z253+Z273</f>
        <v>-812736.63400000019</v>
      </c>
      <c r="AA283" s="40">
        <f>Y283+Z283</f>
        <v>8251501.760999999</v>
      </c>
      <c r="AB283" s="31">
        <f>AB17+AB97+AB136+AB162+AB222+AB228+AB238+AB253+AB273</f>
        <v>8097458.1000000006</v>
      </c>
      <c r="AC283" s="31">
        <f>AC17+AC97+AC136+AC162+AC222+AC228+AC238+AC253+AC273</f>
        <v>-106010.1</v>
      </c>
      <c r="AD283" s="31">
        <f t="shared" si="450"/>
        <v>7991448.0000000009</v>
      </c>
      <c r="AE283" s="31">
        <f>AE17+AE97+AE136+AE162+AE222+AE228+AE238+AE253+AE273</f>
        <v>-148147.29999999999</v>
      </c>
      <c r="AF283" s="31">
        <f t="shared" si="469"/>
        <v>7843300.7000000011</v>
      </c>
      <c r="AG283" s="13">
        <f>AG17+AG97+AG136+AG162+AG222+AG228+AG238+AG253+AG273</f>
        <v>-28221.547000000006</v>
      </c>
      <c r="AH283" s="13">
        <f t="shared" si="470"/>
        <v>7815079.1530000009</v>
      </c>
      <c r="AI283" s="13">
        <f>AI17+AI97+AI136+AI162+AI222+AI228+AI238+AI253+AI273</f>
        <v>28221.546999999999</v>
      </c>
      <c r="AJ283" s="31">
        <f t="shared" si="471"/>
        <v>7843300.7000000011</v>
      </c>
      <c r="AK283" s="31">
        <f>AK17+AK97+AK136+AK162+AK222+AK228+AK238+AK253+AK273</f>
        <v>213206.58899999998</v>
      </c>
      <c r="AL283" s="42">
        <f t="shared" si="472"/>
        <v>8056507.2890000008</v>
      </c>
      <c r="AN283" s="10"/>
    </row>
    <row r="284" spans="1:40" x14ac:dyDescent="0.35">
      <c r="A284" s="97"/>
      <c r="B284" s="130" t="s">
        <v>9</v>
      </c>
      <c r="C284" s="132"/>
      <c r="D284" s="13"/>
      <c r="E284" s="42"/>
      <c r="F284" s="12"/>
      <c r="G284" s="13"/>
      <c r="H284" s="12"/>
      <c r="I284" s="13"/>
      <c r="J284" s="12"/>
      <c r="K284" s="13"/>
      <c r="L284" s="12"/>
      <c r="M284" s="23"/>
      <c r="N284" s="40"/>
      <c r="O284" s="13"/>
      <c r="P284" s="42"/>
      <c r="Q284" s="12"/>
      <c r="R284" s="13"/>
      <c r="S284" s="12"/>
      <c r="T284" s="13"/>
      <c r="U284" s="12"/>
      <c r="V284" s="13"/>
      <c r="W284" s="12"/>
      <c r="X284" s="13"/>
      <c r="Y284" s="12"/>
      <c r="Z284" s="23"/>
      <c r="AA284" s="40"/>
      <c r="AB284" s="13"/>
      <c r="AC284" s="13"/>
      <c r="AD284" s="13"/>
      <c r="AE284" s="13"/>
      <c r="AF284" s="13"/>
      <c r="AG284" s="13"/>
      <c r="AH284" s="13"/>
      <c r="AI284" s="13"/>
      <c r="AJ284" s="13"/>
      <c r="AK284" s="23"/>
      <c r="AL284" s="42"/>
      <c r="AN284" s="10"/>
    </row>
    <row r="285" spans="1:40" x14ac:dyDescent="0.35">
      <c r="A285" s="97"/>
      <c r="B285" s="130" t="s">
        <v>20</v>
      </c>
      <c r="C285" s="130"/>
      <c r="D285" s="13">
        <f>D165</f>
        <v>2102955</v>
      </c>
      <c r="E285" s="42">
        <f>E165</f>
        <v>0</v>
      </c>
      <c r="F285" s="12">
        <f t="shared" si="448"/>
        <v>2102955</v>
      </c>
      <c r="G285" s="13">
        <f>G165</f>
        <v>0</v>
      </c>
      <c r="H285" s="12">
        <f t="shared" ref="H285:H288" si="473">F285+G285</f>
        <v>2102955</v>
      </c>
      <c r="I285" s="13">
        <f>I165</f>
        <v>0</v>
      </c>
      <c r="J285" s="12">
        <f t="shared" ref="J285:J288" si="474">H285+I285</f>
        <v>2102955</v>
      </c>
      <c r="K285" s="13">
        <f>K165</f>
        <v>0</v>
      </c>
      <c r="L285" s="12">
        <f t="shared" ref="L285:L288" si="475">J285+K285</f>
        <v>2102955</v>
      </c>
      <c r="M285" s="23">
        <f>M165</f>
        <v>-337893.6</v>
      </c>
      <c r="N285" s="40">
        <f t="shared" ref="N285:N288" si="476">L285+M285</f>
        <v>1765061.4</v>
      </c>
      <c r="O285" s="13">
        <f>O165</f>
        <v>1860675</v>
      </c>
      <c r="P285" s="42">
        <f>P165</f>
        <v>0</v>
      </c>
      <c r="Q285" s="12">
        <f t="shared" si="449"/>
        <v>1860675</v>
      </c>
      <c r="R285" s="13">
        <f>R165</f>
        <v>0</v>
      </c>
      <c r="S285" s="12">
        <f t="shared" ref="S285:S288" si="477">Q285+R285</f>
        <v>1860675</v>
      </c>
      <c r="T285" s="13">
        <f>T165</f>
        <v>0</v>
      </c>
      <c r="U285" s="12">
        <f>S285+T285</f>
        <v>1860675</v>
      </c>
      <c r="V285" s="13">
        <f>V165</f>
        <v>0</v>
      </c>
      <c r="W285" s="12">
        <f>U285+V285</f>
        <v>1860675</v>
      </c>
      <c r="X285" s="13">
        <f>X165</f>
        <v>0</v>
      </c>
      <c r="Y285" s="12">
        <f>W285+X285</f>
        <v>1860675</v>
      </c>
      <c r="Z285" s="23">
        <f>Z165</f>
        <v>379331.1</v>
      </c>
      <c r="AA285" s="40">
        <f>Y285+Z285</f>
        <v>2240006.1</v>
      </c>
      <c r="AB285" s="13">
        <f>AB165</f>
        <v>2257104.5</v>
      </c>
      <c r="AC285" s="13">
        <f>AC165</f>
        <v>0</v>
      </c>
      <c r="AD285" s="13">
        <f t="shared" si="450"/>
        <v>2257104.5</v>
      </c>
      <c r="AE285" s="13">
        <f>AE165</f>
        <v>0</v>
      </c>
      <c r="AF285" s="13">
        <f t="shared" ref="AF285:AF288" si="478">AD285+AE285</f>
        <v>2257104.5</v>
      </c>
      <c r="AG285" s="13">
        <f>AG165</f>
        <v>0</v>
      </c>
      <c r="AH285" s="13">
        <f t="shared" ref="AH285:AH288" si="479">AF285+AG285</f>
        <v>2257104.5</v>
      </c>
      <c r="AI285" s="13">
        <f>AI165</f>
        <v>0</v>
      </c>
      <c r="AJ285" s="13">
        <f t="shared" ref="AJ285:AJ288" si="480">AH285+AI285</f>
        <v>2257104.5</v>
      </c>
      <c r="AK285" s="23">
        <f>AK165</f>
        <v>0</v>
      </c>
      <c r="AL285" s="42">
        <f t="shared" ref="AL285:AL288" si="481">AJ285+AK285</f>
        <v>2257104.5</v>
      </c>
      <c r="AN285" s="10"/>
    </row>
    <row r="286" spans="1:40" x14ac:dyDescent="0.35">
      <c r="A286" s="97"/>
      <c r="B286" s="130" t="s">
        <v>12</v>
      </c>
      <c r="C286" s="130"/>
      <c r="D286" s="13">
        <f>D20+D100+D139+D224+D231+D241+D276</f>
        <v>4265452.9000000004</v>
      </c>
      <c r="E286" s="42">
        <f>E20+E100+E139+E224+E231+E241+E276</f>
        <v>0</v>
      </c>
      <c r="F286" s="12">
        <f t="shared" si="448"/>
        <v>4265452.9000000004</v>
      </c>
      <c r="G286" s="13">
        <f>G20+G100+G139+G224+G231+G241+G276</f>
        <v>3455.7999999999997</v>
      </c>
      <c r="H286" s="12">
        <f t="shared" si="473"/>
        <v>4268908.7</v>
      </c>
      <c r="I286" s="13">
        <f>I20+I100+I139+I224+I231+I241+I276</f>
        <v>4208.9750000000004</v>
      </c>
      <c r="J286" s="12">
        <f t="shared" si="474"/>
        <v>4273117.6749999998</v>
      </c>
      <c r="K286" s="13">
        <f>K20+K100+K139+K224+K231+K241+K276</f>
        <v>0</v>
      </c>
      <c r="L286" s="12">
        <f t="shared" si="475"/>
        <v>4273117.6749999998</v>
      </c>
      <c r="M286" s="23">
        <f>M20+M100+M139+M224+M231+M241+M276</f>
        <v>13577.869999999999</v>
      </c>
      <c r="N286" s="40">
        <f t="shared" si="476"/>
        <v>4286695.5449999999</v>
      </c>
      <c r="O286" s="13">
        <f>O20+O100+O139+O224+O231+O241+O276</f>
        <v>1661272.1</v>
      </c>
      <c r="P286" s="42">
        <f>P20+P100+P139+P224+P231+P241+P276</f>
        <v>0</v>
      </c>
      <c r="Q286" s="12">
        <f t="shared" si="449"/>
        <v>1661272.1</v>
      </c>
      <c r="R286" s="13">
        <f>R20+R100+R139+R224+R231+R241+R276</f>
        <v>-23652.799999999999</v>
      </c>
      <c r="S286" s="12">
        <f t="shared" si="477"/>
        <v>1637619.3</v>
      </c>
      <c r="T286" s="13">
        <f>T20+T100+T139+T224+T231+T241+T276</f>
        <v>-2850</v>
      </c>
      <c r="U286" s="12">
        <f>S286+T286</f>
        <v>1634769.3</v>
      </c>
      <c r="V286" s="13">
        <f>V20+V100+V139+V224+V231+V241+V276</f>
        <v>0</v>
      </c>
      <c r="W286" s="12">
        <f>U286+V286</f>
        <v>1634769.3</v>
      </c>
      <c r="X286" s="13">
        <f>X20+X100+X139+X224+X231+X241+X276</f>
        <v>0</v>
      </c>
      <c r="Y286" s="12">
        <f>W286+X286</f>
        <v>1634769.3</v>
      </c>
      <c r="Z286" s="23">
        <f>Z20+Z100+Z139+Z224+Z231+Z241+Z276</f>
        <v>-9621.643</v>
      </c>
      <c r="AA286" s="40">
        <f>Y286+Z286</f>
        <v>1625147.6570000001</v>
      </c>
      <c r="AB286" s="13">
        <f>AB20+AB100+AB139+AB224+AB231+AB241+AB276</f>
        <v>815195.2</v>
      </c>
      <c r="AC286" s="13">
        <f>AC20+AC100+AC139+AC224+AC231+AC241+AC276</f>
        <v>0</v>
      </c>
      <c r="AD286" s="13">
        <f t="shared" si="450"/>
        <v>815195.2</v>
      </c>
      <c r="AE286" s="13">
        <f>AE20+AE100+AE139+AE224+AE231+AE241+AE276</f>
        <v>-144564.5</v>
      </c>
      <c r="AF286" s="13">
        <f t="shared" si="478"/>
        <v>670630.69999999995</v>
      </c>
      <c r="AG286" s="13">
        <f>AG20+AG100+AG139+AG224+AG231+AG241+AG276</f>
        <v>0</v>
      </c>
      <c r="AH286" s="13">
        <f t="shared" si="479"/>
        <v>670630.69999999995</v>
      </c>
      <c r="AI286" s="13">
        <f>AI20+AI100+AI139+AI224+AI231+AI241+AI276</f>
        <v>0</v>
      </c>
      <c r="AJ286" s="13">
        <f t="shared" si="480"/>
        <v>670630.69999999995</v>
      </c>
      <c r="AK286" s="23">
        <f>AK20+AK100+AK139+AK224+AK231+AK241+AK276</f>
        <v>-3607.3510000000001</v>
      </c>
      <c r="AL286" s="42">
        <f t="shared" si="481"/>
        <v>667023.34899999993</v>
      </c>
      <c r="AN286" s="10"/>
    </row>
    <row r="287" spans="1:40" x14ac:dyDescent="0.35">
      <c r="A287" s="97"/>
      <c r="B287" s="130" t="s">
        <v>19</v>
      </c>
      <c r="C287" s="130"/>
      <c r="D287" s="13">
        <f>D21+D101</f>
        <v>388364.5</v>
      </c>
      <c r="E287" s="42">
        <f>E21+E101</f>
        <v>0</v>
      </c>
      <c r="F287" s="12">
        <f t="shared" si="448"/>
        <v>388364.5</v>
      </c>
      <c r="G287" s="13">
        <f>G21+G101</f>
        <v>9877</v>
      </c>
      <c r="H287" s="12">
        <f t="shared" si="473"/>
        <v>398241.5</v>
      </c>
      <c r="I287" s="13">
        <f>I21+I101</f>
        <v>0</v>
      </c>
      <c r="J287" s="12">
        <f t="shared" si="474"/>
        <v>398241.5</v>
      </c>
      <c r="K287" s="13">
        <f>K21+K101</f>
        <v>-26082.3</v>
      </c>
      <c r="L287" s="12">
        <f t="shared" si="475"/>
        <v>372159.2</v>
      </c>
      <c r="M287" s="23">
        <f>M21+M101</f>
        <v>355165</v>
      </c>
      <c r="N287" s="40">
        <f t="shared" si="476"/>
        <v>727324.2</v>
      </c>
      <c r="O287" s="13">
        <f>O21+O101</f>
        <v>395022</v>
      </c>
      <c r="P287" s="42">
        <f>P21+P101</f>
        <v>0</v>
      </c>
      <c r="Q287" s="12">
        <f t="shared" si="449"/>
        <v>395022</v>
      </c>
      <c r="R287" s="13">
        <f>R21+R101</f>
        <v>7158.2</v>
      </c>
      <c r="S287" s="12">
        <f t="shared" si="477"/>
        <v>402180.2</v>
      </c>
      <c r="T287" s="13">
        <f>T21+T101</f>
        <v>0</v>
      </c>
      <c r="U287" s="12">
        <f>S287+T287</f>
        <v>402180.2</v>
      </c>
      <c r="V287" s="13">
        <f>V21+V101</f>
        <v>0</v>
      </c>
      <c r="W287" s="12">
        <f>U287+V287</f>
        <v>402180.2</v>
      </c>
      <c r="X287" s="13">
        <f>X21+X101</f>
        <v>-27321.599999999999</v>
      </c>
      <c r="Y287" s="12">
        <f>W287+X287</f>
        <v>374858.60000000003</v>
      </c>
      <c r="Z287" s="23">
        <f>Z21+Z101</f>
        <v>0</v>
      </c>
      <c r="AA287" s="40">
        <f>Y287+Z287</f>
        <v>374858.60000000003</v>
      </c>
      <c r="AB287" s="13">
        <f>AB21+AB101</f>
        <v>137475.1</v>
      </c>
      <c r="AC287" s="13">
        <f>AC21+AC101</f>
        <v>0</v>
      </c>
      <c r="AD287" s="13">
        <f t="shared" si="450"/>
        <v>137475.1</v>
      </c>
      <c r="AE287" s="13">
        <f>AE21+AE101</f>
        <v>-3582.8</v>
      </c>
      <c r="AF287" s="13">
        <f t="shared" si="478"/>
        <v>133892.30000000002</v>
      </c>
      <c r="AG287" s="13">
        <f>AG21+AG101</f>
        <v>0</v>
      </c>
      <c r="AH287" s="13">
        <f t="shared" si="479"/>
        <v>133892.30000000002</v>
      </c>
      <c r="AI287" s="13">
        <f>AI21+AI101</f>
        <v>0</v>
      </c>
      <c r="AJ287" s="13">
        <f t="shared" si="480"/>
        <v>133892.30000000002</v>
      </c>
      <c r="AK287" s="23">
        <f>AK21+AK101</f>
        <v>0</v>
      </c>
      <c r="AL287" s="42">
        <f t="shared" si="481"/>
        <v>133892.30000000002</v>
      </c>
      <c r="AN287" s="10"/>
    </row>
    <row r="288" spans="1:40" x14ac:dyDescent="0.35">
      <c r="A288" s="97"/>
      <c r="B288" s="130" t="s">
        <v>28</v>
      </c>
      <c r="C288" s="131"/>
      <c r="D288" s="13">
        <f>D102</f>
        <v>674156.3</v>
      </c>
      <c r="E288" s="42">
        <f>E102</f>
        <v>0</v>
      </c>
      <c r="F288" s="12">
        <f t="shared" si="448"/>
        <v>674156.3</v>
      </c>
      <c r="G288" s="13">
        <f>G102</f>
        <v>0</v>
      </c>
      <c r="H288" s="12">
        <f t="shared" si="473"/>
        <v>674156.3</v>
      </c>
      <c r="I288" s="13">
        <f>I102</f>
        <v>0</v>
      </c>
      <c r="J288" s="12">
        <f t="shared" si="474"/>
        <v>674156.3</v>
      </c>
      <c r="K288" s="13">
        <f>K102</f>
        <v>0</v>
      </c>
      <c r="L288" s="12">
        <f t="shared" si="475"/>
        <v>674156.3</v>
      </c>
      <c r="M288" s="23">
        <f>M102</f>
        <v>951713.06599999999</v>
      </c>
      <c r="N288" s="40">
        <f t="shared" si="476"/>
        <v>1625869.3659999999</v>
      </c>
      <c r="O288" s="13">
        <f>O102</f>
        <v>2005011.7</v>
      </c>
      <c r="P288" s="42">
        <f>P102</f>
        <v>0</v>
      </c>
      <c r="Q288" s="12">
        <f t="shared" si="449"/>
        <v>2005011.7</v>
      </c>
      <c r="R288" s="13">
        <f>R102</f>
        <v>0</v>
      </c>
      <c r="S288" s="12">
        <f t="shared" si="477"/>
        <v>2005011.7</v>
      </c>
      <c r="T288" s="13">
        <f>T102</f>
        <v>0</v>
      </c>
      <c r="U288" s="12">
        <f>S288+T288</f>
        <v>2005011.7</v>
      </c>
      <c r="V288" s="13">
        <f>V102</f>
        <v>0</v>
      </c>
      <c r="W288" s="12">
        <f>U288+V288</f>
        <v>2005011.7</v>
      </c>
      <c r="X288" s="13">
        <f>X102</f>
        <v>0</v>
      </c>
      <c r="Y288" s="12">
        <f>W288+X288</f>
        <v>2005011.7</v>
      </c>
      <c r="Z288" s="23">
        <f>Z102</f>
        <v>-1394490.56</v>
      </c>
      <c r="AA288" s="40">
        <f>Y288+Z288</f>
        <v>610521.1399999999</v>
      </c>
      <c r="AB288" s="13">
        <f>AB102</f>
        <v>2103257.2000000002</v>
      </c>
      <c r="AC288" s="13">
        <f>AC102</f>
        <v>0</v>
      </c>
      <c r="AD288" s="13">
        <f t="shared" si="450"/>
        <v>2103257.2000000002</v>
      </c>
      <c r="AE288" s="13">
        <f>AE102</f>
        <v>0</v>
      </c>
      <c r="AF288" s="13">
        <f t="shared" si="478"/>
        <v>2103257.2000000002</v>
      </c>
      <c r="AG288" s="13">
        <f>AG102</f>
        <v>0</v>
      </c>
      <c r="AH288" s="13">
        <f t="shared" si="479"/>
        <v>2103257.2000000002</v>
      </c>
      <c r="AI288" s="13">
        <f>AI102</f>
        <v>0</v>
      </c>
      <c r="AJ288" s="13">
        <f t="shared" si="480"/>
        <v>2103257.2000000002</v>
      </c>
      <c r="AK288" s="23">
        <f>AK102</f>
        <v>-68540.58</v>
      </c>
      <c r="AL288" s="42">
        <f t="shared" si="481"/>
        <v>2034716.62</v>
      </c>
      <c r="AN288" s="10"/>
    </row>
    <row r="289" spans="1:40" x14ac:dyDescent="0.35">
      <c r="A289" s="97"/>
      <c r="B289" s="130" t="s">
        <v>10</v>
      </c>
      <c r="C289" s="130"/>
      <c r="D289" s="13"/>
      <c r="E289" s="42"/>
      <c r="F289" s="12"/>
      <c r="G289" s="13"/>
      <c r="H289" s="12"/>
      <c r="I289" s="13"/>
      <c r="J289" s="12"/>
      <c r="K289" s="13"/>
      <c r="L289" s="12"/>
      <c r="M289" s="23"/>
      <c r="N289" s="40"/>
      <c r="O289" s="13"/>
      <c r="P289" s="42"/>
      <c r="Q289" s="12"/>
      <c r="R289" s="13"/>
      <c r="S289" s="12"/>
      <c r="T289" s="13"/>
      <c r="U289" s="12"/>
      <c r="V289" s="13"/>
      <c r="W289" s="12"/>
      <c r="X289" s="13"/>
      <c r="Y289" s="12"/>
      <c r="Z289" s="23"/>
      <c r="AA289" s="40"/>
      <c r="AB289" s="13"/>
      <c r="AC289" s="13"/>
      <c r="AD289" s="13"/>
      <c r="AE289" s="13"/>
      <c r="AF289" s="13"/>
      <c r="AG289" s="13"/>
      <c r="AH289" s="13"/>
      <c r="AI289" s="13"/>
      <c r="AJ289" s="13"/>
      <c r="AK289" s="23"/>
      <c r="AL289" s="42"/>
      <c r="AN289" s="10"/>
    </row>
    <row r="290" spans="1:40" x14ac:dyDescent="0.35">
      <c r="A290" s="97"/>
      <c r="B290" s="130" t="s">
        <v>14</v>
      </c>
      <c r="C290" s="131"/>
      <c r="D290" s="13">
        <f>D232+D234+D254+D255+D257+D242+D244+D246+D247+D251+D103+D104+D105+D110+D111+D113+D114+D115+D22+D23+D24+D25+D26+D27+D46+D50+D51+D56+D61+D65+D79+D157+D37</f>
        <v>2336236.7000000002</v>
      </c>
      <c r="E290" s="13">
        <f>E232+E234+E254+E255+E257+E242+E244+E246+E247+E251+E103+E104+E105+E110+E111+E113+E114+E115+E22+E23+E24+E25+E26+E27+E46+E50+E51+E56+E61+E65+E79+E157+E37+E258+E259+E260+E261+E262+E263+E264+E265+E266+E267+E268+E269+E270+E271+E272</f>
        <v>-150799.29999999993</v>
      </c>
      <c r="F290" s="12">
        <f t="shared" si="448"/>
        <v>2185437.4000000004</v>
      </c>
      <c r="G290" s="13">
        <f>G232+G234+G254+G255+G257+G242+G244+G246+G247+G251+G103+G104+G105+G110+G111+G113+G114+G115+G22+G23+G24+G25+G26+G27+G46+G50+G51+G56+G61+G65+G79+G157+G37+G258+G259+G260+G261+G262+G263+G264+G265+G266+G267+G268+G269+G270+G271+G272+G88+G91+G129+G130+G131+G252+G281+G83+G90</f>
        <v>260819.215</v>
      </c>
      <c r="H290" s="12">
        <f t="shared" ref="H290:H298" si="482">F290+G290</f>
        <v>2446256.6150000002</v>
      </c>
      <c r="I290" s="13">
        <f>I232+I234+I254+I255+I257+I242+I244+I246+I247+I251+I103+I104+I105+I110+I111+I113+I114+I115+I22+I23+I24+I25+I26+I27+I46+I50+I51+I56+I61+I65+I79+I157+I37+I258+I259+I260+I261+I262+I263+I264+I265+I266+I267+I268+I269+I270+I271+I272+I88+I91+I129+I130+I131+I252+I281+I83+I90</f>
        <v>-33342.248999999996</v>
      </c>
      <c r="J290" s="12">
        <f t="shared" ref="J290:J298" si="483">H290+I290</f>
        <v>2412914.3660000004</v>
      </c>
      <c r="K290" s="13">
        <f>K232+K234+K254+K255+K257+K242+K244+K246+K247+K251+K103+K104+K105+K110+K111+K113+K114+K115+K22+K23+K24+K25+K26+K27+K46+K50+K51+K56+K61+K65+K79+K157+K37+K258+K259+K260+K261+K262+K263+K264+K265+K266+K267+K268+K269+K270+K271+K272+K88+K91+K129+K130+K131+K252+K281+K83+K90</f>
        <v>-26135.898000000001</v>
      </c>
      <c r="L290" s="12">
        <f t="shared" ref="L290:L298" si="484">J290+K290</f>
        <v>2386778.4680000003</v>
      </c>
      <c r="M290" s="23">
        <f>M232+M234+M254+M255+M257+M242+M244+M246+M247+M251+M103+M104+M105+M110+M111+M113+M114+M115+M22+M23+M24+M25+M26+M27+M46+M50+M51+M56+M61+M65+M79+M157+M37+M258+M259+M260+M261+M262+M263+M264+M265+M266+M267+M268+M269+M270+M271+M272+M88+M91+M129+M130+M131+M252+M281+M83+M90+M93+M95+M135</f>
        <v>336647.53700000007</v>
      </c>
      <c r="N290" s="40">
        <f t="shared" ref="N290:N291" si="485">L290+M290</f>
        <v>2723426.0050000004</v>
      </c>
      <c r="O290" s="13">
        <f>O232+O234+O254+O255+O257+O242+O244+O246+O247+O251+O103+O104+O105+O110+O111+O113+O114+O115+O22+O23+O24+O25+O26+O27+O46+O50+O51+O56+O61+O65+O79+O157+O37</f>
        <v>2449973.0999999996</v>
      </c>
      <c r="P290" s="42">
        <f>P232+P234+P254+P255+P257+P242+P244+P246+P247+P251+P103+P104+P105+P110+P111+P113+P114+P115+P22+P23+P24+P25+P26+P27+P46+P50+P51+P56+P61+P65+P79+P157+P37+P258+P259+P260+P261+P262+P263+P264+P265+P266+P267+P268+P269+P270</f>
        <v>224850.2</v>
      </c>
      <c r="Q290" s="12">
        <f t="shared" si="449"/>
        <v>2674823.2999999998</v>
      </c>
      <c r="R290" s="13">
        <f>R232+R234+R254+R255+R257+R242+R244+R246+R247+R251+R103+R104+R105+R110+R111+R113+R114+R115+R22+R23+R24+R25+R26+R27+R46+R50+R51+R56+R61+R65+R79+R157+R37+R258+R259+R260+R261+R262+R263+R264+R265+R266+R267+R268+R269+R270+R271+R272+R88+R91+R129+R130+R131+R252+R281+R83+R90</f>
        <v>-13154.028</v>
      </c>
      <c r="S290" s="12">
        <f t="shared" ref="S290:S298" si="486">Q290+R290</f>
        <v>2661669.2719999999</v>
      </c>
      <c r="T290" s="13">
        <f>T232+T234+T254+T255+T257+T242+T244+T246+T247+T251+T103+T104+T105+T110+T111+T113+T114+T115+T22+T23+T24+T25+T26+T27+T46+T50+T51+T56+T61+T65+T79+T157+T37+T258+T259+T260+T261+T262+T263+T264+T265+T266+T267+T268+T269+T270+T271+T272+T88+T91+T129+T130+T131+T252+T281+T83+T90</f>
        <v>0</v>
      </c>
      <c r="U290" s="12">
        <f t="shared" ref="U290:U298" si="487">S290+T290</f>
        <v>2661669.2719999999</v>
      </c>
      <c r="V290" s="13">
        <f>V232+V234+V254+V255+V257+V242+V244+V246+V247+V251+V103+V104+V105+V110+V111+V113+V114+V115+V22+V23+V24+V25+V26+V27+V46+V50+V51+V56+V61+V65+V79+V157+V37+V258+V259+V260+V261+V262+V263+V264+V265+V266+V267+V268+V269+V270+V271+V272+V88+V91+V129+V130+V131+V252+V281+V83+V90</f>
        <v>0</v>
      </c>
      <c r="W290" s="12">
        <f t="shared" ref="W290:W298" si="488">U290+V290</f>
        <v>2661669.2719999999</v>
      </c>
      <c r="X290" s="13">
        <f>X232+X234+X254+X255+X257+X242+X244+X246+X247+X251+X103+X104+X105+X110+X111+X113+X114+X115+X22+X23+X24+X25+X26+X27+X46+X50+X51+X56+X61+X65+X79+X157+X37+X258+X259+X260+X261+X262+X263+X264+X265+X266+X267+X268+X269+X270+X271+X272+X88+X91+X129+X130+X131+X252+X281+X83+X90</f>
        <v>-28858.976999999999</v>
      </c>
      <c r="Y290" s="12">
        <f t="shared" ref="Y290:Y298" si="489">W290+X290</f>
        <v>2632810.2949999999</v>
      </c>
      <c r="Z290" s="23">
        <f>Z232+Z234+Z254+Z255+Z257+Z242+Z244+Z246+Z247+Z251+Z103+Z104+Z105+Z110+Z111+Z113+Z114+Z115+Z22+Z23+Z24+Z25+Z26+Z27+Z46+Z50+Z51+Z56+Z61+Z65+Z79+Z157+Z37+Z258+Z259+Z260+Z261+Z262+Z263+Z264+Z265+Z266+Z267+Z268+Z269+Z270+Z271+Z272+Z88+Z91+Z129+Z130+Z131+Z252+Z281+Z83+Z90+Z93+Z95+Z135</f>
        <v>83866.409</v>
      </c>
      <c r="AA290" s="40">
        <f t="shared" ref="AA290:AA299" si="490">Y290+Z290</f>
        <v>2716676.7039999999</v>
      </c>
      <c r="AB290" s="13">
        <f>AB232+AB234+AB254+AB255+AB257+AB242+AB244+AB246+AB247+AB251+AB103+AB104+AB105+AB110+AB111+AB113+AB114+AB115+AB22+AB23+AB24+AB25+AB26+AB27+AB46+AB50+AB51+AB56+AB61+AB65+AB79+AB157+AB37</f>
        <v>1217434.3</v>
      </c>
      <c r="AC290" s="13">
        <f>AC232+AC234+AC254+AC255+AC257+AC242+AC244+AC246+AC247+AC251+AC103+AC104+AC105+AC110+AC111+AC113+AC114+AC115+AC22+AC23+AC24+AC25+AC26+AC27+AC46+AC50+AC51+AC56+AC61+AC65+AC79+AC157+AC37+AC258+AC259+AC260+AC261+AC262+AC263+AC264+AC265+AC266+AC267+AC268+AC269+AC270</f>
        <v>-46776.10000000002</v>
      </c>
      <c r="AD290" s="13">
        <f t="shared" si="450"/>
        <v>1170658.2</v>
      </c>
      <c r="AE290" s="13">
        <f>AE232+AE234+AE254+AE255+AE257+AE242+AE244+AE246+AE247+AE251+AE103+AE104+AE105+AE110+AE111+AE113+AE114+AE115+AE22+AE23+AE24+AE25+AE26+AE27+AE46+AE50+AE51+AE56+AE61+AE65+AE79+AE157+AE37+AE258+AE259+AE260+AE261+AE262+AE263+AE264+AE265+AE266+AE267+AE268+AE269+AE270+AE271+AE272+AE88+AE91+AE129+AE130+AE131+AE252+AE281+AE83+AE90</f>
        <v>0</v>
      </c>
      <c r="AF290" s="13">
        <f t="shared" ref="AF290:AF298" si="491">AD290+AE290</f>
        <v>1170658.2</v>
      </c>
      <c r="AG290" s="13">
        <f>AG232+AG234+AG254+AG255+AG257+AG242+AG244+AG246+AG247+AG251+AG103+AG104+AG105+AG110+AG111+AG113+AG114+AG115+AG22+AG23+AG24+AG25+AG26+AG27+AG46+AG50+AG51+AG56+AG61+AG65+AG79+AG157+AG37+AG258+AG259+AG260+AG261+AG262+AG263+AG264+AG265+AG266+AG267+AG268+AG269+AG270+AG271+AG272+AG88+AG91+AG129+AG130+AG131+AG252+AG281+AG83+AG90</f>
        <v>0</v>
      </c>
      <c r="AH290" s="13">
        <f t="shared" ref="AH290:AH298" si="492">AF290+AG290</f>
        <v>1170658.2</v>
      </c>
      <c r="AI290" s="13">
        <f>AI232+AI234+AI254+AI255+AI257+AI242+AI244+AI246+AI247+AI251+AI103+AI104+AI105+AI110+AI111+AI113+AI114+AI115+AI22+AI23+AI24+AI25+AI26+AI27+AI46+AI50+AI51+AI56+AI61+AI65+AI79+AI157+AI37+AI258+AI259+AI260+AI261+AI262+AI263+AI264+AI265+AI266+AI267+AI268+AI269+AI270+AI271+AI272+AI88+AI91+AI129+AI130+AI131+AI252+AI281+AI83+AI90</f>
        <v>0</v>
      </c>
      <c r="AJ290" s="13">
        <f t="shared" ref="AJ290:AJ298" si="493">AH290+AI290</f>
        <v>1170658.2</v>
      </c>
      <c r="AK290" s="23">
        <f>AK232+AK234+AK254+AK255+AK257+AK242+AK244+AK246+AK247+AK251+AK103+AK104+AK105+AK110+AK111+AK113+AK114+AK115+AK22+AK23+AK24+AK25+AK26+AK27+AK46+AK50+AK51+AK56+AK61+AK65+AK79+AK157+AK37+AK258+AK259+AK260+AK261+AK262+AK263+AK264+AK265+AK266+AK267+AK268+AK269+AK270+AK271+AK272+AK88+AK91+AK129+AK130+AK131+AK252+AK281+AK83+AK90+AK93+AK95+AK135</f>
        <v>283790.81900000002</v>
      </c>
      <c r="AL290" s="42">
        <f t="shared" ref="AL290:AL299" si="494">AJ290+AK290</f>
        <v>1454449.0189999999</v>
      </c>
      <c r="AN290" s="10"/>
    </row>
    <row r="291" spans="1:40" x14ac:dyDescent="0.35">
      <c r="A291" s="97"/>
      <c r="B291" s="130" t="s">
        <v>3</v>
      </c>
      <c r="C291" s="131"/>
      <c r="D291" s="13">
        <f>D117+D122+D125</f>
        <v>2285747.6</v>
      </c>
      <c r="E291" s="42">
        <f>E117+E122+E125</f>
        <v>0</v>
      </c>
      <c r="F291" s="12">
        <f t="shared" si="448"/>
        <v>2285747.6</v>
      </c>
      <c r="G291" s="13">
        <f>G117+G122+G125</f>
        <v>13339.26</v>
      </c>
      <c r="H291" s="12">
        <f t="shared" si="482"/>
        <v>2299086.86</v>
      </c>
      <c r="I291" s="13">
        <f>I117+I122+I125</f>
        <v>0</v>
      </c>
      <c r="J291" s="12">
        <f t="shared" si="483"/>
        <v>2299086.86</v>
      </c>
      <c r="K291" s="13">
        <f>K117+K122+K125</f>
        <v>0</v>
      </c>
      <c r="L291" s="12">
        <f t="shared" si="484"/>
        <v>2299086.86</v>
      </c>
      <c r="M291" s="23">
        <f>M117+M122+M125</f>
        <v>1002734.673</v>
      </c>
      <c r="N291" s="40">
        <f t="shared" si="485"/>
        <v>3301821.5329999998</v>
      </c>
      <c r="O291" s="13">
        <f>O117+O122+O125</f>
        <v>2423996.1999999997</v>
      </c>
      <c r="P291" s="42">
        <f>P117+P122+P125</f>
        <v>0</v>
      </c>
      <c r="Q291" s="12">
        <f t="shared" si="449"/>
        <v>2423996.1999999997</v>
      </c>
      <c r="R291" s="13">
        <f>R117+R122+R125</f>
        <v>13333</v>
      </c>
      <c r="S291" s="12">
        <f t="shared" si="486"/>
        <v>2437329.1999999997</v>
      </c>
      <c r="T291" s="13">
        <f>T117+T122+T125</f>
        <v>0</v>
      </c>
      <c r="U291" s="12">
        <f t="shared" si="487"/>
        <v>2437329.1999999997</v>
      </c>
      <c r="V291" s="13">
        <f>V117+V122+V125</f>
        <v>0</v>
      </c>
      <c r="W291" s="12">
        <f t="shared" si="488"/>
        <v>2437329.1999999997</v>
      </c>
      <c r="X291" s="13">
        <f>X117+X122+X125</f>
        <v>0</v>
      </c>
      <c r="Y291" s="12">
        <f t="shared" si="489"/>
        <v>2437329.1999999997</v>
      </c>
      <c r="Z291" s="23">
        <f>Z117+Z122+Z125</f>
        <v>-1404112.203</v>
      </c>
      <c r="AA291" s="40">
        <f t="shared" si="490"/>
        <v>1033216.9969999997</v>
      </c>
      <c r="AB291" s="13">
        <f>AB117+AB122+AB125</f>
        <v>2885107.2000000007</v>
      </c>
      <c r="AC291" s="13">
        <f>AC117+AC122+AC125</f>
        <v>0</v>
      </c>
      <c r="AD291" s="13">
        <f t="shared" si="450"/>
        <v>2885107.2000000007</v>
      </c>
      <c r="AE291" s="13">
        <f>AE117+AE122+AE125</f>
        <v>7618.6999999999989</v>
      </c>
      <c r="AF291" s="13">
        <f t="shared" si="491"/>
        <v>2892725.9000000008</v>
      </c>
      <c r="AG291" s="13">
        <f>AG117+AG122+AG125</f>
        <v>0</v>
      </c>
      <c r="AH291" s="13">
        <f t="shared" si="492"/>
        <v>2892725.9000000008</v>
      </c>
      <c r="AI291" s="13">
        <f>AI117+AI122+AI125</f>
        <v>0</v>
      </c>
      <c r="AJ291" s="13">
        <f t="shared" si="493"/>
        <v>2892725.9000000008</v>
      </c>
      <c r="AK291" s="23">
        <f>AK117+AK122+AK125</f>
        <v>-72147.930999999997</v>
      </c>
      <c r="AL291" s="42">
        <f t="shared" si="494"/>
        <v>2820577.969000001</v>
      </c>
      <c r="AN291" s="10"/>
    </row>
    <row r="292" spans="1:40" x14ac:dyDescent="0.35">
      <c r="A292" s="97"/>
      <c r="B292" s="130" t="s">
        <v>32</v>
      </c>
      <c r="C292" s="131"/>
      <c r="D292" s="13">
        <f>D116+D140++D144+D145+D149+D150+D151+D152+D156+D166+D170+D174+D178+D182+D186+D190+D194+D198+D202+D203+D204+D208+D212+D225</f>
        <v>5364437.0999999996</v>
      </c>
      <c r="E292" s="42">
        <f>E116+E140++E144+E145+E149+E150+E151+E152+E156+E166+E170+E174+E178+E182+E186+E190+E194+E198+E202+E203+E204+E208+E212+E225+E159+E216</f>
        <v>79625.538</v>
      </c>
      <c r="F292" s="12">
        <f t="shared" si="448"/>
        <v>5444062.6379999993</v>
      </c>
      <c r="G292" s="13">
        <f>G116+G140++G144+G145+G149+G150+G151+G152+G156+G166+G170+G174+G178+G182+G186+G190+G194+G198+G202+G203+G204+G208+G212+G225+G159+G216+G217+G160+G161+G219+G220</f>
        <v>270857.48100000003</v>
      </c>
      <c r="H292" s="12">
        <f t="shared" si="482"/>
        <v>5714920.118999999</v>
      </c>
      <c r="I292" s="13">
        <f>I116+I140++I144+I145+I149+I150+I151+I152+I156+I166+I170+I174+I178+I182+I186+I190+I194+I198+I202+I203+I204+I208+I212+I225+I159+I216+I217+I160+I161+I219+I220</f>
        <v>69867.7</v>
      </c>
      <c r="J292" s="12">
        <f t="shared" si="483"/>
        <v>5784787.8189999992</v>
      </c>
      <c r="K292" s="13">
        <f>K116+K140++K144+K145+K149+K150+K151+K152+K156+K166+K170+K174+K178+K182+K186+K190+K194+K198+K202+K203+K204+K208+K212+K225+K159+K216+K217+K160+K161+K219+K220+K158</f>
        <v>21381.1</v>
      </c>
      <c r="L292" s="12">
        <f>J292+K292</f>
        <v>5806168.9189999988</v>
      </c>
      <c r="M292" s="23">
        <f>M116+M140++M144+M145+M149+M150+M151+M152+M156+M166+M170+M174+M178+M182+M186+M190+M194+M198+M202+M203+M204+M208+M212+M225+M159+M216+M217+M160+M161+M219+M220+M158+M221</f>
        <v>-475717.85999999993</v>
      </c>
      <c r="N292" s="40">
        <f>L292+M292</f>
        <v>5330451.0589999985</v>
      </c>
      <c r="O292" s="13">
        <f>O116+O140++O144+O145+O149+O150+O151+O152+O156+O166+O170+O174+O178+O182+O186+O190+O194+O198+O202+O203+O204+O208+O212+O225</f>
        <v>3977151.9999999995</v>
      </c>
      <c r="P292" s="42">
        <f>P116+P140++P144+P145+P149+P150+P151+P152+P156+P166+P170+P174+P178+P182+P186+P190+P194+P198+P202+P203+P204+P208+P212+P225+P159+P216</f>
        <v>0</v>
      </c>
      <c r="Q292" s="12">
        <f t="shared" si="449"/>
        <v>3977151.9999999995</v>
      </c>
      <c r="R292" s="13">
        <f>R116+R140++R144+R145+R149+R150+R151+R152+R156+R166+R170+R174+R178+R182+R186+R190+R194+R198+R202+R203+R204+R208+R212+R225+R159+R216+R217+R160+R161+R219+R220</f>
        <v>-32677.599999999999</v>
      </c>
      <c r="S292" s="12">
        <f t="shared" si="486"/>
        <v>3944474.3999999994</v>
      </c>
      <c r="T292" s="13">
        <f>T116+T140++T144+T145+T149+T150+T151+T152+T156+T166+T170+T174+T178+T182+T186+T190+T194+T198+T202+T203+T204+T208+T212+T225+T159+T216+T217+T160+T161+T219+T220</f>
        <v>0</v>
      </c>
      <c r="U292" s="12">
        <f t="shared" si="487"/>
        <v>3944474.3999999994</v>
      </c>
      <c r="V292" s="13">
        <f>V116+V140++V144+V145+V149+V150+V151+V152+V156+V166+V170+V174+V178+V182+V186+V190+V194+V198+V202+V203+V204+V208+V212+V225+V159+V216+V217+V160+V161+V219+V220</f>
        <v>-84124.5</v>
      </c>
      <c r="W292" s="12">
        <f t="shared" si="488"/>
        <v>3860349.8999999994</v>
      </c>
      <c r="X292" s="13">
        <f>X116+X140++X144+X145+X149+X150+X151+X152+X156+X166+X170+X174+X178+X182+X186+X190+X194+X198+X202+X203+X204+X208+X212+X225+X159+X216+X217+X160+X161+X219+X220+X158</f>
        <v>0</v>
      </c>
      <c r="Y292" s="12">
        <f t="shared" si="489"/>
        <v>3860349.8999999994</v>
      </c>
      <c r="Z292" s="23">
        <f>Z116+Z140++Z144+Z145+Z149+Z150+Z151+Z152+Z156+Z166+Z170+Z174+Z178+Z182+Z186+Z190+Z194+Z198+Z202+Z203+Z204+Z208+Z212+Z225+Z159+Z216+Z217+Z160+Z161+Z219+Z220+Z158+Z221</f>
        <v>507509.15999999992</v>
      </c>
      <c r="AA292" s="40">
        <f t="shared" si="490"/>
        <v>4367859.0599999996</v>
      </c>
      <c r="AB292" s="13">
        <f>AB116+AB140++AB144+AB145+AB149+AB150+AB151+AB152+AB156+AB166+AB170+AB174+AB178+AB182+AB186+AB190+AB194+AB198+AB202+AB203+AB204+AB208+AB212+AB225</f>
        <v>3887059.7</v>
      </c>
      <c r="AC292" s="13">
        <f>AC116+AC140++AC144+AC145+AC149+AC150+AC151+AC152+AC156+AC166+AC170+AC174+AC178+AC182+AC186+AC190+AC194+AC198+AC202+AC203+AC204+AC208+AC212+AC225+AC159+AC216</f>
        <v>0</v>
      </c>
      <c r="AD292" s="13">
        <f t="shared" si="450"/>
        <v>3887059.7</v>
      </c>
      <c r="AE292" s="13">
        <f>AE116+AE140++AE144+AE145+AE149+AE150+AE151+AE152+AE156+AE166+AE170+AE174+AE178+AE182+AE186+AE190+AE194+AE198+AE202+AE203+AE204+AE208+AE212+AE225+AE159+AE216+AE217+AE160+AE161+AE219+AE220</f>
        <v>-155766</v>
      </c>
      <c r="AF292" s="13">
        <f t="shared" si="491"/>
        <v>3731293.7</v>
      </c>
      <c r="AG292" s="13">
        <f>AG116+AG140++AG144+AG145+AG149+AG150+AG151+AG152+AG156+AG166+AG170+AG174+AG178+AG182+AG186+AG190+AG194+AG198+AG202+AG203+AG204+AG208+AG212+AG225+AG159+AG216+AG217+AG160+AG161+AG219+AG220</f>
        <v>-28221.546999999999</v>
      </c>
      <c r="AH292" s="13">
        <f t="shared" si="492"/>
        <v>3703072.1530000004</v>
      </c>
      <c r="AI292" s="13">
        <f>AI116+AI140++AI144+AI145+AI149+AI150+AI151+AI152+AI156+AI166+AI170+AI174+AI178+AI182+AI186+AI190+AI194+AI198+AI202+AI203+AI204+AI208+AI212+AI225+AI159+AI216+AI217+AI160+AI161+AI219+AI220+AI158</f>
        <v>28221.546999999999</v>
      </c>
      <c r="AJ292" s="13">
        <f t="shared" si="493"/>
        <v>3731293.7</v>
      </c>
      <c r="AK292" s="23">
        <f>AK116+AK140++AK144+AK145+AK149+AK150+AK151+AK152+AK156+AK166+AK170+AK174+AK178+AK182+AK186+AK190+AK194+AK198+AK202+AK203+AK204+AK208+AK212+AK225+AK159+AK216+AK217+AK160+AK161+AK219+AK220+AK158+AK221</f>
        <v>0</v>
      </c>
      <c r="AL292" s="42">
        <f t="shared" si="494"/>
        <v>3731293.7</v>
      </c>
      <c r="AN292" s="10"/>
    </row>
    <row r="293" spans="1:40" x14ac:dyDescent="0.35">
      <c r="A293" s="98"/>
      <c r="B293" s="130" t="s">
        <v>11</v>
      </c>
      <c r="C293" s="131"/>
      <c r="D293" s="13">
        <f>D32+D45+D55+D60+D66+D70+D74+D75+D76+D77+D78+D80+D81+D41</f>
        <v>61669.000000000007</v>
      </c>
      <c r="E293" s="42">
        <f>E32+E45+E55+E60+E66+E70+E74+E75+E76+E77+E78+E80+E81+E41</f>
        <v>0</v>
      </c>
      <c r="F293" s="12">
        <f t="shared" si="448"/>
        <v>61669.000000000007</v>
      </c>
      <c r="G293" s="13">
        <f>G32+G45+G55+G60+G66+G70+G74+G75+G76+G77+G78+G80+G81+G41+G82+G89</f>
        <v>35610.94</v>
      </c>
      <c r="H293" s="12">
        <f t="shared" si="482"/>
        <v>97279.94</v>
      </c>
      <c r="I293" s="13">
        <f>I32+I45+I55+I60+I66+I70+I74+I75+I76+I77+I78+I80+I81+I41+I82+I89</f>
        <v>0</v>
      </c>
      <c r="J293" s="12">
        <f t="shared" si="483"/>
        <v>97279.94</v>
      </c>
      <c r="K293" s="13">
        <f>K32+K45+K55+K60+K66+K70+K74+K75+K76+K77+K78+K80+K81+K41+K82+K89</f>
        <v>0</v>
      </c>
      <c r="L293" s="12">
        <f t="shared" si="484"/>
        <v>97279.94</v>
      </c>
      <c r="M293" s="23">
        <f>M32+M45+M55+M60+M66+M70+M74+M75+M76+M77+M78+M80+M81+M41+M82+M89+M92+M94+M96</f>
        <v>18216.060000000001</v>
      </c>
      <c r="N293" s="40">
        <f t="shared" ref="N293:N299" si="495">L293+M293</f>
        <v>115496</v>
      </c>
      <c r="O293" s="13">
        <f>O32+O45+O55+O60+O66+O70+O74+O75+O76+O77+O78+O80+O81+O41</f>
        <v>203735.49999999997</v>
      </c>
      <c r="P293" s="42">
        <f>P32+P45+P55+P60+P66+P70+P74+P75+P76+P77+P78+P80+P81+P41</f>
        <v>-90261.3</v>
      </c>
      <c r="Q293" s="12">
        <f t="shared" si="449"/>
        <v>113474.19999999997</v>
      </c>
      <c r="R293" s="13">
        <f>R32+R45+R55+R60+R66+R70+R74+R75+R76+R77+R78+R80+R81+R41+R84+R89</f>
        <v>0</v>
      </c>
      <c r="S293" s="12">
        <f t="shared" si="486"/>
        <v>113474.19999999997</v>
      </c>
      <c r="T293" s="13">
        <f>T32+T45+T55+T60+T66+T70+T74+T75+T76+T77+T78+T80+T81+T41+T84+T89</f>
        <v>0</v>
      </c>
      <c r="U293" s="12">
        <f t="shared" si="487"/>
        <v>113474.19999999997</v>
      </c>
      <c r="V293" s="13">
        <f>V32+V45+V55+V60+V66+V70+V74+V75+V76+V77+V78+V80+V81+V41+V84+V89</f>
        <v>0</v>
      </c>
      <c r="W293" s="12">
        <f t="shared" si="488"/>
        <v>113474.19999999997</v>
      </c>
      <c r="X293" s="13">
        <f>X32+X45+X55+X60+X66+X70+X74+X75+X76+X77+X78+X80+X81+X41+X84+X89</f>
        <v>0</v>
      </c>
      <c r="Y293" s="12">
        <f t="shared" si="489"/>
        <v>113474.19999999997</v>
      </c>
      <c r="Z293" s="23">
        <f>Z32+Z45+Z55+Z60+Z66+Z70+Z74+Z75+Z76+Z77+Z78+Z80+Z81+Z41+Z82+Z89+Z92+Z94+Z96</f>
        <v>0</v>
      </c>
      <c r="AA293" s="40">
        <f t="shared" si="490"/>
        <v>113474.19999999997</v>
      </c>
      <c r="AB293" s="13">
        <f>AB32+AB45+AB55+AB60+AB66+AB70+AB74+AB75+AB76+AB77+AB78+AB80+AB81+AB41</f>
        <v>107856.9</v>
      </c>
      <c r="AC293" s="13">
        <f>AC32+AC45+AC55+AC60+AC66+AC70+AC74+AC75+AC76+AC77+AC78+AC80+AC81+AC41</f>
        <v>-59234</v>
      </c>
      <c r="AD293" s="13">
        <f t="shared" si="450"/>
        <v>48622.899999999994</v>
      </c>
      <c r="AE293" s="13">
        <f>AE32+AE45+AE55+AE60+AE66+AE70+AE74+AE75+AE76+AE77+AE78+AE80+AE81+AE41+AE84+AE89</f>
        <v>0</v>
      </c>
      <c r="AF293" s="13">
        <f t="shared" si="491"/>
        <v>48622.899999999994</v>
      </c>
      <c r="AG293" s="13">
        <f>AG32+AG45+AG55+AG60+AG66+AG70+AG74+AG75+AG76+AG77+AG78+AG80+AG81+AG41+AG84+AG89</f>
        <v>0</v>
      </c>
      <c r="AH293" s="13">
        <f t="shared" si="492"/>
        <v>48622.899999999994</v>
      </c>
      <c r="AI293" s="13">
        <f>AI32+AI45+AI55+AI60+AI66+AI70+AI74+AI75+AI76+AI77+AI78+AI80+AI81+AI41+AI84+AI89</f>
        <v>0</v>
      </c>
      <c r="AJ293" s="13">
        <f t="shared" si="493"/>
        <v>48622.899999999994</v>
      </c>
      <c r="AK293" s="23">
        <f>AK32+AK45+AK55+AK60+AK66+AK70+AK74+AK75+AK76+AK77+AK78+AK80+AK81+AK41+AK82+AK89+AK92+AK94+AK96</f>
        <v>1563.701</v>
      </c>
      <c r="AL293" s="42">
        <f t="shared" si="494"/>
        <v>50186.600999999995</v>
      </c>
    </row>
    <row r="294" spans="1:40" x14ac:dyDescent="0.35">
      <c r="A294" s="98"/>
      <c r="B294" s="130" t="s">
        <v>31</v>
      </c>
      <c r="C294" s="131"/>
      <c r="D294" s="13">
        <f>D277</f>
        <v>300000</v>
      </c>
      <c r="E294" s="42">
        <f>E277</f>
        <v>0</v>
      </c>
      <c r="F294" s="12">
        <f t="shared" si="448"/>
        <v>300000</v>
      </c>
      <c r="G294" s="13">
        <f>G277+G218</f>
        <v>91723.186000000002</v>
      </c>
      <c r="H294" s="12">
        <f t="shared" si="482"/>
        <v>391723.18599999999</v>
      </c>
      <c r="I294" s="13">
        <f>I277+I218</f>
        <v>0</v>
      </c>
      <c r="J294" s="12">
        <f t="shared" si="483"/>
        <v>391723.18599999999</v>
      </c>
      <c r="K294" s="13">
        <f>K277+K218</f>
        <v>0</v>
      </c>
      <c r="L294" s="12">
        <f t="shared" si="484"/>
        <v>391723.18599999999</v>
      </c>
      <c r="M294" s="23">
        <f>M277+M218</f>
        <v>0</v>
      </c>
      <c r="N294" s="40">
        <f t="shared" si="495"/>
        <v>391723.18599999999</v>
      </c>
      <c r="O294" s="13">
        <f t="shared" ref="O294:AB294" si="496">O277</f>
        <v>0</v>
      </c>
      <c r="P294" s="42">
        <f>P277</f>
        <v>0</v>
      </c>
      <c r="Q294" s="12">
        <f t="shared" si="449"/>
        <v>0</v>
      </c>
      <c r="R294" s="13">
        <f>R277+R218</f>
        <v>0</v>
      </c>
      <c r="S294" s="12">
        <f t="shared" si="486"/>
        <v>0</v>
      </c>
      <c r="T294" s="13">
        <f>T277+T218</f>
        <v>0</v>
      </c>
      <c r="U294" s="12">
        <f t="shared" si="487"/>
        <v>0</v>
      </c>
      <c r="V294" s="13">
        <f>V277+V218</f>
        <v>0</v>
      </c>
      <c r="W294" s="12">
        <f t="shared" si="488"/>
        <v>0</v>
      </c>
      <c r="X294" s="13">
        <f>X277+X218</f>
        <v>0</v>
      </c>
      <c r="Y294" s="12">
        <f t="shared" si="489"/>
        <v>0</v>
      </c>
      <c r="Z294" s="23">
        <f>Z277+Z218</f>
        <v>0</v>
      </c>
      <c r="AA294" s="40">
        <f t="shared" si="490"/>
        <v>0</v>
      </c>
      <c r="AB294" s="13">
        <f t="shared" si="496"/>
        <v>0</v>
      </c>
      <c r="AC294" s="13">
        <f>AC277</f>
        <v>0</v>
      </c>
      <c r="AD294" s="13">
        <f t="shared" si="450"/>
        <v>0</v>
      </c>
      <c r="AE294" s="13">
        <f>AE277+AE218</f>
        <v>0</v>
      </c>
      <c r="AF294" s="13">
        <f t="shared" si="491"/>
        <v>0</v>
      </c>
      <c r="AG294" s="13">
        <f>AG277+AG218</f>
        <v>0</v>
      </c>
      <c r="AH294" s="13">
        <f t="shared" si="492"/>
        <v>0</v>
      </c>
      <c r="AI294" s="13">
        <f>AI277+AI218</f>
        <v>0</v>
      </c>
      <c r="AJ294" s="13">
        <f t="shared" si="493"/>
        <v>0</v>
      </c>
      <c r="AK294" s="23">
        <f>AK277+AK218</f>
        <v>0</v>
      </c>
      <c r="AL294" s="42">
        <f t="shared" si="494"/>
        <v>0</v>
      </c>
    </row>
    <row r="295" spans="1:40" x14ac:dyDescent="0.35">
      <c r="A295" s="98"/>
      <c r="B295" s="130" t="s">
        <v>130</v>
      </c>
      <c r="C295" s="131"/>
      <c r="D295" s="16">
        <f>D233</f>
        <v>0</v>
      </c>
      <c r="E295" s="43">
        <f>E233</f>
        <v>0</v>
      </c>
      <c r="F295" s="12">
        <f t="shared" si="448"/>
        <v>0</v>
      </c>
      <c r="G295" s="16">
        <f>G233</f>
        <v>0</v>
      </c>
      <c r="H295" s="12">
        <f t="shared" si="482"/>
        <v>0</v>
      </c>
      <c r="I295" s="13">
        <f>I233</f>
        <v>0</v>
      </c>
      <c r="J295" s="12">
        <f t="shared" si="483"/>
        <v>0</v>
      </c>
      <c r="K295" s="13">
        <f>K233</f>
        <v>0</v>
      </c>
      <c r="L295" s="12">
        <f t="shared" si="484"/>
        <v>0</v>
      </c>
      <c r="M295" s="23">
        <f>M233</f>
        <v>0</v>
      </c>
      <c r="N295" s="40">
        <f t="shared" si="495"/>
        <v>0</v>
      </c>
      <c r="O295" s="16">
        <f>O233</f>
        <v>13981.8</v>
      </c>
      <c r="P295" s="43">
        <f>P233</f>
        <v>0</v>
      </c>
      <c r="Q295" s="12">
        <f t="shared" si="449"/>
        <v>13981.8</v>
      </c>
      <c r="R295" s="16">
        <f>R233</f>
        <v>0</v>
      </c>
      <c r="S295" s="12">
        <f t="shared" si="486"/>
        <v>13981.8</v>
      </c>
      <c r="T295" s="16">
        <f>T233</f>
        <v>0</v>
      </c>
      <c r="U295" s="12">
        <f t="shared" si="487"/>
        <v>13981.8</v>
      </c>
      <c r="V295" s="16">
        <f>V233</f>
        <v>0</v>
      </c>
      <c r="W295" s="12">
        <f t="shared" si="488"/>
        <v>13981.8</v>
      </c>
      <c r="X295" s="13">
        <f>X233</f>
        <v>0</v>
      </c>
      <c r="Y295" s="12">
        <f t="shared" si="489"/>
        <v>13981.8</v>
      </c>
      <c r="Z295" s="23">
        <f>Z233</f>
        <v>0</v>
      </c>
      <c r="AA295" s="40">
        <f t="shared" si="490"/>
        <v>13981.8</v>
      </c>
      <c r="AB295" s="16">
        <f>AB233</f>
        <v>0</v>
      </c>
      <c r="AC295" s="16">
        <f>AC233</f>
        <v>0</v>
      </c>
      <c r="AD295" s="13">
        <f t="shared" si="450"/>
        <v>0</v>
      </c>
      <c r="AE295" s="16">
        <f>AE233</f>
        <v>0</v>
      </c>
      <c r="AF295" s="13">
        <f t="shared" si="491"/>
        <v>0</v>
      </c>
      <c r="AG295" s="16">
        <f>AG233</f>
        <v>0</v>
      </c>
      <c r="AH295" s="13">
        <f t="shared" si="492"/>
        <v>0</v>
      </c>
      <c r="AI295" s="13">
        <f>AI233</f>
        <v>0</v>
      </c>
      <c r="AJ295" s="13">
        <f t="shared" si="493"/>
        <v>0</v>
      </c>
      <c r="AK295" s="23">
        <f>AK233</f>
        <v>0</v>
      </c>
      <c r="AL295" s="42">
        <f t="shared" si="494"/>
        <v>0</v>
      </c>
    </row>
    <row r="296" spans="1:40" x14ac:dyDescent="0.35">
      <c r="A296" s="98"/>
      <c r="B296" s="130" t="s">
        <v>133</v>
      </c>
      <c r="C296" s="131"/>
      <c r="D296" s="16">
        <f>D245+D243</f>
        <v>9180.5</v>
      </c>
      <c r="E296" s="43">
        <f>E245+E243</f>
        <v>0</v>
      </c>
      <c r="F296" s="12">
        <f t="shared" si="448"/>
        <v>9180.5</v>
      </c>
      <c r="G296" s="16">
        <f>G245+G243</f>
        <v>0</v>
      </c>
      <c r="H296" s="12">
        <f t="shared" si="482"/>
        <v>9180.5</v>
      </c>
      <c r="I296" s="13">
        <f>I245+I243</f>
        <v>-4699.8</v>
      </c>
      <c r="J296" s="12">
        <f t="shared" si="483"/>
        <v>4480.7</v>
      </c>
      <c r="K296" s="13">
        <f>K245+K243</f>
        <v>4699.8</v>
      </c>
      <c r="L296" s="12">
        <f t="shared" si="484"/>
        <v>9180.5</v>
      </c>
      <c r="M296" s="23">
        <f>M245+M243</f>
        <v>0</v>
      </c>
      <c r="N296" s="40">
        <f t="shared" si="495"/>
        <v>9180.5</v>
      </c>
      <c r="O296" s="16">
        <f t="shared" ref="O296:AB296" si="497">O245+O243</f>
        <v>0</v>
      </c>
      <c r="P296" s="43">
        <f>P245+P243</f>
        <v>0</v>
      </c>
      <c r="Q296" s="12">
        <f t="shared" si="449"/>
        <v>0</v>
      </c>
      <c r="R296" s="16">
        <f>R245+R243</f>
        <v>0</v>
      </c>
      <c r="S296" s="12">
        <f t="shared" si="486"/>
        <v>0</v>
      </c>
      <c r="T296" s="16">
        <f>T245+T243</f>
        <v>0</v>
      </c>
      <c r="U296" s="12">
        <f t="shared" si="487"/>
        <v>0</v>
      </c>
      <c r="V296" s="16">
        <f>V245+V243</f>
        <v>0</v>
      </c>
      <c r="W296" s="12">
        <f t="shared" si="488"/>
        <v>0</v>
      </c>
      <c r="X296" s="13">
        <f>X245+X243</f>
        <v>0</v>
      </c>
      <c r="Y296" s="12">
        <f t="shared" si="489"/>
        <v>0</v>
      </c>
      <c r="Z296" s="23">
        <f>Z245+Z243</f>
        <v>0</v>
      </c>
      <c r="AA296" s="40">
        <f t="shared" si="490"/>
        <v>0</v>
      </c>
      <c r="AB296" s="16">
        <f t="shared" si="497"/>
        <v>0</v>
      </c>
      <c r="AC296" s="16">
        <f>AC245+AC243</f>
        <v>0</v>
      </c>
      <c r="AD296" s="13">
        <f t="shared" si="450"/>
        <v>0</v>
      </c>
      <c r="AE296" s="16">
        <f>AE245+AE243</f>
        <v>0</v>
      </c>
      <c r="AF296" s="13">
        <f t="shared" si="491"/>
        <v>0</v>
      </c>
      <c r="AG296" s="16">
        <f>AG245+AG243</f>
        <v>0</v>
      </c>
      <c r="AH296" s="13">
        <f t="shared" si="492"/>
        <v>0</v>
      </c>
      <c r="AI296" s="13">
        <f>AI245+AI243</f>
        <v>0</v>
      </c>
      <c r="AJ296" s="13">
        <f t="shared" si="493"/>
        <v>0</v>
      </c>
      <c r="AK296" s="23">
        <f>AK245+AK243</f>
        <v>0</v>
      </c>
      <c r="AL296" s="42">
        <f t="shared" si="494"/>
        <v>0</v>
      </c>
    </row>
    <row r="297" spans="1:40" x14ac:dyDescent="0.35">
      <c r="A297" s="98"/>
      <c r="B297" s="130" t="s">
        <v>252</v>
      </c>
      <c r="C297" s="131"/>
      <c r="D297" s="33"/>
      <c r="E297" s="42">
        <f>E112</f>
        <v>2697</v>
      </c>
      <c r="F297" s="12">
        <f t="shared" si="448"/>
        <v>2697</v>
      </c>
      <c r="G297" s="13">
        <f>G112+G132</f>
        <v>0</v>
      </c>
      <c r="H297" s="12">
        <f t="shared" si="482"/>
        <v>2697</v>
      </c>
      <c r="I297" s="13">
        <f>I112+I132</f>
        <v>0</v>
      </c>
      <c r="J297" s="12">
        <f t="shared" si="483"/>
        <v>2697</v>
      </c>
      <c r="K297" s="13">
        <f>K112+K132</f>
        <v>0</v>
      </c>
      <c r="L297" s="12">
        <f t="shared" si="484"/>
        <v>2697</v>
      </c>
      <c r="M297" s="23">
        <f>M112+M132</f>
        <v>0</v>
      </c>
      <c r="N297" s="40">
        <f t="shared" si="495"/>
        <v>2697</v>
      </c>
      <c r="O297" s="33"/>
      <c r="P297" s="42">
        <f>P112</f>
        <v>6293</v>
      </c>
      <c r="Q297" s="12">
        <f t="shared" si="449"/>
        <v>6293</v>
      </c>
      <c r="R297" s="13">
        <f>R112+R132</f>
        <v>2850</v>
      </c>
      <c r="S297" s="12">
        <f t="shared" si="486"/>
        <v>9143</v>
      </c>
      <c r="T297" s="13">
        <f>T112+T132</f>
        <v>-2850</v>
      </c>
      <c r="U297" s="12">
        <f t="shared" si="487"/>
        <v>6293</v>
      </c>
      <c r="V297" s="13">
        <f>V112+V132</f>
        <v>0</v>
      </c>
      <c r="W297" s="12">
        <f t="shared" si="488"/>
        <v>6293</v>
      </c>
      <c r="X297" s="13">
        <f>X112+X132</f>
        <v>0</v>
      </c>
      <c r="Y297" s="12">
        <f t="shared" si="489"/>
        <v>6293</v>
      </c>
      <c r="Z297" s="23">
        <f>Z112+Z132</f>
        <v>0</v>
      </c>
      <c r="AA297" s="40">
        <f t="shared" si="490"/>
        <v>6293</v>
      </c>
      <c r="AB297" s="33"/>
      <c r="AC297" s="33">
        <f>AC112</f>
        <v>0</v>
      </c>
      <c r="AD297" s="13">
        <f t="shared" si="450"/>
        <v>0</v>
      </c>
      <c r="AE297" s="33">
        <f>AE112+AE132</f>
        <v>0</v>
      </c>
      <c r="AF297" s="13">
        <f t="shared" si="491"/>
        <v>0</v>
      </c>
      <c r="AG297" s="33">
        <f>AG112+AG132</f>
        <v>0</v>
      </c>
      <c r="AH297" s="13">
        <f t="shared" si="492"/>
        <v>0</v>
      </c>
      <c r="AI297" s="13">
        <f>AI112+AI132</f>
        <v>0</v>
      </c>
      <c r="AJ297" s="13">
        <f t="shared" si="493"/>
        <v>0</v>
      </c>
      <c r="AK297" s="23">
        <f>AK112+AK132</f>
        <v>0</v>
      </c>
      <c r="AL297" s="42">
        <f t="shared" si="494"/>
        <v>0</v>
      </c>
    </row>
    <row r="298" spans="1:40" x14ac:dyDescent="0.35">
      <c r="A298" s="98"/>
      <c r="B298" s="130" t="s">
        <v>253</v>
      </c>
      <c r="C298" s="131"/>
      <c r="D298" s="33"/>
      <c r="E298" s="42">
        <f>E256</f>
        <v>11709.7</v>
      </c>
      <c r="F298" s="12">
        <f t="shared" si="448"/>
        <v>11709.7</v>
      </c>
      <c r="G298" s="13">
        <f>G256</f>
        <v>0</v>
      </c>
      <c r="H298" s="12">
        <f t="shared" si="482"/>
        <v>11709.7</v>
      </c>
      <c r="I298" s="13">
        <f>I256</f>
        <v>0</v>
      </c>
      <c r="J298" s="12">
        <f t="shared" si="483"/>
        <v>11709.7</v>
      </c>
      <c r="K298" s="13">
        <f>K256</f>
        <v>0</v>
      </c>
      <c r="L298" s="12">
        <f t="shared" si="484"/>
        <v>11709.7</v>
      </c>
      <c r="M298" s="23">
        <f>M256</f>
        <v>-24.943000000000001</v>
      </c>
      <c r="N298" s="40">
        <f t="shared" si="495"/>
        <v>11684.757000000001</v>
      </c>
      <c r="O298" s="33"/>
      <c r="P298" s="42">
        <f>P256</f>
        <v>0</v>
      </c>
      <c r="Q298" s="12">
        <f t="shared" si="449"/>
        <v>0</v>
      </c>
      <c r="R298" s="13">
        <f>R256</f>
        <v>0</v>
      </c>
      <c r="S298" s="12">
        <f t="shared" si="486"/>
        <v>0</v>
      </c>
      <c r="T298" s="13">
        <f>T256</f>
        <v>0</v>
      </c>
      <c r="U298" s="12">
        <f t="shared" si="487"/>
        <v>0</v>
      </c>
      <c r="V298" s="13">
        <f>V256</f>
        <v>0</v>
      </c>
      <c r="W298" s="12">
        <f t="shared" si="488"/>
        <v>0</v>
      </c>
      <c r="X298" s="13">
        <f>X256</f>
        <v>0</v>
      </c>
      <c r="Y298" s="12">
        <f t="shared" si="489"/>
        <v>0</v>
      </c>
      <c r="Z298" s="23">
        <f>Z256</f>
        <v>0</v>
      </c>
      <c r="AA298" s="40">
        <f t="shared" si="490"/>
        <v>0</v>
      </c>
      <c r="AB298" s="33"/>
      <c r="AC298" s="13">
        <f>AC256</f>
        <v>0</v>
      </c>
      <c r="AD298" s="13">
        <f t="shared" si="450"/>
        <v>0</v>
      </c>
      <c r="AE298" s="13">
        <f>AE256</f>
        <v>0</v>
      </c>
      <c r="AF298" s="13">
        <f t="shared" si="491"/>
        <v>0</v>
      </c>
      <c r="AG298" s="13">
        <f>AG256</f>
        <v>0</v>
      </c>
      <c r="AH298" s="13">
        <f t="shared" si="492"/>
        <v>0</v>
      </c>
      <c r="AI298" s="13">
        <f>AI256</f>
        <v>0</v>
      </c>
      <c r="AJ298" s="13">
        <f t="shared" si="493"/>
        <v>0</v>
      </c>
      <c r="AK298" s="23">
        <f>AK256</f>
        <v>0</v>
      </c>
      <c r="AL298" s="42">
        <f t="shared" si="494"/>
        <v>0</v>
      </c>
    </row>
    <row r="299" spans="1:40" x14ac:dyDescent="0.35">
      <c r="A299" s="98"/>
      <c r="B299" s="142" t="s">
        <v>369</v>
      </c>
      <c r="C299" s="143"/>
      <c r="D299" s="13">
        <f>D283-D290-D291-D292-D293-D294-D295-D296</f>
        <v>-1.862645149230957E-9</v>
      </c>
      <c r="E299" s="42">
        <f>E283-E290-E291-E292-E293-E294-E295-E296-E297-E298</f>
        <v>-9.0949470177292824E-11</v>
      </c>
      <c r="F299" s="13"/>
      <c r="G299" s="13">
        <f>G283-G290-G291-G292-G293-G294-G295-G296-G297-G298</f>
        <v>4.3655745685100555E-11</v>
      </c>
      <c r="H299" s="13"/>
      <c r="I299" s="13">
        <f>I283-I290-I291-I292-I293-I294-I295-I296-I297-I298</f>
        <v>-2.7284841053187847E-12</v>
      </c>
      <c r="J299" s="62"/>
      <c r="K299" s="13">
        <f>K283-K290-K291-K292-K293-K294-K295-K296-K297-K298</f>
        <v>2.7284841053187847E-12</v>
      </c>
      <c r="L299" s="62"/>
      <c r="M299" s="23">
        <f>M282</f>
        <v>13200</v>
      </c>
      <c r="N299" s="40">
        <f t="shared" si="495"/>
        <v>13200</v>
      </c>
      <c r="O299" s="13"/>
      <c r="P299" s="13"/>
      <c r="Q299" s="13"/>
      <c r="R299" s="13"/>
      <c r="S299" s="13"/>
      <c r="T299" s="13"/>
      <c r="U299" s="13"/>
      <c r="V299" s="13"/>
      <c r="W299" s="62"/>
      <c r="X299" s="13"/>
      <c r="Y299" s="62"/>
      <c r="Z299" s="23">
        <f>Z282</f>
        <v>0</v>
      </c>
      <c r="AA299" s="40">
        <f t="shared" si="490"/>
        <v>0</v>
      </c>
      <c r="AB299" s="13"/>
      <c r="AC299" s="13"/>
      <c r="AD299" s="13"/>
      <c r="AE299" s="13"/>
      <c r="AF299" s="13"/>
      <c r="AG299" s="13"/>
      <c r="AH299" s="62"/>
      <c r="AI299" s="13"/>
      <c r="AJ299" s="62"/>
      <c r="AK299" s="23">
        <f>AK282</f>
        <v>0</v>
      </c>
      <c r="AL299" s="42">
        <f t="shared" si="494"/>
        <v>0</v>
      </c>
    </row>
    <row r="300" spans="1:40" x14ac:dyDescent="0.35">
      <c r="F300" s="32"/>
      <c r="H300" s="32"/>
      <c r="J300" s="32"/>
      <c r="K300" s="32">
        <f>K22+K23+K24+K25+K26+K29+K34+K39+K43+K48+K50+K53+K58+K63+K65+K68+K72+K74+K75+K76+K77+K78+K79+K80+K81+K82+K88+K89+K91+K103+K104+K105+K110+K111+K112+K113+K114+K115+K116+K119+K129+K130+K131+K142+K144+K147+K149+K150+K151+K152+K156+K157+K159+K160+K161+K168+K172+K176+K180+K184+K188+K192+K196+K200+K202+K203+K206+K210+K214+K216+K217+K218+K219+K220+K232+K233+K236+K242+K243+K244+K245+K246+K249+K251+K252+K254+K255+K256+K257+K258+K259+K260+K261+K262+K263+K264+K265+K266+K267+K268+K269+K270+K271+K272+K279+K281+K83+K90+K158</f>
        <v>26027.302</v>
      </c>
      <c r="L300" s="32"/>
      <c r="M300" s="32">
        <f>M22+M23+M24+M25+M26+M29+M34+M39+M43+M48+M50+M53+M58+M63+M65+M68+M72+M74+M75+M76+M77+M78+M79+M80+M81+M82+M88+M89+M91+M103+M104+M110+M111+M112+M113+M114+M115+M116+M119+M129+M130+M131+M142+M144+M147+M149+M150+M151+M152+M156+M157+M159+M160+M161+M168+M172+M176+M180+M184+M188+M192+M196+M200+M202+M203+M206+M210+M214+M216+M217+M218+M219+M220+M232+M233+M236+M242+M243+M244+M245+M246+M249+M251+M252+M254+M255+M256+M257+M258+M259+M260+M261+M262+M263+M264+M265+M266+M267+M268+M269+M270+M271+M272+M279+M281+M90+M158+M282+M85+M92+M93+M95+M107+M135+M221</f>
        <v>-87506.869000000035</v>
      </c>
      <c r="N300" s="99"/>
      <c r="O300" s="32">
        <f t="shared" ref="O300:AK300" si="498">O22+O23+O24+O25+O26+O29+O34+O39+O43+O48+O50+O53+O58+O63+O65+O68+O72+O74+O75+O76+O77+O78+O79+O80+O81+O82+O88+O89+O91+O103+O104+O110+O111+O112+O113+O114+O115+O116+O119+O129+O130+O131+O142+O144+O147+O149+O150+O151+O152+O156+O157+O159+O160+O161+O168+O172+O176+O180+O184+O188+O192+O196+O200+O202+O203+O206+O210+O214+O216+O217+O218+O219+O220+O232+O233+O236+O242+O243+O244+O245+O246+O249+O251+O252+O254+O255+O256+O257+O258+O259+O260+O261+O262+O263+O264+O265+O266+O267+O268+O269+O270+O271+O272+O279+O281+O90+O158+O282+O85+O92+O93+O95+O107+O135+O221+O94+O96</f>
        <v>3056596.5</v>
      </c>
      <c r="P300" s="32">
        <f t="shared" si="498"/>
        <v>231143.2</v>
      </c>
      <c r="Q300" s="32">
        <f t="shared" si="498"/>
        <v>3287739.6999999997</v>
      </c>
      <c r="R300" s="32">
        <f t="shared" si="498"/>
        <v>-13154.028</v>
      </c>
      <c r="S300" s="32">
        <f t="shared" si="498"/>
        <v>3274585.6719999998</v>
      </c>
      <c r="T300" s="32">
        <f t="shared" si="498"/>
        <v>0</v>
      </c>
      <c r="U300" s="32">
        <f t="shared" si="498"/>
        <v>3274585.6719999998</v>
      </c>
      <c r="V300" s="32">
        <f t="shared" si="498"/>
        <v>-84124.5</v>
      </c>
      <c r="W300" s="32">
        <f t="shared" si="498"/>
        <v>3190461.1719999998</v>
      </c>
      <c r="X300" s="32">
        <f t="shared" si="498"/>
        <v>-1537.377</v>
      </c>
      <c r="Y300" s="32">
        <f t="shared" si="498"/>
        <v>3188923.7949999999</v>
      </c>
      <c r="Z300" s="32">
        <f t="shared" si="498"/>
        <v>212044.46899999998</v>
      </c>
      <c r="AA300" s="99"/>
      <c r="AB300" s="32">
        <f t="shared" si="498"/>
        <v>2743256.5999999996</v>
      </c>
      <c r="AC300" s="32">
        <f t="shared" si="498"/>
        <v>-46776.10000000002</v>
      </c>
      <c r="AD300" s="32">
        <f t="shared" si="498"/>
        <v>2696480.5000000009</v>
      </c>
      <c r="AE300" s="32">
        <f t="shared" si="498"/>
        <v>-18064.5</v>
      </c>
      <c r="AF300" s="32">
        <f t="shared" si="498"/>
        <v>2678416.0000000009</v>
      </c>
      <c r="AG300" s="32">
        <f t="shared" si="498"/>
        <v>-28221.546999999999</v>
      </c>
      <c r="AH300" s="32">
        <f t="shared" si="498"/>
        <v>2650194.4530000007</v>
      </c>
      <c r="AI300" s="32">
        <f t="shared" si="498"/>
        <v>28221.546999999999</v>
      </c>
      <c r="AJ300" s="32">
        <f t="shared" si="498"/>
        <v>2678416.0000000009</v>
      </c>
      <c r="AK300" s="32">
        <f t="shared" si="498"/>
        <v>285354.52</v>
      </c>
      <c r="AL300" s="99"/>
    </row>
    <row r="301" spans="1:40" x14ac:dyDescent="0.35">
      <c r="F301" s="32"/>
      <c r="H301" s="32"/>
      <c r="J301" s="32"/>
      <c r="K301" s="9">
        <f t="shared" ref="K301" si="499">K283-K285-K286-K287-K288</f>
        <v>26027.302</v>
      </c>
      <c r="L301" s="32"/>
      <c r="M301" s="32">
        <f>M283-M285-M286-M287-M288</f>
        <v>-87506.868999999831</v>
      </c>
      <c r="N301" s="99"/>
      <c r="O301" s="32">
        <f t="shared" ref="O301:AK301" si="500">O283-O285-O286-O287-O288</f>
        <v>3146857.8</v>
      </c>
      <c r="P301" s="32">
        <f t="shared" si="500"/>
        <v>140881.90000000002</v>
      </c>
      <c r="Q301" s="32">
        <f t="shared" si="500"/>
        <v>3287739.7</v>
      </c>
      <c r="R301" s="32">
        <f t="shared" si="500"/>
        <v>-13154.028000000002</v>
      </c>
      <c r="S301" s="32">
        <f t="shared" si="500"/>
        <v>3274585.6719999993</v>
      </c>
      <c r="T301" s="32">
        <f t="shared" si="500"/>
        <v>0</v>
      </c>
      <c r="U301" s="32">
        <f t="shared" si="500"/>
        <v>3274585.6719999993</v>
      </c>
      <c r="V301" s="32">
        <f t="shared" si="500"/>
        <v>-84124.5</v>
      </c>
      <c r="W301" s="32">
        <f t="shared" si="500"/>
        <v>3190461.1719999993</v>
      </c>
      <c r="X301" s="32">
        <f t="shared" si="500"/>
        <v>-1537.3770000000004</v>
      </c>
      <c r="Y301" s="32">
        <f t="shared" si="500"/>
        <v>3188923.7949999999</v>
      </c>
      <c r="Z301" s="32">
        <f t="shared" si="500"/>
        <v>212044.46899999981</v>
      </c>
      <c r="AA301" s="99"/>
      <c r="AB301" s="32">
        <f t="shared" si="500"/>
        <v>2784426.1000000006</v>
      </c>
      <c r="AC301" s="32">
        <f t="shared" si="500"/>
        <v>-106010.1</v>
      </c>
      <c r="AD301" s="32">
        <f t="shared" si="500"/>
        <v>2678416.0000000009</v>
      </c>
      <c r="AE301" s="32">
        <f t="shared" si="500"/>
        <v>1.1823431123048067E-11</v>
      </c>
      <c r="AF301" s="32">
        <f t="shared" si="500"/>
        <v>2678416.0000000009</v>
      </c>
      <c r="AG301" s="32">
        <f t="shared" si="500"/>
        <v>-28221.547000000006</v>
      </c>
      <c r="AH301" s="32">
        <f t="shared" si="500"/>
        <v>2650194.4530000007</v>
      </c>
      <c r="AI301" s="32">
        <f t="shared" si="500"/>
        <v>28221.546999999999</v>
      </c>
      <c r="AJ301" s="32">
        <f t="shared" si="500"/>
        <v>2678416.0000000009</v>
      </c>
      <c r="AK301" s="32">
        <f t="shared" si="500"/>
        <v>285354.51999999996</v>
      </c>
      <c r="AL301" s="99"/>
    </row>
    <row r="302" spans="1:40" x14ac:dyDescent="0.35">
      <c r="E302" s="9"/>
      <c r="H302" s="32"/>
      <c r="J302" s="32"/>
      <c r="K302" s="9">
        <f>K300-K301</f>
        <v>0</v>
      </c>
      <c r="L302" s="32"/>
      <c r="M302" s="32">
        <f>M300-M301</f>
        <v>-2.0372681319713593E-10</v>
      </c>
      <c r="N302" s="99"/>
      <c r="O302" s="32">
        <f t="shared" ref="O302:AK302" si="501">O300-O301</f>
        <v>-90261.299999999814</v>
      </c>
      <c r="P302" s="32">
        <f t="shared" si="501"/>
        <v>90261.299999999988</v>
      </c>
      <c r="Q302" s="32">
        <f t="shared" si="501"/>
        <v>0</v>
      </c>
      <c r="R302" s="32">
        <f t="shared" si="501"/>
        <v>0</v>
      </c>
      <c r="S302" s="32">
        <f t="shared" si="501"/>
        <v>0</v>
      </c>
      <c r="T302" s="32">
        <f t="shared" si="501"/>
        <v>0</v>
      </c>
      <c r="U302" s="32">
        <f t="shared" si="501"/>
        <v>0</v>
      </c>
      <c r="V302" s="32">
        <f t="shared" si="501"/>
        <v>0</v>
      </c>
      <c r="W302" s="32">
        <f t="shared" si="501"/>
        <v>0</v>
      </c>
      <c r="X302" s="32">
        <f t="shared" si="501"/>
        <v>0</v>
      </c>
      <c r="Y302" s="32">
        <f t="shared" si="501"/>
        <v>0</v>
      </c>
      <c r="Z302" s="32">
        <f t="shared" si="501"/>
        <v>0</v>
      </c>
      <c r="AA302" s="99"/>
      <c r="AB302" s="32">
        <f t="shared" si="501"/>
        <v>-41169.500000000931</v>
      </c>
      <c r="AC302" s="32">
        <f t="shared" si="501"/>
        <v>59233.999999999985</v>
      </c>
      <c r="AD302" s="32">
        <f t="shared" si="501"/>
        <v>18064.5</v>
      </c>
      <c r="AE302" s="32">
        <f t="shared" si="501"/>
        <v>-18064.500000000011</v>
      </c>
      <c r="AF302" s="32">
        <f t="shared" si="501"/>
        <v>0</v>
      </c>
      <c r="AG302" s="32">
        <f t="shared" si="501"/>
        <v>0</v>
      </c>
      <c r="AH302" s="32">
        <f t="shared" si="501"/>
        <v>0</v>
      </c>
      <c r="AI302" s="32">
        <f t="shared" si="501"/>
        <v>0</v>
      </c>
      <c r="AJ302" s="32">
        <f t="shared" si="501"/>
        <v>0</v>
      </c>
      <c r="AK302" s="32">
        <f t="shared" si="501"/>
        <v>0</v>
      </c>
      <c r="AL302" s="99"/>
    </row>
  </sheetData>
  <sheetProtection password="CF5C" sheet="1" objects="1" scenarios="1"/>
  <autoFilter ref="A16:AN302">
    <filterColumn colId="39">
      <filters blank="1"/>
    </filterColumn>
  </autoFilter>
  <mergeCells count="77">
    <mergeCell ref="B299:C299"/>
    <mergeCell ref="AK15:AK16"/>
    <mergeCell ref="AL15:AL16"/>
    <mergeCell ref="A10:AL10"/>
    <mergeCell ref="A11:AL12"/>
    <mergeCell ref="AG15:AG16"/>
    <mergeCell ref="AH15:AH16"/>
    <mergeCell ref="AI15:AI16"/>
    <mergeCell ref="AJ15:AJ16"/>
    <mergeCell ref="J15:J16"/>
    <mergeCell ref="P15:P16"/>
    <mergeCell ref="F15:F16"/>
    <mergeCell ref="Q15:Q16"/>
    <mergeCell ref="D15:D16"/>
    <mergeCell ref="K15:K16"/>
    <mergeCell ref="L15:L16"/>
    <mergeCell ref="N15:N16"/>
    <mergeCell ref="Z15:Z16"/>
    <mergeCell ref="AA15:AA16"/>
    <mergeCell ref="U15:U16"/>
    <mergeCell ref="I15:I16"/>
    <mergeCell ref="B298:C298"/>
    <mergeCell ref="A27:A32"/>
    <mergeCell ref="B242:B243"/>
    <mergeCell ref="A242:A243"/>
    <mergeCell ref="B244:B245"/>
    <mergeCell ref="A244:A245"/>
    <mergeCell ref="B288:C288"/>
    <mergeCell ref="B296:C296"/>
    <mergeCell ref="B295:C295"/>
    <mergeCell ref="B293:C293"/>
    <mergeCell ref="B294:C294"/>
    <mergeCell ref="B290:C290"/>
    <mergeCell ref="B292:C292"/>
    <mergeCell ref="B291:C291"/>
    <mergeCell ref="A232:A233"/>
    <mergeCell ref="B289:C289"/>
    <mergeCell ref="B297:C297"/>
    <mergeCell ref="A255:A256"/>
    <mergeCell ref="B255:B256"/>
    <mergeCell ref="B286:C286"/>
    <mergeCell ref="B287:C287"/>
    <mergeCell ref="B283:C283"/>
    <mergeCell ref="B284:C284"/>
    <mergeCell ref="B285:C285"/>
    <mergeCell ref="B232:B233"/>
    <mergeCell ref="AC15:AC16"/>
    <mergeCell ref="AB15:AB16"/>
    <mergeCell ref="A15:A16"/>
    <mergeCell ref="B37:B41"/>
    <mergeCell ref="E15:E16"/>
    <mergeCell ref="C15:C16"/>
    <mergeCell ref="X15:X16"/>
    <mergeCell ref="Y15:Y16"/>
    <mergeCell ref="W15:W16"/>
    <mergeCell ref="V15:V16"/>
    <mergeCell ref="B89:B90"/>
    <mergeCell ref="A89:A90"/>
    <mergeCell ref="T15:T16"/>
    <mergeCell ref="A37:A41"/>
    <mergeCell ref="B15:B16"/>
    <mergeCell ref="AA4:AL4"/>
    <mergeCell ref="A93:A94"/>
    <mergeCell ref="B93:B94"/>
    <mergeCell ref="A95:A96"/>
    <mergeCell ref="B95:B96"/>
    <mergeCell ref="B82:B83"/>
    <mergeCell ref="A82:A83"/>
    <mergeCell ref="AF15:AF16"/>
    <mergeCell ref="G15:G16"/>
    <mergeCell ref="H15:H16"/>
    <mergeCell ref="R15:R16"/>
    <mergeCell ref="S15:S16"/>
    <mergeCell ref="AE15:AE16"/>
    <mergeCell ref="AD15:AD16"/>
    <mergeCell ref="O15:O16"/>
    <mergeCell ref="M15:M16"/>
  </mergeCells>
  <pageMargins left="0.53" right="0.28999999999999998" top="0.35" bottom="0.42" header="0.22" footer="0.18"/>
  <pageSetup paperSize="9" scale="59" fitToHeight="0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2021-2023</vt:lpstr>
      <vt:lpstr>'2021-2023'!Заголовки_для_печати</vt:lpstr>
      <vt:lpstr>'2021-2023'!Область_печати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Колышкина Елена Владимировна</cp:lastModifiedBy>
  <cp:lastPrinted>2021-05-25T06:17:16Z</cp:lastPrinted>
  <dcterms:created xsi:type="dcterms:W3CDTF">2014-02-04T08:37:28Z</dcterms:created>
  <dcterms:modified xsi:type="dcterms:W3CDTF">2021-05-25T06:17:26Z</dcterms:modified>
</cp:coreProperties>
</file>