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1 год\июнь\"/>
    </mc:Choice>
  </mc:AlternateContent>
  <bookViews>
    <workbookView xWindow="0" yWindow="0" windowWidth="28800" windowHeight="11835"/>
  </bookViews>
  <sheets>
    <sheet name="2021-2023" sheetId="1" r:id="rId1"/>
  </sheets>
  <definedNames>
    <definedName name="_xlnm._FilterDatabase" localSheetId="0" hidden="1">'2021-2023'!$A$14:$AZ$304</definedName>
    <definedName name="_xlnm.Print_Titles" localSheetId="0">'2021-2023'!$13:$14</definedName>
    <definedName name="_xlnm.Print_Area" localSheetId="0">'2021-2023'!$A$1:$AX$300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80" i="1" l="1"/>
  <c r="AI80" i="1"/>
  <c r="AW301" i="1" l="1"/>
  <c r="AH301" i="1"/>
  <c r="Q301" i="1"/>
  <c r="AW276" i="1"/>
  <c r="AH276" i="1"/>
  <c r="Q276" i="1"/>
  <c r="AX284" i="1"/>
  <c r="AI284" i="1"/>
  <c r="R284" i="1"/>
  <c r="AW138" i="1" l="1"/>
  <c r="AH138" i="1"/>
  <c r="Q138" i="1"/>
  <c r="R162" i="1"/>
  <c r="AX162" i="1"/>
  <c r="AI162" i="1"/>
  <c r="AW17" i="1"/>
  <c r="AH17" i="1"/>
  <c r="Q17" i="1"/>
  <c r="AX96" i="1"/>
  <c r="AI96" i="1"/>
  <c r="R96" i="1"/>
  <c r="AX95" i="1"/>
  <c r="AI95" i="1"/>
  <c r="R95" i="1"/>
  <c r="AW300" i="1" l="1"/>
  <c r="AW299" i="1"/>
  <c r="AW298" i="1"/>
  <c r="AW297" i="1"/>
  <c r="AW278" i="1"/>
  <c r="AW296" i="1" s="1"/>
  <c r="AW277" i="1"/>
  <c r="AW254" i="1"/>
  <c r="AW248" i="1"/>
  <c r="AW242" i="1"/>
  <c r="AW241" i="1"/>
  <c r="AW235" i="1"/>
  <c r="AW232" i="1"/>
  <c r="AW231" i="1"/>
  <c r="AW226" i="1"/>
  <c r="AW225" i="1"/>
  <c r="AW213" i="1"/>
  <c r="AW209" i="1"/>
  <c r="AW205" i="1"/>
  <c r="AW199" i="1"/>
  <c r="AW195" i="1"/>
  <c r="AW191" i="1"/>
  <c r="AW187" i="1"/>
  <c r="AW183" i="1"/>
  <c r="AW179" i="1"/>
  <c r="AW175" i="1"/>
  <c r="AW171" i="1"/>
  <c r="AW167" i="1"/>
  <c r="AW166" i="1"/>
  <c r="AW287" i="1" s="1"/>
  <c r="AW165" i="1"/>
  <c r="AW152" i="1"/>
  <c r="AW302" i="1" s="1"/>
  <c r="AW145" i="1"/>
  <c r="AW140" i="1"/>
  <c r="AW139" i="1"/>
  <c r="AW125" i="1"/>
  <c r="AW122" i="1"/>
  <c r="AW117" i="1"/>
  <c r="AW102" i="1"/>
  <c r="AW290" i="1" s="1"/>
  <c r="AW101" i="1"/>
  <c r="AW100" i="1"/>
  <c r="AW99" i="1"/>
  <c r="AW68" i="1"/>
  <c r="AW64" i="1"/>
  <c r="AW59" i="1"/>
  <c r="AW54" i="1"/>
  <c r="AW49" i="1"/>
  <c r="AW44" i="1"/>
  <c r="AW39" i="1"/>
  <c r="AW30" i="1"/>
  <c r="AW25" i="1"/>
  <c r="AW19" i="1"/>
  <c r="AW289" i="1" s="1"/>
  <c r="AW18" i="1"/>
  <c r="AH300" i="1"/>
  <c r="AH298" i="1"/>
  <c r="AH297" i="1"/>
  <c r="AH278" i="1"/>
  <c r="AH277" i="1"/>
  <c r="AH254" i="1"/>
  <c r="AH248" i="1"/>
  <c r="AH242" i="1"/>
  <c r="AH241" i="1"/>
  <c r="AH235" i="1"/>
  <c r="AH232" i="1"/>
  <c r="AH231" i="1"/>
  <c r="AH226" i="1"/>
  <c r="AH225" i="1"/>
  <c r="AH223" i="1" s="1"/>
  <c r="AH213" i="1"/>
  <c r="AH209" i="1"/>
  <c r="AH205" i="1"/>
  <c r="AH199" i="1"/>
  <c r="AH195" i="1"/>
  <c r="AH191" i="1"/>
  <c r="AH187" i="1"/>
  <c r="AH183" i="1"/>
  <c r="AH179" i="1"/>
  <c r="AH175" i="1"/>
  <c r="AH171" i="1"/>
  <c r="AH167" i="1"/>
  <c r="AH166" i="1"/>
  <c r="AH165" i="1"/>
  <c r="AH152" i="1"/>
  <c r="AH302" i="1" s="1"/>
  <c r="AH145" i="1"/>
  <c r="AH140" i="1"/>
  <c r="AH139" i="1"/>
  <c r="AH132" i="1"/>
  <c r="AH299" i="1" s="1"/>
  <c r="AH125" i="1"/>
  <c r="AH122" i="1"/>
  <c r="AH117" i="1"/>
  <c r="AH105" i="1"/>
  <c r="AH102" i="1"/>
  <c r="AH290" i="1" s="1"/>
  <c r="AH101" i="1"/>
  <c r="AH100" i="1"/>
  <c r="AH99" i="1"/>
  <c r="AH68" i="1"/>
  <c r="AH64" i="1"/>
  <c r="AH59" i="1"/>
  <c r="AH54" i="1"/>
  <c r="AH49" i="1"/>
  <c r="AH44" i="1"/>
  <c r="AH39" i="1"/>
  <c r="AH30" i="1"/>
  <c r="AH25" i="1"/>
  <c r="AH19" i="1"/>
  <c r="AH18" i="1"/>
  <c r="Q300" i="1"/>
  <c r="Q299" i="1"/>
  <c r="Q298" i="1"/>
  <c r="Q297" i="1"/>
  <c r="Q278" i="1"/>
  <c r="Q277" i="1"/>
  <c r="Q254" i="1"/>
  <c r="Q248" i="1"/>
  <c r="Q242" i="1"/>
  <c r="Q241" i="1"/>
  <c r="Q235" i="1"/>
  <c r="Q232" i="1"/>
  <c r="Q231" i="1"/>
  <c r="Q226" i="1"/>
  <c r="Q225" i="1"/>
  <c r="Q223" i="1" s="1"/>
  <c r="Q213" i="1"/>
  <c r="Q209" i="1"/>
  <c r="Q205" i="1"/>
  <c r="Q199" i="1"/>
  <c r="Q195" i="1"/>
  <c r="Q191" i="1"/>
  <c r="Q187" i="1"/>
  <c r="Q183" i="1"/>
  <c r="Q179" i="1"/>
  <c r="Q175" i="1"/>
  <c r="Q171" i="1"/>
  <c r="Q167" i="1"/>
  <c r="Q166" i="1"/>
  <c r="Q287" i="1" s="1"/>
  <c r="Q165" i="1"/>
  <c r="Q152" i="1"/>
  <c r="Q302" i="1" s="1"/>
  <c r="Q145" i="1"/>
  <c r="Q140" i="1"/>
  <c r="Q139" i="1"/>
  <c r="Q125" i="1"/>
  <c r="Q122" i="1"/>
  <c r="Q117" i="1"/>
  <c r="Q105" i="1"/>
  <c r="Q102" i="1"/>
  <c r="Q290" i="1" s="1"/>
  <c r="Q101" i="1"/>
  <c r="Q100" i="1"/>
  <c r="Q99" i="1"/>
  <c r="Q81" i="1"/>
  <c r="Q68" i="1"/>
  <c r="Q64" i="1"/>
  <c r="Q59" i="1"/>
  <c r="Q54" i="1"/>
  <c r="Q49" i="1"/>
  <c r="Q44" i="1"/>
  <c r="Q39" i="1"/>
  <c r="Q35" i="1"/>
  <c r="Q30" i="1"/>
  <c r="Q25" i="1"/>
  <c r="Q19" i="1"/>
  <c r="Q18" i="1"/>
  <c r="AW292" i="1" l="1"/>
  <c r="Q292" i="1"/>
  <c r="AH292" i="1"/>
  <c r="AH239" i="1"/>
  <c r="Q293" i="1"/>
  <c r="AH293" i="1"/>
  <c r="AW293" i="1"/>
  <c r="AW163" i="1"/>
  <c r="AH274" i="1"/>
  <c r="AH288" i="1"/>
  <c r="Q136" i="1"/>
  <c r="AW274" i="1"/>
  <c r="AW229" i="1"/>
  <c r="AH136" i="1"/>
  <c r="Q274" i="1"/>
  <c r="AH295" i="1"/>
  <c r="Q288" i="1"/>
  <c r="Q229" i="1"/>
  <c r="Q15" i="1"/>
  <c r="Q97" i="1"/>
  <c r="Q239" i="1"/>
  <c r="AH97" i="1"/>
  <c r="AH229" i="1"/>
  <c r="AW294" i="1"/>
  <c r="AW239" i="1"/>
  <c r="AW15" i="1"/>
  <c r="AW288" i="1"/>
  <c r="AW295" i="1"/>
  <c r="AW97" i="1"/>
  <c r="AH163" i="1"/>
  <c r="Q295" i="1"/>
  <c r="AW136" i="1"/>
  <c r="AW223" i="1"/>
  <c r="AH287" i="1"/>
  <c r="AH289" i="1"/>
  <c r="AH294" i="1"/>
  <c r="AH296" i="1"/>
  <c r="AH15" i="1"/>
  <c r="Q163" i="1"/>
  <c r="Q289" i="1"/>
  <c r="Q294" i="1"/>
  <c r="Q296" i="1"/>
  <c r="AU301" i="1"/>
  <c r="AU300" i="1"/>
  <c r="AU299" i="1"/>
  <c r="AU298" i="1"/>
  <c r="AU297" i="1"/>
  <c r="AU278" i="1"/>
  <c r="AU296" i="1" s="1"/>
  <c r="AU277" i="1"/>
  <c r="AU276" i="1"/>
  <c r="AU254" i="1"/>
  <c r="AU248" i="1"/>
  <c r="AU242" i="1"/>
  <c r="AU241" i="1"/>
  <c r="AU235" i="1"/>
  <c r="AU232" i="1"/>
  <c r="AU231" i="1"/>
  <c r="AU226" i="1"/>
  <c r="AU225" i="1"/>
  <c r="AU213" i="1"/>
  <c r="AU209" i="1"/>
  <c r="AU205" i="1"/>
  <c r="AU199" i="1"/>
  <c r="AU195" i="1"/>
  <c r="AU191" i="1"/>
  <c r="AU187" i="1"/>
  <c r="AU183" i="1"/>
  <c r="AU179" i="1"/>
  <c r="AU175" i="1"/>
  <c r="AU171" i="1"/>
  <c r="AU167" i="1"/>
  <c r="AU166" i="1"/>
  <c r="AU165" i="1"/>
  <c r="AU152" i="1"/>
  <c r="AU145" i="1"/>
  <c r="AU140" i="1"/>
  <c r="AU139" i="1"/>
  <c r="AU138" i="1"/>
  <c r="AU125" i="1"/>
  <c r="AU122" i="1"/>
  <c r="AU117" i="1"/>
  <c r="AU102" i="1"/>
  <c r="AU290" i="1" s="1"/>
  <c r="AU101" i="1"/>
  <c r="AU100" i="1"/>
  <c r="AU99" i="1"/>
  <c r="AU68" i="1"/>
  <c r="AU64" i="1"/>
  <c r="AU59" i="1"/>
  <c r="AU54" i="1"/>
  <c r="AU49" i="1"/>
  <c r="AU44" i="1"/>
  <c r="AU39" i="1"/>
  <c r="AU30" i="1"/>
  <c r="AU25" i="1"/>
  <c r="AU19" i="1"/>
  <c r="AU289" i="1" s="1"/>
  <c r="AU18" i="1"/>
  <c r="AU17" i="1"/>
  <c r="AF301" i="1"/>
  <c r="AF300" i="1"/>
  <c r="AF298" i="1"/>
  <c r="AF297" i="1"/>
  <c r="AF278" i="1"/>
  <c r="AF277" i="1"/>
  <c r="AF276" i="1"/>
  <c r="AF254" i="1"/>
  <c r="AF248" i="1"/>
  <c r="AF242" i="1"/>
  <c r="AF241" i="1"/>
  <c r="AF235" i="1"/>
  <c r="AF232" i="1"/>
  <c r="AF231" i="1"/>
  <c r="AF226" i="1"/>
  <c r="AF225" i="1"/>
  <c r="AF223" i="1" s="1"/>
  <c r="AF213" i="1"/>
  <c r="AF209" i="1"/>
  <c r="AF205" i="1"/>
  <c r="AF199" i="1"/>
  <c r="AF195" i="1"/>
  <c r="AF191" i="1"/>
  <c r="AF187" i="1"/>
  <c r="AF183" i="1"/>
  <c r="AF179" i="1"/>
  <c r="AF175" i="1"/>
  <c r="AF171" i="1"/>
  <c r="AF167" i="1"/>
  <c r="AF166" i="1"/>
  <c r="AF287" i="1" s="1"/>
  <c r="AF165" i="1"/>
  <c r="AF152" i="1"/>
  <c r="AF145" i="1"/>
  <c r="AF140" i="1"/>
  <c r="AF139" i="1"/>
  <c r="AF138" i="1"/>
  <c r="AF132" i="1"/>
  <c r="AF299" i="1" s="1"/>
  <c r="AF125" i="1"/>
  <c r="AF122" i="1"/>
  <c r="AF117" i="1"/>
  <c r="AF102" i="1"/>
  <c r="AF290" i="1" s="1"/>
  <c r="AF101" i="1"/>
  <c r="AF100" i="1"/>
  <c r="AF99" i="1"/>
  <c r="AF68" i="1"/>
  <c r="AF64" i="1"/>
  <c r="AF59" i="1"/>
  <c r="AF54" i="1"/>
  <c r="AF49" i="1"/>
  <c r="AF44" i="1"/>
  <c r="AF39" i="1"/>
  <c r="AF30" i="1"/>
  <c r="AF19" i="1"/>
  <c r="AF18" i="1"/>
  <c r="AF17" i="1"/>
  <c r="O300" i="1"/>
  <c r="O299" i="1"/>
  <c r="O298" i="1"/>
  <c r="O297" i="1"/>
  <c r="O301" i="1"/>
  <c r="O278" i="1"/>
  <c r="O296" i="1" s="1"/>
  <c r="O277" i="1"/>
  <c r="O276" i="1"/>
  <c r="O254" i="1"/>
  <c r="O248" i="1"/>
  <c r="O242" i="1"/>
  <c r="O241" i="1"/>
  <c r="O235" i="1"/>
  <c r="O232" i="1"/>
  <c r="O231" i="1"/>
  <c r="O226" i="1"/>
  <c r="O225" i="1"/>
  <c r="O223" i="1" s="1"/>
  <c r="O213" i="1"/>
  <c r="O209" i="1"/>
  <c r="O205" i="1"/>
  <c r="O199" i="1"/>
  <c r="O195" i="1"/>
  <c r="O191" i="1"/>
  <c r="O187" i="1"/>
  <c r="O183" i="1"/>
  <c r="O179" i="1"/>
  <c r="O175" i="1"/>
  <c r="O171" i="1"/>
  <c r="O167" i="1"/>
  <c r="O166" i="1"/>
  <c r="O165" i="1"/>
  <c r="O152" i="1"/>
  <c r="O302" i="1" s="1"/>
  <c r="O145" i="1"/>
  <c r="O140" i="1"/>
  <c r="O139" i="1"/>
  <c r="O138" i="1"/>
  <c r="O125" i="1"/>
  <c r="O122" i="1"/>
  <c r="O117" i="1"/>
  <c r="O105" i="1"/>
  <c r="O102" i="1"/>
  <c r="O290" i="1" s="1"/>
  <c r="O101" i="1"/>
  <c r="O100" i="1"/>
  <c r="O99" i="1"/>
  <c r="O81" i="1"/>
  <c r="O68" i="1"/>
  <c r="O64" i="1"/>
  <c r="O59" i="1"/>
  <c r="O54" i="1"/>
  <c r="O49" i="1"/>
  <c r="O44" i="1"/>
  <c r="O39" i="1"/>
  <c r="O35" i="1"/>
  <c r="O30" i="1"/>
  <c r="O19" i="1"/>
  <c r="O18" i="1"/>
  <c r="O17" i="1"/>
  <c r="AU239" i="1" l="1"/>
  <c r="O136" i="1"/>
  <c r="AF289" i="1"/>
  <c r="Q285" i="1"/>
  <c r="Q303" i="1" s="1"/>
  <c r="Q304" i="1" s="1"/>
  <c r="AU229" i="1"/>
  <c r="O274" i="1"/>
  <c r="AF274" i="1"/>
  <c r="AW285" i="1"/>
  <c r="AH285" i="1"/>
  <c r="AU97" i="1"/>
  <c r="AF229" i="1"/>
  <c r="O293" i="1"/>
  <c r="AU302" i="1"/>
  <c r="AU292" i="1"/>
  <c r="O295" i="1"/>
  <c r="AF239" i="1"/>
  <c r="AU287" i="1"/>
  <c r="AU163" i="1"/>
  <c r="O294" i="1"/>
  <c r="AU15" i="1"/>
  <c r="AU295" i="1"/>
  <c r="AU136" i="1"/>
  <c r="AU294" i="1"/>
  <c r="AF295" i="1"/>
  <c r="AF293" i="1"/>
  <c r="AU288" i="1"/>
  <c r="AU293" i="1"/>
  <c r="AU274" i="1"/>
  <c r="AU223" i="1"/>
  <c r="AF288" i="1"/>
  <c r="AF97" i="1"/>
  <c r="AF105" i="1"/>
  <c r="AF136" i="1"/>
  <c r="AF163" i="1"/>
  <c r="AF294" i="1"/>
  <c r="AF296" i="1"/>
  <c r="AF302" i="1"/>
  <c r="AF15" i="1"/>
  <c r="AF25" i="1"/>
  <c r="O163" i="1"/>
  <c r="O288" i="1"/>
  <c r="O97" i="1"/>
  <c r="O229" i="1"/>
  <c r="O239" i="1"/>
  <c r="O25" i="1"/>
  <c r="O287" i="1"/>
  <c r="O289" i="1"/>
  <c r="O15" i="1"/>
  <c r="AS17" i="1"/>
  <c r="AD17" i="1"/>
  <c r="M17" i="1"/>
  <c r="AT94" i="1"/>
  <c r="AV94" i="1" s="1"/>
  <c r="AX94" i="1" s="1"/>
  <c r="AE94" i="1"/>
  <c r="AG94" i="1" s="1"/>
  <c r="AI94" i="1" s="1"/>
  <c r="N94" i="1"/>
  <c r="P94" i="1" s="1"/>
  <c r="R94" i="1" s="1"/>
  <c r="AT92" i="1"/>
  <c r="AV92" i="1" s="1"/>
  <c r="AX92" i="1" s="1"/>
  <c r="N92" i="1"/>
  <c r="P92" i="1" s="1"/>
  <c r="R92" i="1" s="1"/>
  <c r="AE92" i="1"/>
  <c r="AG92" i="1" s="1"/>
  <c r="AI92" i="1" s="1"/>
  <c r="AW303" i="1" l="1"/>
  <c r="AW304" i="1" s="1"/>
  <c r="AH303" i="1"/>
  <c r="AH304" i="1" s="1"/>
  <c r="AU285" i="1"/>
  <c r="AF285" i="1"/>
  <c r="AF292" i="1"/>
  <c r="O292" i="1"/>
  <c r="O285" i="1"/>
  <c r="M105" i="1"/>
  <c r="AD107" i="1"/>
  <c r="AD105" i="1"/>
  <c r="AU303" i="1" l="1"/>
  <c r="AU304" i="1" s="1"/>
  <c r="AF303" i="1"/>
  <c r="AF304" i="1" s="1"/>
  <c r="O303" i="1"/>
  <c r="O304" i="1" s="1"/>
  <c r="M81" i="1"/>
  <c r="AS19" i="1"/>
  <c r="AS18" i="1"/>
  <c r="AD19" i="1"/>
  <c r="AD18" i="1"/>
  <c r="M19" i="1"/>
  <c r="M18" i="1"/>
  <c r="AT83" i="1"/>
  <c r="AV83" i="1" s="1"/>
  <c r="AX83" i="1" s="1"/>
  <c r="AT84" i="1"/>
  <c r="AV84" i="1" s="1"/>
  <c r="AX84" i="1" s="1"/>
  <c r="AT85" i="1"/>
  <c r="AV85" i="1" s="1"/>
  <c r="AX85" i="1" s="1"/>
  <c r="AE83" i="1"/>
  <c r="AG83" i="1" s="1"/>
  <c r="AI83" i="1" s="1"/>
  <c r="AE84" i="1"/>
  <c r="AG84" i="1" s="1"/>
  <c r="AI84" i="1" s="1"/>
  <c r="AE85" i="1"/>
  <c r="AG85" i="1" s="1"/>
  <c r="AI85" i="1" s="1"/>
  <c r="N85" i="1"/>
  <c r="P85" i="1" s="1"/>
  <c r="R85" i="1" s="1"/>
  <c r="H83" i="1"/>
  <c r="J83" i="1" s="1"/>
  <c r="L83" i="1" s="1"/>
  <c r="N83" i="1" s="1"/>
  <c r="P83" i="1" s="1"/>
  <c r="R83" i="1" s="1"/>
  <c r="H84" i="1"/>
  <c r="J84" i="1" s="1"/>
  <c r="L84" i="1" s="1"/>
  <c r="N84" i="1" s="1"/>
  <c r="P84" i="1" s="1"/>
  <c r="R84" i="1" s="1"/>
  <c r="AS99" i="1"/>
  <c r="AD99" i="1"/>
  <c r="M99" i="1"/>
  <c r="N135" i="1"/>
  <c r="P135" i="1" s="1"/>
  <c r="R135" i="1" s="1"/>
  <c r="AT135" i="1"/>
  <c r="AV135" i="1" s="1"/>
  <c r="AX135" i="1" s="1"/>
  <c r="AE135" i="1"/>
  <c r="AG135" i="1" s="1"/>
  <c r="AI135" i="1" s="1"/>
  <c r="N91" i="1"/>
  <c r="P91" i="1" s="1"/>
  <c r="R91" i="1" s="1"/>
  <c r="N93" i="1"/>
  <c r="P93" i="1" s="1"/>
  <c r="R93" i="1" s="1"/>
  <c r="AT91" i="1"/>
  <c r="AV91" i="1" s="1"/>
  <c r="AX91" i="1" s="1"/>
  <c r="AT93" i="1"/>
  <c r="AV93" i="1" s="1"/>
  <c r="AX93" i="1" s="1"/>
  <c r="AE91" i="1"/>
  <c r="AG91" i="1" s="1"/>
  <c r="AI91" i="1" s="1"/>
  <c r="AE93" i="1"/>
  <c r="AG93" i="1" s="1"/>
  <c r="AI93" i="1" s="1"/>
  <c r="M202" i="1"/>
  <c r="M283" i="1" l="1"/>
  <c r="AT90" i="1" l="1"/>
  <c r="AV90" i="1" s="1"/>
  <c r="AX90" i="1" s="1"/>
  <c r="AE90" i="1"/>
  <c r="AG90" i="1" s="1"/>
  <c r="AI90" i="1" s="1"/>
  <c r="N90" i="1"/>
  <c r="P90" i="1" s="1"/>
  <c r="R90" i="1" s="1"/>
  <c r="AS165" i="1" l="1"/>
  <c r="AD165" i="1"/>
  <c r="M165" i="1"/>
  <c r="AT222" i="1"/>
  <c r="AV222" i="1" s="1"/>
  <c r="AX222" i="1" s="1"/>
  <c r="AE222" i="1"/>
  <c r="AG222" i="1" s="1"/>
  <c r="AI222" i="1" s="1"/>
  <c r="N222" i="1"/>
  <c r="P222" i="1" s="1"/>
  <c r="R222" i="1" s="1"/>
  <c r="AS276" i="1"/>
  <c r="AD276" i="1"/>
  <c r="M276" i="1"/>
  <c r="AS301" i="1"/>
  <c r="AT301" i="1" s="1"/>
  <c r="AV301" i="1" s="1"/>
  <c r="AX301" i="1" s="1"/>
  <c r="AD301" i="1"/>
  <c r="AE301" i="1" s="1"/>
  <c r="AG301" i="1" s="1"/>
  <c r="AI301" i="1" s="1"/>
  <c r="M301" i="1"/>
  <c r="N301" i="1" s="1"/>
  <c r="P301" i="1" s="1"/>
  <c r="R301" i="1" s="1"/>
  <c r="AT283" i="1"/>
  <c r="AV283" i="1" s="1"/>
  <c r="AX283" i="1" s="1"/>
  <c r="AE283" i="1"/>
  <c r="AG283" i="1" s="1"/>
  <c r="AI283" i="1" s="1"/>
  <c r="N283" i="1"/>
  <c r="P283" i="1" s="1"/>
  <c r="R283" i="1" s="1"/>
  <c r="AS101" i="1" l="1"/>
  <c r="AS100" i="1"/>
  <c r="AD101" i="1"/>
  <c r="AD100" i="1"/>
  <c r="M101" i="1"/>
  <c r="M100" i="1"/>
  <c r="G99" i="1"/>
  <c r="G17" i="1"/>
  <c r="AT107" i="1"/>
  <c r="AV107" i="1" s="1"/>
  <c r="AX107" i="1" s="1"/>
  <c r="AT108" i="1"/>
  <c r="AV108" i="1" s="1"/>
  <c r="AX108" i="1" s="1"/>
  <c r="AT109" i="1"/>
  <c r="AV109" i="1" s="1"/>
  <c r="AX109" i="1" s="1"/>
  <c r="U105" i="1"/>
  <c r="U106" i="1"/>
  <c r="U107" i="1"/>
  <c r="W107" i="1" s="1"/>
  <c r="Y107" i="1" s="1"/>
  <c r="AA107" i="1" s="1"/>
  <c r="AC107" i="1" s="1"/>
  <c r="AE107" i="1" s="1"/>
  <c r="AG107" i="1" s="1"/>
  <c r="AI107" i="1" s="1"/>
  <c r="U108" i="1"/>
  <c r="W108" i="1" s="1"/>
  <c r="Y108" i="1" s="1"/>
  <c r="AA108" i="1" s="1"/>
  <c r="AC108" i="1" s="1"/>
  <c r="AE108" i="1" s="1"/>
  <c r="AG108" i="1" s="1"/>
  <c r="AI108" i="1" s="1"/>
  <c r="U109" i="1"/>
  <c r="W109" i="1" s="1"/>
  <c r="Y109" i="1" s="1"/>
  <c r="AA109" i="1" s="1"/>
  <c r="AC109" i="1" s="1"/>
  <c r="AE109" i="1" s="1"/>
  <c r="AG109" i="1" s="1"/>
  <c r="AI109" i="1" s="1"/>
  <c r="H107" i="1"/>
  <c r="J107" i="1" s="1"/>
  <c r="L107" i="1" s="1"/>
  <c r="N107" i="1" s="1"/>
  <c r="P107" i="1" s="1"/>
  <c r="R107" i="1" s="1"/>
  <c r="H108" i="1"/>
  <c r="J108" i="1" s="1"/>
  <c r="L108" i="1" s="1"/>
  <c r="N108" i="1" s="1"/>
  <c r="P108" i="1" s="1"/>
  <c r="R108" i="1" s="1"/>
  <c r="H109" i="1"/>
  <c r="J109" i="1" s="1"/>
  <c r="L109" i="1" s="1"/>
  <c r="N109" i="1" s="1"/>
  <c r="P109" i="1" s="1"/>
  <c r="R109" i="1" s="1"/>
  <c r="AS300" i="1" l="1"/>
  <c r="AS299" i="1"/>
  <c r="AS298" i="1"/>
  <c r="AS297" i="1"/>
  <c r="AS278" i="1"/>
  <c r="AS296" i="1" s="1"/>
  <c r="AS277" i="1"/>
  <c r="AS274" i="1" s="1"/>
  <c r="AS254" i="1"/>
  <c r="AS248" i="1"/>
  <c r="AS242" i="1"/>
  <c r="AS241" i="1"/>
  <c r="AS235" i="1"/>
  <c r="AS232" i="1"/>
  <c r="AS231" i="1"/>
  <c r="AS226" i="1"/>
  <c r="AS225" i="1"/>
  <c r="AS223" i="1" s="1"/>
  <c r="AS213" i="1"/>
  <c r="AS209" i="1"/>
  <c r="AS205" i="1"/>
  <c r="AS199" i="1"/>
  <c r="AS195" i="1"/>
  <c r="AS191" i="1"/>
  <c r="AS187" i="1"/>
  <c r="AS183" i="1"/>
  <c r="AS179" i="1"/>
  <c r="AS175" i="1"/>
  <c r="AS171" i="1"/>
  <c r="AS167" i="1"/>
  <c r="AS166" i="1"/>
  <c r="AS287" i="1" s="1"/>
  <c r="AS152" i="1"/>
  <c r="AS302" i="1" s="1"/>
  <c r="AS145" i="1"/>
  <c r="AS140" i="1"/>
  <c r="AS139" i="1"/>
  <c r="AS138" i="1"/>
  <c r="AS125" i="1"/>
  <c r="AS122" i="1"/>
  <c r="AS117" i="1"/>
  <c r="AS102" i="1"/>
  <c r="AS97" i="1" s="1"/>
  <c r="AS68" i="1"/>
  <c r="AS64" i="1"/>
  <c r="AS59" i="1"/>
  <c r="AS54" i="1"/>
  <c r="AS49" i="1"/>
  <c r="AS44" i="1"/>
  <c r="AS39" i="1"/>
  <c r="AS30" i="1"/>
  <c r="AS25" i="1"/>
  <c r="AS289" i="1"/>
  <c r="AD300" i="1"/>
  <c r="AD298" i="1"/>
  <c r="AD297" i="1"/>
  <c r="AD278" i="1"/>
  <c r="AD296" i="1" s="1"/>
  <c r="AD277" i="1"/>
  <c r="AD274" i="1" s="1"/>
  <c r="AD254" i="1"/>
  <c r="AD248" i="1"/>
  <c r="AD242" i="1"/>
  <c r="AD241" i="1"/>
  <c r="AD235" i="1"/>
  <c r="AD232" i="1"/>
  <c r="AD231" i="1"/>
  <c r="AD226" i="1"/>
  <c r="AD225" i="1"/>
  <c r="AD223" i="1" s="1"/>
  <c r="AD213" i="1"/>
  <c r="AD209" i="1"/>
  <c r="AD205" i="1"/>
  <c r="AD199" i="1"/>
  <c r="AD195" i="1"/>
  <c r="AD191" i="1"/>
  <c r="AD187" i="1"/>
  <c r="AD183" i="1"/>
  <c r="AD179" i="1"/>
  <c r="AD175" i="1"/>
  <c r="AD171" i="1"/>
  <c r="AD167" i="1"/>
  <c r="AD166" i="1"/>
  <c r="AD287" i="1" s="1"/>
  <c r="AD152" i="1"/>
  <c r="AD302" i="1" s="1"/>
  <c r="AD145" i="1"/>
  <c r="AD140" i="1"/>
  <c r="AD139" i="1"/>
  <c r="AD138" i="1"/>
  <c r="AD132" i="1"/>
  <c r="AD299" i="1" s="1"/>
  <c r="AD125" i="1"/>
  <c r="AD122" i="1"/>
  <c r="AD117" i="1"/>
  <c r="AD102" i="1"/>
  <c r="AD290" i="1" s="1"/>
  <c r="AD68" i="1"/>
  <c r="AD64" i="1"/>
  <c r="AD59" i="1"/>
  <c r="AD54" i="1"/>
  <c r="AD49" i="1"/>
  <c r="AD44" i="1"/>
  <c r="AD39" i="1"/>
  <c r="AD30" i="1"/>
  <c r="AD28" i="1"/>
  <c r="AD25" i="1"/>
  <c r="AD289" i="1"/>
  <c r="M300" i="1"/>
  <c r="M299" i="1"/>
  <c r="M298" i="1"/>
  <c r="M297" i="1"/>
  <c r="M278" i="1"/>
  <c r="M296" i="1" s="1"/>
  <c r="M277" i="1"/>
  <c r="M274" i="1" s="1"/>
  <c r="M254" i="1"/>
  <c r="M248" i="1"/>
  <c r="M242" i="1"/>
  <c r="M241" i="1"/>
  <c r="M235" i="1"/>
  <c r="M232" i="1"/>
  <c r="M231" i="1"/>
  <c r="M226" i="1"/>
  <c r="M225" i="1"/>
  <c r="M223" i="1" s="1"/>
  <c r="M213" i="1"/>
  <c r="M209" i="1"/>
  <c r="M205" i="1"/>
  <c r="M199" i="1"/>
  <c r="M195" i="1"/>
  <c r="M191" i="1"/>
  <c r="M187" i="1"/>
  <c r="M183" i="1"/>
  <c r="M179" i="1"/>
  <c r="M175" i="1"/>
  <c r="M171" i="1"/>
  <c r="M167" i="1"/>
  <c r="M166" i="1"/>
  <c r="M287" i="1" s="1"/>
  <c r="M152" i="1"/>
  <c r="M302" i="1" s="1"/>
  <c r="M145" i="1"/>
  <c r="M140" i="1"/>
  <c r="M139" i="1"/>
  <c r="M138" i="1"/>
  <c r="M125" i="1"/>
  <c r="M122" i="1"/>
  <c r="M117" i="1"/>
  <c r="M102" i="1"/>
  <c r="M97" i="1" s="1"/>
  <c r="M68" i="1"/>
  <c r="M64" i="1"/>
  <c r="M59" i="1"/>
  <c r="M54" i="1"/>
  <c r="M49" i="1"/>
  <c r="M44" i="1"/>
  <c r="M39" i="1"/>
  <c r="M35" i="1"/>
  <c r="M30" i="1"/>
  <c r="M28" i="1"/>
  <c r="M25" i="1"/>
  <c r="M289" i="1"/>
  <c r="AS288" i="1" l="1"/>
  <c r="AS239" i="1"/>
  <c r="M295" i="1"/>
  <c r="AD295" i="1"/>
  <c r="AS295" i="1"/>
  <c r="AS229" i="1"/>
  <c r="M136" i="1"/>
  <c r="M229" i="1"/>
  <c r="AD288" i="1"/>
  <c r="M288" i="1"/>
  <c r="AD97" i="1"/>
  <c r="AS136" i="1"/>
  <c r="M292" i="1"/>
  <c r="M293" i="1"/>
  <c r="M239" i="1"/>
  <c r="AD229" i="1"/>
  <c r="AD292" i="1"/>
  <c r="AS293" i="1"/>
  <c r="AS163" i="1"/>
  <c r="AS292" i="1"/>
  <c r="AD293" i="1"/>
  <c r="AS290" i="1"/>
  <c r="AS294" i="1"/>
  <c r="M290" i="1"/>
  <c r="AD136" i="1"/>
  <c r="AD239" i="1"/>
  <c r="AD163" i="1"/>
  <c r="M163" i="1"/>
  <c r="M294" i="1"/>
  <c r="AD294" i="1"/>
  <c r="AS15" i="1"/>
  <c r="AD15" i="1"/>
  <c r="M15" i="1"/>
  <c r="AQ138" i="1"/>
  <c r="AB138" i="1"/>
  <c r="K138" i="1"/>
  <c r="AR158" i="1"/>
  <c r="AT158" i="1" s="1"/>
  <c r="AV158" i="1" s="1"/>
  <c r="AX158" i="1" s="1"/>
  <c r="AC158" i="1"/>
  <c r="AE158" i="1" s="1"/>
  <c r="AG158" i="1" s="1"/>
  <c r="AI158" i="1" s="1"/>
  <c r="L158" i="1"/>
  <c r="N158" i="1" s="1"/>
  <c r="P158" i="1" s="1"/>
  <c r="R158" i="1" s="1"/>
  <c r="M285" i="1" l="1"/>
  <c r="M303" i="1" s="1"/>
  <c r="M304" i="1" s="1"/>
  <c r="AS285" i="1"/>
  <c r="AS303" i="1" s="1"/>
  <c r="AS304" i="1" s="1"/>
  <c r="AD285" i="1"/>
  <c r="AD303" i="1" s="1"/>
  <c r="AD304" i="1" s="1"/>
  <c r="AB28" i="1"/>
  <c r="K28" i="1"/>
  <c r="AQ300" i="1"/>
  <c r="AQ299" i="1"/>
  <c r="AQ298" i="1"/>
  <c r="AQ297" i="1"/>
  <c r="AQ278" i="1"/>
  <c r="AQ296" i="1" s="1"/>
  <c r="AQ277" i="1"/>
  <c r="AQ276" i="1"/>
  <c r="AQ254" i="1"/>
  <c r="AQ248" i="1"/>
  <c r="AQ242" i="1"/>
  <c r="AQ241" i="1"/>
  <c r="AQ235" i="1"/>
  <c r="AQ232" i="1"/>
  <c r="AQ231" i="1"/>
  <c r="AQ226" i="1"/>
  <c r="AQ225" i="1"/>
  <c r="AQ223" i="1" s="1"/>
  <c r="AQ213" i="1"/>
  <c r="AQ209" i="1"/>
  <c r="AQ205" i="1"/>
  <c r="AQ199" i="1"/>
  <c r="AQ195" i="1"/>
  <c r="AQ191" i="1"/>
  <c r="AQ187" i="1"/>
  <c r="AQ183" i="1"/>
  <c r="AQ179" i="1"/>
  <c r="AQ175" i="1"/>
  <c r="AQ171" i="1"/>
  <c r="AQ167" i="1"/>
  <c r="AQ166" i="1"/>
  <c r="AQ287" i="1" s="1"/>
  <c r="AQ165" i="1"/>
  <c r="AQ152" i="1"/>
  <c r="AQ302" i="1" s="1"/>
  <c r="AQ145" i="1"/>
  <c r="AQ140" i="1"/>
  <c r="AQ139" i="1"/>
  <c r="AQ125" i="1"/>
  <c r="AQ122" i="1"/>
  <c r="AQ117" i="1"/>
  <c r="AQ102" i="1"/>
  <c r="AQ290" i="1" s="1"/>
  <c r="AQ101" i="1"/>
  <c r="AQ100" i="1"/>
  <c r="AQ99" i="1"/>
  <c r="AQ68" i="1"/>
  <c r="AQ64" i="1"/>
  <c r="AQ59" i="1"/>
  <c r="AQ54" i="1"/>
  <c r="AQ49" i="1"/>
  <c r="AQ44" i="1"/>
  <c r="AQ39" i="1"/>
  <c r="AQ30" i="1"/>
  <c r="AQ25" i="1"/>
  <c r="AQ19" i="1"/>
  <c r="AQ18" i="1"/>
  <c r="AQ17" i="1"/>
  <c r="AB300" i="1"/>
  <c r="AB298" i="1"/>
  <c r="AB297" i="1"/>
  <c r="AB278" i="1"/>
  <c r="AB296" i="1" s="1"/>
  <c r="AB277" i="1"/>
  <c r="AB276" i="1"/>
  <c r="AB254" i="1"/>
  <c r="AB248" i="1"/>
  <c r="AB242" i="1"/>
  <c r="AB241" i="1"/>
  <c r="AB235" i="1"/>
  <c r="AB232" i="1"/>
  <c r="AB231" i="1"/>
  <c r="AB226" i="1"/>
  <c r="AB225" i="1"/>
  <c r="AB223" i="1" s="1"/>
  <c r="AB213" i="1"/>
  <c r="AB209" i="1"/>
  <c r="AB205" i="1"/>
  <c r="AB199" i="1"/>
  <c r="AB195" i="1"/>
  <c r="AB191" i="1"/>
  <c r="AB187" i="1"/>
  <c r="AB183" i="1"/>
  <c r="AB179" i="1"/>
  <c r="AB175" i="1"/>
  <c r="AB171" i="1"/>
  <c r="AB167" i="1"/>
  <c r="AB166" i="1"/>
  <c r="AB287" i="1" s="1"/>
  <c r="AB165" i="1"/>
  <c r="AB152" i="1"/>
  <c r="AB302" i="1" s="1"/>
  <c r="AB145" i="1"/>
  <c r="AB140" i="1"/>
  <c r="AB139" i="1"/>
  <c r="AB136" i="1"/>
  <c r="AB132" i="1"/>
  <c r="AB125" i="1"/>
  <c r="AB122" i="1"/>
  <c r="AB117" i="1"/>
  <c r="AB102" i="1"/>
  <c r="AB101" i="1"/>
  <c r="AB100" i="1"/>
  <c r="AB99" i="1"/>
  <c r="AB68" i="1"/>
  <c r="AB64" i="1"/>
  <c r="AB59" i="1"/>
  <c r="AB54" i="1"/>
  <c r="AB49" i="1"/>
  <c r="AB44" i="1"/>
  <c r="AB39" i="1"/>
  <c r="AB30" i="1"/>
  <c r="AB25" i="1"/>
  <c r="AB19" i="1"/>
  <c r="AB18" i="1"/>
  <c r="AB17" i="1"/>
  <c r="K300" i="1"/>
  <c r="K299" i="1"/>
  <c r="K298" i="1"/>
  <c r="K297" i="1"/>
  <c r="K278" i="1"/>
  <c r="K296" i="1" s="1"/>
  <c r="K277" i="1"/>
  <c r="K276" i="1"/>
  <c r="K254" i="1"/>
  <c r="K248" i="1"/>
  <c r="K242" i="1"/>
  <c r="K241" i="1"/>
  <c r="K235" i="1"/>
  <c r="K232" i="1"/>
  <c r="K231" i="1"/>
  <c r="K226" i="1"/>
  <c r="K225" i="1"/>
  <c r="K223" i="1" s="1"/>
  <c r="K213" i="1"/>
  <c r="K209" i="1"/>
  <c r="K205" i="1"/>
  <c r="K199" i="1"/>
  <c r="K195" i="1"/>
  <c r="K191" i="1"/>
  <c r="K187" i="1"/>
  <c r="K183" i="1"/>
  <c r="K179" i="1"/>
  <c r="K175" i="1"/>
  <c r="K171" i="1"/>
  <c r="K167" i="1"/>
  <c r="K166" i="1"/>
  <c r="K165" i="1"/>
  <c r="K152" i="1"/>
  <c r="K302" i="1" s="1"/>
  <c r="K145" i="1"/>
  <c r="K140" i="1"/>
  <c r="K139" i="1"/>
  <c r="K125" i="1"/>
  <c r="K122" i="1"/>
  <c r="K117" i="1"/>
  <c r="K102" i="1"/>
  <c r="K290" i="1" s="1"/>
  <c r="K101" i="1"/>
  <c r="K100" i="1"/>
  <c r="K99" i="1"/>
  <c r="K68" i="1"/>
  <c r="K64" i="1"/>
  <c r="K59" i="1"/>
  <c r="K54" i="1"/>
  <c r="K49" i="1"/>
  <c r="K44" i="1"/>
  <c r="K39" i="1"/>
  <c r="K35" i="1"/>
  <c r="K30" i="1"/>
  <c r="K25" i="1"/>
  <c r="K19" i="1"/>
  <c r="K18" i="1"/>
  <c r="K17" i="1"/>
  <c r="AQ289" i="1" l="1"/>
  <c r="AB274" i="1"/>
  <c r="AQ274" i="1"/>
  <c r="AQ15" i="1"/>
  <c r="AQ293" i="1"/>
  <c r="K274" i="1"/>
  <c r="AQ163" i="1"/>
  <c r="AB294" i="1"/>
  <c r="K294" i="1"/>
  <c r="AQ294" i="1"/>
  <c r="AQ229" i="1"/>
  <c r="AQ97" i="1"/>
  <c r="AQ292" i="1"/>
  <c r="AQ239" i="1"/>
  <c r="AB293" i="1"/>
  <c r="AQ295" i="1"/>
  <c r="K295" i="1"/>
  <c r="AB163" i="1"/>
  <c r="AB229" i="1"/>
  <c r="AQ136" i="1"/>
  <c r="AQ288" i="1"/>
  <c r="AB288" i="1"/>
  <c r="K289" i="1"/>
  <c r="K136" i="1"/>
  <c r="AB290" i="1"/>
  <c r="K293" i="1"/>
  <c r="K288" i="1"/>
  <c r="K287" i="1"/>
  <c r="AB97" i="1"/>
  <c r="AB299" i="1"/>
  <c r="AB292" i="1"/>
  <c r="AB239" i="1"/>
  <c r="AB15" i="1"/>
  <c r="AB295" i="1"/>
  <c r="AB289" i="1"/>
  <c r="K292" i="1"/>
  <c r="K97" i="1"/>
  <c r="K163" i="1"/>
  <c r="K229" i="1"/>
  <c r="K239" i="1"/>
  <c r="K15" i="1"/>
  <c r="AO300" i="1"/>
  <c r="AO299" i="1"/>
  <c r="AO298" i="1"/>
  <c r="AO297" i="1"/>
  <c r="AO278" i="1"/>
  <c r="AO296" i="1" s="1"/>
  <c r="AO277" i="1"/>
  <c r="AO276" i="1"/>
  <c r="AO254" i="1"/>
  <c r="AO248" i="1"/>
  <c r="AO242" i="1"/>
  <c r="AO241" i="1"/>
  <c r="AO235" i="1"/>
  <c r="AO232" i="1"/>
  <c r="AO231" i="1"/>
  <c r="AO226" i="1"/>
  <c r="AO225" i="1"/>
  <c r="AO223" i="1" s="1"/>
  <c r="AO213" i="1"/>
  <c r="AO209" i="1"/>
  <c r="AO205" i="1"/>
  <c r="AO199" i="1"/>
  <c r="AO195" i="1"/>
  <c r="AO191" i="1"/>
  <c r="AO187" i="1"/>
  <c r="AO183" i="1"/>
  <c r="AO179" i="1"/>
  <c r="AO175" i="1"/>
  <c r="AO171" i="1"/>
  <c r="AO167" i="1"/>
  <c r="AO166" i="1"/>
  <c r="AO287" i="1" s="1"/>
  <c r="AO165" i="1"/>
  <c r="AO152" i="1"/>
  <c r="AO302" i="1" s="1"/>
  <c r="AO145" i="1"/>
  <c r="AO140" i="1"/>
  <c r="AO139" i="1"/>
  <c r="AO138" i="1"/>
  <c r="AO125" i="1"/>
  <c r="AO122" i="1"/>
  <c r="AO117" i="1"/>
  <c r="AO102" i="1"/>
  <c r="AO290" i="1" s="1"/>
  <c r="AO101" i="1"/>
  <c r="AO100" i="1"/>
  <c r="AO99" i="1"/>
  <c r="AO68" i="1"/>
  <c r="AO64" i="1"/>
  <c r="AO59" i="1"/>
  <c r="AO54" i="1"/>
  <c r="AO49" i="1"/>
  <c r="AO44" i="1"/>
  <c r="AO39" i="1"/>
  <c r="AO30" i="1"/>
  <c r="AO25" i="1"/>
  <c r="AO19" i="1"/>
  <c r="AO289" i="1" s="1"/>
  <c r="AO18" i="1"/>
  <c r="AO17" i="1"/>
  <c r="Z300" i="1"/>
  <c r="Z298" i="1"/>
  <c r="Z297" i="1"/>
  <c r="Z278" i="1"/>
  <c r="Z296" i="1" s="1"/>
  <c r="Z277" i="1"/>
  <c r="Z276" i="1"/>
  <c r="Z254" i="1"/>
  <c r="Z248" i="1"/>
  <c r="Z242" i="1"/>
  <c r="Z241" i="1"/>
  <c r="Z235" i="1"/>
  <c r="Z232" i="1"/>
  <c r="Z231" i="1"/>
  <c r="Z226" i="1"/>
  <c r="Z225" i="1"/>
  <c r="Z213" i="1"/>
  <c r="Z209" i="1"/>
  <c r="Z205" i="1"/>
  <c r="Z199" i="1"/>
  <c r="Z195" i="1"/>
  <c r="Z191" i="1"/>
  <c r="Z187" i="1"/>
  <c r="Z183" i="1"/>
  <c r="Z179" i="1"/>
  <c r="Z175" i="1"/>
  <c r="Z171" i="1"/>
  <c r="Z167" i="1"/>
  <c r="Z166" i="1"/>
  <c r="Z287" i="1" s="1"/>
  <c r="Z165" i="1"/>
  <c r="Z152" i="1"/>
  <c r="Z302" i="1" s="1"/>
  <c r="Z145" i="1"/>
  <c r="Z140" i="1"/>
  <c r="Z139" i="1"/>
  <c r="Z138" i="1"/>
  <c r="Z132" i="1"/>
  <c r="Z125" i="1"/>
  <c r="Z122" i="1"/>
  <c r="Z117" i="1"/>
  <c r="Z102" i="1"/>
  <c r="Z101" i="1"/>
  <c r="Z100" i="1"/>
  <c r="Z99" i="1"/>
  <c r="Z68" i="1"/>
  <c r="Z64" i="1"/>
  <c r="Z59" i="1"/>
  <c r="Z54" i="1"/>
  <c r="Z49" i="1"/>
  <c r="Z44" i="1"/>
  <c r="Z39" i="1"/>
  <c r="Z30" i="1"/>
  <c r="Z25" i="1"/>
  <c r="Z19" i="1"/>
  <c r="Z18" i="1"/>
  <c r="Z17" i="1"/>
  <c r="I39" i="1"/>
  <c r="I300" i="1"/>
  <c r="I299" i="1"/>
  <c r="I298" i="1"/>
  <c r="I297" i="1"/>
  <c r="I278" i="1"/>
  <c r="I277" i="1"/>
  <c r="I276" i="1"/>
  <c r="I254" i="1"/>
  <c r="I248" i="1"/>
  <c r="I242" i="1"/>
  <c r="I241" i="1"/>
  <c r="I235" i="1"/>
  <c r="I232" i="1"/>
  <c r="I231" i="1"/>
  <c r="I226" i="1"/>
  <c r="I225" i="1"/>
  <c r="I213" i="1"/>
  <c r="I209" i="1"/>
  <c r="I205" i="1"/>
  <c r="I199" i="1"/>
  <c r="I195" i="1"/>
  <c r="I191" i="1"/>
  <c r="I187" i="1"/>
  <c r="I183" i="1"/>
  <c r="I179" i="1"/>
  <c r="I175" i="1"/>
  <c r="I171" i="1"/>
  <c r="I167" i="1"/>
  <c r="I166" i="1"/>
  <c r="I287" i="1" s="1"/>
  <c r="I165" i="1"/>
  <c r="I152" i="1"/>
  <c r="I145" i="1"/>
  <c r="I140" i="1"/>
  <c r="I139" i="1"/>
  <c r="I138" i="1"/>
  <c r="I125" i="1"/>
  <c r="I122" i="1"/>
  <c r="I99" i="1"/>
  <c r="I102" i="1"/>
  <c r="I290" i="1" s="1"/>
  <c r="I101" i="1"/>
  <c r="I100" i="1"/>
  <c r="I68" i="1"/>
  <c r="I64" i="1"/>
  <c r="I59" i="1"/>
  <c r="I54" i="1"/>
  <c r="I49" i="1"/>
  <c r="I44" i="1"/>
  <c r="I35" i="1"/>
  <c r="I30" i="1"/>
  <c r="I25" i="1"/>
  <c r="I19" i="1"/>
  <c r="I18" i="1"/>
  <c r="AQ285" i="1" l="1"/>
  <c r="AQ303" i="1" s="1"/>
  <c r="AQ304" i="1" s="1"/>
  <c r="AB285" i="1"/>
  <c r="AB303" i="1" s="1"/>
  <c r="AB304" i="1" s="1"/>
  <c r="K285" i="1"/>
  <c r="K303" i="1" s="1"/>
  <c r="K304" i="1" s="1"/>
  <c r="Z293" i="1"/>
  <c r="Z239" i="1"/>
  <c r="AO274" i="1"/>
  <c r="AO163" i="1"/>
  <c r="AO229" i="1"/>
  <c r="AO15" i="1"/>
  <c r="Z290" i="1"/>
  <c r="Z274" i="1"/>
  <c r="Z163" i="1"/>
  <c r="Z223" i="1"/>
  <c r="Z229" i="1"/>
  <c r="Z292" i="1"/>
  <c r="AO293" i="1"/>
  <c r="AO292" i="1"/>
  <c r="AO239" i="1"/>
  <c r="Z136" i="1"/>
  <c r="AO97" i="1"/>
  <c r="AO288" i="1"/>
  <c r="AO295" i="1"/>
  <c r="AO294" i="1"/>
  <c r="AO136" i="1"/>
  <c r="Z299" i="1"/>
  <c r="Z97" i="1"/>
  <c r="Z15" i="1"/>
  <c r="Z288" i="1"/>
  <c r="Z295" i="1"/>
  <c r="Z289" i="1"/>
  <c r="Z294" i="1"/>
  <c r="I239" i="1"/>
  <c r="I296" i="1"/>
  <c r="I295" i="1"/>
  <c r="I289" i="1"/>
  <c r="I229" i="1"/>
  <c r="I274" i="1"/>
  <c r="I163" i="1"/>
  <c r="I136" i="1"/>
  <c r="I288" i="1"/>
  <c r="I97" i="1"/>
  <c r="I292" i="1"/>
  <c r="I294" i="1"/>
  <c r="I117" i="1"/>
  <c r="I223" i="1"/>
  <c r="I17" i="1"/>
  <c r="X300" i="1"/>
  <c r="X298" i="1"/>
  <c r="X297" i="1"/>
  <c r="X278" i="1"/>
  <c r="X296" i="1" s="1"/>
  <c r="X277" i="1"/>
  <c r="X276" i="1"/>
  <c r="X254" i="1"/>
  <c r="X248" i="1"/>
  <c r="X242" i="1"/>
  <c r="X241" i="1"/>
  <c r="X235" i="1"/>
  <c r="X232" i="1"/>
  <c r="X231" i="1"/>
  <c r="X226" i="1"/>
  <c r="X225" i="1"/>
  <c r="X213" i="1"/>
  <c r="X209" i="1"/>
  <c r="X205" i="1"/>
  <c r="X199" i="1"/>
  <c r="X195" i="1"/>
  <c r="X191" i="1"/>
  <c r="X187" i="1"/>
  <c r="X183" i="1"/>
  <c r="X179" i="1"/>
  <c r="X175" i="1"/>
  <c r="X171" i="1"/>
  <c r="X167" i="1"/>
  <c r="X166" i="1"/>
  <c r="X287" i="1" s="1"/>
  <c r="X165" i="1"/>
  <c r="X152" i="1"/>
  <c r="X302" i="1" s="1"/>
  <c r="X145" i="1"/>
  <c r="X140" i="1"/>
  <c r="X139" i="1"/>
  <c r="X138" i="1"/>
  <c r="X132" i="1"/>
  <c r="X299" i="1" s="1"/>
  <c r="X125" i="1"/>
  <c r="X122" i="1"/>
  <c r="X117" i="1"/>
  <c r="X102" i="1"/>
  <c r="X101" i="1"/>
  <c r="X100" i="1"/>
  <c r="X99" i="1"/>
  <c r="X68" i="1"/>
  <c r="X64" i="1"/>
  <c r="X59" i="1"/>
  <c r="X54" i="1"/>
  <c r="X49" i="1"/>
  <c r="X44" i="1"/>
  <c r="X39" i="1"/>
  <c r="X30" i="1"/>
  <c r="X25" i="1"/>
  <c r="X19" i="1"/>
  <c r="X18" i="1"/>
  <c r="X17" i="1"/>
  <c r="K301" i="1" l="1"/>
  <c r="X239" i="1"/>
  <c r="X274" i="1"/>
  <c r="X163" i="1"/>
  <c r="AO285" i="1"/>
  <c r="AO303" i="1" s="1"/>
  <c r="AO304" i="1" s="1"/>
  <c r="Z285" i="1"/>
  <c r="Z303" i="1" s="1"/>
  <c r="Z304" i="1" s="1"/>
  <c r="X229" i="1"/>
  <c r="I293" i="1"/>
  <c r="I15" i="1"/>
  <c r="X288" i="1"/>
  <c r="X15" i="1"/>
  <c r="X136" i="1"/>
  <c r="X223" i="1"/>
  <c r="X290" i="1"/>
  <c r="X293" i="1"/>
  <c r="X295" i="1"/>
  <c r="X97" i="1"/>
  <c r="X289" i="1"/>
  <c r="X292" i="1"/>
  <c r="X294" i="1"/>
  <c r="I285" i="1" l="1"/>
  <c r="X285" i="1"/>
  <c r="X303" i="1" s="1"/>
  <c r="X304" i="1" s="1"/>
  <c r="AM17" i="1"/>
  <c r="V17" i="1"/>
  <c r="AN81" i="1"/>
  <c r="AP81" i="1" s="1"/>
  <c r="AR81" i="1" s="1"/>
  <c r="AT81" i="1" s="1"/>
  <c r="AV81" i="1" s="1"/>
  <c r="AX81" i="1" s="1"/>
  <c r="W81" i="1"/>
  <c r="Y81" i="1" s="1"/>
  <c r="AA81" i="1" s="1"/>
  <c r="AC81" i="1" s="1"/>
  <c r="AE81" i="1" s="1"/>
  <c r="AG81" i="1" s="1"/>
  <c r="AI81" i="1" s="1"/>
  <c r="AN88" i="1"/>
  <c r="AP88" i="1" s="1"/>
  <c r="AR88" i="1" s="1"/>
  <c r="AT88" i="1" s="1"/>
  <c r="AV88" i="1" s="1"/>
  <c r="AX88" i="1" s="1"/>
  <c r="W88" i="1"/>
  <c r="Y88" i="1" s="1"/>
  <c r="AA88" i="1" s="1"/>
  <c r="AC88" i="1" s="1"/>
  <c r="AE88" i="1" s="1"/>
  <c r="AG88" i="1" s="1"/>
  <c r="AI88" i="1" s="1"/>
  <c r="H88" i="1"/>
  <c r="J88" i="1" s="1"/>
  <c r="L88" i="1" s="1"/>
  <c r="N88" i="1" s="1"/>
  <c r="P88" i="1" s="1"/>
  <c r="R88" i="1" s="1"/>
  <c r="G87" i="1"/>
  <c r="G80" i="1"/>
  <c r="H81" i="1"/>
  <c r="J81" i="1" s="1"/>
  <c r="L81" i="1" s="1"/>
  <c r="N81" i="1" s="1"/>
  <c r="P81" i="1" s="1"/>
  <c r="R81" i="1" s="1"/>
  <c r="I301" i="1" l="1"/>
  <c r="G254" i="1"/>
  <c r="G241" i="1"/>
  <c r="AM165" i="1"/>
  <c r="V165" i="1"/>
  <c r="AM138" i="1"/>
  <c r="V138" i="1"/>
  <c r="G138" i="1"/>
  <c r="AM18" i="1"/>
  <c r="V18" i="1"/>
  <c r="G18" i="1"/>
  <c r="G299" i="1" l="1"/>
  <c r="AK18" i="1"/>
  <c r="AK17" i="1"/>
  <c r="AJ17" i="1"/>
  <c r="T18" i="1"/>
  <c r="S17" i="1"/>
  <c r="E18" i="1"/>
  <c r="D17" i="1"/>
  <c r="AN35" i="1"/>
  <c r="AP35" i="1" s="1"/>
  <c r="AR35" i="1" s="1"/>
  <c r="AT35" i="1" s="1"/>
  <c r="AV35" i="1" s="1"/>
  <c r="AX35" i="1" s="1"/>
  <c r="AN36" i="1"/>
  <c r="AP36" i="1" s="1"/>
  <c r="AR36" i="1" s="1"/>
  <c r="AT36" i="1" s="1"/>
  <c r="AV36" i="1" s="1"/>
  <c r="AX36" i="1" s="1"/>
  <c r="AN37" i="1"/>
  <c r="AP37" i="1" s="1"/>
  <c r="AR37" i="1" s="1"/>
  <c r="AT37" i="1" s="1"/>
  <c r="AV37" i="1" s="1"/>
  <c r="AX37" i="1" s="1"/>
  <c r="AN38" i="1"/>
  <c r="AP38" i="1" s="1"/>
  <c r="AR38" i="1" s="1"/>
  <c r="AT38" i="1" s="1"/>
  <c r="AV38" i="1" s="1"/>
  <c r="AX38" i="1" s="1"/>
  <c r="W35" i="1"/>
  <c r="Y35" i="1" s="1"/>
  <c r="AA35" i="1" s="1"/>
  <c r="AC35" i="1" s="1"/>
  <c r="AE35" i="1" s="1"/>
  <c r="AG35" i="1" s="1"/>
  <c r="AI35" i="1" s="1"/>
  <c r="W36" i="1"/>
  <c r="Y36" i="1" s="1"/>
  <c r="AA36" i="1" s="1"/>
  <c r="AC36" i="1" s="1"/>
  <c r="AE36" i="1" s="1"/>
  <c r="AG36" i="1" s="1"/>
  <c r="AI36" i="1" s="1"/>
  <c r="W37" i="1"/>
  <c r="Y37" i="1" s="1"/>
  <c r="AA37" i="1" s="1"/>
  <c r="AC37" i="1" s="1"/>
  <c r="AE37" i="1" s="1"/>
  <c r="AG37" i="1" s="1"/>
  <c r="AI37" i="1" s="1"/>
  <c r="W38" i="1"/>
  <c r="Y38" i="1" s="1"/>
  <c r="AA38" i="1" s="1"/>
  <c r="AC38" i="1" s="1"/>
  <c r="AE38" i="1" s="1"/>
  <c r="AG38" i="1" s="1"/>
  <c r="AI38" i="1" s="1"/>
  <c r="F38" i="1"/>
  <c r="H38" i="1" s="1"/>
  <c r="J38" i="1" s="1"/>
  <c r="L38" i="1" s="1"/>
  <c r="N38" i="1" s="1"/>
  <c r="P38" i="1" s="1"/>
  <c r="R38" i="1" s="1"/>
  <c r="G37" i="1"/>
  <c r="F37" i="1"/>
  <c r="E35" i="1"/>
  <c r="D35" i="1"/>
  <c r="AM39" i="1"/>
  <c r="V39" i="1"/>
  <c r="AN41" i="1"/>
  <c r="AP41" i="1" s="1"/>
  <c r="AR41" i="1" s="1"/>
  <c r="AT41" i="1" s="1"/>
  <c r="AV41" i="1" s="1"/>
  <c r="AX41" i="1" s="1"/>
  <c r="AN42" i="1"/>
  <c r="AP42" i="1" s="1"/>
  <c r="AR42" i="1" s="1"/>
  <c r="AT42" i="1" s="1"/>
  <c r="AV42" i="1" s="1"/>
  <c r="AX42" i="1" s="1"/>
  <c r="W41" i="1"/>
  <c r="Y41" i="1" s="1"/>
  <c r="AA41" i="1" s="1"/>
  <c r="AC41" i="1" s="1"/>
  <c r="AE41" i="1" s="1"/>
  <c r="AG41" i="1" s="1"/>
  <c r="AI41" i="1" s="1"/>
  <c r="W42" i="1"/>
  <c r="Y42" i="1" s="1"/>
  <c r="AA42" i="1" s="1"/>
  <c r="AC42" i="1" s="1"/>
  <c r="AE42" i="1" s="1"/>
  <c r="AG42" i="1" s="1"/>
  <c r="AI42" i="1" s="1"/>
  <c r="H42" i="1"/>
  <c r="J42" i="1" s="1"/>
  <c r="L42" i="1" s="1"/>
  <c r="N42" i="1" s="1"/>
  <c r="P42" i="1" s="1"/>
  <c r="R42" i="1" s="1"/>
  <c r="G39" i="1"/>
  <c r="F41" i="1"/>
  <c r="H41" i="1" s="1"/>
  <c r="J41" i="1" s="1"/>
  <c r="L41" i="1" s="1"/>
  <c r="N41" i="1" s="1"/>
  <c r="P41" i="1" s="1"/>
  <c r="R41" i="1" s="1"/>
  <c r="G119" i="1"/>
  <c r="G35" i="1" l="1"/>
  <c r="H37" i="1"/>
  <c r="J37" i="1" s="1"/>
  <c r="L37" i="1" s="1"/>
  <c r="N37" i="1" s="1"/>
  <c r="P37" i="1" s="1"/>
  <c r="R37" i="1" s="1"/>
  <c r="F35" i="1"/>
  <c r="AM276" i="1"/>
  <c r="V276" i="1"/>
  <c r="G276" i="1"/>
  <c r="AN160" i="1"/>
  <c r="AP160" i="1" s="1"/>
  <c r="AR160" i="1" s="1"/>
  <c r="AT160" i="1" s="1"/>
  <c r="AV160" i="1" s="1"/>
  <c r="AX160" i="1" s="1"/>
  <c r="AN161" i="1"/>
  <c r="AP161" i="1" s="1"/>
  <c r="AR161" i="1" s="1"/>
  <c r="AT161" i="1" s="1"/>
  <c r="AV161" i="1" s="1"/>
  <c r="AX161" i="1" s="1"/>
  <c r="W160" i="1"/>
  <c r="Y160" i="1" s="1"/>
  <c r="AA160" i="1" s="1"/>
  <c r="AC160" i="1" s="1"/>
  <c r="AE160" i="1" s="1"/>
  <c r="AG160" i="1" s="1"/>
  <c r="AI160" i="1" s="1"/>
  <c r="W161" i="1"/>
  <c r="Y161" i="1" s="1"/>
  <c r="AA161" i="1" s="1"/>
  <c r="AC161" i="1" s="1"/>
  <c r="AE161" i="1" s="1"/>
  <c r="AG161" i="1" s="1"/>
  <c r="AI161" i="1" s="1"/>
  <c r="H160" i="1"/>
  <c r="J160" i="1" s="1"/>
  <c r="L160" i="1" s="1"/>
  <c r="N160" i="1" s="1"/>
  <c r="P160" i="1" s="1"/>
  <c r="R160" i="1" s="1"/>
  <c r="H161" i="1"/>
  <c r="J161" i="1" s="1"/>
  <c r="L161" i="1" s="1"/>
  <c r="N161" i="1" s="1"/>
  <c r="P161" i="1" s="1"/>
  <c r="R161" i="1" s="1"/>
  <c r="G218" i="1"/>
  <c r="AN221" i="1"/>
  <c r="AP221" i="1" s="1"/>
  <c r="AR221" i="1" s="1"/>
  <c r="AT221" i="1" s="1"/>
  <c r="AV221" i="1" s="1"/>
  <c r="AX221" i="1" s="1"/>
  <c r="W221" i="1"/>
  <c r="Y221" i="1" s="1"/>
  <c r="AA221" i="1" s="1"/>
  <c r="AC221" i="1" s="1"/>
  <c r="AE221" i="1" s="1"/>
  <c r="AG221" i="1" s="1"/>
  <c r="AI221" i="1" s="1"/>
  <c r="H221" i="1"/>
  <c r="J221" i="1" s="1"/>
  <c r="L221" i="1" s="1"/>
  <c r="N221" i="1" s="1"/>
  <c r="P221" i="1" s="1"/>
  <c r="R221" i="1" s="1"/>
  <c r="AN220" i="1"/>
  <c r="AP220" i="1" s="1"/>
  <c r="AR220" i="1" s="1"/>
  <c r="AT220" i="1" s="1"/>
  <c r="AV220" i="1" s="1"/>
  <c r="AX220" i="1" s="1"/>
  <c r="W220" i="1"/>
  <c r="Y220" i="1" s="1"/>
  <c r="AA220" i="1" s="1"/>
  <c r="AC220" i="1" s="1"/>
  <c r="AE220" i="1" s="1"/>
  <c r="AG220" i="1" s="1"/>
  <c r="AI220" i="1" s="1"/>
  <c r="H220" i="1"/>
  <c r="J220" i="1" s="1"/>
  <c r="L220" i="1" s="1"/>
  <c r="N220" i="1" s="1"/>
  <c r="P220" i="1" s="1"/>
  <c r="R220" i="1" s="1"/>
  <c r="G169" i="1"/>
  <c r="G105" i="1"/>
  <c r="AM299" i="1"/>
  <c r="V100" i="1"/>
  <c r="AM100" i="1"/>
  <c r="G100" i="1"/>
  <c r="AN134" i="1"/>
  <c r="AP134" i="1" s="1"/>
  <c r="AR134" i="1" s="1"/>
  <c r="AT134" i="1" s="1"/>
  <c r="AV134" i="1" s="1"/>
  <c r="AX134" i="1" s="1"/>
  <c r="V132" i="1"/>
  <c r="W132" i="1" s="1"/>
  <c r="Y132" i="1" s="1"/>
  <c r="AA132" i="1" s="1"/>
  <c r="AC132" i="1" s="1"/>
  <c r="AE132" i="1" s="1"/>
  <c r="AG132" i="1" s="1"/>
  <c r="AI132" i="1" s="1"/>
  <c r="W134" i="1"/>
  <c r="Y134" i="1" s="1"/>
  <c r="AA134" i="1" s="1"/>
  <c r="AC134" i="1" s="1"/>
  <c r="AE134" i="1" s="1"/>
  <c r="AG134" i="1" s="1"/>
  <c r="AI134" i="1" s="1"/>
  <c r="H134" i="1"/>
  <c r="J134" i="1" s="1"/>
  <c r="L134" i="1" s="1"/>
  <c r="N134" i="1" s="1"/>
  <c r="P134" i="1" s="1"/>
  <c r="R134" i="1" s="1"/>
  <c r="AN132" i="1"/>
  <c r="AP132" i="1" s="1"/>
  <c r="AR132" i="1" s="1"/>
  <c r="AT132" i="1" s="1"/>
  <c r="AV132" i="1" s="1"/>
  <c r="AX132" i="1" s="1"/>
  <c r="H132" i="1"/>
  <c r="J132" i="1" s="1"/>
  <c r="L132" i="1" s="1"/>
  <c r="N132" i="1" s="1"/>
  <c r="P132" i="1" s="1"/>
  <c r="R132" i="1" s="1"/>
  <c r="AM254" i="1"/>
  <c r="V254" i="1"/>
  <c r="AM241" i="1"/>
  <c r="V241" i="1"/>
  <c r="AM99" i="1"/>
  <c r="V99" i="1"/>
  <c r="AN282" i="1"/>
  <c r="AP282" i="1" s="1"/>
  <c r="AR282" i="1" s="1"/>
  <c r="AT282" i="1" s="1"/>
  <c r="AV282" i="1" s="1"/>
  <c r="AX282" i="1" s="1"/>
  <c r="W282" i="1"/>
  <c r="Y282" i="1" s="1"/>
  <c r="AA282" i="1" s="1"/>
  <c r="AC282" i="1" s="1"/>
  <c r="AE282" i="1" s="1"/>
  <c r="AG282" i="1" s="1"/>
  <c r="AI282" i="1" s="1"/>
  <c r="H282" i="1"/>
  <c r="J282" i="1" s="1"/>
  <c r="L282" i="1" s="1"/>
  <c r="N282" i="1" s="1"/>
  <c r="P282" i="1" s="1"/>
  <c r="R282" i="1" s="1"/>
  <c r="G233" i="1"/>
  <c r="AN253" i="1"/>
  <c r="AP253" i="1" s="1"/>
  <c r="AR253" i="1" s="1"/>
  <c r="AT253" i="1" s="1"/>
  <c r="AV253" i="1" s="1"/>
  <c r="AX253" i="1" s="1"/>
  <c r="W253" i="1"/>
  <c r="Y253" i="1" s="1"/>
  <c r="AA253" i="1" s="1"/>
  <c r="AC253" i="1" s="1"/>
  <c r="AE253" i="1" s="1"/>
  <c r="AG253" i="1" s="1"/>
  <c r="AI253" i="1" s="1"/>
  <c r="H253" i="1"/>
  <c r="J253" i="1" s="1"/>
  <c r="L253" i="1" s="1"/>
  <c r="N253" i="1" s="1"/>
  <c r="P253" i="1" s="1"/>
  <c r="R253" i="1" s="1"/>
  <c r="AN89" i="1"/>
  <c r="AP89" i="1" s="1"/>
  <c r="AR89" i="1" s="1"/>
  <c r="AT89" i="1" s="1"/>
  <c r="AV89" i="1" s="1"/>
  <c r="AX89" i="1" s="1"/>
  <c r="W89" i="1"/>
  <c r="Y89" i="1" s="1"/>
  <c r="AA89" i="1" s="1"/>
  <c r="AC89" i="1" s="1"/>
  <c r="AE89" i="1" s="1"/>
  <c r="AG89" i="1" s="1"/>
  <c r="AI89" i="1" s="1"/>
  <c r="H89" i="1"/>
  <c r="J89" i="1" s="1"/>
  <c r="L89" i="1" s="1"/>
  <c r="N89" i="1" s="1"/>
  <c r="P89" i="1" s="1"/>
  <c r="R89" i="1" s="1"/>
  <c r="H35" i="1" l="1"/>
  <c r="J35" i="1" s="1"/>
  <c r="L35" i="1" s="1"/>
  <c r="N35" i="1" s="1"/>
  <c r="P35" i="1" s="1"/>
  <c r="R35" i="1" s="1"/>
  <c r="G165" i="1"/>
  <c r="V299" i="1"/>
  <c r="AN87" i="1"/>
  <c r="AP87" i="1" s="1"/>
  <c r="AR87" i="1" s="1"/>
  <c r="AT87" i="1" s="1"/>
  <c r="AV87" i="1" s="1"/>
  <c r="AX87" i="1" s="1"/>
  <c r="W87" i="1"/>
  <c r="Y87" i="1" s="1"/>
  <c r="AA87" i="1" s="1"/>
  <c r="AC87" i="1" s="1"/>
  <c r="AE87" i="1" s="1"/>
  <c r="AG87" i="1" s="1"/>
  <c r="AI87" i="1" s="1"/>
  <c r="H87" i="1"/>
  <c r="J87" i="1" s="1"/>
  <c r="L87" i="1" s="1"/>
  <c r="N87" i="1" s="1"/>
  <c r="P87" i="1" s="1"/>
  <c r="R87" i="1" s="1"/>
  <c r="AN86" i="1" l="1"/>
  <c r="AP86" i="1" s="1"/>
  <c r="AR86" i="1" s="1"/>
  <c r="AT86" i="1" s="1"/>
  <c r="AV86" i="1" s="1"/>
  <c r="AX86" i="1" s="1"/>
  <c r="W86" i="1"/>
  <c r="Y86" i="1" s="1"/>
  <c r="AA86" i="1" s="1"/>
  <c r="AC86" i="1" s="1"/>
  <c r="AE86" i="1" s="1"/>
  <c r="AG86" i="1" s="1"/>
  <c r="AI86" i="1" s="1"/>
  <c r="H86" i="1"/>
  <c r="J86" i="1" s="1"/>
  <c r="L86" i="1" s="1"/>
  <c r="N86" i="1" s="1"/>
  <c r="P86" i="1" s="1"/>
  <c r="R86" i="1" s="1"/>
  <c r="H80" i="1"/>
  <c r="J80" i="1" s="1"/>
  <c r="L80" i="1" s="1"/>
  <c r="N80" i="1" s="1"/>
  <c r="P80" i="1" s="1"/>
  <c r="R80" i="1" s="1"/>
  <c r="AN131" i="1"/>
  <c r="AP131" i="1" s="1"/>
  <c r="AR131" i="1" s="1"/>
  <c r="AT131" i="1" s="1"/>
  <c r="AV131" i="1" s="1"/>
  <c r="AX131" i="1" s="1"/>
  <c r="W131" i="1"/>
  <c r="Y131" i="1" s="1"/>
  <c r="AA131" i="1" s="1"/>
  <c r="AC131" i="1" s="1"/>
  <c r="AE131" i="1" s="1"/>
  <c r="AG131" i="1" s="1"/>
  <c r="AI131" i="1" s="1"/>
  <c r="H131" i="1"/>
  <c r="J131" i="1" s="1"/>
  <c r="L131" i="1" s="1"/>
  <c r="N131" i="1" s="1"/>
  <c r="P131" i="1" s="1"/>
  <c r="R131" i="1" s="1"/>
  <c r="AN130" i="1"/>
  <c r="AP130" i="1" s="1"/>
  <c r="AR130" i="1" s="1"/>
  <c r="AT130" i="1" s="1"/>
  <c r="AV130" i="1" s="1"/>
  <c r="AX130" i="1" s="1"/>
  <c r="W130" i="1"/>
  <c r="Y130" i="1" s="1"/>
  <c r="AA130" i="1" s="1"/>
  <c r="AC130" i="1" s="1"/>
  <c r="AE130" i="1" s="1"/>
  <c r="AG130" i="1" s="1"/>
  <c r="AI130" i="1" s="1"/>
  <c r="H130" i="1"/>
  <c r="J130" i="1" s="1"/>
  <c r="L130" i="1" s="1"/>
  <c r="N130" i="1" s="1"/>
  <c r="P130" i="1" s="1"/>
  <c r="R130" i="1" s="1"/>
  <c r="AN129" i="1"/>
  <c r="AP129" i="1" s="1"/>
  <c r="AR129" i="1" s="1"/>
  <c r="AT129" i="1" s="1"/>
  <c r="AV129" i="1" s="1"/>
  <c r="AX129" i="1" s="1"/>
  <c r="W129" i="1"/>
  <c r="Y129" i="1" s="1"/>
  <c r="AA129" i="1" s="1"/>
  <c r="AC129" i="1" s="1"/>
  <c r="AE129" i="1" s="1"/>
  <c r="AG129" i="1" s="1"/>
  <c r="AI129" i="1" s="1"/>
  <c r="H129" i="1"/>
  <c r="J129" i="1" s="1"/>
  <c r="L129" i="1" s="1"/>
  <c r="N129" i="1" s="1"/>
  <c r="P129" i="1" s="1"/>
  <c r="R129" i="1" s="1"/>
  <c r="AN272" i="1"/>
  <c r="AP272" i="1" s="1"/>
  <c r="AR272" i="1" s="1"/>
  <c r="AT272" i="1" s="1"/>
  <c r="AV272" i="1" s="1"/>
  <c r="AX272" i="1" s="1"/>
  <c r="W272" i="1"/>
  <c r="Y272" i="1" s="1"/>
  <c r="AA272" i="1" s="1"/>
  <c r="AC272" i="1" s="1"/>
  <c r="AE272" i="1" s="1"/>
  <c r="AG272" i="1" s="1"/>
  <c r="AI272" i="1" s="1"/>
  <c r="H272" i="1"/>
  <c r="J272" i="1" s="1"/>
  <c r="L272" i="1" s="1"/>
  <c r="N272" i="1" s="1"/>
  <c r="P272" i="1" s="1"/>
  <c r="R272" i="1" s="1"/>
  <c r="AN271" i="1"/>
  <c r="AP271" i="1" s="1"/>
  <c r="AR271" i="1" s="1"/>
  <c r="AT271" i="1" s="1"/>
  <c r="AV271" i="1" s="1"/>
  <c r="AX271" i="1" s="1"/>
  <c r="W271" i="1"/>
  <c r="Y271" i="1" s="1"/>
  <c r="AA271" i="1" s="1"/>
  <c r="AC271" i="1" s="1"/>
  <c r="AE271" i="1" s="1"/>
  <c r="AG271" i="1" s="1"/>
  <c r="AI271" i="1" s="1"/>
  <c r="H271" i="1"/>
  <c r="J271" i="1" s="1"/>
  <c r="L271" i="1" s="1"/>
  <c r="N271" i="1" s="1"/>
  <c r="P271" i="1" s="1"/>
  <c r="R271" i="1" s="1"/>
  <c r="AN273" i="1"/>
  <c r="AP273" i="1" s="1"/>
  <c r="AR273" i="1" s="1"/>
  <c r="AT273" i="1" s="1"/>
  <c r="AV273" i="1" s="1"/>
  <c r="AX273" i="1" s="1"/>
  <c r="W273" i="1"/>
  <c r="Y273" i="1" s="1"/>
  <c r="AA273" i="1" s="1"/>
  <c r="AC273" i="1" s="1"/>
  <c r="AE273" i="1" s="1"/>
  <c r="AG273" i="1" s="1"/>
  <c r="AI273" i="1" s="1"/>
  <c r="H273" i="1"/>
  <c r="J273" i="1" s="1"/>
  <c r="L273" i="1" s="1"/>
  <c r="N273" i="1" s="1"/>
  <c r="P273" i="1" s="1"/>
  <c r="R273" i="1" s="1"/>
  <c r="AN219" i="1" l="1"/>
  <c r="AP219" i="1" s="1"/>
  <c r="AR219" i="1" s="1"/>
  <c r="AT219" i="1" s="1"/>
  <c r="AV219" i="1" s="1"/>
  <c r="AX219" i="1" s="1"/>
  <c r="W219" i="1"/>
  <c r="Y219" i="1" s="1"/>
  <c r="AA219" i="1" s="1"/>
  <c r="AC219" i="1" s="1"/>
  <c r="AE219" i="1" s="1"/>
  <c r="AG219" i="1" s="1"/>
  <c r="AI219" i="1" s="1"/>
  <c r="H219" i="1"/>
  <c r="J219" i="1" s="1"/>
  <c r="L219" i="1" s="1"/>
  <c r="N219" i="1" s="1"/>
  <c r="P219" i="1" s="1"/>
  <c r="R219" i="1" s="1"/>
  <c r="AN218" i="1"/>
  <c r="AP218" i="1" s="1"/>
  <c r="AR218" i="1" s="1"/>
  <c r="AT218" i="1" s="1"/>
  <c r="AV218" i="1" s="1"/>
  <c r="AX218" i="1" s="1"/>
  <c r="W218" i="1"/>
  <c r="Y218" i="1" s="1"/>
  <c r="AA218" i="1" s="1"/>
  <c r="AC218" i="1" s="1"/>
  <c r="AE218" i="1" s="1"/>
  <c r="AG218" i="1" s="1"/>
  <c r="AI218" i="1" s="1"/>
  <c r="H218" i="1"/>
  <c r="J218" i="1" s="1"/>
  <c r="L218" i="1" s="1"/>
  <c r="N218" i="1" s="1"/>
  <c r="P218" i="1" s="1"/>
  <c r="R218" i="1" s="1"/>
  <c r="AM300" i="1" l="1"/>
  <c r="AM298" i="1"/>
  <c r="AM297" i="1"/>
  <c r="AM278" i="1"/>
  <c r="AM296" i="1" s="1"/>
  <c r="AM277" i="1"/>
  <c r="AM248" i="1"/>
  <c r="AM242" i="1"/>
  <c r="AM235" i="1"/>
  <c r="AM232" i="1"/>
  <c r="AM231" i="1"/>
  <c r="AM226" i="1"/>
  <c r="AM225" i="1"/>
  <c r="AM223" i="1" s="1"/>
  <c r="AM213" i="1"/>
  <c r="AM209" i="1"/>
  <c r="AM205" i="1"/>
  <c r="AM199" i="1"/>
  <c r="AM195" i="1"/>
  <c r="AM191" i="1"/>
  <c r="AM187" i="1"/>
  <c r="AM183" i="1"/>
  <c r="AM179" i="1"/>
  <c r="AM175" i="1"/>
  <c r="AM171" i="1"/>
  <c r="AM167" i="1"/>
  <c r="AM166" i="1"/>
  <c r="AM287" i="1" s="1"/>
  <c r="AM152" i="1"/>
  <c r="AM302" i="1" s="1"/>
  <c r="AM145" i="1"/>
  <c r="AM140" i="1"/>
  <c r="AM139" i="1"/>
  <c r="AM125" i="1"/>
  <c r="AM122" i="1"/>
  <c r="AM117" i="1"/>
  <c r="AM102" i="1"/>
  <c r="AM290" i="1" s="1"/>
  <c r="AM101" i="1"/>
  <c r="AM68" i="1"/>
  <c r="AM64" i="1"/>
  <c r="AM59" i="1"/>
  <c r="AM54" i="1"/>
  <c r="AM49" i="1"/>
  <c r="AM44" i="1"/>
  <c r="AM30" i="1"/>
  <c r="AM25" i="1"/>
  <c r="AM19" i="1"/>
  <c r="V300" i="1"/>
  <c r="V298" i="1"/>
  <c r="V297" i="1"/>
  <c r="V278" i="1"/>
  <c r="V296" i="1" s="1"/>
  <c r="V277" i="1"/>
  <c r="V248" i="1"/>
  <c r="V242" i="1"/>
  <c r="V235" i="1"/>
  <c r="V232" i="1"/>
  <c r="V231" i="1"/>
  <c r="V226" i="1"/>
  <c r="V225" i="1"/>
  <c r="V223" i="1" s="1"/>
  <c r="V213" i="1"/>
  <c r="V209" i="1"/>
  <c r="V205" i="1"/>
  <c r="V199" i="1"/>
  <c r="V195" i="1"/>
  <c r="V191" i="1"/>
  <c r="V187" i="1"/>
  <c r="V183" i="1"/>
  <c r="V179" i="1"/>
  <c r="V175" i="1"/>
  <c r="V171" i="1"/>
  <c r="V167" i="1"/>
  <c r="V166" i="1"/>
  <c r="V287" i="1" s="1"/>
  <c r="V152" i="1"/>
  <c r="V302" i="1" s="1"/>
  <c r="V145" i="1"/>
  <c r="V140" i="1"/>
  <c r="V139" i="1"/>
  <c r="V125" i="1"/>
  <c r="V122" i="1"/>
  <c r="V117" i="1"/>
  <c r="V102" i="1"/>
  <c r="V290" i="1" s="1"/>
  <c r="V101" i="1"/>
  <c r="V68" i="1"/>
  <c r="V64" i="1"/>
  <c r="V59" i="1"/>
  <c r="V54" i="1"/>
  <c r="V49" i="1"/>
  <c r="V44" i="1"/>
  <c r="V30" i="1"/>
  <c r="V25" i="1"/>
  <c r="V19" i="1"/>
  <c r="G25" i="1"/>
  <c r="G300" i="1"/>
  <c r="G298" i="1"/>
  <c r="G297" i="1"/>
  <c r="G278" i="1"/>
  <c r="G296" i="1" s="1"/>
  <c r="G277" i="1"/>
  <c r="G248" i="1"/>
  <c r="G242" i="1"/>
  <c r="G235" i="1"/>
  <c r="G232" i="1"/>
  <c r="G231" i="1"/>
  <c r="G226" i="1"/>
  <c r="G225" i="1"/>
  <c r="G223" i="1" s="1"/>
  <c r="G213" i="1"/>
  <c r="G209" i="1"/>
  <c r="G205" i="1"/>
  <c r="G199" i="1"/>
  <c r="G195" i="1"/>
  <c r="G191" i="1"/>
  <c r="G187" i="1"/>
  <c r="G183" i="1"/>
  <c r="G179" i="1"/>
  <c r="G175" i="1"/>
  <c r="G171" i="1"/>
  <c r="G167" i="1"/>
  <c r="G166" i="1"/>
  <c r="G152" i="1"/>
  <c r="G145" i="1"/>
  <c r="G140" i="1"/>
  <c r="G139" i="1"/>
  <c r="G125" i="1"/>
  <c r="G122" i="1"/>
  <c r="G117" i="1"/>
  <c r="G102" i="1"/>
  <c r="G290" i="1" s="1"/>
  <c r="G101" i="1"/>
  <c r="G68" i="1"/>
  <c r="G64" i="1"/>
  <c r="G59" i="1"/>
  <c r="G54" i="1"/>
  <c r="G49" i="1"/>
  <c r="G44" i="1"/>
  <c r="G30" i="1"/>
  <c r="G19" i="1"/>
  <c r="G15" i="1" s="1"/>
  <c r="G292" i="1" l="1"/>
  <c r="AM292" i="1"/>
  <c r="V292" i="1"/>
  <c r="G295" i="1"/>
  <c r="V295" i="1"/>
  <c r="AM295" i="1"/>
  <c r="AM294" i="1"/>
  <c r="V294" i="1"/>
  <c r="G294" i="1"/>
  <c r="V229" i="1"/>
  <c r="G274" i="1"/>
  <c r="AM289" i="1"/>
  <c r="AM15" i="1"/>
  <c r="V293" i="1"/>
  <c r="V163" i="1"/>
  <c r="V274" i="1"/>
  <c r="AM274" i="1"/>
  <c r="V15" i="1"/>
  <c r="G136" i="1"/>
  <c r="AM293" i="1"/>
  <c r="AM288" i="1"/>
  <c r="AM136" i="1"/>
  <c r="AM97" i="1"/>
  <c r="V289" i="1"/>
  <c r="V288" i="1"/>
  <c r="G289" i="1"/>
  <c r="G293" i="1"/>
  <c r="G288" i="1"/>
  <c r="G97" i="1"/>
  <c r="AM163" i="1"/>
  <c r="AM229" i="1"/>
  <c r="AM239" i="1"/>
  <c r="V239" i="1"/>
  <c r="V97" i="1"/>
  <c r="V136" i="1"/>
  <c r="G239" i="1"/>
  <c r="G229" i="1"/>
  <c r="G163" i="1"/>
  <c r="G287" i="1"/>
  <c r="D19" i="1"/>
  <c r="G285" i="1" l="1"/>
  <c r="G301" i="1" s="1"/>
  <c r="AM285" i="1"/>
  <c r="AM303" i="1" s="1"/>
  <c r="AM304" i="1" s="1"/>
  <c r="V285" i="1"/>
  <c r="V303" i="1" s="1"/>
  <c r="V304" i="1" s="1"/>
  <c r="AK254" i="1" l="1"/>
  <c r="T254" i="1"/>
  <c r="AL259" i="1"/>
  <c r="AN259" i="1" s="1"/>
  <c r="AP259" i="1" s="1"/>
  <c r="AR259" i="1" s="1"/>
  <c r="AT259" i="1" s="1"/>
  <c r="AV259" i="1" s="1"/>
  <c r="AX259" i="1" s="1"/>
  <c r="AL260" i="1"/>
  <c r="AN260" i="1" s="1"/>
  <c r="AP260" i="1" s="1"/>
  <c r="AR260" i="1" s="1"/>
  <c r="AT260" i="1" s="1"/>
  <c r="AV260" i="1" s="1"/>
  <c r="AX260" i="1" s="1"/>
  <c r="AL261" i="1"/>
  <c r="AN261" i="1" s="1"/>
  <c r="AP261" i="1" s="1"/>
  <c r="AR261" i="1" s="1"/>
  <c r="AT261" i="1" s="1"/>
  <c r="AV261" i="1" s="1"/>
  <c r="AX261" i="1" s="1"/>
  <c r="AL262" i="1"/>
  <c r="AN262" i="1" s="1"/>
  <c r="AP262" i="1" s="1"/>
  <c r="AR262" i="1" s="1"/>
  <c r="AT262" i="1" s="1"/>
  <c r="AV262" i="1" s="1"/>
  <c r="AX262" i="1" s="1"/>
  <c r="AL263" i="1"/>
  <c r="AN263" i="1" s="1"/>
  <c r="AP263" i="1" s="1"/>
  <c r="AR263" i="1" s="1"/>
  <c r="AT263" i="1" s="1"/>
  <c r="AV263" i="1" s="1"/>
  <c r="AX263" i="1" s="1"/>
  <c r="AL264" i="1"/>
  <c r="AN264" i="1" s="1"/>
  <c r="AP264" i="1" s="1"/>
  <c r="AR264" i="1" s="1"/>
  <c r="AT264" i="1" s="1"/>
  <c r="AV264" i="1" s="1"/>
  <c r="AX264" i="1" s="1"/>
  <c r="AL265" i="1"/>
  <c r="AN265" i="1" s="1"/>
  <c r="AP265" i="1" s="1"/>
  <c r="AR265" i="1" s="1"/>
  <c r="AT265" i="1" s="1"/>
  <c r="AV265" i="1" s="1"/>
  <c r="AX265" i="1" s="1"/>
  <c r="AL266" i="1"/>
  <c r="AN266" i="1" s="1"/>
  <c r="AP266" i="1" s="1"/>
  <c r="AR266" i="1" s="1"/>
  <c r="AT266" i="1" s="1"/>
  <c r="AV266" i="1" s="1"/>
  <c r="AX266" i="1" s="1"/>
  <c r="AL267" i="1"/>
  <c r="AN267" i="1" s="1"/>
  <c r="AP267" i="1" s="1"/>
  <c r="AR267" i="1" s="1"/>
  <c r="AT267" i="1" s="1"/>
  <c r="AV267" i="1" s="1"/>
  <c r="AX267" i="1" s="1"/>
  <c r="AL268" i="1"/>
  <c r="AN268" i="1" s="1"/>
  <c r="AP268" i="1" s="1"/>
  <c r="AR268" i="1" s="1"/>
  <c r="AT268" i="1" s="1"/>
  <c r="AV268" i="1" s="1"/>
  <c r="AX268" i="1" s="1"/>
  <c r="AL269" i="1"/>
  <c r="AN269" i="1" s="1"/>
  <c r="AP269" i="1" s="1"/>
  <c r="AR269" i="1" s="1"/>
  <c r="AT269" i="1" s="1"/>
  <c r="AV269" i="1" s="1"/>
  <c r="AX269" i="1" s="1"/>
  <c r="AL270" i="1"/>
  <c r="AN270" i="1" s="1"/>
  <c r="AP270" i="1" s="1"/>
  <c r="AR270" i="1" s="1"/>
  <c r="AT270" i="1" s="1"/>
  <c r="AV270" i="1" s="1"/>
  <c r="AX270" i="1" s="1"/>
  <c r="U259" i="1"/>
  <c r="W259" i="1" s="1"/>
  <c r="Y259" i="1" s="1"/>
  <c r="AA259" i="1" s="1"/>
  <c r="AC259" i="1" s="1"/>
  <c r="AE259" i="1" s="1"/>
  <c r="AG259" i="1" s="1"/>
  <c r="AI259" i="1" s="1"/>
  <c r="U260" i="1"/>
  <c r="W260" i="1" s="1"/>
  <c r="Y260" i="1" s="1"/>
  <c r="AA260" i="1" s="1"/>
  <c r="AC260" i="1" s="1"/>
  <c r="AE260" i="1" s="1"/>
  <c r="AG260" i="1" s="1"/>
  <c r="AI260" i="1" s="1"/>
  <c r="U261" i="1"/>
  <c r="W261" i="1" s="1"/>
  <c r="Y261" i="1" s="1"/>
  <c r="AA261" i="1" s="1"/>
  <c r="AC261" i="1" s="1"/>
  <c r="AE261" i="1" s="1"/>
  <c r="AG261" i="1" s="1"/>
  <c r="AI261" i="1" s="1"/>
  <c r="U262" i="1"/>
  <c r="W262" i="1" s="1"/>
  <c r="Y262" i="1" s="1"/>
  <c r="AA262" i="1" s="1"/>
  <c r="AC262" i="1" s="1"/>
  <c r="AE262" i="1" s="1"/>
  <c r="AG262" i="1" s="1"/>
  <c r="AI262" i="1" s="1"/>
  <c r="U263" i="1"/>
  <c r="W263" i="1" s="1"/>
  <c r="Y263" i="1" s="1"/>
  <c r="AA263" i="1" s="1"/>
  <c r="AC263" i="1" s="1"/>
  <c r="AE263" i="1" s="1"/>
  <c r="AG263" i="1" s="1"/>
  <c r="AI263" i="1" s="1"/>
  <c r="U264" i="1"/>
  <c r="W264" i="1" s="1"/>
  <c r="Y264" i="1" s="1"/>
  <c r="AA264" i="1" s="1"/>
  <c r="AC264" i="1" s="1"/>
  <c r="AE264" i="1" s="1"/>
  <c r="AG264" i="1" s="1"/>
  <c r="AI264" i="1" s="1"/>
  <c r="U265" i="1"/>
  <c r="W265" i="1" s="1"/>
  <c r="Y265" i="1" s="1"/>
  <c r="AA265" i="1" s="1"/>
  <c r="AC265" i="1" s="1"/>
  <c r="AE265" i="1" s="1"/>
  <c r="AG265" i="1" s="1"/>
  <c r="AI265" i="1" s="1"/>
  <c r="U266" i="1"/>
  <c r="W266" i="1" s="1"/>
  <c r="Y266" i="1" s="1"/>
  <c r="AA266" i="1" s="1"/>
  <c r="AC266" i="1" s="1"/>
  <c r="AE266" i="1" s="1"/>
  <c r="AG266" i="1" s="1"/>
  <c r="AI266" i="1" s="1"/>
  <c r="U267" i="1"/>
  <c r="W267" i="1" s="1"/>
  <c r="Y267" i="1" s="1"/>
  <c r="AA267" i="1" s="1"/>
  <c r="AC267" i="1" s="1"/>
  <c r="AE267" i="1" s="1"/>
  <c r="AG267" i="1" s="1"/>
  <c r="AI267" i="1" s="1"/>
  <c r="U268" i="1"/>
  <c r="W268" i="1" s="1"/>
  <c r="Y268" i="1" s="1"/>
  <c r="AA268" i="1" s="1"/>
  <c r="AC268" i="1" s="1"/>
  <c r="AE268" i="1" s="1"/>
  <c r="AG268" i="1" s="1"/>
  <c r="AI268" i="1" s="1"/>
  <c r="U269" i="1"/>
  <c r="W269" i="1" s="1"/>
  <c r="Y269" i="1" s="1"/>
  <c r="AA269" i="1" s="1"/>
  <c r="AC269" i="1" s="1"/>
  <c r="AE269" i="1" s="1"/>
  <c r="AG269" i="1" s="1"/>
  <c r="AI269" i="1" s="1"/>
  <c r="U270" i="1"/>
  <c r="W270" i="1" s="1"/>
  <c r="Y270" i="1" s="1"/>
  <c r="AA270" i="1" s="1"/>
  <c r="AC270" i="1" s="1"/>
  <c r="AE270" i="1" s="1"/>
  <c r="AG270" i="1" s="1"/>
  <c r="AI270" i="1" s="1"/>
  <c r="F259" i="1"/>
  <c r="H259" i="1" s="1"/>
  <c r="J259" i="1" s="1"/>
  <c r="L259" i="1" s="1"/>
  <c r="N259" i="1" s="1"/>
  <c r="P259" i="1" s="1"/>
  <c r="R259" i="1" s="1"/>
  <c r="F260" i="1"/>
  <c r="H260" i="1" s="1"/>
  <c r="J260" i="1" s="1"/>
  <c r="L260" i="1" s="1"/>
  <c r="N260" i="1" s="1"/>
  <c r="P260" i="1" s="1"/>
  <c r="R260" i="1" s="1"/>
  <c r="F261" i="1"/>
  <c r="H261" i="1" s="1"/>
  <c r="J261" i="1" s="1"/>
  <c r="L261" i="1" s="1"/>
  <c r="N261" i="1" s="1"/>
  <c r="P261" i="1" s="1"/>
  <c r="R261" i="1" s="1"/>
  <c r="F262" i="1"/>
  <c r="H262" i="1" s="1"/>
  <c r="J262" i="1" s="1"/>
  <c r="L262" i="1" s="1"/>
  <c r="N262" i="1" s="1"/>
  <c r="P262" i="1" s="1"/>
  <c r="R262" i="1" s="1"/>
  <c r="F263" i="1"/>
  <c r="H263" i="1" s="1"/>
  <c r="J263" i="1" s="1"/>
  <c r="L263" i="1" s="1"/>
  <c r="N263" i="1" s="1"/>
  <c r="P263" i="1" s="1"/>
  <c r="R263" i="1" s="1"/>
  <c r="F264" i="1"/>
  <c r="H264" i="1" s="1"/>
  <c r="J264" i="1" s="1"/>
  <c r="L264" i="1" s="1"/>
  <c r="N264" i="1" s="1"/>
  <c r="P264" i="1" s="1"/>
  <c r="R264" i="1" s="1"/>
  <c r="F265" i="1"/>
  <c r="H265" i="1" s="1"/>
  <c r="J265" i="1" s="1"/>
  <c r="L265" i="1" s="1"/>
  <c r="N265" i="1" s="1"/>
  <c r="P265" i="1" s="1"/>
  <c r="R265" i="1" s="1"/>
  <c r="F266" i="1"/>
  <c r="H266" i="1" s="1"/>
  <c r="J266" i="1" s="1"/>
  <c r="L266" i="1" s="1"/>
  <c r="N266" i="1" s="1"/>
  <c r="P266" i="1" s="1"/>
  <c r="R266" i="1" s="1"/>
  <c r="F267" i="1"/>
  <c r="H267" i="1" s="1"/>
  <c r="J267" i="1" s="1"/>
  <c r="L267" i="1" s="1"/>
  <c r="N267" i="1" s="1"/>
  <c r="P267" i="1" s="1"/>
  <c r="R267" i="1" s="1"/>
  <c r="F268" i="1"/>
  <c r="H268" i="1" s="1"/>
  <c r="J268" i="1" s="1"/>
  <c r="L268" i="1" s="1"/>
  <c r="N268" i="1" s="1"/>
  <c r="P268" i="1" s="1"/>
  <c r="R268" i="1" s="1"/>
  <c r="F269" i="1"/>
  <c r="H269" i="1" s="1"/>
  <c r="J269" i="1" s="1"/>
  <c r="L269" i="1" s="1"/>
  <c r="N269" i="1" s="1"/>
  <c r="P269" i="1" s="1"/>
  <c r="R269" i="1" s="1"/>
  <c r="F270" i="1"/>
  <c r="H270" i="1" s="1"/>
  <c r="J270" i="1" s="1"/>
  <c r="L270" i="1" s="1"/>
  <c r="N270" i="1" s="1"/>
  <c r="P270" i="1" s="1"/>
  <c r="R270" i="1" s="1"/>
  <c r="AK300" i="1"/>
  <c r="AL300" i="1" s="1"/>
  <c r="AN300" i="1" s="1"/>
  <c r="AP300" i="1" s="1"/>
  <c r="AR300" i="1" s="1"/>
  <c r="AT300" i="1" s="1"/>
  <c r="AV300" i="1" s="1"/>
  <c r="AX300" i="1" s="1"/>
  <c r="T300" i="1"/>
  <c r="U300" i="1" s="1"/>
  <c r="W300" i="1" s="1"/>
  <c r="Y300" i="1" s="1"/>
  <c r="AA300" i="1" s="1"/>
  <c r="AC300" i="1" s="1"/>
  <c r="AE300" i="1" s="1"/>
  <c r="AG300" i="1" s="1"/>
  <c r="AI300" i="1" s="1"/>
  <c r="T99" i="1"/>
  <c r="E99" i="1"/>
  <c r="E300" i="1"/>
  <c r="F300" i="1" s="1"/>
  <c r="H300" i="1" s="1"/>
  <c r="J300" i="1" s="1"/>
  <c r="L300" i="1" s="1"/>
  <c r="N300" i="1" s="1"/>
  <c r="P300" i="1" s="1"/>
  <c r="R300" i="1" s="1"/>
  <c r="AL257" i="1"/>
  <c r="AN257" i="1" s="1"/>
  <c r="AP257" i="1" s="1"/>
  <c r="AR257" i="1" s="1"/>
  <c r="AT257" i="1" s="1"/>
  <c r="AV257" i="1" s="1"/>
  <c r="AX257" i="1" s="1"/>
  <c r="U257" i="1"/>
  <c r="W257" i="1" s="1"/>
  <c r="Y257" i="1" s="1"/>
  <c r="AA257" i="1" s="1"/>
  <c r="AC257" i="1" s="1"/>
  <c r="AE257" i="1" s="1"/>
  <c r="AG257" i="1" s="1"/>
  <c r="AI257" i="1" s="1"/>
  <c r="F257" i="1"/>
  <c r="H257" i="1" s="1"/>
  <c r="J257" i="1" s="1"/>
  <c r="L257" i="1" s="1"/>
  <c r="N257" i="1" s="1"/>
  <c r="P257" i="1" s="1"/>
  <c r="R257" i="1" s="1"/>
  <c r="E256" i="1"/>
  <c r="E254" i="1" s="1"/>
  <c r="AK299" i="1"/>
  <c r="AL299" i="1" s="1"/>
  <c r="AN299" i="1" s="1"/>
  <c r="AP299" i="1" s="1"/>
  <c r="AR299" i="1" s="1"/>
  <c r="AT299" i="1" s="1"/>
  <c r="AV299" i="1" s="1"/>
  <c r="AX299" i="1" s="1"/>
  <c r="T299" i="1"/>
  <c r="U299" i="1" s="1"/>
  <c r="W299" i="1" s="1"/>
  <c r="Y299" i="1" s="1"/>
  <c r="AA299" i="1" s="1"/>
  <c r="AC299" i="1" s="1"/>
  <c r="AE299" i="1" s="1"/>
  <c r="AG299" i="1" s="1"/>
  <c r="AI299" i="1" s="1"/>
  <c r="E299" i="1"/>
  <c r="F299" i="1" s="1"/>
  <c r="H299" i="1" s="1"/>
  <c r="J299" i="1" s="1"/>
  <c r="L299" i="1" s="1"/>
  <c r="N299" i="1" s="1"/>
  <c r="P299" i="1" s="1"/>
  <c r="R299" i="1" s="1"/>
  <c r="AK99" i="1"/>
  <c r="AL112" i="1"/>
  <c r="AN112" i="1" s="1"/>
  <c r="AP112" i="1" s="1"/>
  <c r="AR112" i="1" s="1"/>
  <c r="AT112" i="1" s="1"/>
  <c r="AV112" i="1" s="1"/>
  <c r="AX112" i="1" s="1"/>
  <c r="U112" i="1"/>
  <c r="W112" i="1" s="1"/>
  <c r="Y112" i="1" s="1"/>
  <c r="AA112" i="1" s="1"/>
  <c r="AC112" i="1" s="1"/>
  <c r="AE112" i="1" s="1"/>
  <c r="AG112" i="1" s="1"/>
  <c r="AI112" i="1" s="1"/>
  <c r="F112" i="1"/>
  <c r="H112" i="1" s="1"/>
  <c r="J112" i="1" s="1"/>
  <c r="L112" i="1" s="1"/>
  <c r="N112" i="1" s="1"/>
  <c r="P112" i="1" s="1"/>
  <c r="R112" i="1" s="1"/>
  <c r="AK165" i="1"/>
  <c r="T165" i="1"/>
  <c r="E165" i="1"/>
  <c r="AL217" i="1"/>
  <c r="AN217" i="1" s="1"/>
  <c r="AP217" i="1" s="1"/>
  <c r="AR217" i="1" s="1"/>
  <c r="AT217" i="1" s="1"/>
  <c r="AV217" i="1" s="1"/>
  <c r="AX217" i="1" s="1"/>
  <c r="U217" i="1"/>
  <c r="W217" i="1" s="1"/>
  <c r="Y217" i="1" s="1"/>
  <c r="AA217" i="1" s="1"/>
  <c r="AC217" i="1" s="1"/>
  <c r="AE217" i="1" s="1"/>
  <c r="AG217" i="1" s="1"/>
  <c r="AI217" i="1" s="1"/>
  <c r="F217" i="1"/>
  <c r="H217" i="1" s="1"/>
  <c r="J217" i="1" s="1"/>
  <c r="L217" i="1" s="1"/>
  <c r="N217" i="1" s="1"/>
  <c r="P217" i="1" s="1"/>
  <c r="R217" i="1" s="1"/>
  <c r="AK138" i="1"/>
  <c r="T138" i="1"/>
  <c r="E138" i="1"/>
  <c r="AL159" i="1"/>
  <c r="AN159" i="1" s="1"/>
  <c r="AP159" i="1" s="1"/>
  <c r="AR159" i="1" s="1"/>
  <c r="AT159" i="1" s="1"/>
  <c r="AV159" i="1" s="1"/>
  <c r="AX159" i="1" s="1"/>
  <c r="U159" i="1"/>
  <c r="W159" i="1" s="1"/>
  <c r="Y159" i="1" s="1"/>
  <c r="AA159" i="1" s="1"/>
  <c r="AC159" i="1" s="1"/>
  <c r="AE159" i="1" s="1"/>
  <c r="AG159" i="1" s="1"/>
  <c r="AI159" i="1" s="1"/>
  <c r="F159" i="1"/>
  <c r="H159" i="1" s="1"/>
  <c r="J159" i="1" s="1"/>
  <c r="L159" i="1" s="1"/>
  <c r="N159" i="1" s="1"/>
  <c r="P159" i="1" s="1"/>
  <c r="R159" i="1" s="1"/>
  <c r="T46" i="1"/>
  <c r="T17" i="1" s="1"/>
  <c r="E24" i="1"/>
  <c r="E17" i="1" s="1"/>
  <c r="F63" i="1"/>
  <c r="H63" i="1" s="1"/>
  <c r="J63" i="1" s="1"/>
  <c r="L63" i="1" s="1"/>
  <c r="N63" i="1" s="1"/>
  <c r="P63" i="1" s="1"/>
  <c r="R63" i="1" s="1"/>
  <c r="AL20" i="1" l="1"/>
  <c r="AL21" i="1"/>
  <c r="AN21" i="1" s="1"/>
  <c r="AP21" i="1" s="1"/>
  <c r="AR21" i="1" s="1"/>
  <c r="AT21" i="1" s="1"/>
  <c r="AV21" i="1" s="1"/>
  <c r="AX21" i="1" s="1"/>
  <c r="AL22" i="1"/>
  <c r="AN22" i="1" s="1"/>
  <c r="AP22" i="1" s="1"/>
  <c r="AR22" i="1" s="1"/>
  <c r="AT22" i="1" s="1"/>
  <c r="AV22" i="1" s="1"/>
  <c r="AX22" i="1" s="1"/>
  <c r="AL23" i="1"/>
  <c r="AN23" i="1" s="1"/>
  <c r="AP23" i="1" s="1"/>
  <c r="AR23" i="1" s="1"/>
  <c r="AT23" i="1" s="1"/>
  <c r="AV23" i="1" s="1"/>
  <c r="AX23" i="1" s="1"/>
  <c r="AL24" i="1"/>
  <c r="AN24" i="1" s="1"/>
  <c r="AP24" i="1" s="1"/>
  <c r="AR24" i="1" s="1"/>
  <c r="AT24" i="1" s="1"/>
  <c r="AV24" i="1" s="1"/>
  <c r="AX24" i="1" s="1"/>
  <c r="AL27" i="1"/>
  <c r="AN27" i="1" s="1"/>
  <c r="AP27" i="1" s="1"/>
  <c r="AR27" i="1" s="1"/>
  <c r="AT27" i="1" s="1"/>
  <c r="AV27" i="1" s="1"/>
  <c r="AX27" i="1" s="1"/>
  <c r="AL28" i="1"/>
  <c r="AN28" i="1" s="1"/>
  <c r="AP28" i="1" s="1"/>
  <c r="AR28" i="1" s="1"/>
  <c r="AT28" i="1" s="1"/>
  <c r="AV28" i="1" s="1"/>
  <c r="AX28" i="1" s="1"/>
  <c r="AL29" i="1"/>
  <c r="AN29" i="1" s="1"/>
  <c r="AP29" i="1" s="1"/>
  <c r="AR29" i="1" s="1"/>
  <c r="AT29" i="1" s="1"/>
  <c r="AV29" i="1" s="1"/>
  <c r="AX29" i="1" s="1"/>
  <c r="AL32" i="1"/>
  <c r="AN32" i="1" s="1"/>
  <c r="AP32" i="1" s="1"/>
  <c r="AR32" i="1" s="1"/>
  <c r="AT32" i="1" s="1"/>
  <c r="AV32" i="1" s="1"/>
  <c r="AX32" i="1" s="1"/>
  <c r="AL33" i="1"/>
  <c r="AN33" i="1" s="1"/>
  <c r="AP33" i="1" s="1"/>
  <c r="AR33" i="1" s="1"/>
  <c r="AT33" i="1" s="1"/>
  <c r="AV33" i="1" s="1"/>
  <c r="AX33" i="1" s="1"/>
  <c r="AL34" i="1"/>
  <c r="AN34" i="1" s="1"/>
  <c r="AP34" i="1" s="1"/>
  <c r="AR34" i="1" s="1"/>
  <c r="AT34" i="1" s="1"/>
  <c r="AV34" i="1" s="1"/>
  <c r="AX34" i="1" s="1"/>
  <c r="AL39" i="1"/>
  <c r="AN39" i="1" s="1"/>
  <c r="AP39" i="1" s="1"/>
  <c r="AR39" i="1" s="1"/>
  <c r="AT39" i="1" s="1"/>
  <c r="AV39" i="1" s="1"/>
  <c r="AX39" i="1" s="1"/>
  <c r="AL43" i="1"/>
  <c r="AN43" i="1" s="1"/>
  <c r="AP43" i="1" s="1"/>
  <c r="AR43" i="1" s="1"/>
  <c r="AT43" i="1" s="1"/>
  <c r="AV43" i="1" s="1"/>
  <c r="AX43" i="1" s="1"/>
  <c r="AL46" i="1"/>
  <c r="AN46" i="1" s="1"/>
  <c r="AP46" i="1" s="1"/>
  <c r="AR46" i="1" s="1"/>
  <c r="AT46" i="1" s="1"/>
  <c r="AV46" i="1" s="1"/>
  <c r="AX46" i="1" s="1"/>
  <c r="AL47" i="1"/>
  <c r="AN47" i="1" s="1"/>
  <c r="AP47" i="1" s="1"/>
  <c r="AR47" i="1" s="1"/>
  <c r="AT47" i="1" s="1"/>
  <c r="AV47" i="1" s="1"/>
  <c r="AX47" i="1" s="1"/>
  <c r="AL48" i="1"/>
  <c r="AN48" i="1" s="1"/>
  <c r="AP48" i="1" s="1"/>
  <c r="AR48" i="1" s="1"/>
  <c r="AT48" i="1" s="1"/>
  <c r="AV48" i="1" s="1"/>
  <c r="AX48" i="1" s="1"/>
  <c r="AL51" i="1"/>
  <c r="AN51" i="1" s="1"/>
  <c r="AP51" i="1" s="1"/>
  <c r="AR51" i="1" s="1"/>
  <c r="AT51" i="1" s="1"/>
  <c r="AV51" i="1" s="1"/>
  <c r="AX51" i="1" s="1"/>
  <c r="AL52" i="1"/>
  <c r="AN52" i="1" s="1"/>
  <c r="AP52" i="1" s="1"/>
  <c r="AR52" i="1" s="1"/>
  <c r="AT52" i="1" s="1"/>
  <c r="AV52" i="1" s="1"/>
  <c r="AX52" i="1" s="1"/>
  <c r="AL53" i="1"/>
  <c r="AN53" i="1" s="1"/>
  <c r="AP53" i="1" s="1"/>
  <c r="AR53" i="1" s="1"/>
  <c r="AT53" i="1" s="1"/>
  <c r="AV53" i="1" s="1"/>
  <c r="AX53" i="1" s="1"/>
  <c r="AL56" i="1"/>
  <c r="AN56" i="1" s="1"/>
  <c r="AP56" i="1" s="1"/>
  <c r="AR56" i="1" s="1"/>
  <c r="AT56" i="1" s="1"/>
  <c r="AV56" i="1" s="1"/>
  <c r="AX56" i="1" s="1"/>
  <c r="AL57" i="1"/>
  <c r="AN57" i="1" s="1"/>
  <c r="AP57" i="1" s="1"/>
  <c r="AR57" i="1" s="1"/>
  <c r="AT57" i="1" s="1"/>
  <c r="AV57" i="1" s="1"/>
  <c r="AX57" i="1" s="1"/>
  <c r="AL58" i="1"/>
  <c r="AN58" i="1" s="1"/>
  <c r="AP58" i="1" s="1"/>
  <c r="AR58" i="1" s="1"/>
  <c r="AT58" i="1" s="1"/>
  <c r="AV58" i="1" s="1"/>
  <c r="AX58" i="1" s="1"/>
  <c r="AL61" i="1"/>
  <c r="AN61" i="1" s="1"/>
  <c r="AP61" i="1" s="1"/>
  <c r="AR61" i="1" s="1"/>
  <c r="AT61" i="1" s="1"/>
  <c r="AV61" i="1" s="1"/>
  <c r="AX61" i="1" s="1"/>
  <c r="AL63" i="1"/>
  <c r="AN63" i="1" s="1"/>
  <c r="AP63" i="1" s="1"/>
  <c r="AR63" i="1" s="1"/>
  <c r="AT63" i="1" s="1"/>
  <c r="AV63" i="1" s="1"/>
  <c r="AX63" i="1" s="1"/>
  <c r="AL66" i="1"/>
  <c r="AN66" i="1" s="1"/>
  <c r="AP66" i="1" s="1"/>
  <c r="AR66" i="1" s="1"/>
  <c r="AT66" i="1" s="1"/>
  <c r="AV66" i="1" s="1"/>
  <c r="AX66" i="1" s="1"/>
  <c r="AL67" i="1"/>
  <c r="AN67" i="1" s="1"/>
  <c r="AP67" i="1" s="1"/>
  <c r="AR67" i="1" s="1"/>
  <c r="AT67" i="1" s="1"/>
  <c r="AV67" i="1" s="1"/>
  <c r="AX67" i="1" s="1"/>
  <c r="AL70" i="1"/>
  <c r="AN70" i="1" s="1"/>
  <c r="AP70" i="1" s="1"/>
  <c r="AR70" i="1" s="1"/>
  <c r="AT70" i="1" s="1"/>
  <c r="AV70" i="1" s="1"/>
  <c r="AX70" i="1" s="1"/>
  <c r="AL71" i="1"/>
  <c r="AN71" i="1" s="1"/>
  <c r="AP71" i="1" s="1"/>
  <c r="AR71" i="1" s="1"/>
  <c r="AT71" i="1" s="1"/>
  <c r="AV71" i="1" s="1"/>
  <c r="AX71" i="1" s="1"/>
  <c r="AL72" i="1"/>
  <c r="AN72" i="1" s="1"/>
  <c r="AP72" i="1" s="1"/>
  <c r="AR72" i="1" s="1"/>
  <c r="AT72" i="1" s="1"/>
  <c r="AV72" i="1" s="1"/>
  <c r="AX72" i="1" s="1"/>
  <c r="AL73" i="1"/>
  <c r="AN73" i="1" s="1"/>
  <c r="AP73" i="1" s="1"/>
  <c r="AR73" i="1" s="1"/>
  <c r="AT73" i="1" s="1"/>
  <c r="AV73" i="1" s="1"/>
  <c r="AX73" i="1" s="1"/>
  <c r="AL74" i="1"/>
  <c r="AN74" i="1" s="1"/>
  <c r="AP74" i="1" s="1"/>
  <c r="AR74" i="1" s="1"/>
  <c r="AT74" i="1" s="1"/>
  <c r="AV74" i="1" s="1"/>
  <c r="AX74" i="1" s="1"/>
  <c r="AL75" i="1"/>
  <c r="AN75" i="1" s="1"/>
  <c r="AP75" i="1" s="1"/>
  <c r="AR75" i="1" s="1"/>
  <c r="AT75" i="1" s="1"/>
  <c r="AV75" i="1" s="1"/>
  <c r="AX75" i="1" s="1"/>
  <c r="AL76" i="1"/>
  <c r="AN76" i="1" s="1"/>
  <c r="AP76" i="1" s="1"/>
  <c r="AR76" i="1" s="1"/>
  <c r="AT76" i="1" s="1"/>
  <c r="AV76" i="1" s="1"/>
  <c r="AX76" i="1" s="1"/>
  <c r="AL77" i="1"/>
  <c r="AN77" i="1" s="1"/>
  <c r="AP77" i="1" s="1"/>
  <c r="AR77" i="1" s="1"/>
  <c r="AT77" i="1" s="1"/>
  <c r="AV77" i="1" s="1"/>
  <c r="AX77" i="1" s="1"/>
  <c r="AL78" i="1"/>
  <c r="AN78" i="1" s="1"/>
  <c r="AP78" i="1" s="1"/>
  <c r="AR78" i="1" s="1"/>
  <c r="AT78" i="1" s="1"/>
  <c r="AV78" i="1" s="1"/>
  <c r="AX78" i="1" s="1"/>
  <c r="AL79" i="1"/>
  <c r="AN79" i="1" s="1"/>
  <c r="AP79" i="1" s="1"/>
  <c r="AR79" i="1" s="1"/>
  <c r="AT79" i="1" s="1"/>
  <c r="AV79" i="1" s="1"/>
  <c r="AX79" i="1" s="1"/>
  <c r="AL103" i="1"/>
  <c r="AN103" i="1" s="1"/>
  <c r="AP103" i="1" s="1"/>
  <c r="AR103" i="1" s="1"/>
  <c r="AT103" i="1" s="1"/>
  <c r="AV103" i="1" s="1"/>
  <c r="AX103" i="1" s="1"/>
  <c r="AL104" i="1"/>
  <c r="AN104" i="1" s="1"/>
  <c r="AP104" i="1" s="1"/>
  <c r="AR104" i="1" s="1"/>
  <c r="AT104" i="1" s="1"/>
  <c r="AV104" i="1" s="1"/>
  <c r="AX104" i="1" s="1"/>
  <c r="AL105" i="1"/>
  <c r="AN105" i="1" s="1"/>
  <c r="AP105" i="1" s="1"/>
  <c r="AR105" i="1" s="1"/>
  <c r="AT105" i="1" s="1"/>
  <c r="AV105" i="1" s="1"/>
  <c r="AX105" i="1" s="1"/>
  <c r="AL110" i="1"/>
  <c r="AN110" i="1" s="1"/>
  <c r="AP110" i="1" s="1"/>
  <c r="AR110" i="1" s="1"/>
  <c r="AT110" i="1" s="1"/>
  <c r="AV110" i="1" s="1"/>
  <c r="AX110" i="1" s="1"/>
  <c r="AL111" i="1"/>
  <c r="AN111" i="1" s="1"/>
  <c r="AP111" i="1" s="1"/>
  <c r="AR111" i="1" s="1"/>
  <c r="AT111" i="1" s="1"/>
  <c r="AV111" i="1" s="1"/>
  <c r="AX111" i="1" s="1"/>
  <c r="AL113" i="1"/>
  <c r="AN113" i="1" s="1"/>
  <c r="AP113" i="1" s="1"/>
  <c r="AR113" i="1" s="1"/>
  <c r="AT113" i="1" s="1"/>
  <c r="AV113" i="1" s="1"/>
  <c r="AX113" i="1" s="1"/>
  <c r="AL114" i="1"/>
  <c r="AN114" i="1" s="1"/>
  <c r="AP114" i="1" s="1"/>
  <c r="AR114" i="1" s="1"/>
  <c r="AT114" i="1" s="1"/>
  <c r="AV114" i="1" s="1"/>
  <c r="AX114" i="1" s="1"/>
  <c r="AL115" i="1"/>
  <c r="AN115" i="1" s="1"/>
  <c r="AP115" i="1" s="1"/>
  <c r="AR115" i="1" s="1"/>
  <c r="AT115" i="1" s="1"/>
  <c r="AV115" i="1" s="1"/>
  <c r="AX115" i="1" s="1"/>
  <c r="AL116" i="1"/>
  <c r="AN116" i="1" s="1"/>
  <c r="AP116" i="1" s="1"/>
  <c r="AR116" i="1" s="1"/>
  <c r="AT116" i="1" s="1"/>
  <c r="AV116" i="1" s="1"/>
  <c r="AX116" i="1" s="1"/>
  <c r="AL119" i="1"/>
  <c r="AN119" i="1" s="1"/>
  <c r="AP119" i="1" s="1"/>
  <c r="AR119" i="1" s="1"/>
  <c r="AT119" i="1" s="1"/>
  <c r="AV119" i="1" s="1"/>
  <c r="AX119" i="1" s="1"/>
  <c r="AL120" i="1"/>
  <c r="AN120" i="1" s="1"/>
  <c r="AP120" i="1" s="1"/>
  <c r="AR120" i="1" s="1"/>
  <c r="AT120" i="1" s="1"/>
  <c r="AV120" i="1" s="1"/>
  <c r="AX120" i="1" s="1"/>
  <c r="AL121" i="1"/>
  <c r="AN121" i="1" s="1"/>
  <c r="AP121" i="1" s="1"/>
  <c r="AR121" i="1" s="1"/>
  <c r="AT121" i="1" s="1"/>
  <c r="AV121" i="1" s="1"/>
  <c r="AX121" i="1" s="1"/>
  <c r="AL124" i="1"/>
  <c r="AN124" i="1" s="1"/>
  <c r="AP124" i="1" s="1"/>
  <c r="AR124" i="1" s="1"/>
  <c r="AT124" i="1" s="1"/>
  <c r="AV124" i="1" s="1"/>
  <c r="AX124" i="1" s="1"/>
  <c r="AL127" i="1"/>
  <c r="AN127" i="1" s="1"/>
  <c r="AP127" i="1" s="1"/>
  <c r="AR127" i="1" s="1"/>
  <c r="AT127" i="1" s="1"/>
  <c r="AV127" i="1" s="1"/>
  <c r="AX127" i="1" s="1"/>
  <c r="AL128" i="1"/>
  <c r="AN128" i="1" s="1"/>
  <c r="AP128" i="1" s="1"/>
  <c r="AR128" i="1" s="1"/>
  <c r="AT128" i="1" s="1"/>
  <c r="AV128" i="1" s="1"/>
  <c r="AX128" i="1" s="1"/>
  <c r="AL142" i="1"/>
  <c r="AN142" i="1" s="1"/>
  <c r="AP142" i="1" s="1"/>
  <c r="AR142" i="1" s="1"/>
  <c r="AT142" i="1" s="1"/>
  <c r="AV142" i="1" s="1"/>
  <c r="AX142" i="1" s="1"/>
  <c r="AL143" i="1"/>
  <c r="AN143" i="1" s="1"/>
  <c r="AP143" i="1" s="1"/>
  <c r="AR143" i="1" s="1"/>
  <c r="AT143" i="1" s="1"/>
  <c r="AV143" i="1" s="1"/>
  <c r="AX143" i="1" s="1"/>
  <c r="AL144" i="1"/>
  <c r="AN144" i="1" s="1"/>
  <c r="AP144" i="1" s="1"/>
  <c r="AR144" i="1" s="1"/>
  <c r="AT144" i="1" s="1"/>
  <c r="AV144" i="1" s="1"/>
  <c r="AX144" i="1" s="1"/>
  <c r="AL147" i="1"/>
  <c r="AN147" i="1" s="1"/>
  <c r="AP147" i="1" s="1"/>
  <c r="AR147" i="1" s="1"/>
  <c r="AT147" i="1" s="1"/>
  <c r="AV147" i="1" s="1"/>
  <c r="AX147" i="1" s="1"/>
  <c r="AL148" i="1"/>
  <c r="AN148" i="1" s="1"/>
  <c r="AP148" i="1" s="1"/>
  <c r="AR148" i="1" s="1"/>
  <c r="AT148" i="1" s="1"/>
  <c r="AV148" i="1" s="1"/>
  <c r="AX148" i="1" s="1"/>
  <c r="AL149" i="1"/>
  <c r="AN149" i="1" s="1"/>
  <c r="AP149" i="1" s="1"/>
  <c r="AR149" i="1" s="1"/>
  <c r="AT149" i="1" s="1"/>
  <c r="AV149" i="1" s="1"/>
  <c r="AX149" i="1" s="1"/>
  <c r="AL150" i="1"/>
  <c r="AN150" i="1" s="1"/>
  <c r="AP150" i="1" s="1"/>
  <c r="AR150" i="1" s="1"/>
  <c r="AT150" i="1" s="1"/>
  <c r="AV150" i="1" s="1"/>
  <c r="AX150" i="1" s="1"/>
  <c r="AL151" i="1"/>
  <c r="AN151" i="1" s="1"/>
  <c r="AP151" i="1" s="1"/>
  <c r="AR151" i="1" s="1"/>
  <c r="AT151" i="1" s="1"/>
  <c r="AV151" i="1" s="1"/>
  <c r="AX151" i="1" s="1"/>
  <c r="AL154" i="1"/>
  <c r="AN154" i="1" s="1"/>
  <c r="AP154" i="1" s="1"/>
  <c r="AR154" i="1" s="1"/>
  <c r="AT154" i="1" s="1"/>
  <c r="AV154" i="1" s="1"/>
  <c r="AX154" i="1" s="1"/>
  <c r="AL155" i="1"/>
  <c r="AN155" i="1" s="1"/>
  <c r="AP155" i="1" s="1"/>
  <c r="AR155" i="1" s="1"/>
  <c r="AT155" i="1" s="1"/>
  <c r="AV155" i="1" s="1"/>
  <c r="AX155" i="1" s="1"/>
  <c r="AL156" i="1"/>
  <c r="AN156" i="1" s="1"/>
  <c r="AP156" i="1" s="1"/>
  <c r="AR156" i="1" s="1"/>
  <c r="AT156" i="1" s="1"/>
  <c r="AV156" i="1" s="1"/>
  <c r="AX156" i="1" s="1"/>
  <c r="AL157" i="1"/>
  <c r="AN157" i="1" s="1"/>
  <c r="AP157" i="1" s="1"/>
  <c r="AR157" i="1" s="1"/>
  <c r="AT157" i="1" s="1"/>
  <c r="AV157" i="1" s="1"/>
  <c r="AX157" i="1" s="1"/>
  <c r="AL169" i="1"/>
  <c r="AN169" i="1" s="1"/>
  <c r="AP169" i="1" s="1"/>
  <c r="AR169" i="1" s="1"/>
  <c r="AT169" i="1" s="1"/>
  <c r="AV169" i="1" s="1"/>
  <c r="AX169" i="1" s="1"/>
  <c r="AL170" i="1"/>
  <c r="AN170" i="1" s="1"/>
  <c r="AP170" i="1" s="1"/>
  <c r="AR170" i="1" s="1"/>
  <c r="AT170" i="1" s="1"/>
  <c r="AV170" i="1" s="1"/>
  <c r="AX170" i="1" s="1"/>
  <c r="AL173" i="1"/>
  <c r="AN173" i="1" s="1"/>
  <c r="AP173" i="1" s="1"/>
  <c r="AR173" i="1" s="1"/>
  <c r="AT173" i="1" s="1"/>
  <c r="AV173" i="1" s="1"/>
  <c r="AX173" i="1" s="1"/>
  <c r="AL174" i="1"/>
  <c r="AN174" i="1" s="1"/>
  <c r="AP174" i="1" s="1"/>
  <c r="AR174" i="1" s="1"/>
  <c r="AT174" i="1" s="1"/>
  <c r="AV174" i="1" s="1"/>
  <c r="AX174" i="1" s="1"/>
  <c r="AL177" i="1"/>
  <c r="AN177" i="1" s="1"/>
  <c r="AP177" i="1" s="1"/>
  <c r="AR177" i="1" s="1"/>
  <c r="AT177" i="1" s="1"/>
  <c r="AV177" i="1" s="1"/>
  <c r="AX177" i="1" s="1"/>
  <c r="AL178" i="1"/>
  <c r="AN178" i="1" s="1"/>
  <c r="AP178" i="1" s="1"/>
  <c r="AR178" i="1" s="1"/>
  <c r="AT178" i="1" s="1"/>
  <c r="AV178" i="1" s="1"/>
  <c r="AX178" i="1" s="1"/>
  <c r="AL181" i="1"/>
  <c r="AN181" i="1" s="1"/>
  <c r="AP181" i="1" s="1"/>
  <c r="AR181" i="1" s="1"/>
  <c r="AT181" i="1" s="1"/>
  <c r="AV181" i="1" s="1"/>
  <c r="AX181" i="1" s="1"/>
  <c r="AL182" i="1"/>
  <c r="AN182" i="1" s="1"/>
  <c r="AP182" i="1" s="1"/>
  <c r="AR182" i="1" s="1"/>
  <c r="AT182" i="1" s="1"/>
  <c r="AV182" i="1" s="1"/>
  <c r="AX182" i="1" s="1"/>
  <c r="AL185" i="1"/>
  <c r="AN185" i="1" s="1"/>
  <c r="AP185" i="1" s="1"/>
  <c r="AR185" i="1" s="1"/>
  <c r="AT185" i="1" s="1"/>
  <c r="AV185" i="1" s="1"/>
  <c r="AX185" i="1" s="1"/>
  <c r="AL186" i="1"/>
  <c r="AN186" i="1" s="1"/>
  <c r="AP186" i="1" s="1"/>
  <c r="AR186" i="1" s="1"/>
  <c r="AT186" i="1" s="1"/>
  <c r="AV186" i="1" s="1"/>
  <c r="AX186" i="1" s="1"/>
  <c r="AL189" i="1"/>
  <c r="AN189" i="1" s="1"/>
  <c r="AP189" i="1" s="1"/>
  <c r="AR189" i="1" s="1"/>
  <c r="AT189" i="1" s="1"/>
  <c r="AV189" i="1" s="1"/>
  <c r="AX189" i="1" s="1"/>
  <c r="AL190" i="1"/>
  <c r="AN190" i="1" s="1"/>
  <c r="AP190" i="1" s="1"/>
  <c r="AR190" i="1" s="1"/>
  <c r="AT190" i="1" s="1"/>
  <c r="AV190" i="1" s="1"/>
  <c r="AX190" i="1" s="1"/>
  <c r="AL193" i="1"/>
  <c r="AN193" i="1" s="1"/>
  <c r="AP193" i="1" s="1"/>
  <c r="AR193" i="1" s="1"/>
  <c r="AT193" i="1" s="1"/>
  <c r="AV193" i="1" s="1"/>
  <c r="AX193" i="1" s="1"/>
  <c r="AL194" i="1"/>
  <c r="AN194" i="1" s="1"/>
  <c r="AP194" i="1" s="1"/>
  <c r="AR194" i="1" s="1"/>
  <c r="AT194" i="1" s="1"/>
  <c r="AV194" i="1" s="1"/>
  <c r="AX194" i="1" s="1"/>
  <c r="AL197" i="1"/>
  <c r="AN197" i="1" s="1"/>
  <c r="AP197" i="1" s="1"/>
  <c r="AR197" i="1" s="1"/>
  <c r="AT197" i="1" s="1"/>
  <c r="AV197" i="1" s="1"/>
  <c r="AX197" i="1" s="1"/>
  <c r="AL198" i="1"/>
  <c r="AN198" i="1" s="1"/>
  <c r="AP198" i="1" s="1"/>
  <c r="AR198" i="1" s="1"/>
  <c r="AT198" i="1" s="1"/>
  <c r="AV198" i="1" s="1"/>
  <c r="AX198" i="1" s="1"/>
  <c r="AL201" i="1"/>
  <c r="AN201" i="1" s="1"/>
  <c r="AP201" i="1" s="1"/>
  <c r="AR201" i="1" s="1"/>
  <c r="AT201" i="1" s="1"/>
  <c r="AV201" i="1" s="1"/>
  <c r="AX201" i="1" s="1"/>
  <c r="AL202" i="1"/>
  <c r="AN202" i="1" s="1"/>
  <c r="AP202" i="1" s="1"/>
  <c r="AR202" i="1" s="1"/>
  <c r="AT202" i="1" s="1"/>
  <c r="AV202" i="1" s="1"/>
  <c r="AX202" i="1" s="1"/>
  <c r="AL203" i="1"/>
  <c r="AN203" i="1" s="1"/>
  <c r="AP203" i="1" s="1"/>
  <c r="AR203" i="1" s="1"/>
  <c r="AT203" i="1" s="1"/>
  <c r="AV203" i="1" s="1"/>
  <c r="AX203" i="1" s="1"/>
  <c r="AL204" i="1"/>
  <c r="AN204" i="1" s="1"/>
  <c r="AP204" i="1" s="1"/>
  <c r="AR204" i="1" s="1"/>
  <c r="AT204" i="1" s="1"/>
  <c r="AV204" i="1" s="1"/>
  <c r="AX204" i="1" s="1"/>
  <c r="AL207" i="1"/>
  <c r="AN207" i="1" s="1"/>
  <c r="AP207" i="1" s="1"/>
  <c r="AR207" i="1" s="1"/>
  <c r="AT207" i="1" s="1"/>
  <c r="AV207" i="1" s="1"/>
  <c r="AX207" i="1" s="1"/>
  <c r="AL208" i="1"/>
  <c r="AN208" i="1" s="1"/>
  <c r="AP208" i="1" s="1"/>
  <c r="AR208" i="1" s="1"/>
  <c r="AT208" i="1" s="1"/>
  <c r="AV208" i="1" s="1"/>
  <c r="AX208" i="1" s="1"/>
  <c r="AL211" i="1"/>
  <c r="AN211" i="1" s="1"/>
  <c r="AP211" i="1" s="1"/>
  <c r="AR211" i="1" s="1"/>
  <c r="AT211" i="1" s="1"/>
  <c r="AV211" i="1" s="1"/>
  <c r="AX211" i="1" s="1"/>
  <c r="AL212" i="1"/>
  <c r="AN212" i="1" s="1"/>
  <c r="AP212" i="1" s="1"/>
  <c r="AR212" i="1" s="1"/>
  <c r="AT212" i="1" s="1"/>
  <c r="AV212" i="1" s="1"/>
  <c r="AX212" i="1" s="1"/>
  <c r="AL215" i="1"/>
  <c r="AN215" i="1" s="1"/>
  <c r="AP215" i="1" s="1"/>
  <c r="AR215" i="1" s="1"/>
  <c r="AT215" i="1" s="1"/>
  <c r="AV215" i="1" s="1"/>
  <c r="AX215" i="1" s="1"/>
  <c r="AL216" i="1"/>
  <c r="AN216" i="1" s="1"/>
  <c r="AP216" i="1" s="1"/>
  <c r="AR216" i="1" s="1"/>
  <c r="AT216" i="1" s="1"/>
  <c r="AV216" i="1" s="1"/>
  <c r="AX216" i="1" s="1"/>
  <c r="AL228" i="1"/>
  <c r="AN228" i="1" s="1"/>
  <c r="AP228" i="1" s="1"/>
  <c r="AR228" i="1" s="1"/>
  <c r="AT228" i="1" s="1"/>
  <c r="AV228" i="1" s="1"/>
  <c r="AX228" i="1" s="1"/>
  <c r="AL233" i="1"/>
  <c r="AN233" i="1" s="1"/>
  <c r="AP233" i="1" s="1"/>
  <c r="AR233" i="1" s="1"/>
  <c r="AT233" i="1" s="1"/>
  <c r="AV233" i="1" s="1"/>
  <c r="AX233" i="1" s="1"/>
  <c r="AL234" i="1"/>
  <c r="AN234" i="1" s="1"/>
  <c r="AP234" i="1" s="1"/>
  <c r="AR234" i="1" s="1"/>
  <c r="AT234" i="1" s="1"/>
  <c r="AV234" i="1" s="1"/>
  <c r="AX234" i="1" s="1"/>
  <c r="AL237" i="1"/>
  <c r="AN237" i="1" s="1"/>
  <c r="AP237" i="1" s="1"/>
  <c r="AR237" i="1" s="1"/>
  <c r="AT237" i="1" s="1"/>
  <c r="AV237" i="1" s="1"/>
  <c r="AX237" i="1" s="1"/>
  <c r="AL238" i="1"/>
  <c r="AN238" i="1" s="1"/>
  <c r="AP238" i="1" s="1"/>
  <c r="AR238" i="1" s="1"/>
  <c r="AT238" i="1" s="1"/>
  <c r="AV238" i="1" s="1"/>
  <c r="AX238" i="1" s="1"/>
  <c r="AL243" i="1"/>
  <c r="AN243" i="1" s="1"/>
  <c r="AP243" i="1" s="1"/>
  <c r="AR243" i="1" s="1"/>
  <c r="AT243" i="1" s="1"/>
  <c r="AV243" i="1" s="1"/>
  <c r="AX243" i="1" s="1"/>
  <c r="AL244" i="1"/>
  <c r="AN244" i="1" s="1"/>
  <c r="AP244" i="1" s="1"/>
  <c r="AR244" i="1" s="1"/>
  <c r="AT244" i="1" s="1"/>
  <c r="AV244" i="1" s="1"/>
  <c r="AX244" i="1" s="1"/>
  <c r="AL245" i="1"/>
  <c r="AN245" i="1" s="1"/>
  <c r="AP245" i="1" s="1"/>
  <c r="AR245" i="1" s="1"/>
  <c r="AT245" i="1" s="1"/>
  <c r="AV245" i="1" s="1"/>
  <c r="AX245" i="1" s="1"/>
  <c r="AL246" i="1"/>
  <c r="AN246" i="1" s="1"/>
  <c r="AP246" i="1" s="1"/>
  <c r="AR246" i="1" s="1"/>
  <c r="AT246" i="1" s="1"/>
  <c r="AV246" i="1" s="1"/>
  <c r="AX246" i="1" s="1"/>
  <c r="AL247" i="1"/>
  <c r="AN247" i="1" s="1"/>
  <c r="AP247" i="1" s="1"/>
  <c r="AR247" i="1" s="1"/>
  <c r="AT247" i="1" s="1"/>
  <c r="AV247" i="1" s="1"/>
  <c r="AX247" i="1" s="1"/>
  <c r="AL250" i="1"/>
  <c r="AN250" i="1" s="1"/>
  <c r="AP250" i="1" s="1"/>
  <c r="AR250" i="1" s="1"/>
  <c r="AT250" i="1" s="1"/>
  <c r="AV250" i="1" s="1"/>
  <c r="AX250" i="1" s="1"/>
  <c r="AL251" i="1"/>
  <c r="AN251" i="1" s="1"/>
  <c r="AP251" i="1" s="1"/>
  <c r="AR251" i="1" s="1"/>
  <c r="AT251" i="1" s="1"/>
  <c r="AV251" i="1" s="1"/>
  <c r="AX251" i="1" s="1"/>
  <c r="AL252" i="1"/>
  <c r="AN252" i="1" s="1"/>
  <c r="AP252" i="1" s="1"/>
  <c r="AR252" i="1" s="1"/>
  <c r="AT252" i="1" s="1"/>
  <c r="AV252" i="1" s="1"/>
  <c r="AX252" i="1" s="1"/>
  <c r="AL255" i="1"/>
  <c r="AN255" i="1" s="1"/>
  <c r="AP255" i="1" s="1"/>
  <c r="AR255" i="1" s="1"/>
  <c r="AT255" i="1" s="1"/>
  <c r="AV255" i="1" s="1"/>
  <c r="AX255" i="1" s="1"/>
  <c r="AL256" i="1"/>
  <c r="AN256" i="1" s="1"/>
  <c r="AP256" i="1" s="1"/>
  <c r="AR256" i="1" s="1"/>
  <c r="AT256" i="1" s="1"/>
  <c r="AV256" i="1" s="1"/>
  <c r="AX256" i="1" s="1"/>
  <c r="AL258" i="1"/>
  <c r="AN258" i="1" s="1"/>
  <c r="AP258" i="1" s="1"/>
  <c r="AR258" i="1" s="1"/>
  <c r="AT258" i="1" s="1"/>
  <c r="AV258" i="1" s="1"/>
  <c r="AX258" i="1" s="1"/>
  <c r="AL280" i="1"/>
  <c r="AN280" i="1" s="1"/>
  <c r="AP280" i="1" s="1"/>
  <c r="AR280" i="1" s="1"/>
  <c r="AT280" i="1" s="1"/>
  <c r="AV280" i="1" s="1"/>
  <c r="AX280" i="1" s="1"/>
  <c r="AL281" i="1"/>
  <c r="AN281" i="1" s="1"/>
  <c r="AP281" i="1" s="1"/>
  <c r="AR281" i="1" s="1"/>
  <c r="AT281" i="1" s="1"/>
  <c r="AV281" i="1" s="1"/>
  <c r="AX281" i="1" s="1"/>
  <c r="U20" i="1"/>
  <c r="U21" i="1"/>
  <c r="W21" i="1" s="1"/>
  <c r="Y21" i="1" s="1"/>
  <c r="AA21" i="1" s="1"/>
  <c r="AC21" i="1" s="1"/>
  <c r="AE21" i="1" s="1"/>
  <c r="AG21" i="1" s="1"/>
  <c r="AI21" i="1" s="1"/>
  <c r="U22" i="1"/>
  <c r="W22" i="1" s="1"/>
  <c r="Y22" i="1" s="1"/>
  <c r="AA22" i="1" s="1"/>
  <c r="AC22" i="1" s="1"/>
  <c r="AE22" i="1" s="1"/>
  <c r="AG22" i="1" s="1"/>
  <c r="AI22" i="1" s="1"/>
  <c r="U23" i="1"/>
  <c r="W23" i="1" s="1"/>
  <c r="Y23" i="1" s="1"/>
  <c r="AA23" i="1" s="1"/>
  <c r="AC23" i="1" s="1"/>
  <c r="AE23" i="1" s="1"/>
  <c r="AG23" i="1" s="1"/>
  <c r="AI23" i="1" s="1"/>
  <c r="U24" i="1"/>
  <c r="W24" i="1" s="1"/>
  <c r="Y24" i="1" s="1"/>
  <c r="AA24" i="1" s="1"/>
  <c r="AC24" i="1" s="1"/>
  <c r="AE24" i="1" s="1"/>
  <c r="AG24" i="1" s="1"/>
  <c r="AI24" i="1" s="1"/>
  <c r="U27" i="1"/>
  <c r="W27" i="1" s="1"/>
  <c r="Y27" i="1" s="1"/>
  <c r="AA27" i="1" s="1"/>
  <c r="AC27" i="1" s="1"/>
  <c r="AE27" i="1" s="1"/>
  <c r="AG27" i="1" s="1"/>
  <c r="AI27" i="1" s="1"/>
  <c r="U28" i="1"/>
  <c r="W28" i="1" s="1"/>
  <c r="Y28" i="1" s="1"/>
  <c r="AA28" i="1" s="1"/>
  <c r="AC28" i="1" s="1"/>
  <c r="AE28" i="1" s="1"/>
  <c r="AG28" i="1" s="1"/>
  <c r="AI28" i="1" s="1"/>
  <c r="U29" i="1"/>
  <c r="W29" i="1" s="1"/>
  <c r="Y29" i="1" s="1"/>
  <c r="AA29" i="1" s="1"/>
  <c r="AC29" i="1" s="1"/>
  <c r="AE29" i="1" s="1"/>
  <c r="AG29" i="1" s="1"/>
  <c r="AI29" i="1" s="1"/>
  <c r="U32" i="1"/>
  <c r="W32" i="1" s="1"/>
  <c r="Y32" i="1" s="1"/>
  <c r="AA32" i="1" s="1"/>
  <c r="AC32" i="1" s="1"/>
  <c r="AE32" i="1" s="1"/>
  <c r="AG32" i="1" s="1"/>
  <c r="AI32" i="1" s="1"/>
  <c r="U33" i="1"/>
  <c r="W33" i="1" s="1"/>
  <c r="Y33" i="1" s="1"/>
  <c r="AA33" i="1" s="1"/>
  <c r="AC33" i="1" s="1"/>
  <c r="AE33" i="1" s="1"/>
  <c r="AG33" i="1" s="1"/>
  <c r="AI33" i="1" s="1"/>
  <c r="U34" i="1"/>
  <c r="W34" i="1" s="1"/>
  <c r="Y34" i="1" s="1"/>
  <c r="AA34" i="1" s="1"/>
  <c r="AC34" i="1" s="1"/>
  <c r="AE34" i="1" s="1"/>
  <c r="AG34" i="1" s="1"/>
  <c r="AI34" i="1" s="1"/>
  <c r="U39" i="1"/>
  <c r="W39" i="1" s="1"/>
  <c r="Y39" i="1" s="1"/>
  <c r="AA39" i="1" s="1"/>
  <c r="AC39" i="1" s="1"/>
  <c r="AE39" i="1" s="1"/>
  <c r="AG39" i="1" s="1"/>
  <c r="AI39" i="1" s="1"/>
  <c r="U43" i="1"/>
  <c r="W43" i="1" s="1"/>
  <c r="Y43" i="1" s="1"/>
  <c r="AA43" i="1" s="1"/>
  <c r="AC43" i="1" s="1"/>
  <c r="AE43" i="1" s="1"/>
  <c r="AG43" i="1" s="1"/>
  <c r="AI43" i="1" s="1"/>
  <c r="U46" i="1"/>
  <c r="W46" i="1" s="1"/>
  <c r="Y46" i="1" s="1"/>
  <c r="AA46" i="1" s="1"/>
  <c r="AC46" i="1" s="1"/>
  <c r="AE46" i="1" s="1"/>
  <c r="AG46" i="1" s="1"/>
  <c r="AI46" i="1" s="1"/>
  <c r="U47" i="1"/>
  <c r="W47" i="1" s="1"/>
  <c r="Y47" i="1" s="1"/>
  <c r="AA47" i="1" s="1"/>
  <c r="AC47" i="1" s="1"/>
  <c r="AE47" i="1" s="1"/>
  <c r="AG47" i="1" s="1"/>
  <c r="AI47" i="1" s="1"/>
  <c r="U48" i="1"/>
  <c r="W48" i="1" s="1"/>
  <c r="Y48" i="1" s="1"/>
  <c r="AA48" i="1" s="1"/>
  <c r="AC48" i="1" s="1"/>
  <c r="AE48" i="1" s="1"/>
  <c r="AG48" i="1" s="1"/>
  <c r="AI48" i="1" s="1"/>
  <c r="U51" i="1"/>
  <c r="W51" i="1" s="1"/>
  <c r="Y51" i="1" s="1"/>
  <c r="AA51" i="1" s="1"/>
  <c r="AC51" i="1" s="1"/>
  <c r="AE51" i="1" s="1"/>
  <c r="AG51" i="1" s="1"/>
  <c r="AI51" i="1" s="1"/>
  <c r="U52" i="1"/>
  <c r="W52" i="1" s="1"/>
  <c r="Y52" i="1" s="1"/>
  <c r="AA52" i="1" s="1"/>
  <c r="AC52" i="1" s="1"/>
  <c r="AE52" i="1" s="1"/>
  <c r="AG52" i="1" s="1"/>
  <c r="AI52" i="1" s="1"/>
  <c r="U53" i="1"/>
  <c r="W53" i="1" s="1"/>
  <c r="Y53" i="1" s="1"/>
  <c r="AA53" i="1" s="1"/>
  <c r="AC53" i="1" s="1"/>
  <c r="AE53" i="1" s="1"/>
  <c r="AG53" i="1" s="1"/>
  <c r="AI53" i="1" s="1"/>
  <c r="U56" i="1"/>
  <c r="W56" i="1" s="1"/>
  <c r="Y56" i="1" s="1"/>
  <c r="AA56" i="1" s="1"/>
  <c r="AC56" i="1" s="1"/>
  <c r="AE56" i="1" s="1"/>
  <c r="AG56" i="1" s="1"/>
  <c r="AI56" i="1" s="1"/>
  <c r="U58" i="1"/>
  <c r="W58" i="1" s="1"/>
  <c r="Y58" i="1" s="1"/>
  <c r="AA58" i="1" s="1"/>
  <c r="AC58" i="1" s="1"/>
  <c r="AE58" i="1" s="1"/>
  <c r="AG58" i="1" s="1"/>
  <c r="AI58" i="1" s="1"/>
  <c r="U61" i="1"/>
  <c r="W61" i="1" s="1"/>
  <c r="Y61" i="1" s="1"/>
  <c r="AA61" i="1" s="1"/>
  <c r="AC61" i="1" s="1"/>
  <c r="AE61" i="1" s="1"/>
  <c r="AG61" i="1" s="1"/>
  <c r="AI61" i="1" s="1"/>
  <c r="U62" i="1"/>
  <c r="W62" i="1" s="1"/>
  <c r="Y62" i="1" s="1"/>
  <c r="AA62" i="1" s="1"/>
  <c r="AC62" i="1" s="1"/>
  <c r="AE62" i="1" s="1"/>
  <c r="AG62" i="1" s="1"/>
  <c r="AI62" i="1" s="1"/>
  <c r="U63" i="1"/>
  <c r="W63" i="1" s="1"/>
  <c r="Y63" i="1" s="1"/>
  <c r="AA63" i="1" s="1"/>
  <c r="AC63" i="1" s="1"/>
  <c r="AE63" i="1" s="1"/>
  <c r="AG63" i="1" s="1"/>
  <c r="AI63" i="1" s="1"/>
  <c r="U66" i="1"/>
  <c r="W66" i="1" s="1"/>
  <c r="Y66" i="1" s="1"/>
  <c r="AA66" i="1" s="1"/>
  <c r="AC66" i="1" s="1"/>
  <c r="AE66" i="1" s="1"/>
  <c r="AG66" i="1" s="1"/>
  <c r="AI66" i="1" s="1"/>
  <c r="U67" i="1"/>
  <c r="W67" i="1" s="1"/>
  <c r="Y67" i="1" s="1"/>
  <c r="AA67" i="1" s="1"/>
  <c r="AC67" i="1" s="1"/>
  <c r="AE67" i="1" s="1"/>
  <c r="AG67" i="1" s="1"/>
  <c r="AI67" i="1" s="1"/>
  <c r="U70" i="1"/>
  <c r="W70" i="1" s="1"/>
  <c r="Y70" i="1" s="1"/>
  <c r="AA70" i="1" s="1"/>
  <c r="AC70" i="1" s="1"/>
  <c r="AE70" i="1" s="1"/>
  <c r="AG70" i="1" s="1"/>
  <c r="AI70" i="1" s="1"/>
  <c r="U71" i="1"/>
  <c r="W71" i="1" s="1"/>
  <c r="Y71" i="1" s="1"/>
  <c r="AA71" i="1" s="1"/>
  <c r="AC71" i="1" s="1"/>
  <c r="AE71" i="1" s="1"/>
  <c r="AG71" i="1" s="1"/>
  <c r="AI71" i="1" s="1"/>
  <c r="U72" i="1"/>
  <c r="W72" i="1" s="1"/>
  <c r="Y72" i="1" s="1"/>
  <c r="AA72" i="1" s="1"/>
  <c r="AC72" i="1" s="1"/>
  <c r="AE72" i="1" s="1"/>
  <c r="AG72" i="1" s="1"/>
  <c r="AI72" i="1" s="1"/>
  <c r="U73" i="1"/>
  <c r="W73" i="1" s="1"/>
  <c r="Y73" i="1" s="1"/>
  <c r="AA73" i="1" s="1"/>
  <c r="AC73" i="1" s="1"/>
  <c r="AE73" i="1" s="1"/>
  <c r="AG73" i="1" s="1"/>
  <c r="AI73" i="1" s="1"/>
  <c r="U74" i="1"/>
  <c r="W74" i="1" s="1"/>
  <c r="Y74" i="1" s="1"/>
  <c r="AA74" i="1" s="1"/>
  <c r="AC74" i="1" s="1"/>
  <c r="AE74" i="1" s="1"/>
  <c r="AG74" i="1" s="1"/>
  <c r="AI74" i="1" s="1"/>
  <c r="U75" i="1"/>
  <c r="W75" i="1" s="1"/>
  <c r="Y75" i="1" s="1"/>
  <c r="AA75" i="1" s="1"/>
  <c r="AC75" i="1" s="1"/>
  <c r="AE75" i="1" s="1"/>
  <c r="AG75" i="1" s="1"/>
  <c r="AI75" i="1" s="1"/>
  <c r="U76" i="1"/>
  <c r="W76" i="1" s="1"/>
  <c r="Y76" i="1" s="1"/>
  <c r="AA76" i="1" s="1"/>
  <c r="AC76" i="1" s="1"/>
  <c r="AE76" i="1" s="1"/>
  <c r="AG76" i="1" s="1"/>
  <c r="AI76" i="1" s="1"/>
  <c r="U77" i="1"/>
  <c r="W77" i="1" s="1"/>
  <c r="Y77" i="1" s="1"/>
  <c r="AA77" i="1" s="1"/>
  <c r="AC77" i="1" s="1"/>
  <c r="AE77" i="1" s="1"/>
  <c r="AG77" i="1" s="1"/>
  <c r="AI77" i="1" s="1"/>
  <c r="U78" i="1"/>
  <c r="W78" i="1" s="1"/>
  <c r="Y78" i="1" s="1"/>
  <c r="AA78" i="1" s="1"/>
  <c r="AC78" i="1" s="1"/>
  <c r="AE78" i="1" s="1"/>
  <c r="AG78" i="1" s="1"/>
  <c r="AI78" i="1" s="1"/>
  <c r="U79" i="1"/>
  <c r="W79" i="1" s="1"/>
  <c r="Y79" i="1" s="1"/>
  <c r="AA79" i="1" s="1"/>
  <c r="AC79" i="1" s="1"/>
  <c r="AE79" i="1" s="1"/>
  <c r="AG79" i="1" s="1"/>
  <c r="AI79" i="1" s="1"/>
  <c r="U103" i="1"/>
  <c r="W103" i="1" s="1"/>
  <c r="Y103" i="1" s="1"/>
  <c r="AA103" i="1" s="1"/>
  <c r="AC103" i="1" s="1"/>
  <c r="AE103" i="1" s="1"/>
  <c r="AG103" i="1" s="1"/>
  <c r="AI103" i="1" s="1"/>
  <c r="U104" i="1"/>
  <c r="W104" i="1" s="1"/>
  <c r="Y104" i="1" s="1"/>
  <c r="AA104" i="1" s="1"/>
  <c r="AC104" i="1" s="1"/>
  <c r="AE104" i="1" s="1"/>
  <c r="AG104" i="1" s="1"/>
  <c r="AI104" i="1" s="1"/>
  <c r="W105" i="1"/>
  <c r="Y105" i="1" s="1"/>
  <c r="AA105" i="1" s="1"/>
  <c r="AC105" i="1" s="1"/>
  <c r="AE105" i="1" s="1"/>
  <c r="AG105" i="1" s="1"/>
  <c r="AI105" i="1" s="1"/>
  <c r="U110" i="1"/>
  <c r="W110" i="1" s="1"/>
  <c r="Y110" i="1" s="1"/>
  <c r="AA110" i="1" s="1"/>
  <c r="AC110" i="1" s="1"/>
  <c r="AE110" i="1" s="1"/>
  <c r="AG110" i="1" s="1"/>
  <c r="AI110" i="1" s="1"/>
  <c r="U111" i="1"/>
  <c r="W111" i="1" s="1"/>
  <c r="Y111" i="1" s="1"/>
  <c r="AA111" i="1" s="1"/>
  <c r="AC111" i="1" s="1"/>
  <c r="AE111" i="1" s="1"/>
  <c r="AG111" i="1" s="1"/>
  <c r="AI111" i="1" s="1"/>
  <c r="U113" i="1"/>
  <c r="W113" i="1" s="1"/>
  <c r="Y113" i="1" s="1"/>
  <c r="AA113" i="1" s="1"/>
  <c r="AC113" i="1" s="1"/>
  <c r="AE113" i="1" s="1"/>
  <c r="AG113" i="1" s="1"/>
  <c r="AI113" i="1" s="1"/>
  <c r="U114" i="1"/>
  <c r="W114" i="1" s="1"/>
  <c r="Y114" i="1" s="1"/>
  <c r="AA114" i="1" s="1"/>
  <c r="AC114" i="1" s="1"/>
  <c r="AE114" i="1" s="1"/>
  <c r="AG114" i="1" s="1"/>
  <c r="AI114" i="1" s="1"/>
  <c r="U115" i="1"/>
  <c r="W115" i="1" s="1"/>
  <c r="Y115" i="1" s="1"/>
  <c r="AA115" i="1" s="1"/>
  <c r="AC115" i="1" s="1"/>
  <c r="AE115" i="1" s="1"/>
  <c r="AG115" i="1" s="1"/>
  <c r="AI115" i="1" s="1"/>
  <c r="U116" i="1"/>
  <c r="W116" i="1" s="1"/>
  <c r="Y116" i="1" s="1"/>
  <c r="AA116" i="1" s="1"/>
  <c r="AC116" i="1" s="1"/>
  <c r="AE116" i="1" s="1"/>
  <c r="AG116" i="1" s="1"/>
  <c r="AI116" i="1" s="1"/>
  <c r="U119" i="1"/>
  <c r="W119" i="1" s="1"/>
  <c r="Y119" i="1" s="1"/>
  <c r="AA119" i="1" s="1"/>
  <c r="AC119" i="1" s="1"/>
  <c r="AE119" i="1" s="1"/>
  <c r="AG119" i="1" s="1"/>
  <c r="AI119" i="1" s="1"/>
  <c r="U120" i="1"/>
  <c r="W120" i="1" s="1"/>
  <c r="Y120" i="1" s="1"/>
  <c r="AA120" i="1" s="1"/>
  <c r="AC120" i="1" s="1"/>
  <c r="AE120" i="1" s="1"/>
  <c r="AG120" i="1" s="1"/>
  <c r="AI120" i="1" s="1"/>
  <c r="U121" i="1"/>
  <c r="W121" i="1" s="1"/>
  <c r="Y121" i="1" s="1"/>
  <c r="AA121" i="1" s="1"/>
  <c r="AC121" i="1" s="1"/>
  <c r="AE121" i="1" s="1"/>
  <c r="AG121" i="1" s="1"/>
  <c r="AI121" i="1" s="1"/>
  <c r="U124" i="1"/>
  <c r="W124" i="1" s="1"/>
  <c r="Y124" i="1" s="1"/>
  <c r="AA124" i="1" s="1"/>
  <c r="AC124" i="1" s="1"/>
  <c r="AE124" i="1" s="1"/>
  <c r="AG124" i="1" s="1"/>
  <c r="AI124" i="1" s="1"/>
  <c r="U127" i="1"/>
  <c r="W127" i="1" s="1"/>
  <c r="Y127" i="1" s="1"/>
  <c r="AA127" i="1" s="1"/>
  <c r="AC127" i="1" s="1"/>
  <c r="AE127" i="1" s="1"/>
  <c r="AG127" i="1" s="1"/>
  <c r="AI127" i="1" s="1"/>
  <c r="U128" i="1"/>
  <c r="W128" i="1" s="1"/>
  <c r="Y128" i="1" s="1"/>
  <c r="AA128" i="1" s="1"/>
  <c r="AC128" i="1" s="1"/>
  <c r="AE128" i="1" s="1"/>
  <c r="AG128" i="1" s="1"/>
  <c r="AI128" i="1" s="1"/>
  <c r="U142" i="1"/>
  <c r="W142" i="1" s="1"/>
  <c r="Y142" i="1" s="1"/>
  <c r="AA142" i="1" s="1"/>
  <c r="AC142" i="1" s="1"/>
  <c r="AE142" i="1" s="1"/>
  <c r="AG142" i="1" s="1"/>
  <c r="AI142" i="1" s="1"/>
  <c r="U143" i="1"/>
  <c r="W143" i="1" s="1"/>
  <c r="Y143" i="1" s="1"/>
  <c r="AA143" i="1" s="1"/>
  <c r="AC143" i="1" s="1"/>
  <c r="AE143" i="1" s="1"/>
  <c r="AG143" i="1" s="1"/>
  <c r="AI143" i="1" s="1"/>
  <c r="U144" i="1"/>
  <c r="W144" i="1" s="1"/>
  <c r="Y144" i="1" s="1"/>
  <c r="AA144" i="1" s="1"/>
  <c r="AC144" i="1" s="1"/>
  <c r="AE144" i="1" s="1"/>
  <c r="AG144" i="1" s="1"/>
  <c r="AI144" i="1" s="1"/>
  <c r="U147" i="1"/>
  <c r="W147" i="1" s="1"/>
  <c r="Y147" i="1" s="1"/>
  <c r="AA147" i="1" s="1"/>
  <c r="AC147" i="1" s="1"/>
  <c r="AE147" i="1" s="1"/>
  <c r="AG147" i="1" s="1"/>
  <c r="AI147" i="1" s="1"/>
  <c r="U148" i="1"/>
  <c r="W148" i="1" s="1"/>
  <c r="Y148" i="1" s="1"/>
  <c r="AA148" i="1" s="1"/>
  <c r="AC148" i="1" s="1"/>
  <c r="AE148" i="1" s="1"/>
  <c r="AG148" i="1" s="1"/>
  <c r="AI148" i="1" s="1"/>
  <c r="U149" i="1"/>
  <c r="W149" i="1" s="1"/>
  <c r="Y149" i="1" s="1"/>
  <c r="AA149" i="1" s="1"/>
  <c r="AC149" i="1" s="1"/>
  <c r="AE149" i="1" s="1"/>
  <c r="AG149" i="1" s="1"/>
  <c r="AI149" i="1" s="1"/>
  <c r="U150" i="1"/>
  <c r="W150" i="1" s="1"/>
  <c r="Y150" i="1" s="1"/>
  <c r="AA150" i="1" s="1"/>
  <c r="AC150" i="1" s="1"/>
  <c r="AE150" i="1" s="1"/>
  <c r="AG150" i="1" s="1"/>
  <c r="AI150" i="1" s="1"/>
  <c r="U151" i="1"/>
  <c r="W151" i="1" s="1"/>
  <c r="Y151" i="1" s="1"/>
  <c r="AA151" i="1" s="1"/>
  <c r="AC151" i="1" s="1"/>
  <c r="AE151" i="1" s="1"/>
  <c r="AG151" i="1" s="1"/>
  <c r="AI151" i="1" s="1"/>
  <c r="U154" i="1"/>
  <c r="W154" i="1" s="1"/>
  <c r="Y154" i="1" s="1"/>
  <c r="AA154" i="1" s="1"/>
  <c r="AC154" i="1" s="1"/>
  <c r="AE154" i="1" s="1"/>
  <c r="AG154" i="1" s="1"/>
  <c r="AI154" i="1" s="1"/>
  <c r="U155" i="1"/>
  <c r="W155" i="1" s="1"/>
  <c r="Y155" i="1" s="1"/>
  <c r="AA155" i="1" s="1"/>
  <c r="AC155" i="1" s="1"/>
  <c r="AE155" i="1" s="1"/>
  <c r="AG155" i="1" s="1"/>
  <c r="AI155" i="1" s="1"/>
  <c r="U156" i="1"/>
  <c r="W156" i="1" s="1"/>
  <c r="Y156" i="1" s="1"/>
  <c r="AA156" i="1" s="1"/>
  <c r="AC156" i="1" s="1"/>
  <c r="AE156" i="1" s="1"/>
  <c r="AG156" i="1" s="1"/>
  <c r="AI156" i="1" s="1"/>
  <c r="U157" i="1"/>
  <c r="W157" i="1" s="1"/>
  <c r="Y157" i="1" s="1"/>
  <c r="AA157" i="1" s="1"/>
  <c r="AC157" i="1" s="1"/>
  <c r="AE157" i="1" s="1"/>
  <c r="AG157" i="1" s="1"/>
  <c r="AI157" i="1" s="1"/>
  <c r="U169" i="1"/>
  <c r="W169" i="1" s="1"/>
  <c r="Y169" i="1" s="1"/>
  <c r="AA169" i="1" s="1"/>
  <c r="AC169" i="1" s="1"/>
  <c r="AE169" i="1" s="1"/>
  <c r="AG169" i="1" s="1"/>
  <c r="AI169" i="1" s="1"/>
  <c r="U170" i="1"/>
  <c r="W170" i="1" s="1"/>
  <c r="Y170" i="1" s="1"/>
  <c r="AA170" i="1" s="1"/>
  <c r="AC170" i="1" s="1"/>
  <c r="AE170" i="1" s="1"/>
  <c r="AG170" i="1" s="1"/>
  <c r="AI170" i="1" s="1"/>
  <c r="U173" i="1"/>
  <c r="W173" i="1" s="1"/>
  <c r="Y173" i="1" s="1"/>
  <c r="AA173" i="1" s="1"/>
  <c r="AC173" i="1" s="1"/>
  <c r="AE173" i="1" s="1"/>
  <c r="AG173" i="1" s="1"/>
  <c r="AI173" i="1" s="1"/>
  <c r="U174" i="1"/>
  <c r="W174" i="1" s="1"/>
  <c r="Y174" i="1" s="1"/>
  <c r="AA174" i="1" s="1"/>
  <c r="AC174" i="1" s="1"/>
  <c r="AE174" i="1" s="1"/>
  <c r="AG174" i="1" s="1"/>
  <c r="AI174" i="1" s="1"/>
  <c r="U177" i="1"/>
  <c r="W177" i="1" s="1"/>
  <c r="Y177" i="1" s="1"/>
  <c r="AA177" i="1" s="1"/>
  <c r="AC177" i="1" s="1"/>
  <c r="AE177" i="1" s="1"/>
  <c r="AG177" i="1" s="1"/>
  <c r="AI177" i="1" s="1"/>
  <c r="U178" i="1"/>
  <c r="W178" i="1" s="1"/>
  <c r="Y178" i="1" s="1"/>
  <c r="AA178" i="1" s="1"/>
  <c r="AC178" i="1" s="1"/>
  <c r="AE178" i="1" s="1"/>
  <c r="AG178" i="1" s="1"/>
  <c r="AI178" i="1" s="1"/>
  <c r="U181" i="1"/>
  <c r="W181" i="1" s="1"/>
  <c r="Y181" i="1" s="1"/>
  <c r="AA181" i="1" s="1"/>
  <c r="AC181" i="1" s="1"/>
  <c r="AE181" i="1" s="1"/>
  <c r="AG181" i="1" s="1"/>
  <c r="AI181" i="1" s="1"/>
  <c r="U182" i="1"/>
  <c r="W182" i="1" s="1"/>
  <c r="Y182" i="1" s="1"/>
  <c r="AA182" i="1" s="1"/>
  <c r="AC182" i="1" s="1"/>
  <c r="AE182" i="1" s="1"/>
  <c r="AG182" i="1" s="1"/>
  <c r="AI182" i="1" s="1"/>
  <c r="U185" i="1"/>
  <c r="W185" i="1" s="1"/>
  <c r="Y185" i="1" s="1"/>
  <c r="AA185" i="1" s="1"/>
  <c r="AC185" i="1" s="1"/>
  <c r="AE185" i="1" s="1"/>
  <c r="AG185" i="1" s="1"/>
  <c r="AI185" i="1" s="1"/>
  <c r="U186" i="1"/>
  <c r="W186" i="1" s="1"/>
  <c r="Y186" i="1" s="1"/>
  <c r="AA186" i="1" s="1"/>
  <c r="AC186" i="1" s="1"/>
  <c r="AE186" i="1" s="1"/>
  <c r="AG186" i="1" s="1"/>
  <c r="AI186" i="1" s="1"/>
  <c r="U189" i="1"/>
  <c r="W189" i="1" s="1"/>
  <c r="Y189" i="1" s="1"/>
  <c r="AA189" i="1" s="1"/>
  <c r="AC189" i="1" s="1"/>
  <c r="AE189" i="1" s="1"/>
  <c r="AG189" i="1" s="1"/>
  <c r="AI189" i="1" s="1"/>
  <c r="U190" i="1"/>
  <c r="W190" i="1" s="1"/>
  <c r="Y190" i="1" s="1"/>
  <c r="AA190" i="1" s="1"/>
  <c r="AC190" i="1" s="1"/>
  <c r="AE190" i="1" s="1"/>
  <c r="AG190" i="1" s="1"/>
  <c r="AI190" i="1" s="1"/>
  <c r="U193" i="1"/>
  <c r="W193" i="1" s="1"/>
  <c r="Y193" i="1" s="1"/>
  <c r="AA193" i="1" s="1"/>
  <c r="AC193" i="1" s="1"/>
  <c r="AE193" i="1" s="1"/>
  <c r="AG193" i="1" s="1"/>
  <c r="AI193" i="1" s="1"/>
  <c r="U194" i="1"/>
  <c r="W194" i="1" s="1"/>
  <c r="Y194" i="1" s="1"/>
  <c r="AA194" i="1" s="1"/>
  <c r="AC194" i="1" s="1"/>
  <c r="AE194" i="1" s="1"/>
  <c r="AG194" i="1" s="1"/>
  <c r="AI194" i="1" s="1"/>
  <c r="U197" i="1"/>
  <c r="W197" i="1" s="1"/>
  <c r="Y197" i="1" s="1"/>
  <c r="AA197" i="1" s="1"/>
  <c r="AC197" i="1" s="1"/>
  <c r="AE197" i="1" s="1"/>
  <c r="AG197" i="1" s="1"/>
  <c r="AI197" i="1" s="1"/>
  <c r="U198" i="1"/>
  <c r="W198" i="1" s="1"/>
  <c r="Y198" i="1" s="1"/>
  <c r="AA198" i="1" s="1"/>
  <c r="AC198" i="1" s="1"/>
  <c r="AE198" i="1" s="1"/>
  <c r="AG198" i="1" s="1"/>
  <c r="AI198" i="1" s="1"/>
  <c r="U201" i="1"/>
  <c r="W201" i="1" s="1"/>
  <c r="Y201" i="1" s="1"/>
  <c r="AA201" i="1" s="1"/>
  <c r="AC201" i="1" s="1"/>
  <c r="AE201" i="1" s="1"/>
  <c r="AG201" i="1" s="1"/>
  <c r="AI201" i="1" s="1"/>
  <c r="U202" i="1"/>
  <c r="W202" i="1" s="1"/>
  <c r="Y202" i="1" s="1"/>
  <c r="AA202" i="1" s="1"/>
  <c r="AC202" i="1" s="1"/>
  <c r="AE202" i="1" s="1"/>
  <c r="AG202" i="1" s="1"/>
  <c r="AI202" i="1" s="1"/>
  <c r="U203" i="1"/>
  <c r="W203" i="1" s="1"/>
  <c r="Y203" i="1" s="1"/>
  <c r="AA203" i="1" s="1"/>
  <c r="AC203" i="1" s="1"/>
  <c r="AE203" i="1" s="1"/>
  <c r="AG203" i="1" s="1"/>
  <c r="AI203" i="1" s="1"/>
  <c r="U204" i="1"/>
  <c r="W204" i="1" s="1"/>
  <c r="Y204" i="1" s="1"/>
  <c r="AA204" i="1" s="1"/>
  <c r="AC204" i="1" s="1"/>
  <c r="AE204" i="1" s="1"/>
  <c r="AG204" i="1" s="1"/>
  <c r="AI204" i="1" s="1"/>
  <c r="U207" i="1"/>
  <c r="W207" i="1" s="1"/>
  <c r="Y207" i="1" s="1"/>
  <c r="AA207" i="1" s="1"/>
  <c r="AC207" i="1" s="1"/>
  <c r="AE207" i="1" s="1"/>
  <c r="AG207" i="1" s="1"/>
  <c r="AI207" i="1" s="1"/>
  <c r="U208" i="1"/>
  <c r="W208" i="1" s="1"/>
  <c r="Y208" i="1" s="1"/>
  <c r="AA208" i="1" s="1"/>
  <c r="AC208" i="1" s="1"/>
  <c r="AE208" i="1" s="1"/>
  <c r="AG208" i="1" s="1"/>
  <c r="AI208" i="1" s="1"/>
  <c r="U211" i="1"/>
  <c r="W211" i="1" s="1"/>
  <c r="Y211" i="1" s="1"/>
  <c r="AA211" i="1" s="1"/>
  <c r="AC211" i="1" s="1"/>
  <c r="AE211" i="1" s="1"/>
  <c r="AG211" i="1" s="1"/>
  <c r="AI211" i="1" s="1"/>
  <c r="U212" i="1"/>
  <c r="W212" i="1" s="1"/>
  <c r="Y212" i="1" s="1"/>
  <c r="AA212" i="1" s="1"/>
  <c r="AC212" i="1" s="1"/>
  <c r="AE212" i="1" s="1"/>
  <c r="AG212" i="1" s="1"/>
  <c r="AI212" i="1" s="1"/>
  <c r="U215" i="1"/>
  <c r="W215" i="1" s="1"/>
  <c r="Y215" i="1" s="1"/>
  <c r="AA215" i="1" s="1"/>
  <c r="AC215" i="1" s="1"/>
  <c r="AE215" i="1" s="1"/>
  <c r="AG215" i="1" s="1"/>
  <c r="AI215" i="1" s="1"/>
  <c r="U216" i="1"/>
  <c r="W216" i="1" s="1"/>
  <c r="Y216" i="1" s="1"/>
  <c r="AA216" i="1" s="1"/>
  <c r="AC216" i="1" s="1"/>
  <c r="AE216" i="1" s="1"/>
  <c r="AG216" i="1" s="1"/>
  <c r="AI216" i="1" s="1"/>
  <c r="U228" i="1"/>
  <c r="W228" i="1" s="1"/>
  <c r="Y228" i="1" s="1"/>
  <c r="AA228" i="1" s="1"/>
  <c r="AC228" i="1" s="1"/>
  <c r="AE228" i="1" s="1"/>
  <c r="AG228" i="1" s="1"/>
  <c r="AI228" i="1" s="1"/>
  <c r="U233" i="1"/>
  <c r="W233" i="1" s="1"/>
  <c r="Y233" i="1" s="1"/>
  <c r="AA233" i="1" s="1"/>
  <c r="AC233" i="1" s="1"/>
  <c r="AE233" i="1" s="1"/>
  <c r="AG233" i="1" s="1"/>
  <c r="AI233" i="1" s="1"/>
  <c r="U234" i="1"/>
  <c r="W234" i="1" s="1"/>
  <c r="Y234" i="1" s="1"/>
  <c r="AA234" i="1" s="1"/>
  <c r="AC234" i="1" s="1"/>
  <c r="AE234" i="1" s="1"/>
  <c r="AG234" i="1" s="1"/>
  <c r="AI234" i="1" s="1"/>
  <c r="U237" i="1"/>
  <c r="W237" i="1" s="1"/>
  <c r="Y237" i="1" s="1"/>
  <c r="AA237" i="1" s="1"/>
  <c r="AC237" i="1" s="1"/>
  <c r="AE237" i="1" s="1"/>
  <c r="AG237" i="1" s="1"/>
  <c r="AI237" i="1" s="1"/>
  <c r="U238" i="1"/>
  <c r="W238" i="1" s="1"/>
  <c r="Y238" i="1" s="1"/>
  <c r="AA238" i="1" s="1"/>
  <c r="AC238" i="1" s="1"/>
  <c r="AE238" i="1" s="1"/>
  <c r="AG238" i="1" s="1"/>
  <c r="AI238" i="1" s="1"/>
  <c r="U243" i="1"/>
  <c r="W243" i="1" s="1"/>
  <c r="Y243" i="1" s="1"/>
  <c r="AA243" i="1" s="1"/>
  <c r="AC243" i="1" s="1"/>
  <c r="AE243" i="1" s="1"/>
  <c r="AG243" i="1" s="1"/>
  <c r="AI243" i="1" s="1"/>
  <c r="U244" i="1"/>
  <c r="W244" i="1" s="1"/>
  <c r="Y244" i="1" s="1"/>
  <c r="AA244" i="1" s="1"/>
  <c r="AC244" i="1" s="1"/>
  <c r="AE244" i="1" s="1"/>
  <c r="AG244" i="1" s="1"/>
  <c r="AI244" i="1" s="1"/>
  <c r="U245" i="1"/>
  <c r="W245" i="1" s="1"/>
  <c r="Y245" i="1" s="1"/>
  <c r="AA245" i="1" s="1"/>
  <c r="AC245" i="1" s="1"/>
  <c r="AE245" i="1" s="1"/>
  <c r="AG245" i="1" s="1"/>
  <c r="AI245" i="1" s="1"/>
  <c r="U246" i="1"/>
  <c r="W246" i="1" s="1"/>
  <c r="Y246" i="1" s="1"/>
  <c r="AA246" i="1" s="1"/>
  <c r="AC246" i="1" s="1"/>
  <c r="AE246" i="1" s="1"/>
  <c r="AG246" i="1" s="1"/>
  <c r="AI246" i="1" s="1"/>
  <c r="U247" i="1"/>
  <c r="W247" i="1" s="1"/>
  <c r="Y247" i="1" s="1"/>
  <c r="AA247" i="1" s="1"/>
  <c r="AC247" i="1" s="1"/>
  <c r="AE247" i="1" s="1"/>
  <c r="AG247" i="1" s="1"/>
  <c r="AI247" i="1" s="1"/>
  <c r="U250" i="1"/>
  <c r="W250" i="1" s="1"/>
  <c r="Y250" i="1" s="1"/>
  <c r="AA250" i="1" s="1"/>
  <c r="AC250" i="1" s="1"/>
  <c r="AE250" i="1" s="1"/>
  <c r="AG250" i="1" s="1"/>
  <c r="AI250" i="1" s="1"/>
  <c r="U251" i="1"/>
  <c r="W251" i="1" s="1"/>
  <c r="Y251" i="1" s="1"/>
  <c r="AA251" i="1" s="1"/>
  <c r="AC251" i="1" s="1"/>
  <c r="AE251" i="1" s="1"/>
  <c r="AG251" i="1" s="1"/>
  <c r="AI251" i="1" s="1"/>
  <c r="U252" i="1"/>
  <c r="W252" i="1" s="1"/>
  <c r="Y252" i="1" s="1"/>
  <c r="AA252" i="1" s="1"/>
  <c r="AC252" i="1" s="1"/>
  <c r="AE252" i="1" s="1"/>
  <c r="AG252" i="1" s="1"/>
  <c r="AI252" i="1" s="1"/>
  <c r="U255" i="1"/>
  <c r="W255" i="1" s="1"/>
  <c r="Y255" i="1" s="1"/>
  <c r="AA255" i="1" s="1"/>
  <c r="AC255" i="1" s="1"/>
  <c r="AE255" i="1" s="1"/>
  <c r="AG255" i="1" s="1"/>
  <c r="AI255" i="1" s="1"/>
  <c r="U256" i="1"/>
  <c r="W256" i="1" s="1"/>
  <c r="Y256" i="1" s="1"/>
  <c r="AA256" i="1" s="1"/>
  <c r="AC256" i="1" s="1"/>
  <c r="AE256" i="1" s="1"/>
  <c r="AG256" i="1" s="1"/>
  <c r="AI256" i="1" s="1"/>
  <c r="U258" i="1"/>
  <c r="W258" i="1" s="1"/>
  <c r="Y258" i="1" s="1"/>
  <c r="AA258" i="1" s="1"/>
  <c r="AC258" i="1" s="1"/>
  <c r="AE258" i="1" s="1"/>
  <c r="AG258" i="1" s="1"/>
  <c r="AI258" i="1" s="1"/>
  <c r="U280" i="1"/>
  <c r="W280" i="1" s="1"/>
  <c r="Y280" i="1" s="1"/>
  <c r="AA280" i="1" s="1"/>
  <c r="AC280" i="1" s="1"/>
  <c r="AE280" i="1" s="1"/>
  <c r="AG280" i="1" s="1"/>
  <c r="AI280" i="1" s="1"/>
  <c r="U281" i="1"/>
  <c r="W281" i="1" s="1"/>
  <c r="Y281" i="1" s="1"/>
  <c r="AA281" i="1" s="1"/>
  <c r="AC281" i="1" s="1"/>
  <c r="AE281" i="1" s="1"/>
  <c r="AG281" i="1" s="1"/>
  <c r="AI281" i="1" s="1"/>
  <c r="F20" i="1"/>
  <c r="H20" i="1" s="1"/>
  <c r="J20" i="1" s="1"/>
  <c r="L20" i="1" s="1"/>
  <c r="N20" i="1" s="1"/>
  <c r="P20" i="1" s="1"/>
  <c r="R20" i="1" s="1"/>
  <c r="F21" i="1"/>
  <c r="H21" i="1" s="1"/>
  <c r="J21" i="1" s="1"/>
  <c r="L21" i="1" s="1"/>
  <c r="N21" i="1" s="1"/>
  <c r="P21" i="1" s="1"/>
  <c r="R21" i="1" s="1"/>
  <c r="F22" i="1"/>
  <c r="H22" i="1" s="1"/>
  <c r="J22" i="1" s="1"/>
  <c r="L22" i="1" s="1"/>
  <c r="N22" i="1" s="1"/>
  <c r="P22" i="1" s="1"/>
  <c r="R22" i="1" s="1"/>
  <c r="F23" i="1"/>
  <c r="H23" i="1" s="1"/>
  <c r="J23" i="1" s="1"/>
  <c r="L23" i="1" s="1"/>
  <c r="N23" i="1" s="1"/>
  <c r="P23" i="1" s="1"/>
  <c r="R23" i="1" s="1"/>
  <c r="F24" i="1"/>
  <c r="H24" i="1" s="1"/>
  <c r="J24" i="1" s="1"/>
  <c r="L24" i="1" s="1"/>
  <c r="N24" i="1" s="1"/>
  <c r="P24" i="1" s="1"/>
  <c r="R24" i="1" s="1"/>
  <c r="F27" i="1"/>
  <c r="H27" i="1" s="1"/>
  <c r="J27" i="1" s="1"/>
  <c r="L27" i="1" s="1"/>
  <c r="N27" i="1" s="1"/>
  <c r="P27" i="1" s="1"/>
  <c r="R27" i="1" s="1"/>
  <c r="F29" i="1"/>
  <c r="H29" i="1" s="1"/>
  <c r="J29" i="1" s="1"/>
  <c r="L29" i="1" s="1"/>
  <c r="N29" i="1" s="1"/>
  <c r="P29" i="1" s="1"/>
  <c r="R29" i="1" s="1"/>
  <c r="F32" i="1"/>
  <c r="H32" i="1" s="1"/>
  <c r="J32" i="1" s="1"/>
  <c r="L32" i="1" s="1"/>
  <c r="N32" i="1" s="1"/>
  <c r="P32" i="1" s="1"/>
  <c r="R32" i="1" s="1"/>
  <c r="F33" i="1"/>
  <c r="H33" i="1" s="1"/>
  <c r="J33" i="1" s="1"/>
  <c r="L33" i="1" s="1"/>
  <c r="N33" i="1" s="1"/>
  <c r="P33" i="1" s="1"/>
  <c r="R33" i="1" s="1"/>
  <c r="F34" i="1"/>
  <c r="H34" i="1" s="1"/>
  <c r="J34" i="1" s="1"/>
  <c r="L34" i="1" s="1"/>
  <c r="N34" i="1" s="1"/>
  <c r="P34" i="1" s="1"/>
  <c r="R34" i="1" s="1"/>
  <c r="F39" i="1"/>
  <c r="H39" i="1" s="1"/>
  <c r="J39" i="1" s="1"/>
  <c r="L39" i="1" s="1"/>
  <c r="N39" i="1" s="1"/>
  <c r="P39" i="1" s="1"/>
  <c r="R39" i="1" s="1"/>
  <c r="F43" i="1"/>
  <c r="H43" i="1" s="1"/>
  <c r="J43" i="1" s="1"/>
  <c r="L43" i="1" s="1"/>
  <c r="N43" i="1" s="1"/>
  <c r="P43" i="1" s="1"/>
  <c r="R43" i="1" s="1"/>
  <c r="F46" i="1"/>
  <c r="H46" i="1" s="1"/>
  <c r="J46" i="1" s="1"/>
  <c r="L46" i="1" s="1"/>
  <c r="N46" i="1" s="1"/>
  <c r="P46" i="1" s="1"/>
  <c r="R46" i="1" s="1"/>
  <c r="F47" i="1"/>
  <c r="H47" i="1" s="1"/>
  <c r="J47" i="1" s="1"/>
  <c r="L47" i="1" s="1"/>
  <c r="N47" i="1" s="1"/>
  <c r="P47" i="1" s="1"/>
  <c r="R47" i="1" s="1"/>
  <c r="F48" i="1"/>
  <c r="H48" i="1" s="1"/>
  <c r="J48" i="1" s="1"/>
  <c r="L48" i="1" s="1"/>
  <c r="N48" i="1" s="1"/>
  <c r="P48" i="1" s="1"/>
  <c r="R48" i="1" s="1"/>
  <c r="F51" i="1"/>
  <c r="H51" i="1" s="1"/>
  <c r="J51" i="1" s="1"/>
  <c r="L51" i="1" s="1"/>
  <c r="N51" i="1" s="1"/>
  <c r="P51" i="1" s="1"/>
  <c r="R51" i="1" s="1"/>
  <c r="F52" i="1"/>
  <c r="H52" i="1" s="1"/>
  <c r="J52" i="1" s="1"/>
  <c r="L52" i="1" s="1"/>
  <c r="N52" i="1" s="1"/>
  <c r="P52" i="1" s="1"/>
  <c r="R52" i="1" s="1"/>
  <c r="F53" i="1"/>
  <c r="H53" i="1" s="1"/>
  <c r="J53" i="1" s="1"/>
  <c r="L53" i="1" s="1"/>
  <c r="N53" i="1" s="1"/>
  <c r="P53" i="1" s="1"/>
  <c r="R53" i="1" s="1"/>
  <c r="F56" i="1"/>
  <c r="H56" i="1" s="1"/>
  <c r="J56" i="1" s="1"/>
  <c r="L56" i="1" s="1"/>
  <c r="N56" i="1" s="1"/>
  <c r="P56" i="1" s="1"/>
  <c r="R56" i="1" s="1"/>
  <c r="F57" i="1"/>
  <c r="H57" i="1" s="1"/>
  <c r="J57" i="1" s="1"/>
  <c r="L57" i="1" s="1"/>
  <c r="N57" i="1" s="1"/>
  <c r="P57" i="1" s="1"/>
  <c r="R57" i="1" s="1"/>
  <c r="F58" i="1"/>
  <c r="H58" i="1" s="1"/>
  <c r="J58" i="1" s="1"/>
  <c r="L58" i="1" s="1"/>
  <c r="N58" i="1" s="1"/>
  <c r="P58" i="1" s="1"/>
  <c r="R58" i="1" s="1"/>
  <c r="F61" i="1"/>
  <c r="H61" i="1" s="1"/>
  <c r="J61" i="1" s="1"/>
  <c r="L61" i="1" s="1"/>
  <c r="N61" i="1" s="1"/>
  <c r="P61" i="1" s="1"/>
  <c r="R61" i="1" s="1"/>
  <c r="F62" i="1"/>
  <c r="H62" i="1" s="1"/>
  <c r="J62" i="1" s="1"/>
  <c r="L62" i="1" s="1"/>
  <c r="N62" i="1" s="1"/>
  <c r="P62" i="1" s="1"/>
  <c r="R62" i="1" s="1"/>
  <c r="F66" i="1"/>
  <c r="H66" i="1" s="1"/>
  <c r="J66" i="1" s="1"/>
  <c r="L66" i="1" s="1"/>
  <c r="N66" i="1" s="1"/>
  <c r="P66" i="1" s="1"/>
  <c r="R66" i="1" s="1"/>
  <c r="F67" i="1"/>
  <c r="H67" i="1" s="1"/>
  <c r="J67" i="1" s="1"/>
  <c r="L67" i="1" s="1"/>
  <c r="N67" i="1" s="1"/>
  <c r="P67" i="1" s="1"/>
  <c r="R67" i="1" s="1"/>
  <c r="F70" i="1"/>
  <c r="H70" i="1" s="1"/>
  <c r="J70" i="1" s="1"/>
  <c r="L70" i="1" s="1"/>
  <c r="N70" i="1" s="1"/>
  <c r="P70" i="1" s="1"/>
  <c r="R70" i="1" s="1"/>
  <c r="F71" i="1"/>
  <c r="H71" i="1" s="1"/>
  <c r="J71" i="1" s="1"/>
  <c r="L71" i="1" s="1"/>
  <c r="N71" i="1" s="1"/>
  <c r="P71" i="1" s="1"/>
  <c r="R71" i="1" s="1"/>
  <c r="F72" i="1"/>
  <c r="H72" i="1" s="1"/>
  <c r="J72" i="1" s="1"/>
  <c r="L72" i="1" s="1"/>
  <c r="N72" i="1" s="1"/>
  <c r="P72" i="1" s="1"/>
  <c r="R72" i="1" s="1"/>
  <c r="F73" i="1"/>
  <c r="H73" i="1" s="1"/>
  <c r="J73" i="1" s="1"/>
  <c r="L73" i="1" s="1"/>
  <c r="N73" i="1" s="1"/>
  <c r="P73" i="1" s="1"/>
  <c r="R73" i="1" s="1"/>
  <c r="F74" i="1"/>
  <c r="H74" i="1" s="1"/>
  <c r="J74" i="1" s="1"/>
  <c r="L74" i="1" s="1"/>
  <c r="N74" i="1" s="1"/>
  <c r="P74" i="1" s="1"/>
  <c r="R74" i="1" s="1"/>
  <c r="F75" i="1"/>
  <c r="H75" i="1" s="1"/>
  <c r="J75" i="1" s="1"/>
  <c r="L75" i="1" s="1"/>
  <c r="N75" i="1" s="1"/>
  <c r="P75" i="1" s="1"/>
  <c r="R75" i="1" s="1"/>
  <c r="F76" i="1"/>
  <c r="H76" i="1" s="1"/>
  <c r="J76" i="1" s="1"/>
  <c r="L76" i="1" s="1"/>
  <c r="N76" i="1" s="1"/>
  <c r="P76" i="1" s="1"/>
  <c r="R76" i="1" s="1"/>
  <c r="F77" i="1"/>
  <c r="H77" i="1" s="1"/>
  <c r="J77" i="1" s="1"/>
  <c r="L77" i="1" s="1"/>
  <c r="N77" i="1" s="1"/>
  <c r="P77" i="1" s="1"/>
  <c r="R77" i="1" s="1"/>
  <c r="F78" i="1"/>
  <c r="H78" i="1" s="1"/>
  <c r="J78" i="1" s="1"/>
  <c r="L78" i="1" s="1"/>
  <c r="N78" i="1" s="1"/>
  <c r="P78" i="1" s="1"/>
  <c r="R78" i="1" s="1"/>
  <c r="F79" i="1"/>
  <c r="H79" i="1" s="1"/>
  <c r="J79" i="1" s="1"/>
  <c r="L79" i="1" s="1"/>
  <c r="N79" i="1" s="1"/>
  <c r="P79" i="1" s="1"/>
  <c r="R79" i="1" s="1"/>
  <c r="F103" i="1"/>
  <c r="H103" i="1" s="1"/>
  <c r="J103" i="1" s="1"/>
  <c r="L103" i="1" s="1"/>
  <c r="N103" i="1" s="1"/>
  <c r="P103" i="1" s="1"/>
  <c r="R103" i="1" s="1"/>
  <c r="F104" i="1"/>
  <c r="H104" i="1" s="1"/>
  <c r="J104" i="1" s="1"/>
  <c r="L104" i="1" s="1"/>
  <c r="N104" i="1" s="1"/>
  <c r="P104" i="1" s="1"/>
  <c r="R104" i="1" s="1"/>
  <c r="F105" i="1"/>
  <c r="H105" i="1" s="1"/>
  <c r="J105" i="1" s="1"/>
  <c r="L105" i="1" s="1"/>
  <c r="N105" i="1" s="1"/>
  <c r="P105" i="1" s="1"/>
  <c r="R105" i="1" s="1"/>
  <c r="F110" i="1"/>
  <c r="H110" i="1" s="1"/>
  <c r="J110" i="1" s="1"/>
  <c r="L110" i="1" s="1"/>
  <c r="N110" i="1" s="1"/>
  <c r="P110" i="1" s="1"/>
  <c r="R110" i="1" s="1"/>
  <c r="F111" i="1"/>
  <c r="H111" i="1" s="1"/>
  <c r="J111" i="1" s="1"/>
  <c r="L111" i="1" s="1"/>
  <c r="N111" i="1" s="1"/>
  <c r="P111" i="1" s="1"/>
  <c r="R111" i="1" s="1"/>
  <c r="F113" i="1"/>
  <c r="H113" i="1" s="1"/>
  <c r="J113" i="1" s="1"/>
  <c r="L113" i="1" s="1"/>
  <c r="N113" i="1" s="1"/>
  <c r="P113" i="1" s="1"/>
  <c r="R113" i="1" s="1"/>
  <c r="F114" i="1"/>
  <c r="H114" i="1" s="1"/>
  <c r="J114" i="1" s="1"/>
  <c r="L114" i="1" s="1"/>
  <c r="N114" i="1" s="1"/>
  <c r="P114" i="1" s="1"/>
  <c r="R114" i="1" s="1"/>
  <c r="F115" i="1"/>
  <c r="H115" i="1" s="1"/>
  <c r="J115" i="1" s="1"/>
  <c r="L115" i="1" s="1"/>
  <c r="N115" i="1" s="1"/>
  <c r="P115" i="1" s="1"/>
  <c r="R115" i="1" s="1"/>
  <c r="F116" i="1"/>
  <c r="H116" i="1" s="1"/>
  <c r="J116" i="1" s="1"/>
  <c r="L116" i="1" s="1"/>
  <c r="N116" i="1" s="1"/>
  <c r="P116" i="1" s="1"/>
  <c r="R116" i="1" s="1"/>
  <c r="F119" i="1"/>
  <c r="H119" i="1" s="1"/>
  <c r="J119" i="1" s="1"/>
  <c r="L119" i="1" s="1"/>
  <c r="N119" i="1" s="1"/>
  <c r="P119" i="1" s="1"/>
  <c r="R119" i="1" s="1"/>
  <c r="F120" i="1"/>
  <c r="H120" i="1" s="1"/>
  <c r="J120" i="1" s="1"/>
  <c r="L120" i="1" s="1"/>
  <c r="N120" i="1" s="1"/>
  <c r="P120" i="1" s="1"/>
  <c r="R120" i="1" s="1"/>
  <c r="F121" i="1"/>
  <c r="H121" i="1" s="1"/>
  <c r="J121" i="1" s="1"/>
  <c r="L121" i="1" s="1"/>
  <c r="N121" i="1" s="1"/>
  <c r="P121" i="1" s="1"/>
  <c r="R121" i="1" s="1"/>
  <c r="F124" i="1"/>
  <c r="H124" i="1" s="1"/>
  <c r="J124" i="1" s="1"/>
  <c r="L124" i="1" s="1"/>
  <c r="N124" i="1" s="1"/>
  <c r="P124" i="1" s="1"/>
  <c r="R124" i="1" s="1"/>
  <c r="F127" i="1"/>
  <c r="H127" i="1" s="1"/>
  <c r="J127" i="1" s="1"/>
  <c r="L127" i="1" s="1"/>
  <c r="N127" i="1" s="1"/>
  <c r="P127" i="1" s="1"/>
  <c r="R127" i="1" s="1"/>
  <c r="F128" i="1"/>
  <c r="H128" i="1" s="1"/>
  <c r="J128" i="1" s="1"/>
  <c r="L128" i="1" s="1"/>
  <c r="N128" i="1" s="1"/>
  <c r="P128" i="1" s="1"/>
  <c r="R128" i="1" s="1"/>
  <c r="F142" i="1"/>
  <c r="H142" i="1" s="1"/>
  <c r="J142" i="1" s="1"/>
  <c r="L142" i="1" s="1"/>
  <c r="N142" i="1" s="1"/>
  <c r="P142" i="1" s="1"/>
  <c r="R142" i="1" s="1"/>
  <c r="F143" i="1"/>
  <c r="H143" i="1" s="1"/>
  <c r="J143" i="1" s="1"/>
  <c r="L143" i="1" s="1"/>
  <c r="N143" i="1" s="1"/>
  <c r="P143" i="1" s="1"/>
  <c r="R143" i="1" s="1"/>
  <c r="F144" i="1"/>
  <c r="H144" i="1" s="1"/>
  <c r="J144" i="1" s="1"/>
  <c r="L144" i="1" s="1"/>
  <c r="N144" i="1" s="1"/>
  <c r="P144" i="1" s="1"/>
  <c r="R144" i="1" s="1"/>
  <c r="F147" i="1"/>
  <c r="H147" i="1" s="1"/>
  <c r="J147" i="1" s="1"/>
  <c r="L147" i="1" s="1"/>
  <c r="N147" i="1" s="1"/>
  <c r="P147" i="1" s="1"/>
  <c r="R147" i="1" s="1"/>
  <c r="F148" i="1"/>
  <c r="H148" i="1" s="1"/>
  <c r="J148" i="1" s="1"/>
  <c r="L148" i="1" s="1"/>
  <c r="N148" i="1" s="1"/>
  <c r="P148" i="1" s="1"/>
  <c r="R148" i="1" s="1"/>
  <c r="F149" i="1"/>
  <c r="H149" i="1" s="1"/>
  <c r="J149" i="1" s="1"/>
  <c r="L149" i="1" s="1"/>
  <c r="N149" i="1" s="1"/>
  <c r="P149" i="1" s="1"/>
  <c r="R149" i="1" s="1"/>
  <c r="F150" i="1"/>
  <c r="H150" i="1" s="1"/>
  <c r="J150" i="1" s="1"/>
  <c r="L150" i="1" s="1"/>
  <c r="N150" i="1" s="1"/>
  <c r="P150" i="1" s="1"/>
  <c r="R150" i="1" s="1"/>
  <c r="F151" i="1"/>
  <c r="H151" i="1" s="1"/>
  <c r="J151" i="1" s="1"/>
  <c r="L151" i="1" s="1"/>
  <c r="N151" i="1" s="1"/>
  <c r="P151" i="1" s="1"/>
  <c r="R151" i="1" s="1"/>
  <c r="F154" i="1"/>
  <c r="H154" i="1" s="1"/>
  <c r="J154" i="1" s="1"/>
  <c r="L154" i="1" s="1"/>
  <c r="N154" i="1" s="1"/>
  <c r="P154" i="1" s="1"/>
  <c r="R154" i="1" s="1"/>
  <c r="F155" i="1"/>
  <c r="H155" i="1" s="1"/>
  <c r="J155" i="1" s="1"/>
  <c r="L155" i="1" s="1"/>
  <c r="N155" i="1" s="1"/>
  <c r="P155" i="1" s="1"/>
  <c r="R155" i="1" s="1"/>
  <c r="F156" i="1"/>
  <c r="H156" i="1" s="1"/>
  <c r="J156" i="1" s="1"/>
  <c r="L156" i="1" s="1"/>
  <c r="N156" i="1" s="1"/>
  <c r="P156" i="1" s="1"/>
  <c r="R156" i="1" s="1"/>
  <c r="F157" i="1"/>
  <c r="H157" i="1" s="1"/>
  <c r="J157" i="1" s="1"/>
  <c r="L157" i="1" s="1"/>
  <c r="N157" i="1" s="1"/>
  <c r="P157" i="1" s="1"/>
  <c r="R157" i="1" s="1"/>
  <c r="F169" i="1"/>
  <c r="H169" i="1" s="1"/>
  <c r="J169" i="1" s="1"/>
  <c r="L169" i="1" s="1"/>
  <c r="N169" i="1" s="1"/>
  <c r="P169" i="1" s="1"/>
  <c r="R169" i="1" s="1"/>
  <c r="F170" i="1"/>
  <c r="H170" i="1" s="1"/>
  <c r="J170" i="1" s="1"/>
  <c r="L170" i="1" s="1"/>
  <c r="N170" i="1" s="1"/>
  <c r="P170" i="1" s="1"/>
  <c r="R170" i="1" s="1"/>
  <c r="F173" i="1"/>
  <c r="H173" i="1" s="1"/>
  <c r="J173" i="1" s="1"/>
  <c r="L173" i="1" s="1"/>
  <c r="N173" i="1" s="1"/>
  <c r="P173" i="1" s="1"/>
  <c r="R173" i="1" s="1"/>
  <c r="F174" i="1"/>
  <c r="H174" i="1" s="1"/>
  <c r="J174" i="1" s="1"/>
  <c r="L174" i="1" s="1"/>
  <c r="N174" i="1" s="1"/>
  <c r="P174" i="1" s="1"/>
  <c r="R174" i="1" s="1"/>
  <c r="F177" i="1"/>
  <c r="H177" i="1" s="1"/>
  <c r="J177" i="1" s="1"/>
  <c r="L177" i="1" s="1"/>
  <c r="N177" i="1" s="1"/>
  <c r="P177" i="1" s="1"/>
  <c r="R177" i="1" s="1"/>
  <c r="F178" i="1"/>
  <c r="H178" i="1" s="1"/>
  <c r="J178" i="1" s="1"/>
  <c r="L178" i="1" s="1"/>
  <c r="N178" i="1" s="1"/>
  <c r="P178" i="1" s="1"/>
  <c r="R178" i="1" s="1"/>
  <c r="F181" i="1"/>
  <c r="H181" i="1" s="1"/>
  <c r="J181" i="1" s="1"/>
  <c r="L181" i="1" s="1"/>
  <c r="N181" i="1" s="1"/>
  <c r="P181" i="1" s="1"/>
  <c r="R181" i="1" s="1"/>
  <c r="F182" i="1"/>
  <c r="H182" i="1" s="1"/>
  <c r="J182" i="1" s="1"/>
  <c r="L182" i="1" s="1"/>
  <c r="N182" i="1" s="1"/>
  <c r="P182" i="1" s="1"/>
  <c r="R182" i="1" s="1"/>
  <c r="F185" i="1"/>
  <c r="H185" i="1" s="1"/>
  <c r="J185" i="1" s="1"/>
  <c r="L185" i="1" s="1"/>
  <c r="N185" i="1" s="1"/>
  <c r="P185" i="1" s="1"/>
  <c r="R185" i="1" s="1"/>
  <c r="F186" i="1"/>
  <c r="H186" i="1" s="1"/>
  <c r="J186" i="1" s="1"/>
  <c r="L186" i="1" s="1"/>
  <c r="N186" i="1" s="1"/>
  <c r="P186" i="1" s="1"/>
  <c r="R186" i="1" s="1"/>
  <c r="F189" i="1"/>
  <c r="H189" i="1" s="1"/>
  <c r="J189" i="1" s="1"/>
  <c r="L189" i="1" s="1"/>
  <c r="N189" i="1" s="1"/>
  <c r="P189" i="1" s="1"/>
  <c r="R189" i="1" s="1"/>
  <c r="F190" i="1"/>
  <c r="H190" i="1" s="1"/>
  <c r="J190" i="1" s="1"/>
  <c r="L190" i="1" s="1"/>
  <c r="N190" i="1" s="1"/>
  <c r="P190" i="1" s="1"/>
  <c r="R190" i="1" s="1"/>
  <c r="F193" i="1"/>
  <c r="H193" i="1" s="1"/>
  <c r="J193" i="1" s="1"/>
  <c r="L193" i="1" s="1"/>
  <c r="N193" i="1" s="1"/>
  <c r="P193" i="1" s="1"/>
  <c r="R193" i="1" s="1"/>
  <c r="F194" i="1"/>
  <c r="H194" i="1" s="1"/>
  <c r="J194" i="1" s="1"/>
  <c r="L194" i="1" s="1"/>
  <c r="N194" i="1" s="1"/>
  <c r="P194" i="1" s="1"/>
  <c r="R194" i="1" s="1"/>
  <c r="F197" i="1"/>
  <c r="H197" i="1" s="1"/>
  <c r="J197" i="1" s="1"/>
  <c r="L197" i="1" s="1"/>
  <c r="N197" i="1" s="1"/>
  <c r="P197" i="1" s="1"/>
  <c r="R197" i="1" s="1"/>
  <c r="F198" i="1"/>
  <c r="H198" i="1" s="1"/>
  <c r="J198" i="1" s="1"/>
  <c r="L198" i="1" s="1"/>
  <c r="N198" i="1" s="1"/>
  <c r="P198" i="1" s="1"/>
  <c r="R198" i="1" s="1"/>
  <c r="F201" i="1"/>
  <c r="H201" i="1" s="1"/>
  <c r="J201" i="1" s="1"/>
  <c r="L201" i="1" s="1"/>
  <c r="N201" i="1" s="1"/>
  <c r="P201" i="1" s="1"/>
  <c r="R201" i="1" s="1"/>
  <c r="F202" i="1"/>
  <c r="H202" i="1" s="1"/>
  <c r="J202" i="1" s="1"/>
  <c r="L202" i="1" s="1"/>
  <c r="N202" i="1" s="1"/>
  <c r="P202" i="1" s="1"/>
  <c r="R202" i="1" s="1"/>
  <c r="F203" i="1"/>
  <c r="H203" i="1" s="1"/>
  <c r="J203" i="1" s="1"/>
  <c r="L203" i="1" s="1"/>
  <c r="N203" i="1" s="1"/>
  <c r="P203" i="1" s="1"/>
  <c r="R203" i="1" s="1"/>
  <c r="F204" i="1"/>
  <c r="H204" i="1" s="1"/>
  <c r="J204" i="1" s="1"/>
  <c r="L204" i="1" s="1"/>
  <c r="N204" i="1" s="1"/>
  <c r="P204" i="1" s="1"/>
  <c r="R204" i="1" s="1"/>
  <c r="F207" i="1"/>
  <c r="H207" i="1" s="1"/>
  <c r="J207" i="1" s="1"/>
  <c r="L207" i="1" s="1"/>
  <c r="N207" i="1" s="1"/>
  <c r="P207" i="1" s="1"/>
  <c r="R207" i="1" s="1"/>
  <c r="F208" i="1"/>
  <c r="H208" i="1" s="1"/>
  <c r="J208" i="1" s="1"/>
  <c r="L208" i="1" s="1"/>
  <c r="N208" i="1" s="1"/>
  <c r="P208" i="1" s="1"/>
  <c r="R208" i="1" s="1"/>
  <c r="F211" i="1"/>
  <c r="H211" i="1" s="1"/>
  <c r="J211" i="1" s="1"/>
  <c r="L211" i="1" s="1"/>
  <c r="N211" i="1" s="1"/>
  <c r="P211" i="1" s="1"/>
  <c r="R211" i="1" s="1"/>
  <c r="F212" i="1"/>
  <c r="H212" i="1" s="1"/>
  <c r="J212" i="1" s="1"/>
  <c r="L212" i="1" s="1"/>
  <c r="N212" i="1" s="1"/>
  <c r="P212" i="1" s="1"/>
  <c r="R212" i="1" s="1"/>
  <c r="F215" i="1"/>
  <c r="H215" i="1" s="1"/>
  <c r="J215" i="1" s="1"/>
  <c r="L215" i="1" s="1"/>
  <c r="N215" i="1" s="1"/>
  <c r="P215" i="1" s="1"/>
  <c r="R215" i="1" s="1"/>
  <c r="F216" i="1"/>
  <c r="H216" i="1" s="1"/>
  <c r="J216" i="1" s="1"/>
  <c r="L216" i="1" s="1"/>
  <c r="N216" i="1" s="1"/>
  <c r="P216" i="1" s="1"/>
  <c r="R216" i="1" s="1"/>
  <c r="F228" i="1"/>
  <c r="H228" i="1" s="1"/>
  <c r="J228" i="1" s="1"/>
  <c r="L228" i="1" s="1"/>
  <c r="N228" i="1" s="1"/>
  <c r="P228" i="1" s="1"/>
  <c r="R228" i="1" s="1"/>
  <c r="F233" i="1"/>
  <c r="H233" i="1" s="1"/>
  <c r="J233" i="1" s="1"/>
  <c r="L233" i="1" s="1"/>
  <c r="N233" i="1" s="1"/>
  <c r="P233" i="1" s="1"/>
  <c r="R233" i="1" s="1"/>
  <c r="F234" i="1"/>
  <c r="H234" i="1" s="1"/>
  <c r="J234" i="1" s="1"/>
  <c r="L234" i="1" s="1"/>
  <c r="N234" i="1" s="1"/>
  <c r="P234" i="1" s="1"/>
  <c r="R234" i="1" s="1"/>
  <c r="F237" i="1"/>
  <c r="H237" i="1" s="1"/>
  <c r="J237" i="1" s="1"/>
  <c r="L237" i="1" s="1"/>
  <c r="N237" i="1" s="1"/>
  <c r="P237" i="1" s="1"/>
  <c r="R237" i="1" s="1"/>
  <c r="F238" i="1"/>
  <c r="H238" i="1" s="1"/>
  <c r="J238" i="1" s="1"/>
  <c r="L238" i="1" s="1"/>
  <c r="N238" i="1" s="1"/>
  <c r="P238" i="1" s="1"/>
  <c r="R238" i="1" s="1"/>
  <c r="F243" i="1"/>
  <c r="H243" i="1" s="1"/>
  <c r="J243" i="1" s="1"/>
  <c r="L243" i="1" s="1"/>
  <c r="N243" i="1" s="1"/>
  <c r="P243" i="1" s="1"/>
  <c r="R243" i="1" s="1"/>
  <c r="F244" i="1"/>
  <c r="H244" i="1" s="1"/>
  <c r="J244" i="1" s="1"/>
  <c r="L244" i="1" s="1"/>
  <c r="N244" i="1" s="1"/>
  <c r="P244" i="1" s="1"/>
  <c r="R244" i="1" s="1"/>
  <c r="F245" i="1"/>
  <c r="H245" i="1" s="1"/>
  <c r="J245" i="1" s="1"/>
  <c r="L245" i="1" s="1"/>
  <c r="N245" i="1" s="1"/>
  <c r="P245" i="1" s="1"/>
  <c r="R245" i="1" s="1"/>
  <c r="F246" i="1"/>
  <c r="H246" i="1" s="1"/>
  <c r="J246" i="1" s="1"/>
  <c r="L246" i="1" s="1"/>
  <c r="N246" i="1" s="1"/>
  <c r="P246" i="1" s="1"/>
  <c r="R246" i="1" s="1"/>
  <c r="F247" i="1"/>
  <c r="H247" i="1" s="1"/>
  <c r="J247" i="1" s="1"/>
  <c r="L247" i="1" s="1"/>
  <c r="N247" i="1" s="1"/>
  <c r="P247" i="1" s="1"/>
  <c r="R247" i="1" s="1"/>
  <c r="F250" i="1"/>
  <c r="H250" i="1" s="1"/>
  <c r="J250" i="1" s="1"/>
  <c r="L250" i="1" s="1"/>
  <c r="N250" i="1" s="1"/>
  <c r="P250" i="1" s="1"/>
  <c r="R250" i="1" s="1"/>
  <c r="F251" i="1"/>
  <c r="H251" i="1" s="1"/>
  <c r="J251" i="1" s="1"/>
  <c r="L251" i="1" s="1"/>
  <c r="N251" i="1" s="1"/>
  <c r="P251" i="1" s="1"/>
  <c r="R251" i="1" s="1"/>
  <c r="F252" i="1"/>
  <c r="H252" i="1" s="1"/>
  <c r="J252" i="1" s="1"/>
  <c r="L252" i="1" s="1"/>
  <c r="N252" i="1" s="1"/>
  <c r="P252" i="1" s="1"/>
  <c r="R252" i="1" s="1"/>
  <c r="F255" i="1"/>
  <c r="H255" i="1" s="1"/>
  <c r="J255" i="1" s="1"/>
  <c r="L255" i="1" s="1"/>
  <c r="N255" i="1" s="1"/>
  <c r="P255" i="1" s="1"/>
  <c r="R255" i="1" s="1"/>
  <c r="F256" i="1"/>
  <c r="H256" i="1" s="1"/>
  <c r="J256" i="1" s="1"/>
  <c r="L256" i="1" s="1"/>
  <c r="N256" i="1" s="1"/>
  <c r="P256" i="1" s="1"/>
  <c r="R256" i="1" s="1"/>
  <c r="F258" i="1"/>
  <c r="H258" i="1" s="1"/>
  <c r="J258" i="1" s="1"/>
  <c r="L258" i="1" s="1"/>
  <c r="N258" i="1" s="1"/>
  <c r="P258" i="1" s="1"/>
  <c r="R258" i="1" s="1"/>
  <c r="F280" i="1"/>
  <c r="H280" i="1" s="1"/>
  <c r="J280" i="1" s="1"/>
  <c r="L280" i="1" s="1"/>
  <c r="N280" i="1" s="1"/>
  <c r="P280" i="1" s="1"/>
  <c r="R280" i="1" s="1"/>
  <c r="F281" i="1"/>
  <c r="H281" i="1" s="1"/>
  <c r="J281" i="1" s="1"/>
  <c r="L281" i="1" s="1"/>
  <c r="N281" i="1" s="1"/>
  <c r="P281" i="1" s="1"/>
  <c r="R281" i="1" s="1"/>
  <c r="AK298" i="1"/>
  <c r="AK297" i="1"/>
  <c r="AK278" i="1"/>
  <c r="AK296" i="1" s="1"/>
  <c r="AK277" i="1"/>
  <c r="AK276" i="1"/>
  <c r="AK248" i="1"/>
  <c r="AK242" i="1"/>
  <c r="AK241" i="1"/>
  <c r="AK235" i="1"/>
  <c r="AK232" i="1"/>
  <c r="AK231" i="1"/>
  <c r="AK226" i="1"/>
  <c r="AK225" i="1"/>
  <c r="AK223" i="1" s="1"/>
  <c r="AK213" i="1"/>
  <c r="AK209" i="1"/>
  <c r="AK205" i="1"/>
  <c r="AK199" i="1"/>
  <c r="AK195" i="1"/>
  <c r="AK191" i="1"/>
  <c r="AK187" i="1"/>
  <c r="AK183" i="1"/>
  <c r="AK179" i="1"/>
  <c r="AK175" i="1"/>
  <c r="AK171" i="1"/>
  <c r="AK167" i="1"/>
  <c r="AK166" i="1"/>
  <c r="AK287" i="1" s="1"/>
  <c r="AK152" i="1"/>
  <c r="AK302" i="1" s="1"/>
  <c r="AK145" i="1"/>
  <c r="AK140" i="1"/>
  <c r="AK139" i="1"/>
  <c r="AK125" i="1"/>
  <c r="AK122" i="1"/>
  <c r="AK117" i="1"/>
  <c r="AK102" i="1"/>
  <c r="AK290" i="1" s="1"/>
  <c r="AK101" i="1"/>
  <c r="AK100" i="1"/>
  <c r="AK68" i="1"/>
  <c r="AK64" i="1"/>
  <c r="AK59" i="1"/>
  <c r="AK54" i="1"/>
  <c r="AK49" i="1"/>
  <c r="AK44" i="1"/>
  <c r="AK30" i="1"/>
  <c r="AK25" i="1"/>
  <c r="AK19" i="1"/>
  <c r="T298" i="1"/>
  <c r="T297" i="1"/>
  <c r="T278" i="1"/>
  <c r="T296" i="1" s="1"/>
  <c r="T277" i="1"/>
  <c r="T276" i="1"/>
  <c r="T248" i="1"/>
  <c r="T242" i="1"/>
  <c r="T241" i="1"/>
  <c r="T235" i="1"/>
  <c r="T232" i="1"/>
  <c r="T231" i="1"/>
  <c r="T226" i="1"/>
  <c r="T225" i="1"/>
  <c r="T223" i="1" s="1"/>
  <c r="T213" i="1"/>
  <c r="T209" i="1"/>
  <c r="T205" i="1"/>
  <c r="T199" i="1"/>
  <c r="T195" i="1"/>
  <c r="T191" i="1"/>
  <c r="T187" i="1"/>
  <c r="T183" i="1"/>
  <c r="T179" i="1"/>
  <c r="T175" i="1"/>
  <c r="T171" i="1"/>
  <c r="T167" i="1"/>
  <c r="T166" i="1"/>
  <c r="T287" i="1" s="1"/>
  <c r="T152" i="1"/>
  <c r="T302" i="1" s="1"/>
  <c r="T145" i="1"/>
  <c r="T140" i="1"/>
  <c r="T139" i="1"/>
  <c r="T125" i="1"/>
  <c r="T122" i="1"/>
  <c r="T117" i="1"/>
  <c r="T102" i="1"/>
  <c r="T290" i="1" s="1"/>
  <c r="T101" i="1"/>
  <c r="T100" i="1"/>
  <c r="T68" i="1"/>
  <c r="T64" i="1"/>
  <c r="T59" i="1"/>
  <c r="T54" i="1"/>
  <c r="T49" i="1"/>
  <c r="T44" i="1"/>
  <c r="T30" i="1"/>
  <c r="T25" i="1"/>
  <c r="T19" i="1"/>
  <c r="E205" i="1"/>
  <c r="E298" i="1"/>
  <c r="E297" i="1"/>
  <c r="E278" i="1"/>
  <c r="E296" i="1" s="1"/>
  <c r="E277" i="1"/>
  <c r="E276" i="1"/>
  <c r="E248" i="1"/>
  <c r="E242" i="1"/>
  <c r="E241" i="1"/>
  <c r="E235" i="1"/>
  <c r="E232" i="1"/>
  <c r="E231" i="1"/>
  <c r="E226" i="1"/>
  <c r="E225" i="1"/>
  <c r="E223" i="1" s="1"/>
  <c r="E213" i="1"/>
  <c r="E209" i="1"/>
  <c r="E199" i="1"/>
  <c r="E195" i="1"/>
  <c r="E191" i="1"/>
  <c r="E187" i="1"/>
  <c r="E183" i="1"/>
  <c r="E179" i="1"/>
  <c r="E175" i="1"/>
  <c r="E171" i="1"/>
  <c r="E167" i="1"/>
  <c r="E166" i="1"/>
  <c r="E287" i="1" s="1"/>
  <c r="E152" i="1"/>
  <c r="E145" i="1"/>
  <c r="E140" i="1"/>
  <c r="E139" i="1"/>
  <c r="E125" i="1"/>
  <c r="E122" i="1"/>
  <c r="E117" i="1"/>
  <c r="E102" i="1"/>
  <c r="E290" i="1" s="1"/>
  <c r="E101" i="1"/>
  <c r="E100" i="1"/>
  <c r="E68" i="1"/>
  <c r="E64" i="1"/>
  <c r="E59" i="1"/>
  <c r="E54" i="1"/>
  <c r="E49" i="1"/>
  <c r="E44" i="1"/>
  <c r="E30" i="1"/>
  <c r="E25" i="1"/>
  <c r="E19" i="1"/>
  <c r="W20" i="1" l="1"/>
  <c r="AN20" i="1"/>
  <c r="T292" i="1"/>
  <c r="AK292" i="1"/>
  <c r="E292" i="1"/>
  <c r="E97" i="1"/>
  <c r="T295" i="1"/>
  <c r="T294" i="1"/>
  <c r="E295" i="1"/>
  <c r="AK295" i="1"/>
  <c r="E294" i="1"/>
  <c r="AK294" i="1"/>
  <c r="AK15" i="1"/>
  <c r="AK289" i="1"/>
  <c r="AK136" i="1"/>
  <c r="AK274" i="1"/>
  <c r="T274" i="1"/>
  <c r="E229" i="1"/>
  <c r="T97" i="1"/>
  <c r="T293" i="1"/>
  <c r="T163" i="1"/>
  <c r="T239" i="1"/>
  <c r="AK229" i="1"/>
  <c r="T288" i="1"/>
  <c r="E293" i="1"/>
  <c r="E163" i="1"/>
  <c r="E274" i="1"/>
  <c r="T15" i="1"/>
  <c r="T289" i="1"/>
  <c r="T136" i="1"/>
  <c r="T229" i="1"/>
  <c r="AK97" i="1"/>
  <c r="AK293" i="1"/>
  <c r="AK163" i="1"/>
  <c r="AK239" i="1"/>
  <c r="AK288" i="1"/>
  <c r="E239" i="1"/>
  <c r="E136" i="1"/>
  <c r="E289" i="1"/>
  <c r="E288" i="1"/>
  <c r="E15" i="1"/>
  <c r="S298" i="1"/>
  <c r="U298" i="1" s="1"/>
  <c r="W298" i="1" s="1"/>
  <c r="Y298" i="1" s="1"/>
  <c r="AA298" i="1" s="1"/>
  <c r="AC298" i="1" s="1"/>
  <c r="AE298" i="1" s="1"/>
  <c r="AG298" i="1" s="1"/>
  <c r="AI298" i="1" s="1"/>
  <c r="AJ298" i="1"/>
  <c r="AL298" i="1" s="1"/>
  <c r="AN298" i="1" s="1"/>
  <c r="AP298" i="1" s="1"/>
  <c r="AR298" i="1" s="1"/>
  <c r="AT298" i="1" s="1"/>
  <c r="AV298" i="1" s="1"/>
  <c r="AX298" i="1" s="1"/>
  <c r="D298" i="1"/>
  <c r="F298" i="1" s="1"/>
  <c r="H298" i="1" s="1"/>
  <c r="J298" i="1" s="1"/>
  <c r="L298" i="1" s="1"/>
  <c r="N298" i="1" s="1"/>
  <c r="P298" i="1" s="1"/>
  <c r="R298" i="1" s="1"/>
  <c r="AP20" i="1" l="1"/>
  <c r="Y20" i="1"/>
  <c r="E285" i="1"/>
  <c r="E301" i="1" s="1"/>
  <c r="T285" i="1"/>
  <c r="T303" i="1" s="1"/>
  <c r="T304" i="1" s="1"/>
  <c r="AK285" i="1"/>
  <c r="AK303" i="1" s="1"/>
  <c r="AK304" i="1" s="1"/>
  <c r="S225" i="1"/>
  <c r="U225" i="1" s="1"/>
  <c r="W225" i="1" s="1"/>
  <c r="Y225" i="1" s="1"/>
  <c r="AA225" i="1" s="1"/>
  <c r="AC225" i="1" s="1"/>
  <c r="AE225" i="1" s="1"/>
  <c r="AG225" i="1" s="1"/>
  <c r="AI225" i="1" s="1"/>
  <c r="AJ225" i="1"/>
  <c r="AL225" i="1" s="1"/>
  <c r="AN225" i="1" s="1"/>
  <c r="AP225" i="1" s="1"/>
  <c r="AR225" i="1" s="1"/>
  <c r="AT225" i="1" s="1"/>
  <c r="AV225" i="1" s="1"/>
  <c r="AX225" i="1" s="1"/>
  <c r="D225" i="1"/>
  <c r="F225" i="1" s="1"/>
  <c r="H225" i="1" s="1"/>
  <c r="J225" i="1" s="1"/>
  <c r="L225" i="1" s="1"/>
  <c r="N225" i="1" s="1"/>
  <c r="P225" i="1" s="1"/>
  <c r="R225" i="1" s="1"/>
  <c r="AA20" i="1" l="1"/>
  <c r="AR20" i="1"/>
  <c r="S138" i="1"/>
  <c r="U138" i="1" s="1"/>
  <c r="W138" i="1" s="1"/>
  <c r="Y138" i="1" s="1"/>
  <c r="AA138" i="1" s="1"/>
  <c r="AC138" i="1" s="1"/>
  <c r="AE138" i="1" s="1"/>
  <c r="AG138" i="1" s="1"/>
  <c r="AI138" i="1" s="1"/>
  <c r="AJ138" i="1"/>
  <c r="AL138" i="1" s="1"/>
  <c r="AN138" i="1" s="1"/>
  <c r="AP138" i="1" s="1"/>
  <c r="AR138" i="1" s="1"/>
  <c r="AT138" i="1" s="1"/>
  <c r="AV138" i="1" s="1"/>
  <c r="AX138" i="1" s="1"/>
  <c r="S139" i="1"/>
  <c r="U139" i="1" s="1"/>
  <c r="W139" i="1" s="1"/>
  <c r="Y139" i="1" s="1"/>
  <c r="AA139" i="1" s="1"/>
  <c r="AC139" i="1" s="1"/>
  <c r="AE139" i="1" s="1"/>
  <c r="AG139" i="1" s="1"/>
  <c r="AI139" i="1" s="1"/>
  <c r="AJ139" i="1"/>
  <c r="AL139" i="1" s="1"/>
  <c r="AN139" i="1" s="1"/>
  <c r="AP139" i="1" s="1"/>
  <c r="AR139" i="1" s="1"/>
  <c r="AT139" i="1" s="1"/>
  <c r="AV139" i="1" s="1"/>
  <c r="AX139" i="1" s="1"/>
  <c r="D139" i="1"/>
  <c r="F139" i="1" s="1"/>
  <c r="H139" i="1" s="1"/>
  <c r="J139" i="1" s="1"/>
  <c r="L139" i="1" s="1"/>
  <c r="N139" i="1" s="1"/>
  <c r="P139" i="1" s="1"/>
  <c r="R139" i="1" s="1"/>
  <c r="D138" i="1"/>
  <c r="F138" i="1" s="1"/>
  <c r="H138" i="1" s="1"/>
  <c r="J138" i="1" s="1"/>
  <c r="L138" i="1" s="1"/>
  <c r="N138" i="1" s="1"/>
  <c r="P138" i="1" s="1"/>
  <c r="R138" i="1" s="1"/>
  <c r="S145" i="1"/>
  <c r="U145" i="1" s="1"/>
  <c r="W145" i="1" s="1"/>
  <c r="Y145" i="1" s="1"/>
  <c r="AA145" i="1" s="1"/>
  <c r="AC145" i="1" s="1"/>
  <c r="AE145" i="1" s="1"/>
  <c r="AG145" i="1" s="1"/>
  <c r="AI145" i="1" s="1"/>
  <c r="AJ145" i="1"/>
  <c r="AL145" i="1" s="1"/>
  <c r="AN145" i="1" s="1"/>
  <c r="AP145" i="1" s="1"/>
  <c r="AR145" i="1" s="1"/>
  <c r="AT145" i="1" s="1"/>
  <c r="AV145" i="1" s="1"/>
  <c r="AX145" i="1" s="1"/>
  <c r="D145" i="1"/>
  <c r="F145" i="1" s="1"/>
  <c r="H145" i="1" s="1"/>
  <c r="J145" i="1" s="1"/>
  <c r="L145" i="1" s="1"/>
  <c r="N145" i="1" s="1"/>
  <c r="P145" i="1" s="1"/>
  <c r="R145" i="1" s="1"/>
  <c r="S152" i="1"/>
  <c r="S302" i="1" s="1"/>
  <c r="AJ152" i="1"/>
  <c r="AJ302" i="1" s="1"/>
  <c r="D152" i="1"/>
  <c r="F152" i="1" s="1"/>
  <c r="H152" i="1" s="1"/>
  <c r="J152" i="1" s="1"/>
  <c r="L152" i="1" s="1"/>
  <c r="N152" i="1" s="1"/>
  <c r="P152" i="1" s="1"/>
  <c r="R152" i="1" s="1"/>
  <c r="AT20" i="1" l="1"/>
  <c r="AV20" i="1" s="1"/>
  <c r="AX20" i="1" s="1"/>
  <c r="AC20" i="1"/>
  <c r="AL152" i="1"/>
  <c r="AL302" i="1" s="1"/>
  <c r="U152" i="1"/>
  <c r="U302" i="1" s="1"/>
  <c r="U17" i="1"/>
  <c r="W17" i="1" s="1"/>
  <c r="Y17" i="1" s="1"/>
  <c r="AA17" i="1" s="1"/>
  <c r="AC17" i="1" s="1"/>
  <c r="AE17" i="1" s="1"/>
  <c r="AG17" i="1" s="1"/>
  <c r="AI17" i="1" s="1"/>
  <c r="S19" i="1"/>
  <c r="U19" i="1" s="1"/>
  <c r="W19" i="1" s="1"/>
  <c r="Y19" i="1" s="1"/>
  <c r="AA19" i="1" s="1"/>
  <c r="AC19" i="1" s="1"/>
  <c r="AE19" i="1" s="1"/>
  <c r="AG19" i="1" s="1"/>
  <c r="AI19" i="1" s="1"/>
  <c r="AJ19" i="1"/>
  <c r="AL19" i="1" s="1"/>
  <c r="AN19" i="1" s="1"/>
  <c r="AP19" i="1" s="1"/>
  <c r="AR19" i="1" s="1"/>
  <c r="AT19" i="1" s="1"/>
  <c r="AV19" i="1" s="1"/>
  <c r="AX19" i="1" s="1"/>
  <c r="F19" i="1"/>
  <c r="H19" i="1" s="1"/>
  <c r="J19" i="1" s="1"/>
  <c r="L19" i="1" s="1"/>
  <c r="N19" i="1" s="1"/>
  <c r="P19" i="1" s="1"/>
  <c r="R19" i="1" s="1"/>
  <c r="AL17" i="1"/>
  <c r="AN17" i="1" s="1"/>
  <c r="AP17" i="1" s="1"/>
  <c r="AR17" i="1" s="1"/>
  <c r="AT17" i="1" s="1"/>
  <c r="AV17" i="1" s="1"/>
  <c r="AX17" i="1" s="1"/>
  <c r="F17" i="1"/>
  <c r="H17" i="1" s="1"/>
  <c r="J17" i="1" s="1"/>
  <c r="L17" i="1" s="1"/>
  <c r="N17" i="1" s="1"/>
  <c r="P17" i="1" s="1"/>
  <c r="R17" i="1" s="1"/>
  <c r="S30" i="1"/>
  <c r="AJ30" i="1"/>
  <c r="D30" i="1"/>
  <c r="AE20" i="1" l="1"/>
  <c r="AG20" i="1" s="1"/>
  <c r="AI20" i="1" s="1"/>
  <c r="W152" i="1"/>
  <c r="W302" i="1" s="1"/>
  <c r="AN152" i="1"/>
  <c r="AN302" i="1" s="1"/>
  <c r="AL30" i="1"/>
  <c r="AN30" i="1" s="1"/>
  <c r="AP30" i="1" s="1"/>
  <c r="AR30" i="1" s="1"/>
  <c r="AT30" i="1" s="1"/>
  <c r="AV30" i="1" s="1"/>
  <c r="AX30" i="1" s="1"/>
  <c r="F30" i="1"/>
  <c r="H30" i="1" s="1"/>
  <c r="J30" i="1" s="1"/>
  <c r="L30" i="1" s="1"/>
  <c r="N30" i="1" s="1"/>
  <c r="P30" i="1" s="1"/>
  <c r="R30" i="1" s="1"/>
  <c r="U30" i="1"/>
  <c r="W30" i="1" s="1"/>
  <c r="Y30" i="1" s="1"/>
  <c r="AA30" i="1" s="1"/>
  <c r="AC30" i="1" s="1"/>
  <c r="AE30" i="1" s="1"/>
  <c r="AG30" i="1" s="1"/>
  <c r="AI30" i="1" s="1"/>
  <c r="S241" i="1"/>
  <c r="U241" i="1" s="1"/>
  <c r="W241" i="1" s="1"/>
  <c r="Y241" i="1" s="1"/>
  <c r="AA241" i="1" s="1"/>
  <c r="AC241" i="1" s="1"/>
  <c r="AE241" i="1" s="1"/>
  <c r="AG241" i="1" s="1"/>
  <c r="AI241" i="1" s="1"/>
  <c r="AJ241" i="1"/>
  <c r="AL241" i="1" s="1"/>
  <c r="AN241" i="1" s="1"/>
  <c r="AP241" i="1" s="1"/>
  <c r="AR241" i="1" s="1"/>
  <c r="AT241" i="1" s="1"/>
  <c r="AV241" i="1" s="1"/>
  <c r="AX241" i="1" s="1"/>
  <c r="D241" i="1"/>
  <c r="F241" i="1" s="1"/>
  <c r="H241" i="1" s="1"/>
  <c r="J241" i="1" s="1"/>
  <c r="L241" i="1" s="1"/>
  <c r="N241" i="1" s="1"/>
  <c r="P241" i="1" s="1"/>
  <c r="R241" i="1" s="1"/>
  <c r="AP152" i="1" l="1"/>
  <c r="AP302" i="1" s="1"/>
  <c r="Y152" i="1"/>
  <c r="Y302" i="1" s="1"/>
  <c r="S231" i="1"/>
  <c r="U231" i="1" s="1"/>
  <c r="W231" i="1" s="1"/>
  <c r="Y231" i="1" s="1"/>
  <c r="AA231" i="1" s="1"/>
  <c r="AC231" i="1" s="1"/>
  <c r="AE231" i="1" s="1"/>
  <c r="AG231" i="1" s="1"/>
  <c r="AI231" i="1" s="1"/>
  <c r="AJ231" i="1"/>
  <c r="AL231" i="1" s="1"/>
  <c r="AN231" i="1" s="1"/>
  <c r="AP231" i="1" s="1"/>
  <c r="AR231" i="1" s="1"/>
  <c r="AT231" i="1" s="1"/>
  <c r="AV231" i="1" s="1"/>
  <c r="AX231" i="1" s="1"/>
  <c r="S232" i="1"/>
  <c r="U232" i="1" s="1"/>
  <c r="W232" i="1" s="1"/>
  <c r="Y232" i="1" s="1"/>
  <c r="AA232" i="1" s="1"/>
  <c r="AC232" i="1" s="1"/>
  <c r="AE232" i="1" s="1"/>
  <c r="AG232" i="1" s="1"/>
  <c r="AI232" i="1" s="1"/>
  <c r="AJ232" i="1"/>
  <c r="AL232" i="1" s="1"/>
  <c r="AN232" i="1" s="1"/>
  <c r="AP232" i="1" s="1"/>
  <c r="AR232" i="1" s="1"/>
  <c r="AT232" i="1" s="1"/>
  <c r="AV232" i="1" s="1"/>
  <c r="AX232" i="1" s="1"/>
  <c r="D232" i="1"/>
  <c r="F232" i="1" s="1"/>
  <c r="H232" i="1" s="1"/>
  <c r="J232" i="1" s="1"/>
  <c r="D231" i="1"/>
  <c r="F231" i="1" s="1"/>
  <c r="H231" i="1" s="1"/>
  <c r="J231" i="1" s="1"/>
  <c r="L231" i="1" s="1"/>
  <c r="N231" i="1" s="1"/>
  <c r="P231" i="1" s="1"/>
  <c r="R231" i="1" s="1"/>
  <c r="S242" i="1"/>
  <c r="AJ242" i="1"/>
  <c r="D242" i="1"/>
  <c r="S297" i="1"/>
  <c r="U297" i="1" s="1"/>
  <c r="W297" i="1" s="1"/>
  <c r="Y297" i="1" s="1"/>
  <c r="AA297" i="1" s="1"/>
  <c r="AC297" i="1" s="1"/>
  <c r="AE297" i="1" s="1"/>
  <c r="AG297" i="1" s="1"/>
  <c r="AI297" i="1" s="1"/>
  <c r="AJ297" i="1"/>
  <c r="AL297" i="1" s="1"/>
  <c r="AN297" i="1" s="1"/>
  <c r="AP297" i="1" s="1"/>
  <c r="AR297" i="1" s="1"/>
  <c r="AT297" i="1" s="1"/>
  <c r="AV297" i="1" s="1"/>
  <c r="AX297" i="1" s="1"/>
  <c r="D297" i="1"/>
  <c r="F297" i="1" s="1"/>
  <c r="H297" i="1" s="1"/>
  <c r="J297" i="1" s="1"/>
  <c r="L297" i="1" s="1"/>
  <c r="N297" i="1" s="1"/>
  <c r="P297" i="1" s="1"/>
  <c r="R297" i="1" s="1"/>
  <c r="L232" i="1" l="1"/>
  <c r="N232" i="1" s="1"/>
  <c r="P232" i="1" s="1"/>
  <c r="R232" i="1" s="1"/>
  <c r="AA152" i="1"/>
  <c r="AA302" i="1" s="1"/>
  <c r="AR152" i="1"/>
  <c r="AR302" i="1" s="1"/>
  <c r="AJ239" i="1"/>
  <c r="AL239" i="1" s="1"/>
  <c r="AN239" i="1" s="1"/>
  <c r="AP239" i="1" s="1"/>
  <c r="AR239" i="1" s="1"/>
  <c r="AT239" i="1" s="1"/>
  <c r="AV239" i="1" s="1"/>
  <c r="AX239" i="1" s="1"/>
  <c r="AL242" i="1"/>
  <c r="AN242" i="1" s="1"/>
  <c r="AP242" i="1" s="1"/>
  <c r="AR242" i="1" s="1"/>
  <c r="AT242" i="1" s="1"/>
  <c r="AV242" i="1" s="1"/>
  <c r="AX242" i="1" s="1"/>
  <c r="D239" i="1"/>
  <c r="F239" i="1" s="1"/>
  <c r="H239" i="1" s="1"/>
  <c r="J239" i="1" s="1"/>
  <c r="L239" i="1" s="1"/>
  <c r="N239" i="1" s="1"/>
  <c r="P239" i="1" s="1"/>
  <c r="R239" i="1" s="1"/>
  <c r="F242" i="1"/>
  <c r="H242" i="1" s="1"/>
  <c r="J242" i="1" s="1"/>
  <c r="L242" i="1" s="1"/>
  <c r="N242" i="1" s="1"/>
  <c r="P242" i="1" s="1"/>
  <c r="R242" i="1" s="1"/>
  <c r="S239" i="1"/>
  <c r="U239" i="1" s="1"/>
  <c r="W239" i="1" s="1"/>
  <c r="Y239" i="1" s="1"/>
  <c r="AA239" i="1" s="1"/>
  <c r="AC239" i="1" s="1"/>
  <c r="AE239" i="1" s="1"/>
  <c r="AG239" i="1" s="1"/>
  <c r="AI239" i="1" s="1"/>
  <c r="U242" i="1"/>
  <c r="W242" i="1" s="1"/>
  <c r="Y242" i="1" s="1"/>
  <c r="AA242" i="1" s="1"/>
  <c r="AC242" i="1" s="1"/>
  <c r="AE242" i="1" s="1"/>
  <c r="AG242" i="1" s="1"/>
  <c r="AI242" i="1" s="1"/>
  <c r="D229" i="1"/>
  <c r="F229" i="1" s="1"/>
  <c r="H229" i="1" s="1"/>
  <c r="J229" i="1" s="1"/>
  <c r="L229" i="1" s="1"/>
  <c r="N229" i="1" s="1"/>
  <c r="P229" i="1" s="1"/>
  <c r="R229" i="1" s="1"/>
  <c r="S229" i="1"/>
  <c r="U229" i="1" s="1"/>
  <c r="W229" i="1" s="1"/>
  <c r="Y229" i="1" s="1"/>
  <c r="AA229" i="1" s="1"/>
  <c r="AC229" i="1" s="1"/>
  <c r="AE229" i="1" s="1"/>
  <c r="AG229" i="1" s="1"/>
  <c r="AI229" i="1" s="1"/>
  <c r="AJ229" i="1"/>
  <c r="AL229" i="1" s="1"/>
  <c r="AN229" i="1" s="1"/>
  <c r="AP229" i="1" s="1"/>
  <c r="AR229" i="1" s="1"/>
  <c r="AT229" i="1" s="1"/>
  <c r="AV229" i="1" s="1"/>
  <c r="AX229" i="1" s="1"/>
  <c r="S165" i="1"/>
  <c r="U165" i="1" s="1"/>
  <c r="W165" i="1" s="1"/>
  <c r="Y165" i="1" s="1"/>
  <c r="AA165" i="1" s="1"/>
  <c r="AC165" i="1" s="1"/>
  <c r="AE165" i="1" s="1"/>
  <c r="AG165" i="1" s="1"/>
  <c r="AI165" i="1" s="1"/>
  <c r="AJ165" i="1"/>
  <c r="AL165" i="1" s="1"/>
  <c r="AN165" i="1" s="1"/>
  <c r="AP165" i="1" s="1"/>
  <c r="AR165" i="1" s="1"/>
  <c r="AT165" i="1" s="1"/>
  <c r="AV165" i="1" s="1"/>
  <c r="AX165" i="1" s="1"/>
  <c r="D165" i="1"/>
  <c r="F165" i="1" s="1"/>
  <c r="H165" i="1" s="1"/>
  <c r="J165" i="1" s="1"/>
  <c r="L165" i="1" s="1"/>
  <c r="N165" i="1" s="1"/>
  <c r="P165" i="1" s="1"/>
  <c r="R165" i="1" s="1"/>
  <c r="S276" i="1"/>
  <c r="U276" i="1" s="1"/>
  <c r="W276" i="1" s="1"/>
  <c r="Y276" i="1" s="1"/>
  <c r="AA276" i="1" s="1"/>
  <c r="AC276" i="1" s="1"/>
  <c r="AE276" i="1" s="1"/>
  <c r="AG276" i="1" s="1"/>
  <c r="AI276" i="1" s="1"/>
  <c r="AJ276" i="1"/>
  <c r="AL276" i="1" s="1"/>
  <c r="AN276" i="1" s="1"/>
  <c r="AP276" i="1" s="1"/>
  <c r="AR276" i="1" s="1"/>
  <c r="AT276" i="1" s="1"/>
  <c r="AV276" i="1" s="1"/>
  <c r="AX276" i="1" s="1"/>
  <c r="S277" i="1"/>
  <c r="U277" i="1" s="1"/>
  <c r="W277" i="1" s="1"/>
  <c r="Y277" i="1" s="1"/>
  <c r="AA277" i="1" s="1"/>
  <c r="AC277" i="1" s="1"/>
  <c r="AE277" i="1" s="1"/>
  <c r="AG277" i="1" s="1"/>
  <c r="AI277" i="1" s="1"/>
  <c r="AJ277" i="1"/>
  <c r="AL277" i="1" s="1"/>
  <c r="AN277" i="1" s="1"/>
  <c r="AP277" i="1" s="1"/>
  <c r="AR277" i="1" s="1"/>
  <c r="AT277" i="1" s="1"/>
  <c r="AV277" i="1" s="1"/>
  <c r="AX277" i="1" s="1"/>
  <c r="D277" i="1"/>
  <c r="F277" i="1" s="1"/>
  <c r="H277" i="1" s="1"/>
  <c r="J277" i="1" s="1"/>
  <c r="L277" i="1" s="1"/>
  <c r="N277" i="1" s="1"/>
  <c r="P277" i="1" s="1"/>
  <c r="R277" i="1" s="1"/>
  <c r="D276" i="1"/>
  <c r="F276" i="1" s="1"/>
  <c r="H276" i="1" s="1"/>
  <c r="J276" i="1" s="1"/>
  <c r="L276" i="1" s="1"/>
  <c r="N276" i="1" s="1"/>
  <c r="P276" i="1" s="1"/>
  <c r="R276" i="1" s="1"/>
  <c r="S278" i="1"/>
  <c r="AJ278" i="1"/>
  <c r="D278" i="1"/>
  <c r="AT152" i="1" l="1"/>
  <c r="AV152" i="1" s="1"/>
  <c r="AX152" i="1" s="1"/>
  <c r="AC152" i="1"/>
  <c r="AC302" i="1" s="1"/>
  <c r="AJ296" i="1"/>
  <c r="AL296" i="1" s="1"/>
  <c r="AN296" i="1" s="1"/>
  <c r="AP296" i="1" s="1"/>
  <c r="AR296" i="1" s="1"/>
  <c r="AT296" i="1" s="1"/>
  <c r="AV296" i="1" s="1"/>
  <c r="AX296" i="1" s="1"/>
  <c r="AL278" i="1"/>
  <c r="AN278" i="1" s="1"/>
  <c r="AP278" i="1" s="1"/>
  <c r="AR278" i="1" s="1"/>
  <c r="AT278" i="1" s="1"/>
  <c r="AV278" i="1" s="1"/>
  <c r="AX278" i="1" s="1"/>
  <c r="D296" i="1"/>
  <c r="F296" i="1" s="1"/>
  <c r="H296" i="1" s="1"/>
  <c r="J296" i="1" s="1"/>
  <c r="L296" i="1" s="1"/>
  <c r="N296" i="1" s="1"/>
  <c r="P296" i="1" s="1"/>
  <c r="R296" i="1" s="1"/>
  <c r="F278" i="1"/>
  <c r="H278" i="1" s="1"/>
  <c r="J278" i="1" s="1"/>
  <c r="L278" i="1" s="1"/>
  <c r="N278" i="1" s="1"/>
  <c r="P278" i="1" s="1"/>
  <c r="R278" i="1" s="1"/>
  <c r="S296" i="1"/>
  <c r="U296" i="1" s="1"/>
  <c r="W296" i="1" s="1"/>
  <c r="Y296" i="1" s="1"/>
  <c r="AA296" i="1" s="1"/>
  <c r="AC296" i="1" s="1"/>
  <c r="AE296" i="1" s="1"/>
  <c r="AG296" i="1" s="1"/>
  <c r="AI296" i="1" s="1"/>
  <c r="U278" i="1"/>
  <c r="W278" i="1" s="1"/>
  <c r="Y278" i="1" s="1"/>
  <c r="AA278" i="1" s="1"/>
  <c r="AC278" i="1" s="1"/>
  <c r="AE278" i="1" s="1"/>
  <c r="AG278" i="1" s="1"/>
  <c r="AI278" i="1" s="1"/>
  <c r="D274" i="1"/>
  <c r="F274" i="1" s="1"/>
  <c r="H274" i="1" s="1"/>
  <c r="J274" i="1" s="1"/>
  <c r="L274" i="1" s="1"/>
  <c r="N274" i="1" s="1"/>
  <c r="P274" i="1" s="1"/>
  <c r="R274" i="1" s="1"/>
  <c r="AJ274" i="1"/>
  <c r="AL274" i="1" s="1"/>
  <c r="AN274" i="1" s="1"/>
  <c r="AP274" i="1" s="1"/>
  <c r="AR274" i="1" s="1"/>
  <c r="AT274" i="1" s="1"/>
  <c r="AV274" i="1" s="1"/>
  <c r="AX274" i="1" s="1"/>
  <c r="S274" i="1"/>
  <c r="U274" i="1" s="1"/>
  <c r="W274" i="1" s="1"/>
  <c r="Y274" i="1" s="1"/>
  <c r="AA274" i="1" s="1"/>
  <c r="AC274" i="1" s="1"/>
  <c r="AE274" i="1" s="1"/>
  <c r="AG274" i="1" s="1"/>
  <c r="AI274" i="1" s="1"/>
  <c r="AE152" i="1" l="1"/>
  <c r="AG152" i="1" s="1"/>
  <c r="AI152" i="1" s="1"/>
  <c r="S99" i="1"/>
  <c r="U99" i="1" s="1"/>
  <c r="W99" i="1" s="1"/>
  <c r="Y99" i="1" s="1"/>
  <c r="AA99" i="1" s="1"/>
  <c r="AC99" i="1" s="1"/>
  <c r="AE99" i="1" s="1"/>
  <c r="AG99" i="1" s="1"/>
  <c r="AI99" i="1" s="1"/>
  <c r="AJ99" i="1"/>
  <c r="AL99" i="1" s="1"/>
  <c r="AN99" i="1" s="1"/>
  <c r="AP99" i="1" s="1"/>
  <c r="AR99" i="1" s="1"/>
  <c r="AT99" i="1" s="1"/>
  <c r="AV99" i="1" s="1"/>
  <c r="AX99" i="1" s="1"/>
  <c r="S100" i="1"/>
  <c r="U100" i="1" s="1"/>
  <c r="W100" i="1" s="1"/>
  <c r="Y100" i="1" s="1"/>
  <c r="AA100" i="1" s="1"/>
  <c r="AC100" i="1" s="1"/>
  <c r="AE100" i="1" s="1"/>
  <c r="AG100" i="1" s="1"/>
  <c r="AI100" i="1" s="1"/>
  <c r="AJ100" i="1"/>
  <c r="AL100" i="1" s="1"/>
  <c r="AN100" i="1" s="1"/>
  <c r="AP100" i="1" s="1"/>
  <c r="AR100" i="1" s="1"/>
  <c r="AT100" i="1" s="1"/>
  <c r="AV100" i="1" s="1"/>
  <c r="AX100" i="1" s="1"/>
  <c r="S101" i="1"/>
  <c r="AJ101" i="1"/>
  <c r="AL101" i="1" s="1"/>
  <c r="AN101" i="1" s="1"/>
  <c r="AP101" i="1" s="1"/>
  <c r="AR101" i="1" s="1"/>
  <c r="AT101" i="1" s="1"/>
  <c r="AV101" i="1" s="1"/>
  <c r="AX101" i="1" s="1"/>
  <c r="S102" i="1"/>
  <c r="AJ102" i="1"/>
  <c r="D102" i="1"/>
  <c r="D101" i="1"/>
  <c r="D100" i="1"/>
  <c r="F100" i="1" s="1"/>
  <c r="H100" i="1" s="1"/>
  <c r="J100" i="1" s="1"/>
  <c r="L100" i="1" s="1"/>
  <c r="N100" i="1" s="1"/>
  <c r="P100" i="1" s="1"/>
  <c r="R100" i="1" s="1"/>
  <c r="D99" i="1"/>
  <c r="F99" i="1" s="1"/>
  <c r="H99" i="1" s="1"/>
  <c r="J99" i="1" s="1"/>
  <c r="L99" i="1" s="1"/>
  <c r="N99" i="1" s="1"/>
  <c r="P99" i="1" s="1"/>
  <c r="R99" i="1" s="1"/>
  <c r="S125" i="1"/>
  <c r="U125" i="1" s="1"/>
  <c r="W125" i="1" s="1"/>
  <c r="Y125" i="1" s="1"/>
  <c r="AA125" i="1" s="1"/>
  <c r="AC125" i="1" s="1"/>
  <c r="AE125" i="1" s="1"/>
  <c r="AG125" i="1" s="1"/>
  <c r="AI125" i="1" s="1"/>
  <c r="AJ125" i="1"/>
  <c r="AL125" i="1" s="1"/>
  <c r="AN125" i="1" s="1"/>
  <c r="AP125" i="1" s="1"/>
  <c r="AR125" i="1" s="1"/>
  <c r="AT125" i="1" s="1"/>
  <c r="AV125" i="1" s="1"/>
  <c r="AX125" i="1" s="1"/>
  <c r="D125" i="1"/>
  <c r="F125" i="1" s="1"/>
  <c r="H125" i="1" s="1"/>
  <c r="J125" i="1" s="1"/>
  <c r="L125" i="1" s="1"/>
  <c r="N125" i="1" s="1"/>
  <c r="P125" i="1" s="1"/>
  <c r="R125" i="1" s="1"/>
  <c r="S122" i="1"/>
  <c r="U122" i="1" s="1"/>
  <c r="W122" i="1" s="1"/>
  <c r="Y122" i="1" s="1"/>
  <c r="AA122" i="1" s="1"/>
  <c r="AC122" i="1" s="1"/>
  <c r="AE122" i="1" s="1"/>
  <c r="AG122" i="1" s="1"/>
  <c r="AI122" i="1" s="1"/>
  <c r="AJ122" i="1"/>
  <c r="AL122" i="1" s="1"/>
  <c r="AN122" i="1" s="1"/>
  <c r="AP122" i="1" s="1"/>
  <c r="AR122" i="1" s="1"/>
  <c r="AT122" i="1" s="1"/>
  <c r="AV122" i="1" s="1"/>
  <c r="AX122" i="1" s="1"/>
  <c r="D122" i="1"/>
  <c r="F122" i="1" s="1"/>
  <c r="H122" i="1" s="1"/>
  <c r="J122" i="1" s="1"/>
  <c r="L122" i="1" s="1"/>
  <c r="N122" i="1" s="1"/>
  <c r="P122" i="1" s="1"/>
  <c r="R122" i="1" s="1"/>
  <c r="S117" i="1"/>
  <c r="U117" i="1" s="1"/>
  <c r="W117" i="1" s="1"/>
  <c r="Y117" i="1" s="1"/>
  <c r="AA117" i="1" s="1"/>
  <c r="AC117" i="1" s="1"/>
  <c r="AE117" i="1" s="1"/>
  <c r="AG117" i="1" s="1"/>
  <c r="AI117" i="1" s="1"/>
  <c r="AJ117" i="1"/>
  <c r="AL117" i="1" s="1"/>
  <c r="AN117" i="1" s="1"/>
  <c r="AP117" i="1" s="1"/>
  <c r="AR117" i="1" s="1"/>
  <c r="AT117" i="1" s="1"/>
  <c r="AV117" i="1" s="1"/>
  <c r="AX117" i="1" s="1"/>
  <c r="D117" i="1"/>
  <c r="F117" i="1" s="1"/>
  <c r="H117" i="1" s="1"/>
  <c r="J117" i="1" s="1"/>
  <c r="L117" i="1" s="1"/>
  <c r="N117" i="1" s="1"/>
  <c r="P117" i="1" s="1"/>
  <c r="R117" i="1" s="1"/>
  <c r="AJ289" i="1"/>
  <c r="AL289" i="1" s="1"/>
  <c r="AN289" i="1" s="1"/>
  <c r="AP289" i="1" s="1"/>
  <c r="AR289" i="1" s="1"/>
  <c r="AT289" i="1" s="1"/>
  <c r="AV289" i="1" s="1"/>
  <c r="AX289" i="1" s="1"/>
  <c r="D289" i="1" l="1"/>
  <c r="F289" i="1" s="1"/>
  <c r="H289" i="1" s="1"/>
  <c r="J289" i="1" s="1"/>
  <c r="L289" i="1" s="1"/>
  <c r="N289" i="1" s="1"/>
  <c r="P289" i="1" s="1"/>
  <c r="R289" i="1" s="1"/>
  <c r="F101" i="1"/>
  <c r="H101" i="1" s="1"/>
  <c r="J101" i="1" s="1"/>
  <c r="L101" i="1" s="1"/>
  <c r="N101" i="1" s="1"/>
  <c r="P101" i="1" s="1"/>
  <c r="R101" i="1" s="1"/>
  <c r="AJ290" i="1"/>
  <c r="AL290" i="1" s="1"/>
  <c r="AN290" i="1" s="1"/>
  <c r="AP290" i="1" s="1"/>
  <c r="AR290" i="1" s="1"/>
  <c r="AT290" i="1" s="1"/>
  <c r="AV290" i="1" s="1"/>
  <c r="AX290" i="1" s="1"/>
  <c r="AL102" i="1"/>
  <c r="AN102" i="1" s="1"/>
  <c r="AP102" i="1" s="1"/>
  <c r="AR102" i="1" s="1"/>
  <c r="AT102" i="1" s="1"/>
  <c r="AV102" i="1" s="1"/>
  <c r="AX102" i="1" s="1"/>
  <c r="D290" i="1"/>
  <c r="F290" i="1" s="1"/>
  <c r="H290" i="1" s="1"/>
  <c r="J290" i="1" s="1"/>
  <c r="L290" i="1" s="1"/>
  <c r="N290" i="1" s="1"/>
  <c r="P290" i="1" s="1"/>
  <c r="R290" i="1" s="1"/>
  <c r="F102" i="1"/>
  <c r="H102" i="1" s="1"/>
  <c r="J102" i="1" s="1"/>
  <c r="L102" i="1" s="1"/>
  <c r="N102" i="1" s="1"/>
  <c r="P102" i="1" s="1"/>
  <c r="R102" i="1" s="1"/>
  <c r="S290" i="1"/>
  <c r="U290" i="1" s="1"/>
  <c r="W290" i="1" s="1"/>
  <c r="Y290" i="1" s="1"/>
  <c r="AA290" i="1" s="1"/>
  <c r="AC290" i="1" s="1"/>
  <c r="AE290" i="1" s="1"/>
  <c r="AG290" i="1" s="1"/>
  <c r="AI290" i="1" s="1"/>
  <c r="U102" i="1"/>
  <c r="W102" i="1" s="1"/>
  <c r="Y102" i="1" s="1"/>
  <c r="AA102" i="1" s="1"/>
  <c r="AC102" i="1" s="1"/>
  <c r="AE102" i="1" s="1"/>
  <c r="AG102" i="1" s="1"/>
  <c r="AI102" i="1" s="1"/>
  <c r="S289" i="1"/>
  <c r="U289" i="1" s="1"/>
  <c r="W289" i="1" s="1"/>
  <c r="Y289" i="1" s="1"/>
  <c r="AA289" i="1" s="1"/>
  <c r="AC289" i="1" s="1"/>
  <c r="AE289" i="1" s="1"/>
  <c r="AG289" i="1" s="1"/>
  <c r="AI289" i="1" s="1"/>
  <c r="U101" i="1"/>
  <c r="W101" i="1" s="1"/>
  <c r="Y101" i="1" s="1"/>
  <c r="AA101" i="1" s="1"/>
  <c r="AC101" i="1" s="1"/>
  <c r="AE101" i="1" s="1"/>
  <c r="AG101" i="1" s="1"/>
  <c r="AI101" i="1" s="1"/>
  <c r="AJ293" i="1"/>
  <c r="AL293" i="1" s="1"/>
  <c r="AN293" i="1" s="1"/>
  <c r="AP293" i="1" s="1"/>
  <c r="AR293" i="1" s="1"/>
  <c r="AT293" i="1" s="1"/>
  <c r="AV293" i="1" s="1"/>
  <c r="AX293" i="1" s="1"/>
  <c r="D293" i="1"/>
  <c r="F293" i="1" s="1"/>
  <c r="H293" i="1" s="1"/>
  <c r="J293" i="1" s="1"/>
  <c r="L293" i="1" s="1"/>
  <c r="N293" i="1" s="1"/>
  <c r="P293" i="1" s="1"/>
  <c r="R293" i="1" s="1"/>
  <c r="S293" i="1"/>
  <c r="U293" i="1" s="1"/>
  <c r="W293" i="1" s="1"/>
  <c r="Y293" i="1" s="1"/>
  <c r="AA293" i="1" s="1"/>
  <c r="AC293" i="1" s="1"/>
  <c r="AE293" i="1" s="1"/>
  <c r="AG293" i="1" s="1"/>
  <c r="AI293" i="1" s="1"/>
  <c r="S68" i="1"/>
  <c r="U68" i="1" s="1"/>
  <c r="W68" i="1" s="1"/>
  <c r="Y68" i="1" s="1"/>
  <c r="AA68" i="1" s="1"/>
  <c r="AC68" i="1" s="1"/>
  <c r="AE68" i="1" s="1"/>
  <c r="AG68" i="1" s="1"/>
  <c r="AI68" i="1" s="1"/>
  <c r="AJ68" i="1"/>
  <c r="AL68" i="1" s="1"/>
  <c r="AN68" i="1" s="1"/>
  <c r="AP68" i="1" s="1"/>
  <c r="AR68" i="1" s="1"/>
  <c r="AT68" i="1" s="1"/>
  <c r="AV68" i="1" s="1"/>
  <c r="AX68" i="1" s="1"/>
  <c r="D68" i="1"/>
  <c r="F68" i="1" s="1"/>
  <c r="H68" i="1" s="1"/>
  <c r="J68" i="1" s="1"/>
  <c r="L68" i="1" s="1"/>
  <c r="N68" i="1" s="1"/>
  <c r="P68" i="1" s="1"/>
  <c r="R68" i="1" s="1"/>
  <c r="S64" i="1"/>
  <c r="AJ64" i="1"/>
  <c r="D64" i="1"/>
  <c r="S59" i="1"/>
  <c r="U59" i="1" s="1"/>
  <c r="W59" i="1" s="1"/>
  <c r="Y59" i="1" s="1"/>
  <c r="AA59" i="1" s="1"/>
  <c r="AC59" i="1" s="1"/>
  <c r="AE59" i="1" s="1"/>
  <c r="AG59" i="1" s="1"/>
  <c r="AI59" i="1" s="1"/>
  <c r="D59" i="1"/>
  <c r="F59" i="1" s="1"/>
  <c r="H59" i="1" s="1"/>
  <c r="J59" i="1" s="1"/>
  <c r="L59" i="1" s="1"/>
  <c r="N59" i="1" s="1"/>
  <c r="P59" i="1" s="1"/>
  <c r="R59" i="1" s="1"/>
  <c r="AJ62" i="1"/>
  <c r="AJ18" i="1" s="1"/>
  <c r="AJ54" i="1"/>
  <c r="AL54" i="1" s="1"/>
  <c r="AN54" i="1" s="1"/>
  <c r="AP54" i="1" s="1"/>
  <c r="AR54" i="1" s="1"/>
  <c r="AT54" i="1" s="1"/>
  <c r="AV54" i="1" s="1"/>
  <c r="AX54" i="1" s="1"/>
  <c r="D54" i="1"/>
  <c r="F54" i="1" s="1"/>
  <c r="H54" i="1" s="1"/>
  <c r="J54" i="1" s="1"/>
  <c r="L54" i="1" s="1"/>
  <c r="N54" i="1" s="1"/>
  <c r="P54" i="1" s="1"/>
  <c r="R54" i="1" s="1"/>
  <c r="S57" i="1"/>
  <c r="S18" i="1" s="1"/>
  <c r="S49" i="1"/>
  <c r="U49" i="1" s="1"/>
  <c r="W49" i="1" s="1"/>
  <c r="Y49" i="1" s="1"/>
  <c r="AA49" i="1" s="1"/>
  <c r="AC49" i="1" s="1"/>
  <c r="AE49" i="1" s="1"/>
  <c r="AG49" i="1" s="1"/>
  <c r="AI49" i="1" s="1"/>
  <c r="AJ49" i="1"/>
  <c r="AL49" i="1" s="1"/>
  <c r="AN49" i="1" s="1"/>
  <c r="AP49" i="1" s="1"/>
  <c r="AR49" i="1" s="1"/>
  <c r="AT49" i="1" s="1"/>
  <c r="AV49" i="1" s="1"/>
  <c r="AX49" i="1" s="1"/>
  <c r="D49" i="1"/>
  <c r="F49" i="1" s="1"/>
  <c r="H49" i="1" s="1"/>
  <c r="J49" i="1" s="1"/>
  <c r="L49" i="1" s="1"/>
  <c r="N49" i="1" s="1"/>
  <c r="P49" i="1" s="1"/>
  <c r="R49" i="1" s="1"/>
  <c r="S44" i="1"/>
  <c r="U44" i="1" s="1"/>
  <c r="W44" i="1" s="1"/>
  <c r="Y44" i="1" s="1"/>
  <c r="AA44" i="1" s="1"/>
  <c r="AC44" i="1" s="1"/>
  <c r="AE44" i="1" s="1"/>
  <c r="AG44" i="1" s="1"/>
  <c r="AI44" i="1" s="1"/>
  <c r="AJ44" i="1"/>
  <c r="AL44" i="1" s="1"/>
  <c r="AN44" i="1" s="1"/>
  <c r="AP44" i="1" s="1"/>
  <c r="AR44" i="1" s="1"/>
  <c r="AT44" i="1" s="1"/>
  <c r="AV44" i="1" s="1"/>
  <c r="AX44" i="1" s="1"/>
  <c r="D44" i="1"/>
  <c r="F44" i="1" s="1"/>
  <c r="H44" i="1" s="1"/>
  <c r="J44" i="1" s="1"/>
  <c r="L44" i="1" s="1"/>
  <c r="N44" i="1" s="1"/>
  <c r="P44" i="1" s="1"/>
  <c r="R44" i="1" s="1"/>
  <c r="S25" i="1"/>
  <c r="U25" i="1" s="1"/>
  <c r="W25" i="1" s="1"/>
  <c r="Y25" i="1" s="1"/>
  <c r="AA25" i="1" s="1"/>
  <c r="AC25" i="1" s="1"/>
  <c r="AE25" i="1" s="1"/>
  <c r="AG25" i="1" s="1"/>
  <c r="AI25" i="1" s="1"/>
  <c r="AJ25" i="1"/>
  <c r="AL25" i="1" s="1"/>
  <c r="AN25" i="1" s="1"/>
  <c r="AP25" i="1" s="1"/>
  <c r="AR25" i="1" s="1"/>
  <c r="AT25" i="1" s="1"/>
  <c r="AV25" i="1" s="1"/>
  <c r="AX25" i="1" s="1"/>
  <c r="D28" i="1"/>
  <c r="D18" i="1" s="1"/>
  <c r="S223" i="1"/>
  <c r="U223" i="1" s="1"/>
  <c r="W223" i="1" s="1"/>
  <c r="Y223" i="1" s="1"/>
  <c r="AA223" i="1" s="1"/>
  <c r="AC223" i="1" s="1"/>
  <c r="AE223" i="1" s="1"/>
  <c r="AG223" i="1" s="1"/>
  <c r="AI223" i="1" s="1"/>
  <c r="AJ223" i="1"/>
  <c r="AL223" i="1" s="1"/>
  <c r="AN223" i="1" s="1"/>
  <c r="AP223" i="1" s="1"/>
  <c r="AR223" i="1" s="1"/>
  <c r="AT223" i="1" s="1"/>
  <c r="AV223" i="1" s="1"/>
  <c r="AX223" i="1" s="1"/>
  <c r="D223" i="1"/>
  <c r="F223" i="1" s="1"/>
  <c r="H223" i="1" s="1"/>
  <c r="J223" i="1" s="1"/>
  <c r="L223" i="1" s="1"/>
  <c r="N223" i="1" s="1"/>
  <c r="P223" i="1" s="1"/>
  <c r="R223" i="1" s="1"/>
  <c r="S166" i="1"/>
  <c r="U166" i="1" s="1"/>
  <c r="W166" i="1" s="1"/>
  <c r="Y166" i="1" s="1"/>
  <c r="AA166" i="1" s="1"/>
  <c r="AC166" i="1" s="1"/>
  <c r="AE166" i="1" s="1"/>
  <c r="AG166" i="1" s="1"/>
  <c r="AI166" i="1" s="1"/>
  <c r="AJ166" i="1"/>
  <c r="AL166" i="1" s="1"/>
  <c r="AN166" i="1" s="1"/>
  <c r="AP166" i="1" s="1"/>
  <c r="AR166" i="1" s="1"/>
  <c r="AT166" i="1" s="1"/>
  <c r="AV166" i="1" s="1"/>
  <c r="AX166" i="1" s="1"/>
  <c r="D166" i="1"/>
  <c r="F166" i="1" s="1"/>
  <c r="H166" i="1" s="1"/>
  <c r="J166" i="1" s="1"/>
  <c r="L166" i="1" s="1"/>
  <c r="N166" i="1" s="1"/>
  <c r="P166" i="1" s="1"/>
  <c r="R166" i="1" s="1"/>
  <c r="D171" i="1"/>
  <c r="F171" i="1" s="1"/>
  <c r="H171" i="1" s="1"/>
  <c r="J171" i="1" s="1"/>
  <c r="L171" i="1" s="1"/>
  <c r="N171" i="1" s="1"/>
  <c r="P171" i="1" s="1"/>
  <c r="R171" i="1" s="1"/>
  <c r="AJ167" i="1"/>
  <c r="AL167" i="1" s="1"/>
  <c r="AN167" i="1" s="1"/>
  <c r="AP167" i="1" s="1"/>
  <c r="AR167" i="1" s="1"/>
  <c r="AT167" i="1" s="1"/>
  <c r="AV167" i="1" s="1"/>
  <c r="AX167" i="1" s="1"/>
  <c r="S167" i="1"/>
  <c r="U167" i="1" s="1"/>
  <c r="W167" i="1" s="1"/>
  <c r="Y167" i="1" s="1"/>
  <c r="AA167" i="1" s="1"/>
  <c r="AC167" i="1" s="1"/>
  <c r="AE167" i="1" s="1"/>
  <c r="AG167" i="1" s="1"/>
  <c r="AI167" i="1" s="1"/>
  <c r="D167" i="1"/>
  <c r="F167" i="1" s="1"/>
  <c r="H167" i="1" s="1"/>
  <c r="J167" i="1" s="1"/>
  <c r="L167" i="1" s="1"/>
  <c r="N167" i="1" s="1"/>
  <c r="P167" i="1" s="1"/>
  <c r="R167" i="1" s="1"/>
  <c r="F18" i="1" l="1"/>
  <c r="H18" i="1" s="1"/>
  <c r="J18" i="1" s="1"/>
  <c r="L18" i="1" s="1"/>
  <c r="N18" i="1" s="1"/>
  <c r="P18" i="1" s="1"/>
  <c r="R18" i="1" s="1"/>
  <c r="F28" i="1"/>
  <c r="H28" i="1" s="1"/>
  <c r="J28" i="1" s="1"/>
  <c r="L28" i="1" s="1"/>
  <c r="N28" i="1" s="1"/>
  <c r="P28" i="1" s="1"/>
  <c r="R28" i="1" s="1"/>
  <c r="AL18" i="1"/>
  <c r="AN18" i="1" s="1"/>
  <c r="AP18" i="1" s="1"/>
  <c r="AR18" i="1" s="1"/>
  <c r="AT18" i="1" s="1"/>
  <c r="AV18" i="1" s="1"/>
  <c r="AX18" i="1" s="1"/>
  <c r="AL62" i="1"/>
  <c r="AN62" i="1" s="1"/>
  <c r="AP62" i="1" s="1"/>
  <c r="AR62" i="1" s="1"/>
  <c r="AT62" i="1" s="1"/>
  <c r="AV62" i="1" s="1"/>
  <c r="AX62" i="1" s="1"/>
  <c r="U57" i="1"/>
  <c r="W57" i="1" s="1"/>
  <c r="Y57" i="1" s="1"/>
  <c r="AA57" i="1" s="1"/>
  <c r="AC57" i="1" s="1"/>
  <c r="AE57" i="1" s="1"/>
  <c r="AG57" i="1" s="1"/>
  <c r="AI57" i="1" s="1"/>
  <c r="D295" i="1"/>
  <c r="AL64" i="1"/>
  <c r="AN64" i="1" s="1"/>
  <c r="AP64" i="1" s="1"/>
  <c r="AR64" i="1" s="1"/>
  <c r="AT64" i="1" s="1"/>
  <c r="AV64" i="1" s="1"/>
  <c r="AX64" i="1" s="1"/>
  <c r="AJ295" i="1"/>
  <c r="AL295" i="1" s="1"/>
  <c r="AN295" i="1" s="1"/>
  <c r="AP295" i="1" s="1"/>
  <c r="AR295" i="1" s="1"/>
  <c r="AT295" i="1" s="1"/>
  <c r="AV295" i="1" s="1"/>
  <c r="AX295" i="1" s="1"/>
  <c r="F64" i="1"/>
  <c r="H64" i="1" s="1"/>
  <c r="J64" i="1" s="1"/>
  <c r="L64" i="1" s="1"/>
  <c r="N64" i="1" s="1"/>
  <c r="P64" i="1" s="1"/>
  <c r="R64" i="1" s="1"/>
  <c r="F295" i="1"/>
  <c r="H295" i="1" s="1"/>
  <c r="J295" i="1" s="1"/>
  <c r="L295" i="1" s="1"/>
  <c r="N295" i="1" s="1"/>
  <c r="P295" i="1" s="1"/>
  <c r="R295" i="1" s="1"/>
  <c r="U64" i="1"/>
  <c r="W64" i="1" s="1"/>
  <c r="Y64" i="1" s="1"/>
  <c r="AA64" i="1" s="1"/>
  <c r="AC64" i="1" s="1"/>
  <c r="AE64" i="1" s="1"/>
  <c r="AG64" i="1" s="1"/>
  <c r="AI64" i="1" s="1"/>
  <c r="S295" i="1"/>
  <c r="U295" i="1" s="1"/>
  <c r="W295" i="1" s="1"/>
  <c r="Y295" i="1" s="1"/>
  <c r="AA295" i="1" s="1"/>
  <c r="AC295" i="1" s="1"/>
  <c r="AE295" i="1" s="1"/>
  <c r="AG295" i="1" s="1"/>
  <c r="AI295" i="1" s="1"/>
  <c r="AJ59" i="1"/>
  <c r="AL59" i="1" s="1"/>
  <c r="AN59" i="1" s="1"/>
  <c r="AP59" i="1" s="1"/>
  <c r="AR59" i="1" s="1"/>
  <c r="AT59" i="1" s="1"/>
  <c r="AV59" i="1" s="1"/>
  <c r="AX59" i="1" s="1"/>
  <c r="S54" i="1"/>
  <c r="U54" i="1" s="1"/>
  <c r="W54" i="1" s="1"/>
  <c r="Y54" i="1" s="1"/>
  <c r="AA54" i="1" s="1"/>
  <c r="AC54" i="1" s="1"/>
  <c r="AE54" i="1" s="1"/>
  <c r="AG54" i="1" s="1"/>
  <c r="AI54" i="1" s="1"/>
  <c r="AJ287" i="1"/>
  <c r="AL287" i="1" s="1"/>
  <c r="AN287" i="1" s="1"/>
  <c r="AP287" i="1" s="1"/>
  <c r="AR287" i="1" s="1"/>
  <c r="AT287" i="1" s="1"/>
  <c r="AV287" i="1" s="1"/>
  <c r="AX287" i="1" s="1"/>
  <c r="AJ163" i="1"/>
  <c r="AL163" i="1" s="1"/>
  <c r="AN163" i="1" s="1"/>
  <c r="AP163" i="1" s="1"/>
  <c r="AR163" i="1" s="1"/>
  <c r="AT163" i="1" s="1"/>
  <c r="AV163" i="1" s="1"/>
  <c r="AX163" i="1" s="1"/>
  <c r="S287" i="1"/>
  <c r="U287" i="1" s="1"/>
  <c r="W287" i="1" s="1"/>
  <c r="Y287" i="1" s="1"/>
  <c r="AA287" i="1" s="1"/>
  <c r="AC287" i="1" s="1"/>
  <c r="AE287" i="1" s="1"/>
  <c r="AG287" i="1" s="1"/>
  <c r="AI287" i="1" s="1"/>
  <c r="S163" i="1"/>
  <c r="U163" i="1" s="1"/>
  <c r="W163" i="1" s="1"/>
  <c r="Y163" i="1" s="1"/>
  <c r="AA163" i="1" s="1"/>
  <c r="AC163" i="1" s="1"/>
  <c r="AE163" i="1" s="1"/>
  <c r="AG163" i="1" s="1"/>
  <c r="AI163" i="1" s="1"/>
  <c r="D287" i="1"/>
  <c r="F287" i="1" s="1"/>
  <c r="H287" i="1" s="1"/>
  <c r="J287" i="1" s="1"/>
  <c r="L287" i="1" s="1"/>
  <c r="N287" i="1" s="1"/>
  <c r="P287" i="1" s="1"/>
  <c r="R287" i="1" s="1"/>
  <c r="D163" i="1"/>
  <c r="F163" i="1" s="1"/>
  <c r="H163" i="1" s="1"/>
  <c r="J163" i="1" s="1"/>
  <c r="L163" i="1" s="1"/>
  <c r="N163" i="1" s="1"/>
  <c r="P163" i="1" s="1"/>
  <c r="R163" i="1" s="1"/>
  <c r="D288" i="1"/>
  <c r="F288" i="1" s="1"/>
  <c r="H288" i="1" s="1"/>
  <c r="J288" i="1" s="1"/>
  <c r="L288" i="1" s="1"/>
  <c r="N288" i="1" s="1"/>
  <c r="P288" i="1" s="1"/>
  <c r="R288" i="1" s="1"/>
  <c r="AJ288" i="1"/>
  <c r="AL288" i="1" s="1"/>
  <c r="AN288" i="1" s="1"/>
  <c r="AP288" i="1" s="1"/>
  <c r="AR288" i="1" s="1"/>
  <c r="AT288" i="1" s="1"/>
  <c r="AV288" i="1" s="1"/>
  <c r="AX288" i="1" s="1"/>
  <c r="D25" i="1"/>
  <c r="F25" i="1" s="1"/>
  <c r="H25" i="1" s="1"/>
  <c r="J25" i="1" s="1"/>
  <c r="L25" i="1" s="1"/>
  <c r="N25" i="1" s="1"/>
  <c r="P25" i="1" s="1"/>
  <c r="R25" i="1" s="1"/>
  <c r="D254" i="1"/>
  <c r="F254" i="1" s="1"/>
  <c r="H254" i="1" s="1"/>
  <c r="J254" i="1" s="1"/>
  <c r="L254" i="1" s="1"/>
  <c r="N254" i="1" s="1"/>
  <c r="P254" i="1" s="1"/>
  <c r="R254" i="1" s="1"/>
  <c r="S235" i="1"/>
  <c r="AJ235" i="1"/>
  <c r="D235" i="1"/>
  <c r="S248" i="1"/>
  <c r="U248" i="1" s="1"/>
  <c r="W248" i="1" s="1"/>
  <c r="Y248" i="1" s="1"/>
  <c r="AA248" i="1" s="1"/>
  <c r="AC248" i="1" s="1"/>
  <c r="AE248" i="1" s="1"/>
  <c r="AG248" i="1" s="1"/>
  <c r="AI248" i="1" s="1"/>
  <c r="AJ248" i="1"/>
  <c r="AL248" i="1" s="1"/>
  <c r="AN248" i="1" s="1"/>
  <c r="AP248" i="1" s="1"/>
  <c r="AR248" i="1" s="1"/>
  <c r="AT248" i="1" s="1"/>
  <c r="AV248" i="1" s="1"/>
  <c r="AX248" i="1" s="1"/>
  <c r="D248" i="1"/>
  <c r="F248" i="1" s="1"/>
  <c r="H248" i="1" s="1"/>
  <c r="J248" i="1" s="1"/>
  <c r="L248" i="1" s="1"/>
  <c r="N248" i="1" s="1"/>
  <c r="P248" i="1" s="1"/>
  <c r="R248" i="1" s="1"/>
  <c r="S226" i="1"/>
  <c r="U226" i="1" s="1"/>
  <c r="W226" i="1" s="1"/>
  <c r="Y226" i="1" s="1"/>
  <c r="AA226" i="1" s="1"/>
  <c r="AC226" i="1" s="1"/>
  <c r="AE226" i="1" s="1"/>
  <c r="AG226" i="1" s="1"/>
  <c r="AI226" i="1" s="1"/>
  <c r="AJ226" i="1"/>
  <c r="AL226" i="1" s="1"/>
  <c r="AN226" i="1" s="1"/>
  <c r="AP226" i="1" s="1"/>
  <c r="AR226" i="1" s="1"/>
  <c r="AT226" i="1" s="1"/>
  <c r="AV226" i="1" s="1"/>
  <c r="AX226" i="1" s="1"/>
  <c r="D226" i="1"/>
  <c r="F226" i="1" s="1"/>
  <c r="H226" i="1" s="1"/>
  <c r="J226" i="1" s="1"/>
  <c r="L226" i="1" s="1"/>
  <c r="N226" i="1" s="1"/>
  <c r="P226" i="1" s="1"/>
  <c r="R226" i="1" s="1"/>
  <c r="S140" i="1"/>
  <c r="U140" i="1" s="1"/>
  <c r="W140" i="1" s="1"/>
  <c r="Y140" i="1" s="1"/>
  <c r="AA140" i="1" s="1"/>
  <c r="AC140" i="1" s="1"/>
  <c r="AE140" i="1" s="1"/>
  <c r="AG140" i="1" s="1"/>
  <c r="AI140" i="1" s="1"/>
  <c r="AJ140" i="1"/>
  <c r="AL140" i="1" s="1"/>
  <c r="AN140" i="1" s="1"/>
  <c r="AP140" i="1" s="1"/>
  <c r="AR140" i="1" s="1"/>
  <c r="AT140" i="1" s="1"/>
  <c r="AV140" i="1" s="1"/>
  <c r="AX140" i="1" s="1"/>
  <c r="D140" i="1"/>
  <c r="F140" i="1" s="1"/>
  <c r="H140" i="1" s="1"/>
  <c r="J140" i="1" s="1"/>
  <c r="L140" i="1" s="1"/>
  <c r="N140" i="1" s="1"/>
  <c r="P140" i="1" s="1"/>
  <c r="R140" i="1" s="1"/>
  <c r="S213" i="1"/>
  <c r="U213" i="1" s="1"/>
  <c r="W213" i="1" s="1"/>
  <c r="Y213" i="1" s="1"/>
  <c r="AA213" i="1" s="1"/>
  <c r="AC213" i="1" s="1"/>
  <c r="AE213" i="1" s="1"/>
  <c r="AG213" i="1" s="1"/>
  <c r="AI213" i="1" s="1"/>
  <c r="AJ213" i="1"/>
  <c r="AL213" i="1" s="1"/>
  <c r="AN213" i="1" s="1"/>
  <c r="AP213" i="1" s="1"/>
  <c r="AR213" i="1" s="1"/>
  <c r="AT213" i="1" s="1"/>
  <c r="AV213" i="1" s="1"/>
  <c r="AX213" i="1" s="1"/>
  <c r="D213" i="1"/>
  <c r="F213" i="1" s="1"/>
  <c r="H213" i="1" s="1"/>
  <c r="J213" i="1" s="1"/>
  <c r="L213" i="1" s="1"/>
  <c r="N213" i="1" s="1"/>
  <c r="P213" i="1" s="1"/>
  <c r="R213" i="1" s="1"/>
  <c r="S209" i="1"/>
  <c r="U209" i="1" s="1"/>
  <c r="W209" i="1" s="1"/>
  <c r="Y209" i="1" s="1"/>
  <c r="AA209" i="1" s="1"/>
  <c r="AC209" i="1" s="1"/>
  <c r="AE209" i="1" s="1"/>
  <c r="AG209" i="1" s="1"/>
  <c r="AI209" i="1" s="1"/>
  <c r="AJ209" i="1"/>
  <c r="AL209" i="1" s="1"/>
  <c r="AN209" i="1" s="1"/>
  <c r="AP209" i="1" s="1"/>
  <c r="AR209" i="1" s="1"/>
  <c r="AT209" i="1" s="1"/>
  <c r="AV209" i="1" s="1"/>
  <c r="AX209" i="1" s="1"/>
  <c r="D209" i="1"/>
  <c r="F209" i="1" s="1"/>
  <c r="H209" i="1" s="1"/>
  <c r="J209" i="1" s="1"/>
  <c r="L209" i="1" s="1"/>
  <c r="N209" i="1" s="1"/>
  <c r="P209" i="1" s="1"/>
  <c r="R209" i="1" s="1"/>
  <c r="S205" i="1"/>
  <c r="U205" i="1" s="1"/>
  <c r="W205" i="1" s="1"/>
  <c r="Y205" i="1" s="1"/>
  <c r="AA205" i="1" s="1"/>
  <c r="AC205" i="1" s="1"/>
  <c r="AE205" i="1" s="1"/>
  <c r="AG205" i="1" s="1"/>
  <c r="AI205" i="1" s="1"/>
  <c r="AJ205" i="1"/>
  <c r="AL205" i="1" s="1"/>
  <c r="AN205" i="1" s="1"/>
  <c r="AP205" i="1" s="1"/>
  <c r="AR205" i="1" s="1"/>
  <c r="AT205" i="1" s="1"/>
  <c r="AV205" i="1" s="1"/>
  <c r="AX205" i="1" s="1"/>
  <c r="D205" i="1"/>
  <c r="F205" i="1" s="1"/>
  <c r="H205" i="1" s="1"/>
  <c r="J205" i="1" s="1"/>
  <c r="L205" i="1" s="1"/>
  <c r="N205" i="1" s="1"/>
  <c r="P205" i="1" s="1"/>
  <c r="R205" i="1" s="1"/>
  <c r="S199" i="1"/>
  <c r="U199" i="1" s="1"/>
  <c r="W199" i="1" s="1"/>
  <c r="Y199" i="1" s="1"/>
  <c r="AA199" i="1" s="1"/>
  <c r="AC199" i="1" s="1"/>
  <c r="AE199" i="1" s="1"/>
  <c r="AG199" i="1" s="1"/>
  <c r="AI199" i="1" s="1"/>
  <c r="AJ199" i="1"/>
  <c r="AL199" i="1" s="1"/>
  <c r="AN199" i="1" s="1"/>
  <c r="AP199" i="1" s="1"/>
  <c r="AR199" i="1" s="1"/>
  <c r="AT199" i="1" s="1"/>
  <c r="AV199" i="1" s="1"/>
  <c r="AX199" i="1" s="1"/>
  <c r="D199" i="1"/>
  <c r="F199" i="1" s="1"/>
  <c r="H199" i="1" s="1"/>
  <c r="J199" i="1" s="1"/>
  <c r="L199" i="1" s="1"/>
  <c r="N199" i="1" s="1"/>
  <c r="P199" i="1" s="1"/>
  <c r="R199" i="1" s="1"/>
  <c r="S195" i="1"/>
  <c r="U195" i="1" s="1"/>
  <c r="W195" i="1" s="1"/>
  <c r="Y195" i="1" s="1"/>
  <c r="AA195" i="1" s="1"/>
  <c r="AC195" i="1" s="1"/>
  <c r="AE195" i="1" s="1"/>
  <c r="AG195" i="1" s="1"/>
  <c r="AI195" i="1" s="1"/>
  <c r="AJ195" i="1"/>
  <c r="AL195" i="1" s="1"/>
  <c r="AN195" i="1" s="1"/>
  <c r="AP195" i="1" s="1"/>
  <c r="AR195" i="1" s="1"/>
  <c r="AT195" i="1" s="1"/>
  <c r="AV195" i="1" s="1"/>
  <c r="AX195" i="1" s="1"/>
  <c r="D195" i="1"/>
  <c r="F195" i="1" s="1"/>
  <c r="H195" i="1" s="1"/>
  <c r="J195" i="1" s="1"/>
  <c r="L195" i="1" s="1"/>
  <c r="N195" i="1" s="1"/>
  <c r="P195" i="1" s="1"/>
  <c r="R195" i="1" s="1"/>
  <c r="S191" i="1"/>
  <c r="U191" i="1" s="1"/>
  <c r="W191" i="1" s="1"/>
  <c r="Y191" i="1" s="1"/>
  <c r="AA191" i="1" s="1"/>
  <c r="AC191" i="1" s="1"/>
  <c r="AE191" i="1" s="1"/>
  <c r="AG191" i="1" s="1"/>
  <c r="AI191" i="1" s="1"/>
  <c r="AJ191" i="1"/>
  <c r="AL191" i="1" s="1"/>
  <c r="AN191" i="1" s="1"/>
  <c r="AP191" i="1" s="1"/>
  <c r="AR191" i="1" s="1"/>
  <c r="AT191" i="1" s="1"/>
  <c r="AV191" i="1" s="1"/>
  <c r="AX191" i="1" s="1"/>
  <c r="D191" i="1"/>
  <c r="F191" i="1" s="1"/>
  <c r="H191" i="1" s="1"/>
  <c r="J191" i="1" s="1"/>
  <c r="L191" i="1" s="1"/>
  <c r="N191" i="1" s="1"/>
  <c r="P191" i="1" s="1"/>
  <c r="R191" i="1" s="1"/>
  <c r="S187" i="1"/>
  <c r="U187" i="1" s="1"/>
  <c r="W187" i="1" s="1"/>
  <c r="Y187" i="1" s="1"/>
  <c r="AA187" i="1" s="1"/>
  <c r="AC187" i="1" s="1"/>
  <c r="AE187" i="1" s="1"/>
  <c r="AG187" i="1" s="1"/>
  <c r="AI187" i="1" s="1"/>
  <c r="AJ187" i="1"/>
  <c r="AL187" i="1" s="1"/>
  <c r="AN187" i="1" s="1"/>
  <c r="AP187" i="1" s="1"/>
  <c r="AR187" i="1" s="1"/>
  <c r="AT187" i="1" s="1"/>
  <c r="AV187" i="1" s="1"/>
  <c r="AX187" i="1" s="1"/>
  <c r="D187" i="1"/>
  <c r="F187" i="1" s="1"/>
  <c r="H187" i="1" s="1"/>
  <c r="J187" i="1" s="1"/>
  <c r="L187" i="1" s="1"/>
  <c r="N187" i="1" s="1"/>
  <c r="P187" i="1" s="1"/>
  <c r="R187" i="1" s="1"/>
  <c r="S183" i="1"/>
  <c r="U183" i="1" s="1"/>
  <c r="W183" i="1" s="1"/>
  <c r="Y183" i="1" s="1"/>
  <c r="AA183" i="1" s="1"/>
  <c r="AC183" i="1" s="1"/>
  <c r="AE183" i="1" s="1"/>
  <c r="AG183" i="1" s="1"/>
  <c r="AI183" i="1" s="1"/>
  <c r="AJ183" i="1"/>
  <c r="AL183" i="1" s="1"/>
  <c r="AN183" i="1" s="1"/>
  <c r="AP183" i="1" s="1"/>
  <c r="AR183" i="1" s="1"/>
  <c r="AT183" i="1" s="1"/>
  <c r="AV183" i="1" s="1"/>
  <c r="AX183" i="1" s="1"/>
  <c r="D183" i="1"/>
  <c r="F183" i="1" s="1"/>
  <c r="H183" i="1" s="1"/>
  <c r="J183" i="1" s="1"/>
  <c r="L183" i="1" s="1"/>
  <c r="N183" i="1" s="1"/>
  <c r="P183" i="1" s="1"/>
  <c r="R183" i="1" s="1"/>
  <c r="S179" i="1"/>
  <c r="U179" i="1" s="1"/>
  <c r="W179" i="1" s="1"/>
  <c r="Y179" i="1" s="1"/>
  <c r="AA179" i="1" s="1"/>
  <c r="AC179" i="1" s="1"/>
  <c r="AE179" i="1" s="1"/>
  <c r="AG179" i="1" s="1"/>
  <c r="AI179" i="1" s="1"/>
  <c r="AJ179" i="1"/>
  <c r="AL179" i="1" s="1"/>
  <c r="AN179" i="1" s="1"/>
  <c r="AP179" i="1" s="1"/>
  <c r="AR179" i="1" s="1"/>
  <c r="AT179" i="1" s="1"/>
  <c r="AV179" i="1" s="1"/>
  <c r="AX179" i="1" s="1"/>
  <c r="D179" i="1"/>
  <c r="F179" i="1" s="1"/>
  <c r="H179" i="1" s="1"/>
  <c r="J179" i="1" s="1"/>
  <c r="L179" i="1" s="1"/>
  <c r="N179" i="1" s="1"/>
  <c r="P179" i="1" s="1"/>
  <c r="R179" i="1" s="1"/>
  <c r="S175" i="1"/>
  <c r="U175" i="1" s="1"/>
  <c r="W175" i="1" s="1"/>
  <c r="Y175" i="1" s="1"/>
  <c r="AA175" i="1" s="1"/>
  <c r="AC175" i="1" s="1"/>
  <c r="AE175" i="1" s="1"/>
  <c r="AG175" i="1" s="1"/>
  <c r="AI175" i="1" s="1"/>
  <c r="AJ175" i="1"/>
  <c r="AL175" i="1" s="1"/>
  <c r="AN175" i="1" s="1"/>
  <c r="AP175" i="1" s="1"/>
  <c r="AR175" i="1" s="1"/>
  <c r="AT175" i="1" s="1"/>
  <c r="AV175" i="1" s="1"/>
  <c r="AX175" i="1" s="1"/>
  <c r="D175" i="1"/>
  <c r="F175" i="1" s="1"/>
  <c r="H175" i="1" s="1"/>
  <c r="J175" i="1" s="1"/>
  <c r="L175" i="1" s="1"/>
  <c r="N175" i="1" s="1"/>
  <c r="P175" i="1" s="1"/>
  <c r="R175" i="1" s="1"/>
  <c r="S171" i="1"/>
  <c r="U171" i="1" s="1"/>
  <c r="W171" i="1" s="1"/>
  <c r="Y171" i="1" s="1"/>
  <c r="AA171" i="1" s="1"/>
  <c r="AC171" i="1" s="1"/>
  <c r="AE171" i="1" s="1"/>
  <c r="AG171" i="1" s="1"/>
  <c r="AI171" i="1" s="1"/>
  <c r="AJ171" i="1"/>
  <c r="AL171" i="1" s="1"/>
  <c r="AN171" i="1" s="1"/>
  <c r="AP171" i="1" s="1"/>
  <c r="AR171" i="1" s="1"/>
  <c r="AT171" i="1" s="1"/>
  <c r="AV171" i="1" s="1"/>
  <c r="AX171" i="1" s="1"/>
  <c r="D292" i="1" l="1"/>
  <c r="F292" i="1" s="1"/>
  <c r="H292" i="1" s="1"/>
  <c r="J292" i="1" s="1"/>
  <c r="L292" i="1" s="1"/>
  <c r="N292" i="1" s="1"/>
  <c r="P292" i="1" s="1"/>
  <c r="R292" i="1" s="1"/>
  <c r="AJ292" i="1"/>
  <c r="AL292" i="1" s="1"/>
  <c r="AN292" i="1" s="1"/>
  <c r="AP292" i="1" s="1"/>
  <c r="AR292" i="1" s="1"/>
  <c r="AT292" i="1" s="1"/>
  <c r="AV292" i="1" s="1"/>
  <c r="AX292" i="1" s="1"/>
  <c r="S292" i="1"/>
  <c r="U292" i="1" s="1"/>
  <c r="W292" i="1" s="1"/>
  <c r="Y292" i="1" s="1"/>
  <c r="AA292" i="1" s="1"/>
  <c r="AC292" i="1" s="1"/>
  <c r="AE292" i="1" s="1"/>
  <c r="AG292" i="1" s="1"/>
  <c r="AI292" i="1" s="1"/>
  <c r="AL235" i="1"/>
  <c r="AN235" i="1" s="1"/>
  <c r="AP235" i="1" s="1"/>
  <c r="AR235" i="1" s="1"/>
  <c r="AT235" i="1" s="1"/>
  <c r="AV235" i="1" s="1"/>
  <c r="AX235" i="1" s="1"/>
  <c r="F235" i="1"/>
  <c r="H235" i="1" s="1"/>
  <c r="J235" i="1" s="1"/>
  <c r="L235" i="1" s="1"/>
  <c r="N235" i="1" s="1"/>
  <c r="P235" i="1" s="1"/>
  <c r="R235" i="1" s="1"/>
  <c r="U235" i="1"/>
  <c r="W235" i="1" s="1"/>
  <c r="Y235" i="1" s="1"/>
  <c r="AA235" i="1" s="1"/>
  <c r="AC235" i="1" s="1"/>
  <c r="AE235" i="1" s="1"/>
  <c r="AG235" i="1" s="1"/>
  <c r="AI235" i="1" s="1"/>
  <c r="S288" i="1"/>
  <c r="U288" i="1" s="1"/>
  <c r="W288" i="1" s="1"/>
  <c r="Y288" i="1" s="1"/>
  <c r="AA288" i="1" s="1"/>
  <c r="AC288" i="1" s="1"/>
  <c r="AE288" i="1" s="1"/>
  <c r="AG288" i="1" s="1"/>
  <c r="AI288" i="1" s="1"/>
  <c r="U18" i="1"/>
  <c r="W18" i="1" s="1"/>
  <c r="Y18" i="1" s="1"/>
  <c r="AA18" i="1" s="1"/>
  <c r="AC18" i="1" s="1"/>
  <c r="AE18" i="1" s="1"/>
  <c r="AG18" i="1" s="1"/>
  <c r="AI18" i="1" s="1"/>
  <c r="AJ294" i="1"/>
  <c r="AL294" i="1" s="1"/>
  <c r="AN294" i="1" s="1"/>
  <c r="AP294" i="1" s="1"/>
  <c r="AR294" i="1" s="1"/>
  <c r="AT294" i="1" s="1"/>
  <c r="AV294" i="1" s="1"/>
  <c r="AX294" i="1" s="1"/>
  <c r="S294" i="1"/>
  <c r="U294" i="1" s="1"/>
  <c r="W294" i="1" s="1"/>
  <c r="Y294" i="1" s="1"/>
  <c r="AA294" i="1" s="1"/>
  <c r="AC294" i="1" s="1"/>
  <c r="AE294" i="1" s="1"/>
  <c r="AG294" i="1" s="1"/>
  <c r="AI294" i="1" s="1"/>
  <c r="D294" i="1"/>
  <c r="F294" i="1" s="1"/>
  <c r="H294" i="1" s="1"/>
  <c r="J294" i="1" s="1"/>
  <c r="L294" i="1" s="1"/>
  <c r="N294" i="1" s="1"/>
  <c r="P294" i="1" s="1"/>
  <c r="R294" i="1" s="1"/>
  <c r="D15" i="1"/>
  <c r="F15" i="1" s="1"/>
  <c r="H15" i="1" s="1"/>
  <c r="J15" i="1" s="1"/>
  <c r="L15" i="1" s="1"/>
  <c r="N15" i="1" s="1"/>
  <c r="P15" i="1" s="1"/>
  <c r="R15" i="1" s="1"/>
  <c r="S15" i="1" l="1"/>
  <c r="U15" i="1" s="1"/>
  <c r="W15" i="1" s="1"/>
  <c r="Y15" i="1" s="1"/>
  <c r="AA15" i="1" s="1"/>
  <c r="AC15" i="1" s="1"/>
  <c r="AE15" i="1" s="1"/>
  <c r="AG15" i="1" s="1"/>
  <c r="AI15" i="1" s="1"/>
  <c r="AJ15" i="1"/>
  <c r="AL15" i="1" s="1"/>
  <c r="AN15" i="1" s="1"/>
  <c r="AP15" i="1" s="1"/>
  <c r="AR15" i="1" s="1"/>
  <c r="AT15" i="1" s="1"/>
  <c r="AV15" i="1" s="1"/>
  <c r="AX15" i="1" s="1"/>
  <c r="S254" i="1" l="1"/>
  <c r="U254" i="1" s="1"/>
  <c r="W254" i="1" s="1"/>
  <c r="Y254" i="1" s="1"/>
  <c r="AA254" i="1" s="1"/>
  <c r="AC254" i="1" s="1"/>
  <c r="AE254" i="1" s="1"/>
  <c r="AG254" i="1" s="1"/>
  <c r="AI254" i="1" s="1"/>
  <c r="AJ254" i="1"/>
  <c r="AL254" i="1" s="1"/>
  <c r="AN254" i="1" s="1"/>
  <c r="AP254" i="1" s="1"/>
  <c r="AR254" i="1" s="1"/>
  <c r="AT254" i="1" s="1"/>
  <c r="AV254" i="1" s="1"/>
  <c r="AX254" i="1" s="1"/>
  <c r="AJ97" i="1" l="1"/>
  <c r="AL97" i="1" s="1"/>
  <c r="AN97" i="1" s="1"/>
  <c r="AP97" i="1" s="1"/>
  <c r="AR97" i="1" s="1"/>
  <c r="AT97" i="1" s="1"/>
  <c r="AV97" i="1" s="1"/>
  <c r="AX97" i="1" s="1"/>
  <c r="D97" i="1"/>
  <c r="F97" i="1" s="1"/>
  <c r="H97" i="1" s="1"/>
  <c r="J97" i="1" s="1"/>
  <c r="L97" i="1" s="1"/>
  <c r="N97" i="1" s="1"/>
  <c r="P97" i="1" s="1"/>
  <c r="R97" i="1" s="1"/>
  <c r="S97" i="1"/>
  <c r="U97" i="1" s="1"/>
  <c r="W97" i="1" s="1"/>
  <c r="Y97" i="1" s="1"/>
  <c r="AA97" i="1" s="1"/>
  <c r="AC97" i="1" s="1"/>
  <c r="AE97" i="1" s="1"/>
  <c r="AG97" i="1" s="1"/>
  <c r="AI97" i="1" s="1"/>
  <c r="D136" i="1" l="1"/>
  <c r="S136" i="1"/>
  <c r="AJ136" i="1"/>
  <c r="S285" i="1" l="1"/>
  <c r="S303" i="1" s="1"/>
  <c r="S304" i="1" s="1"/>
  <c r="U136" i="1"/>
  <c r="W136" i="1" s="1"/>
  <c r="Y136" i="1" s="1"/>
  <c r="AA136" i="1" s="1"/>
  <c r="AC136" i="1" s="1"/>
  <c r="AE136" i="1" s="1"/>
  <c r="AG136" i="1" s="1"/>
  <c r="AI136" i="1" s="1"/>
  <c r="AJ285" i="1"/>
  <c r="AJ303" i="1" s="1"/>
  <c r="AJ304" i="1" s="1"/>
  <c r="AL136" i="1"/>
  <c r="AN136" i="1" s="1"/>
  <c r="AP136" i="1" s="1"/>
  <c r="AR136" i="1" s="1"/>
  <c r="AT136" i="1" s="1"/>
  <c r="AV136" i="1" s="1"/>
  <c r="AX136" i="1" s="1"/>
  <c r="D285" i="1"/>
  <c r="F136" i="1"/>
  <c r="H136" i="1" s="1"/>
  <c r="J136" i="1" s="1"/>
  <c r="L136" i="1" s="1"/>
  <c r="N136" i="1" s="1"/>
  <c r="P136" i="1" s="1"/>
  <c r="R136" i="1" s="1"/>
  <c r="F285" i="1" l="1"/>
  <c r="H285" i="1" s="1"/>
  <c r="J285" i="1" s="1"/>
  <c r="L285" i="1" s="1"/>
  <c r="N285" i="1" s="1"/>
  <c r="P285" i="1" s="1"/>
  <c r="R285" i="1" s="1"/>
  <c r="D301" i="1"/>
  <c r="AL285" i="1"/>
  <c r="AL303" i="1" s="1"/>
  <c r="AL304" i="1" s="1"/>
  <c r="U285" i="1"/>
  <c r="U303" i="1" s="1"/>
  <c r="U304" i="1" s="1"/>
  <c r="W285" i="1" l="1"/>
  <c r="W303" i="1" s="1"/>
  <c r="W304" i="1" s="1"/>
  <c r="AN285" i="1"/>
  <c r="AN303" i="1" s="1"/>
  <c r="AN304" i="1" s="1"/>
  <c r="AP285" i="1" l="1"/>
  <c r="Y285" i="1"/>
  <c r="Y303" i="1" s="1"/>
  <c r="Y304" i="1" s="1"/>
  <c r="AR285" i="1" l="1"/>
  <c r="AP303" i="1"/>
  <c r="AP304" i="1" s="1"/>
  <c r="AA285" i="1"/>
  <c r="AC285" i="1" l="1"/>
  <c r="AA303" i="1"/>
  <c r="AA304" i="1" s="1"/>
  <c r="AT285" i="1"/>
  <c r="AV285" i="1" s="1"/>
  <c r="AX285" i="1" s="1"/>
  <c r="AR303" i="1"/>
  <c r="AR304" i="1" s="1"/>
  <c r="AE285" i="1" l="1"/>
  <c r="AG285" i="1" s="1"/>
  <c r="AI285" i="1" s="1"/>
  <c r="AC303" i="1"/>
  <c r="AC304" i="1" s="1"/>
</calcChain>
</file>

<file path=xl/sharedStrings.xml><?xml version="1.0" encoding="utf-8"?>
<sst xmlns="http://schemas.openxmlformats.org/spreadsheetml/2006/main" count="746" uniqueCount="398">
  <si>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</si>
  <si>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</si>
  <si>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</si>
  <si>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</si>
  <si>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</si>
  <si>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</si>
  <si>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</si>
  <si>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</si>
  <si>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</si>
  <si>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</si>
  <si>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</si>
  <si>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Департамент образования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</si>
  <si>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</si>
  <si>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</si>
  <si>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</si>
  <si>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</si>
  <si>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</si>
  <si>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</si>
  <si>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</si>
  <si>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</si>
  <si>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краевой дорожный фонд</t>
  </si>
  <si>
    <t>Культура и молодежная политика</t>
  </si>
  <si>
    <t>ПЕРЕЧЕНЬ</t>
  </si>
  <si>
    <t>2021 год</t>
  </si>
  <si>
    <t>2022 год</t>
  </si>
  <si>
    <t>Внешнее благоустройство</t>
  </si>
  <si>
    <t>Жилищно-коммунальное хозяйство</t>
  </si>
  <si>
    <t>Транспорт</t>
  </si>
  <si>
    <t>средства Фонда содействия реформированию жилищно-коммунального хозяйства</t>
  </si>
  <si>
    <t xml:space="preserve">федеральный бюджет </t>
  </si>
  <si>
    <t>1.</t>
  </si>
  <si>
    <t>Департамент земельных отношений</t>
  </si>
  <si>
    <t xml:space="preserve">Департамент дорог и благоустройства </t>
  </si>
  <si>
    <t>ПРИЛОЖЕНИЕ 5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</si>
  <si>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 на 2021 год и на плановый период 2022 и 2023 годов</t>
  </si>
  <si>
    <t>2023 год</t>
  </si>
  <si>
    <t>Реконструкция ул. Карпинского от ул. Архитектора Свиязева до ул. Советской Армии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</si>
  <si>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</si>
  <si>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автомобильной дороги по ул. Крисанова от шоссе Космонавтов до ул. Пушкина</t>
  </si>
  <si>
    <t>Строительство автомобильной дороги по ул. Маршала Жукова</t>
  </si>
  <si>
    <t>Реконструкция площади Восстания. 2 этап</t>
  </si>
  <si>
    <t>Строительство автомобильной дороги по Ивинскому проспекту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</si>
  <si>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</si>
  <si>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Реконструкция ул. Куфонина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</si>
  <si>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</si>
  <si>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сквера по ул. Калгановской, 62</t>
  </si>
  <si>
    <t>Строительство сквера по ул. Екатерининской, 171</t>
  </si>
  <si>
    <t>Строительство сквера по ул. Генерала Черняховского</t>
  </si>
  <si>
    <t>Строительство сквера по ул. Корсуньской, 31</t>
  </si>
  <si>
    <t>Строительство сквера по ул. Яблочкова</t>
  </si>
  <si>
    <t>Строительство здания для размещения дошкольного образовательного учреждения по ул. Цимлянская, 4</t>
  </si>
  <si>
    <t xml:space="preserve">Строительство здания для размещения дошкольного образовательного учреждения по ул. Овчинникова/Ползунова </t>
  </si>
  <si>
    <t>Строительство здания для размещения дошкольного образовательного учреждения по ул. Ветлужской, 89в</t>
  </si>
  <si>
    <t>Реконструкция ледовой арены МАУ ДО "ДЮЦ "Здоровье"</t>
  </si>
  <si>
    <t>Реконструкция здания под размещение общеобразовательной организации по ул. Целинной, 15</t>
  </si>
  <si>
    <t xml:space="preserve">Строительство здания общеобразовательного учреждения по ул. Юнг Прикамья, 3
</t>
  </si>
  <si>
    <t>Реконструкция  здания  МБОУ "Гимназия № 17" г. Перми (пристройка нового корпуса)</t>
  </si>
  <si>
    <t>Строительство здания для размещения общеобразовательного учреждения в районе ДКЖ</t>
  </si>
  <si>
    <t>Строительство нового корпуса МАОУ "Техно-школа имени лётчика-космонавта СССР, дважды Героя Советского Союза В. П. Савиных" г. Перми</t>
  </si>
  <si>
    <t xml:space="preserve">краевой бюджет </t>
  </si>
  <si>
    <t>Строительство спортивного комплекса с плавательным бассейном в микрорайоне Парковый по ул. Шпальная, 2</t>
  </si>
  <si>
    <t>Реконструкция здания МАУ "Дворец молодежи" г. Перми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</si>
  <si>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</si>
  <si>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Д)</t>
  </si>
  <si>
    <t>Строительство источников противопожарного водоснабжения</t>
  </si>
  <si>
    <t xml:space="preserve">Реконструкция системы очистки сточных вод в микрорайоне "Крым" Кировского района города Перми </t>
  </si>
  <si>
    <t xml:space="preserve">Расширение и реконструкция (3 очередь) канализации города Перми </t>
  </si>
  <si>
    <t xml:space="preserve">Строительство второго напорного коллектора от канализационной насосной станции "Речник" Дзержинского района города Перми 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</si>
  <si>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 </t>
  </si>
  <si>
    <t>Строительство газопроводов в микрорайонах индивидуальной застройки города Перми</t>
  </si>
  <si>
    <t xml:space="preserve">Строительство сетей водоснабжения в микрорайонах города Перми 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</si>
  <si>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</si>
  <si>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объектов благоустройства на территории индивидуальной жилой застройки в городе Перми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</si>
  <si>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</si>
  <si>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</si>
  <si>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</si>
  <si>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Строительство спортивной площадки МАОУ "СОШ № 55" г. Перми</t>
  </si>
  <si>
    <t>Реконструкция сквера им. П. Морозова</t>
  </si>
  <si>
    <t>Строительство места отвала снега "Голый мыс"</t>
  </si>
  <si>
    <t>Реконструкция проспекта Парковый</t>
  </si>
  <si>
    <t xml:space="preserve"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 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</si>
  <si>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</si>
  <si>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</si>
  <si>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Строительство плавательного бассейна по адресу: ул. Гайвинская, 50</t>
  </si>
  <si>
    <t>0810141050</t>
  </si>
  <si>
    <t>0810141060</t>
  </si>
  <si>
    <t>0810141940</t>
  </si>
  <si>
    <t>0820141300</t>
  </si>
  <si>
    <t>0820141160</t>
  </si>
  <si>
    <t>0820142630</t>
  </si>
  <si>
    <t>0820241760</t>
  </si>
  <si>
    <t>0820241960</t>
  </si>
  <si>
    <t>0820242190</t>
  </si>
  <si>
    <t>0820242220</t>
  </si>
  <si>
    <t>0820242210</t>
  </si>
  <si>
    <t>0820242230</t>
  </si>
  <si>
    <t>0820242620</t>
  </si>
  <si>
    <t>0820243240</t>
  </si>
  <si>
    <t>0820242240</t>
  </si>
  <si>
    <t>1710141090</t>
  </si>
  <si>
    <t>1710141130</t>
  </si>
  <si>
    <t>1710142370</t>
  </si>
  <si>
    <t>1710141320</t>
  </si>
  <si>
    <t>1710241100</t>
  </si>
  <si>
    <t>1760142410</t>
  </si>
  <si>
    <t>1760342760</t>
  </si>
  <si>
    <t>1760342750</t>
  </si>
  <si>
    <t>153022С080</t>
  </si>
  <si>
    <t>15302R0820</t>
  </si>
  <si>
    <t>2010142390</t>
  </si>
  <si>
    <t>1110541810</t>
  </si>
  <si>
    <t>1110541840</t>
  </si>
  <si>
    <t>1110541830</t>
  </si>
  <si>
    <t>1110542270</t>
  </si>
  <si>
    <t>1110542560</t>
  </si>
  <si>
    <t>1120441120</t>
  </si>
  <si>
    <t>2010142580</t>
  </si>
  <si>
    <t>2010142600</t>
  </si>
  <si>
    <t>19101SЦ550</t>
  </si>
  <si>
    <t>0410241910</t>
  </si>
  <si>
    <t>0510141470</t>
  </si>
  <si>
    <t>0510141490</t>
  </si>
  <si>
    <t>0510141880</t>
  </si>
  <si>
    <t>0510143660</t>
  </si>
  <si>
    <t>0220241030</t>
  </si>
  <si>
    <t>0220443720</t>
  </si>
  <si>
    <t>0230241020</t>
  </si>
  <si>
    <t>Прочие объекты</t>
  </si>
  <si>
    <t>Управление капитального строительства</t>
  </si>
  <si>
    <t>Департамент культуры и молодежной политики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</si>
  <si>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</si>
  <si>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03301SК180</t>
  </si>
  <si>
    <t xml:space="preserve">Комитет по физической культуре и спорту </t>
  </si>
  <si>
    <t>Строительство (реконструкция) сетей наружного освещения</t>
  </si>
  <si>
    <t>Реконструкция ул. Героев Хасана от ул. Хлебозаводская до ул. Василия Васильева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</si>
  <si>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</si>
  <si>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</si>
  <si>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</si>
  <si>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</si>
  <si>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</si>
  <si>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</si>
  <si>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</si>
  <si>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</si>
  <si>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</si>
  <si>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</si>
  <si>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</si>
  <si>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</si>
  <si>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</si>
  <si>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</si>
  <si>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</si>
  <si>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</si>
  <si>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</si>
  <si>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</si>
  <si>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</si>
  <si>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</si>
  <si>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</si>
  <si>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</si>
  <si>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</si>
  <si>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</si>
  <si>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</si>
  <si>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</si>
  <si>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</si>
  <si>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</si>
  <si>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</si>
  <si>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</si>
  <si>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</si>
  <si>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</si>
  <si>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</si>
  <si>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</si>
  <si>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</si>
  <si>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</si>
  <si>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</si>
  <si>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</si>
  <si>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</si>
  <si>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</si>
  <si>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</si>
  <si>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</si>
  <si>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</si>
  <si>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</si>
  <si>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</si>
  <si>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</si>
  <si>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</si>
  <si>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</si>
  <si>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</si>
  <si>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</si>
  <si>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</si>
  <si>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</si>
  <si>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</si>
  <si>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</si>
  <si>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</si>
  <si>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</si>
  <si>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</si>
  <si>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</si>
  <si>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</si>
  <si>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</si>
  <si>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</si>
  <si>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</si>
  <si>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</si>
  <si>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</si>
  <si>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</si>
  <si>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</si>
  <si>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</si>
  <si>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</si>
  <si>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</si>
  <si>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Строительство нового корпуса здания МАОУ "СОШ № 82" г. Перми</t>
  </si>
  <si>
    <t xml:space="preserve">Реконструкция здания МАОУ "СОШ № 93" г. Перми (пристройка нового корпуса)
</t>
  </si>
  <si>
    <t>Строительство спортивной площадки МАОУ "СОШ № 131" г. Перми</t>
  </si>
  <si>
    <t xml:space="preserve">Строительство спортивной площадки МАОУ "Школа бизнеса и предпринимательства" г. Перми </t>
  </si>
  <si>
    <t>Строительство спортивного зала МАОУ Гимназия № 10 г. Перми</t>
  </si>
  <si>
    <t>0820243540</t>
  </si>
  <si>
    <t>1110541850</t>
  </si>
  <si>
    <t>Строительство ул. Углеуральской</t>
  </si>
  <si>
    <t>08201SН071</t>
  </si>
  <si>
    <t>082022Ф230</t>
  </si>
  <si>
    <t>08201SН074</t>
  </si>
  <si>
    <t>08201SН076</t>
  </si>
  <si>
    <t>08201SН077</t>
  </si>
  <si>
    <t>08201SН070</t>
  </si>
  <si>
    <t>082E155200</t>
  </si>
  <si>
    <t>082E155200, 08201SН070</t>
  </si>
  <si>
    <t>08201SН079</t>
  </si>
  <si>
    <t>051012Ф280</t>
  </si>
  <si>
    <t>2010243670</t>
  </si>
  <si>
    <t>20102SЖ410</t>
  </si>
  <si>
    <t>11105SЖ410</t>
  </si>
  <si>
    <t>20101ST04W</t>
  </si>
  <si>
    <t>20101ST04Q</t>
  </si>
  <si>
    <t>20101ST04B</t>
  </si>
  <si>
    <t>20101ST04L</t>
  </si>
  <si>
    <t>20101ST04N</t>
  </si>
  <si>
    <t>20101ST04G</t>
  </si>
  <si>
    <t>20101ST04F</t>
  </si>
  <si>
    <t>20101ST04A, 201R1ST04A</t>
  </si>
  <si>
    <t>20101ST040</t>
  </si>
  <si>
    <t>20101ST04P</t>
  </si>
  <si>
    <t>20101ST04E</t>
  </si>
  <si>
    <t>20101ST04U</t>
  </si>
  <si>
    <t>20101ST04V</t>
  </si>
  <si>
    <t>151F367483</t>
  </si>
  <si>
    <t>15101SЖ160, 151F367484</t>
  </si>
  <si>
    <t>Реконструкция ул. Плеханова от шоссе Космонавтов до ул. Грузинская</t>
  </si>
  <si>
    <t>08201SН072</t>
  </si>
  <si>
    <t>Реконструкция ул. Карпинского от ул. Мира до шоссе Космонавтов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</si>
  <si>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</si>
  <si>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201012T260</t>
  </si>
  <si>
    <t>Сохранение объекта культурного наследия "Здание, где Е.П. Серебренниковой (Солониной) было основано училище для слепых детей" с пристроями по ул.Сибирской,80 в г.Перми при проведении реставрации и его приспособления для современного использования (размещения МАОУ "СОШ № 22" г.Перми)</t>
  </si>
  <si>
    <t>Поправки</t>
  </si>
  <si>
    <t>Строительство сквера по ул. Гашкова, 20</t>
  </si>
  <si>
    <t>1110541780</t>
  </si>
  <si>
    <t>Реконструкция ул. Грибоедова от ул. Уинской до ул. Лесной</t>
  </si>
  <si>
    <t>2010142590</t>
  </si>
  <si>
    <t>Департамент жилищно-коммунального хозяйства</t>
  </si>
  <si>
    <t>Департамент общественной безопасности</t>
  </si>
  <si>
    <t>Строительство пожарного водоема в микрорайоне Верхняя Курья по ул. 10-й Линии, 50 Мотовилихинского района города Перми</t>
  </si>
  <si>
    <t>0230243110</t>
  </si>
  <si>
    <t>Строительство пожарного водоема в микрорайоне Кировский по ул. Мореходной Кировского района города Перми</t>
  </si>
  <si>
    <t>0230243120</t>
  </si>
  <si>
    <t>71.</t>
  </si>
  <si>
    <t>72.</t>
  </si>
  <si>
    <t>Строительство пожарного водоема в микрорайоне Вышка-2 по ул. Телефонной, 12 Мотовилихинского района города Перми</t>
  </si>
  <si>
    <t>0230243130</t>
  </si>
  <si>
    <t>73.</t>
  </si>
  <si>
    <t>Строительство пожарного водоема в микрорайоне Средняя Курья по ул. Торфяной Ленинского района города Перми</t>
  </si>
  <si>
    <t>0230243140</t>
  </si>
  <si>
    <t>74.</t>
  </si>
  <si>
    <t>Строительство пожарного водоема в микрорайоне Малые реки Орджоникидзевского района города Перми</t>
  </si>
  <si>
    <t>0230243150</t>
  </si>
  <si>
    <t>75.</t>
  </si>
  <si>
    <t>Строительство пожарного водоема в микрорайоне Вышка-2 по ул. Омской Мотовилихинского района города Перми</t>
  </si>
  <si>
    <t>0230243160</t>
  </si>
  <si>
    <t>76.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</si>
  <si>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</si>
  <si>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0230243170</t>
  </si>
  <si>
    <t>77.</t>
  </si>
  <si>
    <t>Строительство пожарного водоема в микрорайоне Нижняя Курья по ул. Борцов Революции Ленинского района города Перми</t>
  </si>
  <si>
    <t>0230243180</t>
  </si>
  <si>
    <t>78.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</si>
  <si>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</si>
  <si>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0230243190</t>
  </si>
  <si>
    <t>79.</t>
  </si>
  <si>
    <t>Строительство пожарного водоема в д. Ласьвинские хутора Кировского района города Перми</t>
  </si>
  <si>
    <t>0230243210</t>
  </si>
  <si>
    <t>80.</t>
  </si>
  <si>
    <t>Строительство пожарного водоема в микрорайоне Липовая Гора по ул. 4-й Липогорской Свердловского района города Перми</t>
  </si>
  <si>
    <t>0230243220</t>
  </si>
  <si>
    <t>81.</t>
  </si>
  <si>
    <t>Строительство пожарного водоема в микрорайоне Химики Орджоникидзевского района города Перми</t>
  </si>
  <si>
    <t>0230243230</t>
  </si>
  <si>
    <t xml:space="preserve"> </t>
  </si>
  <si>
    <t>82.</t>
  </si>
  <si>
    <t>Уточнение февраль</t>
  </si>
  <si>
    <t>15101SЖ160, 1530143260</t>
  </si>
  <si>
    <t>Реконструкция ул. Революции: 2 очередь моста через реку Егошиху</t>
  </si>
  <si>
    <t>20101ST04T</t>
  </si>
  <si>
    <t>Изъятие земельных участков и объектов недвижимости, имущества, проектирование в целях строительства (реконструкции) дорожных объектов Пермского городского округа</t>
  </si>
  <si>
    <t>20101ST200</t>
  </si>
  <si>
    <t>Реконструкция здания по ул. Ижевской, 25 (литер А, А1)</t>
  </si>
  <si>
    <t>Строительство пожарного водоема в микрорайоне Верхняя Курья по ул.9-й Линии, 70 Мотовилихинского района города Перми</t>
  </si>
  <si>
    <t>0230243270</t>
  </si>
  <si>
    <t>Строительство пожарного водоема в микрорайоне Верхнемуллинский (Субботино) Индустриального района города Перми</t>
  </si>
  <si>
    <t>0230243280</t>
  </si>
  <si>
    <t>1710441240</t>
  </si>
  <si>
    <t>Санация и строительство 2-й нитки водовода Гайва-Заозерье</t>
  </si>
  <si>
    <t>1710142260</t>
  </si>
  <si>
    <t>Строительство водопроводных сетей в микрорайоне "Вышка-1" Мотовилихинского района города Перми</t>
  </si>
  <si>
    <t>1710141220</t>
  </si>
  <si>
    <t>Строительство здания для размещения дошкольного образовательного учреждения по ул. Евгения Пермяка, 8а</t>
  </si>
  <si>
    <t>0810141600, 081P252320</t>
  </si>
  <si>
    <t>Строительство здания для размещения дошкольного образовательного учреждения по ул. Плеханова, 63</t>
  </si>
  <si>
    <t>0810141640</t>
  </si>
  <si>
    <t>Строительство здания для размещения дошкольного образовательного учреждения по ул. Желябова, 16б</t>
  </si>
  <si>
    <t>0810141680</t>
  </si>
  <si>
    <t>Строительство объектов недвижимого имущества и инженерной инфраструктуры на территории Экстрим-парка</t>
  </si>
  <si>
    <t>0510141430</t>
  </si>
  <si>
    <t>08201SН075, 0820142550</t>
  </si>
  <si>
    <t>08201SН074, 0820142110</t>
  </si>
  <si>
    <t>Строительство приюта для содержания безнадзорных животных по ул. Верхне-Муллинской, 106а г. Перми</t>
  </si>
  <si>
    <t>9190041010</t>
  </si>
  <si>
    <t xml:space="preserve">Разработка и подготовка проектно-сметной документации по строительству и реконструкции (модернизации) очистных сооружений </t>
  </si>
  <si>
    <t>17101SЖ840</t>
  </si>
  <si>
    <t>Реконструкция ул. Революции от ЦКР до ул. Сибирской с обустройством трамвайной линии. 1 этап</t>
  </si>
  <si>
    <t>Строительство автомобильной дороги по ул. Лесная в Мотовилихинском районе г. Перми</t>
  </si>
  <si>
    <t>Реконструкция сквера в 68 квартале, эспланада</t>
  </si>
  <si>
    <t>Реконструкция сквера на нижней части набережной реки Кама</t>
  </si>
  <si>
    <t>1320242020</t>
  </si>
  <si>
    <t>1320243710</t>
  </si>
  <si>
    <t>2010141500</t>
  </si>
  <si>
    <t>2010143650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</si>
  <si>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</si>
  <si>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</si>
  <si>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</si>
  <si>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</si>
  <si>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</si>
  <si>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</si>
  <si>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</si>
  <si>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</si>
  <si>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</si>
  <si>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</si>
  <si>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</si>
  <si>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</si>
  <si>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</si>
  <si>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</si>
  <si>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</si>
  <si>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</si>
  <si>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08101SН072, 081З252320, 0810141610</t>
  </si>
  <si>
    <t>Строительство здания для размещения дошкольного образовательного учреждения по ул. Байкальской, 26а</t>
  </si>
  <si>
    <t>Строительство блочной модульной котельной в микрорайоне "Южный"</t>
  </si>
  <si>
    <t>Строительство спортивной площадки МАОУ "Многопрофильная школа "Приоритет" г. Перми по ул.Мильчакова, 22</t>
  </si>
  <si>
    <t>Строительство спортивной площадки МАОУ "Многопрофильная школа "Приоритет" г. Перми по ул.Голева, 8</t>
  </si>
  <si>
    <t>0220243730</t>
  </si>
  <si>
    <t>Строительство спортивной площадки МАУ ДО ДЮЦ "Фаворит"</t>
  </si>
  <si>
    <t>Строительство спортивной площадки МАОУ "СОШ № 83" г. Перми</t>
  </si>
  <si>
    <t>Строительство спортивной площадки МАОУ "СОШ № 76" г. Перми</t>
  </si>
  <si>
    <t>Строительство спортивной площадки МАОУ "СОШ № 63" г. Перми</t>
  </si>
  <si>
    <t>Департамент дорог и благоустройства</t>
  </si>
  <si>
    <t>от 15.12.2020 № 261</t>
  </si>
  <si>
    <t>08101SН072, 081З252320</t>
  </si>
  <si>
    <t>Реконструкция здания МБОУ "Гимназия № 17" г. Перми (пристройка нового корпуса)</t>
  </si>
  <si>
    <t>Феврль комитет</t>
  </si>
  <si>
    <t>Уточнение март</t>
  </si>
  <si>
    <t>Комитет март</t>
  </si>
  <si>
    <t>99.</t>
  </si>
  <si>
    <t>100.</t>
  </si>
  <si>
    <t>Уточнение май</t>
  </si>
  <si>
    <t>Строительство здания общеобразовательного учреждения в Индустриальном районе города Перми</t>
  </si>
  <si>
    <t>Реконструкция физкультурно-оздоровительного комплекса по адресу: г. Пермь, ул. Рабочая, 9</t>
  </si>
  <si>
    <t>Приобретение части помещений 1-го этажа в административном здании по адресу: г. Пермь, ул. Максима Горького, 18</t>
  </si>
  <si>
    <t>Департамент имущественных отношений</t>
  </si>
  <si>
    <t>9190043290</t>
  </si>
  <si>
    <t>Реконструкция пересечения ул. Героев Хасана и Транссибирской магистрали (включая тоннель)</t>
  </si>
  <si>
    <t>2010141920</t>
  </si>
  <si>
    <t>Строительство спортивной площадки МАОУ "Лицей №3" г. Перми по ул.Архитектора Свиязева,17</t>
  </si>
  <si>
    <t>0820243300</t>
  </si>
  <si>
    <t>0820243510</t>
  </si>
  <si>
    <t>0820243520</t>
  </si>
  <si>
    <t>171G552430</t>
  </si>
  <si>
    <t>1710143310</t>
  </si>
  <si>
    <t>081P252320</t>
  </si>
  <si>
    <t>Строительство спортивного зала МАОУ "СОШ № 81" г. Перми</t>
  </si>
  <si>
    <t>Строительство спортивного зала МАОУ "СОШ № 96" г. Перми</t>
  </si>
  <si>
    <t>1710142180</t>
  </si>
  <si>
    <t>Реконструкция сетей водоснабжения Мотовилихинского района города Перми: блокировочной сети водопровода от проектируемой камеры переключения на ул. Фрезеровщиков на сети водопровода Д400 мм инв. № 1083 до проектируемой камеры на водопроводе Д1200 мм инв. № 3470 по ул. Макаренко</t>
  </si>
  <si>
    <t>Реконструкция самотечного коллектора по бульвару Гагарина от ул. Макаренко до шахты № 13 главного разгрузочного коллектора города Перми</t>
  </si>
  <si>
    <t>Комитет май</t>
  </si>
  <si>
    <t>Строительство крематория на кладбище "Восточное"</t>
  </si>
  <si>
    <t>Уточнение июнь</t>
  </si>
  <si>
    <t>Строительство здания для размещения общеобразовательного учреждения по ул. Уральской, 110</t>
  </si>
  <si>
    <t>0820143360</t>
  </si>
  <si>
    <t>0810143350</t>
  </si>
  <si>
    <t>101.</t>
  </si>
  <si>
    <t>Строительство подпорной стенки с устройством противопожарного проезда по ул. Льва Шатрова,35</t>
  </si>
  <si>
    <t>2010543340</t>
  </si>
  <si>
    <t>102.</t>
  </si>
  <si>
    <t>103.</t>
  </si>
  <si>
    <t>Приобретение земельных участков по ул. 3-я Ключевая, 11 с расположенными на них объектами недвижимости</t>
  </si>
  <si>
    <t>0810143330</t>
  </si>
  <si>
    <t>03302SК180</t>
  </si>
  <si>
    <t>Строительство здания для размещения дошкольного образовательного учреждения МАДОУ "Легополис" г. Перми, в квартале, ограниченном улицами Хабаровской, Ветлужской, Заречной, Красноводской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</si>
</sst>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/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left" vertical="center"/>
    </xf>
    <xf numFmtId="0" fontId="1" fillId="4" borderId="0" xfId="0" applyFont="1" applyFill="1"/>
    <xf numFmtId="1" fontId="1" fillId="4" borderId="0" xfId="0" applyNumberFormat="1" applyFont="1" applyFill="1" applyAlignment="1">
      <alignment horizontal="left" vertical="center"/>
    </xf>
    <xf numFmtId="164" fontId="1" fillId="5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center"/>
    </xf>
    <xf numFmtId="164" fontId="1" fillId="0" borderId="5" xfId="0" applyNumberFormat="1" applyFont="1" applyFill="1" applyBorder="1" applyAlignment="1">
      <alignment horizontal="right" vertical="center"/>
    </xf>
    <xf numFmtId="164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top" wrapText="1"/>
    </xf>
    <xf numFmtId="164" fontId="1" fillId="5" borderId="5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166" fontId="1" fillId="2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66" fontId="0" fillId="2" borderId="1" xfId="0" applyNumberForma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3" borderId="1" xfId="0" applyFont="1" applyFill="1" applyBorder="1"/>
    <xf numFmtId="164" fontId="1" fillId="3" borderId="5" xfId="0" applyNumberFormat="1" applyFont="1" applyFill="1" applyBorder="1"/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/>
    <xf numFmtId="49" fontId="1" fillId="5" borderId="0" xfId="0" applyNumberFormat="1" applyFont="1" applyFill="1" applyAlignment="1">
      <alignment horizontal="left" vertical="center"/>
    </xf>
    <xf numFmtId="1" fontId="1" fillId="5" borderId="0" xfId="0" applyNumberFormat="1" applyFont="1" applyFill="1" applyAlignment="1">
      <alignment horizontal="left" vertical="center"/>
    </xf>
    <xf numFmtId="0" fontId="1" fillId="5" borderId="0" xfId="0" applyFont="1" applyFill="1"/>
    <xf numFmtId="164" fontId="1" fillId="2" borderId="1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6" fontId="1" fillId="2" borderId="4" xfId="0" applyNumberFormat="1" applyFont="1" applyFill="1" applyBorder="1" applyAlignment="1">
      <alignment horizontal="left" vertical="top" wrapText="1"/>
    </xf>
    <xf numFmtId="166" fontId="1" fillId="2" borderId="7" xfId="0" applyNumberFormat="1" applyFont="1" applyFill="1" applyBorder="1" applyAlignment="1">
      <alignment horizontal="left" vertical="top" wrapText="1"/>
    </xf>
    <xf numFmtId="166" fontId="1" fillId="2" borderId="6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top"/>
    </xf>
    <xf numFmtId="166" fontId="0" fillId="2" borderId="7" xfId="0" applyNumberFormat="1" applyFill="1" applyBorder="1" applyAlignment="1">
      <alignment horizontal="center" vertical="top"/>
    </xf>
    <xf numFmtId="166" fontId="0" fillId="0" borderId="7" xfId="0" applyNumberFormat="1" applyBorder="1" applyAlignment="1">
      <alignment horizontal="center" vertical="top"/>
    </xf>
    <xf numFmtId="166" fontId="0" fillId="2" borderId="6" xfId="0" applyNumberForma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2" borderId="6" xfId="0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A304"/>
  <sheetViews>
    <sheetView tabSelected="1" zoomScale="65" zoomScaleNormal="65" workbookViewId="0">
      <selection activeCell="B1" sqref="B1"/>
    </sheetView>
  </sheetViews>
  <sheetFormatPr defaultColWidth="9.140625" defaultRowHeight="18.75" x14ac:dyDescent="0.3"/>
  <cols>
    <col min="1" max="1" width="5.5703125" style="3" customWidth="1"/>
    <col min="2" max="2" width="82.7109375" style="10" customWidth="1"/>
    <col min="3" max="3" width="21.28515625" style="10" customWidth="1"/>
    <col min="4" max="4" width="17.5703125" style="12" hidden="1" customWidth="1"/>
    <col min="5" max="5" width="17.5703125" style="43" hidden="1" customWidth="1"/>
    <col min="6" max="16" width="17.5703125" style="12" hidden="1" customWidth="1"/>
    <col min="17" max="17" width="17.5703125" style="23" hidden="1" customWidth="1"/>
    <col min="18" max="18" width="17.5703125" style="12" customWidth="1"/>
    <col min="19" max="19" width="17.5703125" style="12" hidden="1" customWidth="1"/>
    <col min="20" max="20" width="17.5703125" style="43" hidden="1" customWidth="1"/>
    <col min="21" max="33" width="17.5703125" style="12" hidden="1" customWidth="1"/>
    <col min="34" max="34" width="17.5703125" style="23" hidden="1" customWidth="1"/>
    <col min="35" max="35" width="17.5703125" style="12" customWidth="1"/>
    <col min="36" max="48" width="17.5703125" style="12" hidden="1" customWidth="1"/>
    <col min="49" max="49" width="17.5703125" style="23" hidden="1" customWidth="1"/>
    <col min="50" max="50" width="17.5703125" style="12" customWidth="1"/>
    <col min="51" max="51" width="15" style="9" hidden="1" customWidth="1"/>
    <col min="52" max="52" width="9.42578125" style="3" hidden="1" customWidth="1"/>
    <col min="53" max="53" width="9.140625" style="3" hidden="1" customWidth="1"/>
    <col min="54" max="54" width="9.140625" style="3" customWidth="1"/>
    <col min="55" max="16384" width="9.140625" style="3"/>
  </cols>
  <sheetData>
    <row r="1" spans="1:53" x14ac:dyDescent="0.3">
      <c r="AX1" s="12" t="s">
        <v>33</v>
      </c>
    </row>
    <row r="2" spans="1:53" x14ac:dyDescent="0.3">
      <c r="AX2" s="12" t="s">
        <v>17</v>
      </c>
    </row>
    <row r="3" spans="1:53" x14ac:dyDescent="0.3">
      <c r="AX3" s="12" t="s">
        <v>18</v>
      </c>
    </row>
    <row r="5" spans="1:53" x14ac:dyDescent="0.3">
      <c r="AN5" s="64"/>
      <c r="AP5" s="64"/>
      <c r="AR5" s="64"/>
      <c r="AT5" s="64"/>
      <c r="AV5" s="64"/>
      <c r="AX5" s="64" t="s">
        <v>33</v>
      </c>
    </row>
    <row r="6" spans="1:53" x14ac:dyDescent="0.3">
      <c r="AN6" s="64"/>
      <c r="AP6" s="64"/>
      <c r="AR6" s="64"/>
      <c r="AT6" s="64"/>
      <c r="AV6" s="64"/>
      <c r="AX6" s="64" t="s">
        <v>17</v>
      </c>
    </row>
    <row r="7" spans="1:53" x14ac:dyDescent="0.3">
      <c r="AN7" s="64"/>
      <c r="AP7" s="64"/>
      <c r="AR7" s="64"/>
      <c r="AT7" s="64"/>
      <c r="AV7" s="64"/>
      <c r="AX7" s="64" t="s">
        <v>18</v>
      </c>
    </row>
    <row r="8" spans="1:53" x14ac:dyDescent="0.3">
      <c r="AX8" s="12" t="s">
        <v>355</v>
      </c>
    </row>
    <row r="9" spans="1:53" ht="15.75" customHeight="1" x14ac:dyDescent="0.3">
      <c r="A9" s="120" t="s">
        <v>22</v>
      </c>
      <c r="B9" s="121"/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3"/>
      <c r="AK9" s="124"/>
      <c r="AL9" s="123"/>
      <c r="AM9" s="124"/>
      <c r="AN9" s="123"/>
      <c r="AO9" s="124"/>
      <c r="AP9" s="123"/>
      <c r="AQ9" s="124"/>
      <c r="AR9" s="123"/>
      <c r="AS9" s="124"/>
      <c r="AT9" s="123"/>
      <c r="AU9" s="124"/>
      <c r="AV9" s="124"/>
      <c r="AW9" s="124"/>
      <c r="AX9" s="123"/>
    </row>
    <row r="10" spans="1:53" ht="19.5" customHeight="1" x14ac:dyDescent="0.3">
      <c r="A10" s="120" t="s">
        <v>34</v>
      </c>
      <c r="B10" s="12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3"/>
      <c r="AK10" s="124"/>
      <c r="AL10" s="123"/>
      <c r="AM10" s="124"/>
      <c r="AN10" s="123"/>
      <c r="AO10" s="124"/>
      <c r="AP10" s="123"/>
      <c r="AQ10" s="124"/>
      <c r="AR10" s="123"/>
      <c r="AS10" s="124"/>
      <c r="AT10" s="123"/>
      <c r="AU10" s="124"/>
      <c r="AV10" s="124"/>
      <c r="AW10" s="124"/>
      <c r="AX10" s="123"/>
    </row>
    <row r="11" spans="1:53" x14ac:dyDescent="0.3">
      <c r="A11" s="125"/>
      <c r="B11" s="121"/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3"/>
      <c r="AK11" s="124"/>
      <c r="AL11" s="123"/>
      <c r="AM11" s="124"/>
      <c r="AN11" s="123"/>
      <c r="AO11" s="124"/>
      <c r="AP11" s="123"/>
      <c r="AQ11" s="124"/>
      <c r="AR11" s="123"/>
      <c r="AS11" s="124"/>
      <c r="AT11" s="123"/>
      <c r="AU11" s="124"/>
      <c r="AV11" s="124"/>
      <c r="AW11" s="124"/>
      <c r="AX11" s="123"/>
    </row>
    <row r="12" spans="1:53" x14ac:dyDescent="0.3">
      <c r="A12" s="4"/>
      <c r="B12" s="11"/>
      <c r="C12" s="11"/>
      <c r="AX12" s="12" t="s">
        <v>16</v>
      </c>
    </row>
    <row r="13" spans="1:53" ht="18.75" customHeight="1" x14ac:dyDescent="0.3">
      <c r="A13" s="85" t="s">
        <v>0</v>
      </c>
      <c r="B13" s="85" t="s">
        <v>13</v>
      </c>
      <c r="C13" s="85" t="s">
        <v>1</v>
      </c>
      <c r="D13" s="104" t="s">
        <v>23</v>
      </c>
      <c r="E13" s="90" t="s">
        <v>246</v>
      </c>
      <c r="F13" s="104" t="s">
        <v>23</v>
      </c>
      <c r="G13" s="92" t="s">
        <v>290</v>
      </c>
      <c r="H13" s="104" t="s">
        <v>23</v>
      </c>
      <c r="I13" s="92" t="s">
        <v>359</v>
      </c>
      <c r="J13" s="104" t="s">
        <v>23</v>
      </c>
      <c r="K13" s="92" t="s">
        <v>360</v>
      </c>
      <c r="L13" s="104" t="s">
        <v>23</v>
      </c>
      <c r="M13" s="92" t="s">
        <v>363</v>
      </c>
      <c r="N13" s="104" t="s">
        <v>23</v>
      </c>
      <c r="O13" s="92" t="s">
        <v>383</v>
      </c>
      <c r="P13" s="104" t="s">
        <v>23</v>
      </c>
      <c r="Q13" s="126" t="s">
        <v>385</v>
      </c>
      <c r="R13" s="104" t="s">
        <v>23</v>
      </c>
      <c r="S13" s="94" t="s">
        <v>24</v>
      </c>
      <c r="T13" s="90" t="s">
        <v>246</v>
      </c>
      <c r="U13" s="94" t="s">
        <v>24</v>
      </c>
      <c r="V13" s="92" t="s">
        <v>290</v>
      </c>
      <c r="W13" s="94" t="s">
        <v>24</v>
      </c>
      <c r="X13" s="92" t="s">
        <v>358</v>
      </c>
      <c r="Y13" s="94" t="s">
        <v>24</v>
      </c>
      <c r="Z13" s="92" t="s">
        <v>359</v>
      </c>
      <c r="AA13" s="94" t="s">
        <v>24</v>
      </c>
      <c r="AB13" s="92" t="s">
        <v>360</v>
      </c>
      <c r="AC13" s="94" t="s">
        <v>24</v>
      </c>
      <c r="AD13" s="92" t="s">
        <v>363</v>
      </c>
      <c r="AE13" s="94" t="s">
        <v>24</v>
      </c>
      <c r="AF13" s="92" t="s">
        <v>383</v>
      </c>
      <c r="AG13" s="94" t="s">
        <v>24</v>
      </c>
      <c r="AH13" s="126" t="s">
        <v>385</v>
      </c>
      <c r="AI13" s="94" t="s">
        <v>24</v>
      </c>
      <c r="AJ13" s="94" t="s">
        <v>35</v>
      </c>
      <c r="AK13" s="92" t="s">
        <v>246</v>
      </c>
      <c r="AL13" s="94" t="s">
        <v>35</v>
      </c>
      <c r="AM13" s="92" t="s">
        <v>290</v>
      </c>
      <c r="AN13" s="94" t="s">
        <v>35</v>
      </c>
      <c r="AO13" s="92" t="s">
        <v>359</v>
      </c>
      <c r="AP13" s="94" t="s">
        <v>35</v>
      </c>
      <c r="AQ13" s="92" t="s">
        <v>359</v>
      </c>
      <c r="AR13" s="94" t="s">
        <v>35</v>
      </c>
      <c r="AS13" s="92" t="s">
        <v>363</v>
      </c>
      <c r="AT13" s="94" t="s">
        <v>35</v>
      </c>
      <c r="AU13" s="92" t="s">
        <v>383</v>
      </c>
      <c r="AV13" s="94" t="s">
        <v>35</v>
      </c>
      <c r="AW13" s="126" t="s">
        <v>385</v>
      </c>
      <c r="AX13" s="94" t="s">
        <v>35</v>
      </c>
    </row>
    <row r="14" spans="1:53" x14ac:dyDescent="0.3">
      <c r="A14" s="86"/>
      <c r="B14" s="99"/>
      <c r="C14" s="86"/>
      <c r="D14" s="105"/>
      <c r="E14" s="91"/>
      <c r="F14" s="105"/>
      <c r="G14" s="93"/>
      <c r="H14" s="105"/>
      <c r="I14" s="93"/>
      <c r="J14" s="105"/>
      <c r="K14" s="93"/>
      <c r="L14" s="105"/>
      <c r="M14" s="93"/>
      <c r="N14" s="105"/>
      <c r="O14" s="93"/>
      <c r="P14" s="105"/>
      <c r="Q14" s="127"/>
      <c r="R14" s="105"/>
      <c r="S14" s="95"/>
      <c r="T14" s="91"/>
      <c r="U14" s="95"/>
      <c r="V14" s="93"/>
      <c r="W14" s="95"/>
      <c r="X14" s="93"/>
      <c r="Y14" s="95"/>
      <c r="Z14" s="93"/>
      <c r="AA14" s="95"/>
      <c r="AB14" s="93"/>
      <c r="AC14" s="95"/>
      <c r="AD14" s="93"/>
      <c r="AE14" s="95"/>
      <c r="AF14" s="93"/>
      <c r="AG14" s="95"/>
      <c r="AH14" s="128"/>
      <c r="AI14" s="95"/>
      <c r="AJ14" s="95"/>
      <c r="AK14" s="93"/>
      <c r="AL14" s="95"/>
      <c r="AM14" s="93"/>
      <c r="AN14" s="95"/>
      <c r="AO14" s="93"/>
      <c r="AP14" s="95"/>
      <c r="AQ14" s="93"/>
      <c r="AR14" s="95"/>
      <c r="AS14" s="93"/>
      <c r="AT14" s="95"/>
      <c r="AU14" s="93"/>
      <c r="AV14" s="95"/>
      <c r="AW14" s="128"/>
      <c r="AX14" s="95"/>
    </row>
    <row r="15" spans="1:53" x14ac:dyDescent="0.3">
      <c r="A15" s="58"/>
      <c r="B15" s="7" t="s">
        <v>2</v>
      </c>
      <c r="C15" s="7"/>
      <c r="D15" s="29">
        <f>D17+D18+D19</f>
        <v>1392505.5</v>
      </c>
      <c r="E15" s="29">
        <f>E17+E18+E19</f>
        <v>-160420.6</v>
      </c>
      <c r="F15" s="29">
        <f>D15+E15</f>
        <v>1232084.8999999999</v>
      </c>
      <c r="G15" s="29">
        <f>G17+G18+G19</f>
        <v>180275.78900000002</v>
      </c>
      <c r="H15" s="29">
        <f>F15+G15</f>
        <v>1412360.689</v>
      </c>
      <c r="I15" s="29">
        <f>I17+I18+I19</f>
        <v>-1481.5470000000005</v>
      </c>
      <c r="J15" s="29">
        <f>H15+I15</f>
        <v>1410879.142</v>
      </c>
      <c r="K15" s="29">
        <f>K17+K18+K19</f>
        <v>-26082.3</v>
      </c>
      <c r="L15" s="29">
        <f>J15+K15</f>
        <v>1384796.8419999999</v>
      </c>
      <c r="M15" s="29">
        <f>M17+M18+M19</f>
        <v>-136280.77800000002</v>
      </c>
      <c r="N15" s="29">
        <f>L15+M15</f>
        <v>1248516.064</v>
      </c>
      <c r="O15" s="29">
        <f>O17+O18+O19</f>
        <v>0</v>
      </c>
      <c r="P15" s="29">
        <f>N15+O15</f>
        <v>1248516.064</v>
      </c>
      <c r="Q15" s="29">
        <f>Q17+Q18+Q19</f>
        <v>-60400.86</v>
      </c>
      <c r="R15" s="15">
        <f>P15+Q15</f>
        <v>1188115.2039999999</v>
      </c>
      <c r="S15" s="29">
        <f t="shared" ref="S15:AJ15" si="0">S17+S18+S19</f>
        <v>1411436.5</v>
      </c>
      <c r="T15" s="29">
        <f>T17+T18+T19</f>
        <v>144990.90000000002</v>
      </c>
      <c r="U15" s="29">
        <f>S15+T15</f>
        <v>1556427.4</v>
      </c>
      <c r="V15" s="29">
        <f>V17+V18+V19</f>
        <v>0</v>
      </c>
      <c r="W15" s="29">
        <f>U15+V15</f>
        <v>1556427.4</v>
      </c>
      <c r="X15" s="29">
        <f>X17+X18+X19</f>
        <v>0</v>
      </c>
      <c r="Y15" s="29">
        <f>W15+X15</f>
        <v>1556427.4</v>
      </c>
      <c r="Z15" s="29">
        <f>Z17+Z18+Z19</f>
        <v>0</v>
      </c>
      <c r="AA15" s="29">
        <f>Y15+Z15</f>
        <v>1556427.4</v>
      </c>
      <c r="AB15" s="29">
        <f>AB17+AB18+AB19</f>
        <v>-28858.976999999999</v>
      </c>
      <c r="AC15" s="29">
        <f>AA15+AB15</f>
        <v>1527568.423</v>
      </c>
      <c r="AD15" s="29">
        <f>AD17+AD18+AD19</f>
        <v>216664.13500000001</v>
      </c>
      <c r="AE15" s="29">
        <f>AC15+AD15</f>
        <v>1744232.558</v>
      </c>
      <c r="AF15" s="29">
        <f>AF17+AF18+AF19</f>
        <v>0</v>
      </c>
      <c r="AG15" s="29">
        <f>AE15+AF15</f>
        <v>1744232.558</v>
      </c>
      <c r="AH15" s="29">
        <f>AH17+AH18+AH19</f>
        <v>55158.9</v>
      </c>
      <c r="AI15" s="15">
        <f>AG15+AH15</f>
        <v>1799391.4579999999</v>
      </c>
      <c r="AJ15" s="29">
        <f t="shared" si="0"/>
        <v>1015988</v>
      </c>
      <c r="AK15" s="30">
        <f>AK17+AK18+AK19</f>
        <v>-106010.1</v>
      </c>
      <c r="AL15" s="30">
        <f>AJ15+AK15</f>
        <v>909977.9</v>
      </c>
      <c r="AM15" s="30">
        <f>AM17+AM18+AM19</f>
        <v>0</v>
      </c>
      <c r="AN15" s="30">
        <f>AL15+AM15</f>
        <v>909977.9</v>
      </c>
      <c r="AO15" s="30">
        <f>AO17+AO18+AO19</f>
        <v>0</v>
      </c>
      <c r="AP15" s="30">
        <f>AN15+AO15</f>
        <v>909977.9</v>
      </c>
      <c r="AQ15" s="30">
        <f>AQ17+AQ18+AQ19</f>
        <v>0</v>
      </c>
      <c r="AR15" s="30">
        <f>AP15+AQ15</f>
        <v>909977.9</v>
      </c>
      <c r="AS15" s="30">
        <f>AS17+AS18+AS19</f>
        <v>203684.962</v>
      </c>
      <c r="AT15" s="30">
        <f>AR15+AS15</f>
        <v>1113662.862</v>
      </c>
      <c r="AU15" s="30">
        <f>AU17+AU18+AU19</f>
        <v>0</v>
      </c>
      <c r="AV15" s="30">
        <f>AT15+AU15</f>
        <v>1113662.862</v>
      </c>
      <c r="AW15" s="30">
        <f>AW17+AW18+AW19</f>
        <v>0</v>
      </c>
      <c r="AX15" s="16">
        <f>AV15+AW15</f>
        <v>1113662.862</v>
      </c>
      <c r="AY15" s="31"/>
      <c r="AZ15" s="32"/>
      <c r="BA15" s="32"/>
    </row>
    <row r="16" spans="1:53" x14ac:dyDescent="0.3">
      <c r="A16" s="58"/>
      <c r="B16" s="7" t="s">
        <v>5</v>
      </c>
      <c r="C16" s="7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5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15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16"/>
      <c r="AY16" s="31"/>
      <c r="AZ16" s="32"/>
      <c r="BA16" s="32"/>
    </row>
    <row r="17" spans="1:53" s="32" customFormat="1" hidden="1" x14ac:dyDescent="0.3">
      <c r="A17" s="28"/>
      <c r="B17" s="37" t="s">
        <v>6</v>
      </c>
      <c r="C17" s="38"/>
      <c r="D17" s="39">
        <f>D20+D21+D22+D23+D27+D39+D46+D51+D56+D61+D63+D66+D70+D73+D74+D75+D76+D77+D78+D79+D24+D48+D72+D32+D43+D53+D58+D37</f>
        <v>611119.5</v>
      </c>
      <c r="E17" s="39">
        <f>E20+E21+E22+E23+E27+E39+E46+E51+E56+E61+E63+E66+E70+E73+E74+E75+E76+E77+E78+E79+E24+E48+E72+E32+E43+E53+E58+E37</f>
        <v>-160420.6</v>
      </c>
      <c r="F17" s="29">
        <f t="shared" ref="F17:F102" si="1">D17+E17</f>
        <v>450698.9</v>
      </c>
      <c r="G17" s="39">
        <f>G20+G21+G22+G23+G27+G46+G51+G56+G61+G63+G66+G70+G73+G74+G75+G76+G77+G78+G79+G24+G48+G72+G32+G43+G53+G58+G37+G41+G80+G86+G87+G89+G81+G88</f>
        <v>180275.78900000002</v>
      </c>
      <c r="H17" s="29">
        <f t="shared" ref="H17:H25" si="2">F17+G17</f>
        <v>630974.68900000001</v>
      </c>
      <c r="I17" s="39">
        <f>I20+I21+I22+I23+I27+I46+I51+I56+I61+I63+I66+I70+I73+I74+I75+I76+I77+I78+I79+I24+I48+I72+I32+I43+I53+I58+I37+I41+I80+I86+I87+I89+I81+I88</f>
        <v>-5690.5220000000008</v>
      </c>
      <c r="J17" s="29">
        <f t="shared" ref="J17:J25" si="3">H17+I17</f>
        <v>625284.16700000002</v>
      </c>
      <c r="K17" s="39">
        <f>K20+K21+K22+K23+K27+K46+K51+K56+K61+K63+K66+K70+K73+K74+K75+K76+K77+K78+K79+K24+K48+K72+K32+K43+K53+K58+K37+K41+K80+K86+K87+K89+K81+K88</f>
        <v>0</v>
      </c>
      <c r="L17" s="29">
        <f t="shared" ref="L17:L25" si="4">J17+K17</f>
        <v>625284.16700000002</v>
      </c>
      <c r="M17" s="39">
        <f>M20+M21+M22+M23+M27+M46+M51+M56+M61+M63+M66+M70+M73+M74+M75+M76+M77+M78+M79+M24+M48+M72+M32+M43+M53+M58+M37+M41+M80+M86+M87+M89+M88+M90+M91+M93+M83+M92+M94</f>
        <v>-145632.04100000003</v>
      </c>
      <c r="N17" s="29">
        <f t="shared" ref="N17:N25" si="5">L17+M17</f>
        <v>479652.12599999999</v>
      </c>
      <c r="O17" s="39">
        <f>O20+O21+O22+O23+O27+O46+O51+O56+O61+O63+O66+O70+O73+O74+O75+O76+O77+O78+O79+O24+O48+O72+O32+O43+O53+O58+O37+O41+O80+O86+O87+O89+O88+O90+O91+O93+O83+O92+O94</f>
        <v>0</v>
      </c>
      <c r="P17" s="29">
        <f t="shared" ref="P17:P25" si="6">N17+O17</f>
        <v>479652.12599999999</v>
      </c>
      <c r="Q17" s="39">
        <f>Q20+Q21+Q22+Q23+Q27+Q46+Q51+Q56+Q61+Q63+Q66+Q70+Q73+Q74+Q75+Q76+Q77+Q78+Q79+Q24+Q48+Q72+Q32+Q43+Q53+Q58+Q37+Q41+Q80+Q86+Q87+Q89+Q88+Q90+Q91+Q93+Q83+Q92+Q94+Q95+Q96</f>
        <v>-60400.86</v>
      </c>
      <c r="R17" s="29">
        <f t="shared" ref="R17:R25" si="7">P17+Q17</f>
        <v>419251.266</v>
      </c>
      <c r="S17" s="39">
        <f>S20+S21+S22+S23+S27+S39+S46+S51+S56+S61+S63+S66+S70+S73+S74+S75+S76+S77+S78+S79+S24+S48+S72+S32+S43+S53+S58+S37</f>
        <v>524618.50000000012</v>
      </c>
      <c r="T17" s="39">
        <f>T20+T21+T22+T23+T27+T39+T46+T51+T56+T61+T63+T66+T70+T73+T74+T75+T76+T77+T78+T79+T24+T48+T72+T32+T43+T53+T58+T37</f>
        <v>144990.90000000002</v>
      </c>
      <c r="U17" s="29">
        <f t="shared" ref="U17:U102" si="8">S17+T17</f>
        <v>669609.40000000014</v>
      </c>
      <c r="V17" s="39">
        <f>V20+V21+V22+V23+V27+V46+V51+V56+V61+V63+V66+V70+V73+V74+V75+V76+V77+V78+V79+V24+V48+V72+V32+V43+V53+V58+V37+V41+V82+V86+V87+V89+V81+V88</f>
        <v>0</v>
      </c>
      <c r="W17" s="29">
        <f t="shared" ref="W17:W25" si="9">U17+V17</f>
        <v>669609.40000000014</v>
      </c>
      <c r="X17" s="39">
        <f>X20+X21+X22+X23+X27+X46+X51+X56+X61+X63+X66+X70+X73+X74+X75+X76+X77+X78+X79+X24+X48+X72+X32+X43+X53+X58+X37+X41+X82+X86+X87+X89+X81+X88</f>
        <v>0</v>
      </c>
      <c r="Y17" s="29">
        <f t="shared" ref="Y17:Y25" si="10">W17+X17</f>
        <v>669609.40000000014</v>
      </c>
      <c r="Z17" s="39">
        <f>Z20+Z21+Z22+Z23+Z27+Z46+Z51+Z56+Z61+Z63+Z66+Z70+Z73+Z74+Z75+Z76+Z77+Z78+Z79+Z24+Z48+Z72+Z32+Z43+Z53+Z58+Z37+Z41+Z82+Z86+Z87+Z89+Z81+Z88</f>
        <v>0</v>
      </c>
      <c r="AA17" s="29">
        <f t="shared" ref="AA17:AA25" si="11">Y17+Z17</f>
        <v>669609.40000000014</v>
      </c>
      <c r="AB17" s="39">
        <f>AB20+AB21+AB22+AB23+AB27+AB46+AB51+AB56+AB61+AB63+AB66+AB70+AB73+AB74+AB75+AB76+AB77+AB78+AB79+AB24+AB48+AB72+AB32+AB43+AB53+AB58+AB37+AB41+AB82+AB86+AB87+AB89+AB81+AB88</f>
        <v>-1537.377</v>
      </c>
      <c r="AC17" s="29">
        <f t="shared" ref="AC17:AC25" si="12">AA17+AB17</f>
        <v>668072.02300000016</v>
      </c>
      <c r="AD17" s="39">
        <f>AD20+AD21+AD22+AD23+AD27+AD46+AD51+AD56+AD61+AD63+AD66+AD70+AD73+AD74+AD75+AD76+AD77+AD78+AD79+AD24+AD48+AD72+AD32+AD43+AD53+AD58+AD37+AD41+AD80+AD86+AD87+AD89+AD88+AD90+AD91+AD93+AD83+AD92+AD94</f>
        <v>216664.13500000001</v>
      </c>
      <c r="AE17" s="29">
        <f t="shared" ref="AE17:AE25" si="13">AC17+AD17</f>
        <v>884736.15800000017</v>
      </c>
      <c r="AF17" s="39">
        <f>AF20+AF21+AF22+AF23+AF27+AF46+AF51+AF56+AF61+AF63+AF66+AF70+AF73+AF74+AF75+AF76+AF77+AF78+AF79+AF24+AF48+AF72+AF32+AF43+AF53+AF58+AF37+AF41+AF80+AF86+AF87+AF89+AF88+AF90+AF91+AF93+AF83+AF92+AF94</f>
        <v>0</v>
      </c>
      <c r="AG17" s="29">
        <f t="shared" ref="AG17:AG25" si="14">AE17+AF17</f>
        <v>884736.15800000017</v>
      </c>
      <c r="AH17" s="39">
        <f>AH20+AH21+AH22+AH23+AH27+AH46+AH51+AH56+AH61+AH63+AH66+AH70+AH73+AH74+AH75+AH76+AH77+AH78+AH79+AH24+AH48+AH72+AH32+AH43+AH53+AH58+AH37+AH41+AH80+AH86+AH87+AH89+AH88+AH90+AH91+AH93+AH83+AH92+AH94+AH95+AH96</f>
        <v>55158.9</v>
      </c>
      <c r="AI17" s="29">
        <f t="shared" ref="AI17:AI25" si="15">AG17+AH17</f>
        <v>939895.05800000019</v>
      </c>
      <c r="AJ17" s="39">
        <f>AJ20+AJ21+AJ22+AJ23+AJ27+AJ39+AJ46+AJ51+AJ56+AJ61+AJ63+AJ66+AJ70+AJ73+AJ74+AJ75+AJ76+AJ77+AJ78+AJ79+AJ24+AJ48+AJ72+AJ32+AJ43+AJ53+AJ58+AJ37</f>
        <v>618176.1</v>
      </c>
      <c r="AK17" s="40">
        <f>AK20+AK21+AK22+AK23+AK27+AK39+AK46+AK51+AK56+AK61+AK63+AK66+AK70+AK73+AK74+AK75+AK76+AK77+AK78+AK79+AK24+AK48+AK72+AK32+AK43+AK53+AK58+AK37</f>
        <v>-106010.1</v>
      </c>
      <c r="AL17" s="30">
        <f t="shared" ref="AL17:AL102" si="16">AJ17+AK17</f>
        <v>512166</v>
      </c>
      <c r="AM17" s="40">
        <f>AM20+AM21+AM22+AM23+AM27+AM46+AM51+AM56+AM61+AM63+AM66+AM70+AM73+AM74+AM75+AM76+AM77+AM78+AM79+AM24+AM48+AM72+AM32+AM43+AM53+AM58+AM37+AM41+AM82+AM86+AM87+AM89+AM81+AM88</f>
        <v>0</v>
      </c>
      <c r="AN17" s="30">
        <f t="shared" ref="AN17:AN25" si="17">AL17+AM17</f>
        <v>512166</v>
      </c>
      <c r="AO17" s="40">
        <f>AO20+AO21+AO22+AO23+AO27+AO46+AO51+AO56+AO61+AO63+AO66+AO70+AO73+AO74+AO75+AO76+AO77+AO78+AO79+AO24+AO48+AO72+AO32+AO43+AO53+AO58+AO37+AO41+AO82+AO86+AO87+AO89+AO81+AO88</f>
        <v>0</v>
      </c>
      <c r="AP17" s="30">
        <f t="shared" ref="AP17:AP25" si="18">AN17+AO17</f>
        <v>512166</v>
      </c>
      <c r="AQ17" s="40">
        <f>AQ20+AQ21+AQ22+AQ23+AQ27+AQ46+AQ51+AQ56+AQ61+AQ63+AQ66+AQ70+AQ73+AQ74+AQ75+AQ76+AQ77+AQ78+AQ79+AQ24+AQ48+AQ72+AQ32+AQ43+AQ53+AQ58+AQ37+AQ41+AQ82+AQ86+AQ87+AQ89+AQ81+AQ88</f>
        <v>0</v>
      </c>
      <c r="AR17" s="30">
        <f t="shared" ref="AR17:AR25" si="19">AP17+AQ17</f>
        <v>512166</v>
      </c>
      <c r="AS17" s="40">
        <f>AS20+AS21+AS22+AS23+AS27+AS46+AS51+AS56+AS61+AS63+AS66+AS70+AS73+AS74+AS75+AS76+AS77+AS78+AS79+AS24+AS48+AS72+AS32+AS43+AS53+AS58+AS37+AS41+AS80+AS86+AS87+AS89+AS88+AS90+AS91+AS93+AS83+AS92+AS94</f>
        <v>203684.962</v>
      </c>
      <c r="AT17" s="30">
        <f t="shared" ref="AT17:AT25" si="20">AR17+AS17</f>
        <v>715850.96200000006</v>
      </c>
      <c r="AU17" s="40">
        <f>AU20+AU21+AU22+AU23+AU27+AU46+AU51+AU56+AU61+AU63+AU66+AU70+AU73+AU74+AU75+AU76+AU77+AU78+AU79+AU24+AU48+AU72+AU32+AU43+AU53+AU58+AU37+AU41+AU80+AU86+AU87+AU89+AU88+AU90+AU91+AU93+AU83+AU92+AU94</f>
        <v>0</v>
      </c>
      <c r="AV17" s="30">
        <f t="shared" ref="AV17:AV25" si="21">AT17+AU17</f>
        <v>715850.96200000006</v>
      </c>
      <c r="AW17" s="40">
        <f>AW20+AW21+AW22+AW23+AW27+AW46+AW51+AW56+AW61+AW63+AW66+AW70+AW73+AW74+AW75+AW76+AW77+AW78+AW79+AW24+AW48+AW72+AW32+AW43+AW53+AW58+AW37+AW41+AW80+AW86+AW87+AW89+AW88+AW90+AW91+AW93+AW83+AW92+AW94+AW95+AW96</f>
        <v>0</v>
      </c>
      <c r="AX17" s="30">
        <f t="shared" ref="AX17:AX25" si="22">AV17+AW17</f>
        <v>715850.96200000006</v>
      </c>
      <c r="AY17" s="31"/>
      <c r="AZ17" s="33">
        <v>0</v>
      </c>
    </row>
    <row r="18" spans="1:53" x14ac:dyDescent="0.3">
      <c r="A18" s="58"/>
      <c r="B18" s="79" t="s">
        <v>12</v>
      </c>
      <c r="C18" s="7"/>
      <c r="D18" s="29">
        <f>D28+D47+D57+D62+D67+D71+D52+D33+D38</f>
        <v>523839.19999999995</v>
      </c>
      <c r="E18" s="29">
        <f>E28+E47+E57+E62+E67+E71+E52+E33+E38</f>
        <v>0</v>
      </c>
      <c r="F18" s="29">
        <f t="shared" si="1"/>
        <v>523839.19999999995</v>
      </c>
      <c r="G18" s="29">
        <f>G28+G47+G57+G62+G67+G71+G52+G33+G38+G42</f>
        <v>0</v>
      </c>
      <c r="H18" s="29">
        <f t="shared" si="2"/>
        <v>523839.19999999995</v>
      </c>
      <c r="I18" s="29">
        <f>I28+I47+I57+I62+I67+I71+I52+I33+I38+I42</f>
        <v>4208.9750000000004</v>
      </c>
      <c r="J18" s="29">
        <f t="shared" si="3"/>
        <v>528048.17499999993</v>
      </c>
      <c r="K18" s="29">
        <f>K28+K47+K57+K62+K67+K71+K52+K33+K38+K42</f>
        <v>0</v>
      </c>
      <c r="L18" s="29">
        <f t="shared" si="4"/>
        <v>528048.17499999993</v>
      </c>
      <c r="M18" s="29">
        <f>M28+M47+M57+M62+M67+M71+M52+M33+M38+M42+M84</f>
        <v>467.56299999999999</v>
      </c>
      <c r="N18" s="29">
        <f t="shared" si="5"/>
        <v>528515.7379999999</v>
      </c>
      <c r="O18" s="29">
        <f>O28+O47+O57+O62+O67+O71+O52+O33+O38+O42+O84</f>
        <v>0</v>
      </c>
      <c r="P18" s="29">
        <f t="shared" si="6"/>
        <v>528515.7379999999</v>
      </c>
      <c r="Q18" s="29">
        <f>Q28+Q47+Q57+Q62+Q67+Q71+Q52+Q33+Q38+Q42+Q84</f>
        <v>0</v>
      </c>
      <c r="R18" s="15">
        <f t="shared" si="7"/>
        <v>528515.7379999999</v>
      </c>
      <c r="S18" s="29">
        <f>S28+S47+S57+S62+S67+S71+S52+S33+S38</f>
        <v>629271.1</v>
      </c>
      <c r="T18" s="29">
        <f>T28+T47+T57+T62+T67+T71+T52+T33+T38</f>
        <v>0</v>
      </c>
      <c r="U18" s="29">
        <f t="shared" si="8"/>
        <v>629271.1</v>
      </c>
      <c r="V18" s="29">
        <f>V28+V47+V57+V62+V67+V71+V52+V33+V38+V42</f>
        <v>0</v>
      </c>
      <c r="W18" s="29">
        <f t="shared" si="9"/>
        <v>629271.1</v>
      </c>
      <c r="X18" s="29">
        <f>X28+X47+X57+X62+X67+X71+X52+X33+X38+X42</f>
        <v>0</v>
      </c>
      <c r="Y18" s="29">
        <f t="shared" si="10"/>
        <v>629271.1</v>
      </c>
      <c r="Z18" s="29">
        <f>Z28+Z47+Z57+Z62+Z67+Z71+Z52+Z33+Z38+Z42</f>
        <v>0</v>
      </c>
      <c r="AA18" s="29">
        <f t="shared" si="11"/>
        <v>629271.1</v>
      </c>
      <c r="AB18" s="29">
        <f>AB28+AB47+AB57+AB62+AB67+AB71+AB52+AB33+AB38+AB42</f>
        <v>0</v>
      </c>
      <c r="AC18" s="29">
        <f t="shared" si="12"/>
        <v>629271.1</v>
      </c>
      <c r="AD18" s="29">
        <f>AD28+AD47+AD57+AD62+AD67+AD71+AD52+AD33+AD38+AD42+AD84</f>
        <v>0</v>
      </c>
      <c r="AE18" s="29">
        <f t="shared" si="13"/>
        <v>629271.1</v>
      </c>
      <c r="AF18" s="29">
        <f>AF28+AF47+AF57+AF62+AF67+AF71+AF52+AF33+AF38+AF42+AF84</f>
        <v>0</v>
      </c>
      <c r="AG18" s="29">
        <f t="shared" si="14"/>
        <v>629271.1</v>
      </c>
      <c r="AH18" s="29">
        <f>AH28+AH47+AH57+AH62+AH67+AH71+AH52+AH33+AH38+AH42+AH84</f>
        <v>0</v>
      </c>
      <c r="AI18" s="15">
        <f t="shared" si="15"/>
        <v>629271.1</v>
      </c>
      <c r="AJ18" s="29">
        <f>AJ28+AJ47+AJ57+AJ62+AJ67+AJ71+AJ52+AJ33+AJ38</f>
        <v>397811.89999999997</v>
      </c>
      <c r="AK18" s="30">
        <f>AK28+AK47+AK57+AK62+AK67+AK71+AK52+AK33+AK38</f>
        <v>0</v>
      </c>
      <c r="AL18" s="30">
        <f t="shared" si="16"/>
        <v>397811.89999999997</v>
      </c>
      <c r="AM18" s="30">
        <f>AM28+AM47+AM57+AM62+AM67+AM71+AM52+AM33+AM38+AM42</f>
        <v>0</v>
      </c>
      <c r="AN18" s="30">
        <f t="shared" si="17"/>
        <v>397811.89999999997</v>
      </c>
      <c r="AO18" s="30">
        <f>AO28+AO47+AO57+AO62+AO67+AO71+AO52+AO33+AO38+AO42</f>
        <v>0</v>
      </c>
      <c r="AP18" s="30">
        <f t="shared" si="18"/>
        <v>397811.89999999997</v>
      </c>
      <c r="AQ18" s="30">
        <f>AQ28+AQ47+AQ57+AQ62+AQ67+AQ71+AQ52+AQ33+AQ38+AQ42</f>
        <v>0</v>
      </c>
      <c r="AR18" s="30">
        <f t="shared" si="19"/>
        <v>397811.89999999997</v>
      </c>
      <c r="AS18" s="30">
        <f>AS28+AS47+AS57+AS62+AS67+AS71+AS52+AS33+AS38+AS42+AS84</f>
        <v>0</v>
      </c>
      <c r="AT18" s="30">
        <f t="shared" si="20"/>
        <v>397811.89999999997</v>
      </c>
      <c r="AU18" s="30">
        <f>AU28+AU47+AU57+AU62+AU67+AU71+AU52+AU33+AU38+AU42+AU84</f>
        <v>0</v>
      </c>
      <c r="AV18" s="30">
        <f t="shared" si="21"/>
        <v>397811.89999999997</v>
      </c>
      <c r="AW18" s="30">
        <f>AW28+AW47+AW57+AW62+AW67+AW71+AW52+AW33+AW38+AW42+AW84</f>
        <v>0</v>
      </c>
      <c r="AX18" s="16">
        <f t="shared" si="22"/>
        <v>397811.89999999997</v>
      </c>
      <c r="AY18" s="31"/>
      <c r="AZ18" s="33"/>
      <c r="BA18" s="32"/>
    </row>
    <row r="19" spans="1:53" x14ac:dyDescent="0.3">
      <c r="A19" s="58"/>
      <c r="B19" s="80" t="s">
        <v>29</v>
      </c>
      <c r="C19" s="7"/>
      <c r="D19" s="29">
        <f>D29+D34</f>
        <v>257546.8</v>
      </c>
      <c r="E19" s="29">
        <f>E29+E34</f>
        <v>0</v>
      </c>
      <c r="F19" s="29">
        <f t="shared" si="1"/>
        <v>257546.8</v>
      </c>
      <c r="G19" s="29">
        <f>G29+G34</f>
        <v>0</v>
      </c>
      <c r="H19" s="29">
        <f t="shared" si="2"/>
        <v>257546.8</v>
      </c>
      <c r="I19" s="29">
        <f>I29+I34</f>
        <v>0</v>
      </c>
      <c r="J19" s="29">
        <f t="shared" si="3"/>
        <v>257546.8</v>
      </c>
      <c r="K19" s="29">
        <f>K29+K34</f>
        <v>-26082.3</v>
      </c>
      <c r="L19" s="29">
        <f t="shared" si="4"/>
        <v>231464.5</v>
      </c>
      <c r="M19" s="29">
        <f>M29+M34+M85</f>
        <v>8883.7000000000007</v>
      </c>
      <c r="N19" s="29">
        <f t="shared" si="5"/>
        <v>240348.2</v>
      </c>
      <c r="O19" s="29">
        <f>O29+O34+O85</f>
        <v>0</v>
      </c>
      <c r="P19" s="29">
        <f t="shared" si="6"/>
        <v>240348.2</v>
      </c>
      <c r="Q19" s="29">
        <f>Q29+Q34+Q85</f>
        <v>0</v>
      </c>
      <c r="R19" s="15">
        <f t="shared" si="7"/>
        <v>240348.2</v>
      </c>
      <c r="S19" s="29">
        <f t="shared" ref="S19:AJ19" si="23">S29+S34</f>
        <v>257546.9</v>
      </c>
      <c r="T19" s="29">
        <f>T29+T34</f>
        <v>0</v>
      </c>
      <c r="U19" s="29">
        <f t="shared" si="8"/>
        <v>257546.9</v>
      </c>
      <c r="V19" s="29">
        <f>V29+V34</f>
        <v>0</v>
      </c>
      <c r="W19" s="29">
        <f t="shared" si="9"/>
        <v>257546.9</v>
      </c>
      <c r="X19" s="29">
        <f>X29+X34</f>
        <v>0</v>
      </c>
      <c r="Y19" s="29">
        <f t="shared" si="10"/>
        <v>257546.9</v>
      </c>
      <c r="Z19" s="29">
        <f>Z29+Z34</f>
        <v>0</v>
      </c>
      <c r="AA19" s="29">
        <f t="shared" si="11"/>
        <v>257546.9</v>
      </c>
      <c r="AB19" s="29">
        <f>AB29+AB34</f>
        <v>-27321.599999999999</v>
      </c>
      <c r="AC19" s="29">
        <f t="shared" si="12"/>
        <v>230225.3</v>
      </c>
      <c r="AD19" s="29">
        <f>AD29+AD34+AD85</f>
        <v>0</v>
      </c>
      <c r="AE19" s="29">
        <f t="shared" si="13"/>
        <v>230225.3</v>
      </c>
      <c r="AF19" s="29">
        <f>AF29+AF34+AF85</f>
        <v>0</v>
      </c>
      <c r="AG19" s="29">
        <f t="shared" si="14"/>
        <v>230225.3</v>
      </c>
      <c r="AH19" s="29">
        <f>AH29+AH34+AH85</f>
        <v>0</v>
      </c>
      <c r="AI19" s="15">
        <f t="shared" si="15"/>
        <v>230225.3</v>
      </c>
      <c r="AJ19" s="29">
        <f t="shared" si="23"/>
        <v>0</v>
      </c>
      <c r="AK19" s="30">
        <f>AK29+AK34</f>
        <v>0</v>
      </c>
      <c r="AL19" s="30">
        <f t="shared" si="16"/>
        <v>0</v>
      </c>
      <c r="AM19" s="30">
        <f>AM29+AM34</f>
        <v>0</v>
      </c>
      <c r="AN19" s="30">
        <f t="shared" si="17"/>
        <v>0</v>
      </c>
      <c r="AO19" s="30">
        <f>AO29+AO34</f>
        <v>0</v>
      </c>
      <c r="AP19" s="30">
        <f t="shared" si="18"/>
        <v>0</v>
      </c>
      <c r="AQ19" s="30">
        <f>AQ29+AQ34</f>
        <v>0</v>
      </c>
      <c r="AR19" s="30">
        <f t="shared" si="19"/>
        <v>0</v>
      </c>
      <c r="AS19" s="30">
        <f>AS29+AS34+AS85</f>
        <v>0</v>
      </c>
      <c r="AT19" s="30">
        <f t="shared" si="20"/>
        <v>0</v>
      </c>
      <c r="AU19" s="30">
        <f>AU29+AU34+AU85</f>
        <v>0</v>
      </c>
      <c r="AV19" s="30">
        <f t="shared" si="21"/>
        <v>0</v>
      </c>
      <c r="AW19" s="30">
        <f>AW29+AW34+AW85</f>
        <v>0</v>
      </c>
      <c r="AX19" s="16">
        <f t="shared" si="22"/>
        <v>0</v>
      </c>
      <c r="AY19" s="31"/>
      <c r="AZ19" s="33"/>
      <c r="BA19" s="32"/>
    </row>
    <row r="20" spans="1:53" ht="56.25" x14ac:dyDescent="0.3">
      <c r="A20" s="60" t="s">
        <v>30</v>
      </c>
      <c r="B20" s="79" t="s">
        <v>50</v>
      </c>
      <c r="C20" s="79" t="s">
        <v>128</v>
      </c>
      <c r="D20" s="15">
        <v>0</v>
      </c>
      <c r="E20" s="44">
        <v>0</v>
      </c>
      <c r="F20" s="15">
        <f t="shared" si="1"/>
        <v>0</v>
      </c>
      <c r="G20" s="15">
        <v>0</v>
      </c>
      <c r="H20" s="15">
        <f t="shared" si="2"/>
        <v>0</v>
      </c>
      <c r="I20" s="15">
        <v>0</v>
      </c>
      <c r="J20" s="15">
        <f t="shared" si="3"/>
        <v>0</v>
      </c>
      <c r="K20" s="15">
        <v>0</v>
      </c>
      <c r="L20" s="15">
        <f t="shared" si="4"/>
        <v>0</v>
      </c>
      <c r="M20" s="15">
        <v>0</v>
      </c>
      <c r="N20" s="15">
        <f t="shared" si="5"/>
        <v>0</v>
      </c>
      <c r="O20" s="15">
        <v>0</v>
      </c>
      <c r="P20" s="15">
        <f t="shared" si="6"/>
        <v>0</v>
      </c>
      <c r="Q20" s="24">
        <v>0</v>
      </c>
      <c r="R20" s="15">
        <f t="shared" si="7"/>
        <v>0</v>
      </c>
      <c r="S20" s="15">
        <v>0</v>
      </c>
      <c r="T20" s="44">
        <v>0</v>
      </c>
      <c r="U20" s="15">
        <f t="shared" si="8"/>
        <v>0</v>
      </c>
      <c r="V20" s="15">
        <v>0</v>
      </c>
      <c r="W20" s="15">
        <f t="shared" si="9"/>
        <v>0</v>
      </c>
      <c r="X20" s="15">
        <v>0</v>
      </c>
      <c r="Y20" s="15">
        <f t="shared" si="10"/>
        <v>0</v>
      </c>
      <c r="Z20" s="15">
        <v>0</v>
      </c>
      <c r="AA20" s="15">
        <f t="shared" si="11"/>
        <v>0</v>
      </c>
      <c r="AB20" s="15">
        <v>0</v>
      </c>
      <c r="AC20" s="15">
        <f t="shared" si="12"/>
        <v>0</v>
      </c>
      <c r="AD20" s="15">
        <v>0</v>
      </c>
      <c r="AE20" s="15">
        <f t="shared" si="13"/>
        <v>0</v>
      </c>
      <c r="AF20" s="15">
        <v>0</v>
      </c>
      <c r="AG20" s="15">
        <f t="shared" si="14"/>
        <v>0</v>
      </c>
      <c r="AH20" s="24">
        <v>0</v>
      </c>
      <c r="AI20" s="15">
        <f t="shared" si="15"/>
        <v>0</v>
      </c>
      <c r="AJ20" s="16">
        <v>5984</v>
      </c>
      <c r="AK20" s="16">
        <v>0</v>
      </c>
      <c r="AL20" s="16">
        <f t="shared" si="16"/>
        <v>5984</v>
      </c>
      <c r="AM20" s="16">
        <v>0</v>
      </c>
      <c r="AN20" s="16">
        <f t="shared" si="17"/>
        <v>5984</v>
      </c>
      <c r="AO20" s="16">
        <v>0</v>
      </c>
      <c r="AP20" s="16">
        <f t="shared" si="18"/>
        <v>5984</v>
      </c>
      <c r="AQ20" s="16">
        <v>0</v>
      </c>
      <c r="AR20" s="16">
        <f t="shared" si="19"/>
        <v>5984</v>
      </c>
      <c r="AS20" s="16">
        <v>0</v>
      </c>
      <c r="AT20" s="16">
        <f t="shared" si="20"/>
        <v>5984</v>
      </c>
      <c r="AU20" s="16">
        <v>0</v>
      </c>
      <c r="AV20" s="16">
        <f t="shared" si="21"/>
        <v>5984</v>
      </c>
      <c r="AW20" s="26">
        <v>0</v>
      </c>
      <c r="AX20" s="16">
        <f t="shared" si="22"/>
        <v>5984</v>
      </c>
      <c r="AY20" s="9" t="s">
        <v>84</v>
      </c>
      <c r="AZ20" s="13"/>
    </row>
    <row r="21" spans="1:53" ht="56.25" x14ac:dyDescent="0.3">
      <c r="A21" s="60" t="s">
        <v>135</v>
      </c>
      <c r="B21" s="79" t="s">
        <v>51</v>
      </c>
      <c r="C21" s="79" t="s">
        <v>128</v>
      </c>
      <c r="D21" s="15">
        <v>0</v>
      </c>
      <c r="E21" s="44">
        <v>0</v>
      </c>
      <c r="F21" s="15">
        <f t="shared" si="1"/>
        <v>0</v>
      </c>
      <c r="G21" s="15">
        <v>0</v>
      </c>
      <c r="H21" s="15">
        <f t="shared" si="2"/>
        <v>0</v>
      </c>
      <c r="I21" s="15">
        <v>0</v>
      </c>
      <c r="J21" s="15">
        <f t="shared" si="3"/>
        <v>0</v>
      </c>
      <c r="K21" s="15">
        <v>0</v>
      </c>
      <c r="L21" s="15">
        <f t="shared" si="4"/>
        <v>0</v>
      </c>
      <c r="M21" s="15">
        <v>0</v>
      </c>
      <c r="N21" s="15">
        <f t="shared" si="5"/>
        <v>0</v>
      </c>
      <c r="O21" s="15">
        <v>0</v>
      </c>
      <c r="P21" s="15">
        <f t="shared" si="6"/>
        <v>0</v>
      </c>
      <c r="Q21" s="24">
        <v>0</v>
      </c>
      <c r="R21" s="15">
        <f t="shared" si="7"/>
        <v>0</v>
      </c>
      <c r="S21" s="15">
        <v>0</v>
      </c>
      <c r="T21" s="44">
        <v>0</v>
      </c>
      <c r="U21" s="15">
        <f t="shared" si="8"/>
        <v>0</v>
      </c>
      <c r="V21" s="15">
        <v>0</v>
      </c>
      <c r="W21" s="15">
        <f t="shared" si="9"/>
        <v>0</v>
      </c>
      <c r="X21" s="15">
        <v>0</v>
      </c>
      <c r="Y21" s="15">
        <f t="shared" si="10"/>
        <v>0</v>
      </c>
      <c r="Z21" s="15">
        <v>0</v>
      </c>
      <c r="AA21" s="15">
        <f t="shared" si="11"/>
        <v>0</v>
      </c>
      <c r="AB21" s="15">
        <v>0</v>
      </c>
      <c r="AC21" s="15">
        <f t="shared" si="12"/>
        <v>0</v>
      </c>
      <c r="AD21" s="15">
        <v>0</v>
      </c>
      <c r="AE21" s="15">
        <f t="shared" si="13"/>
        <v>0</v>
      </c>
      <c r="AF21" s="15">
        <v>0</v>
      </c>
      <c r="AG21" s="15">
        <f t="shared" si="14"/>
        <v>0</v>
      </c>
      <c r="AH21" s="24">
        <v>0</v>
      </c>
      <c r="AI21" s="15">
        <f t="shared" si="15"/>
        <v>0</v>
      </c>
      <c r="AJ21" s="16">
        <v>6874.9</v>
      </c>
      <c r="AK21" s="16">
        <v>0</v>
      </c>
      <c r="AL21" s="16">
        <f t="shared" si="16"/>
        <v>6874.9</v>
      </c>
      <c r="AM21" s="16">
        <v>0</v>
      </c>
      <c r="AN21" s="16">
        <f t="shared" si="17"/>
        <v>6874.9</v>
      </c>
      <c r="AO21" s="16">
        <v>0</v>
      </c>
      <c r="AP21" s="16">
        <f t="shared" si="18"/>
        <v>6874.9</v>
      </c>
      <c r="AQ21" s="16">
        <v>0</v>
      </c>
      <c r="AR21" s="16">
        <f t="shared" si="19"/>
        <v>6874.9</v>
      </c>
      <c r="AS21" s="16">
        <v>0</v>
      </c>
      <c r="AT21" s="16">
        <f t="shared" si="20"/>
        <v>6874.9</v>
      </c>
      <c r="AU21" s="16">
        <v>0</v>
      </c>
      <c r="AV21" s="16">
        <f t="shared" si="21"/>
        <v>6874.9</v>
      </c>
      <c r="AW21" s="26">
        <v>0</v>
      </c>
      <c r="AX21" s="16">
        <f t="shared" si="22"/>
        <v>6874.9</v>
      </c>
      <c r="AY21" s="9" t="s">
        <v>85</v>
      </c>
      <c r="AZ21" s="13"/>
    </row>
    <row r="22" spans="1:53" ht="56.25" hidden="1" x14ac:dyDescent="0.3">
      <c r="A22" s="60" t="s">
        <v>136</v>
      </c>
      <c r="B22" s="73" t="s">
        <v>52</v>
      </c>
      <c r="C22" s="74" t="s">
        <v>128</v>
      </c>
      <c r="D22" s="18">
        <v>0</v>
      </c>
      <c r="E22" s="44">
        <v>0</v>
      </c>
      <c r="F22" s="15">
        <f t="shared" si="1"/>
        <v>0</v>
      </c>
      <c r="G22" s="15">
        <v>0</v>
      </c>
      <c r="H22" s="15">
        <f t="shared" si="2"/>
        <v>0</v>
      </c>
      <c r="I22" s="15">
        <v>0</v>
      </c>
      <c r="J22" s="15">
        <f t="shared" si="3"/>
        <v>0</v>
      </c>
      <c r="K22" s="15">
        <v>0</v>
      </c>
      <c r="L22" s="15">
        <f t="shared" si="4"/>
        <v>0</v>
      </c>
      <c r="M22" s="15">
        <v>0</v>
      </c>
      <c r="N22" s="15">
        <f t="shared" si="5"/>
        <v>0</v>
      </c>
      <c r="O22" s="15">
        <v>0</v>
      </c>
      <c r="P22" s="15">
        <f t="shared" si="6"/>
        <v>0</v>
      </c>
      <c r="Q22" s="24"/>
      <c r="R22" s="15">
        <f t="shared" si="7"/>
        <v>0</v>
      </c>
      <c r="S22" s="18">
        <v>5817.9</v>
      </c>
      <c r="T22" s="44">
        <v>0</v>
      </c>
      <c r="U22" s="15">
        <f t="shared" si="8"/>
        <v>5817.9</v>
      </c>
      <c r="V22" s="15">
        <v>0</v>
      </c>
      <c r="W22" s="15">
        <f t="shared" si="9"/>
        <v>5817.9</v>
      </c>
      <c r="X22" s="15">
        <v>0</v>
      </c>
      <c r="Y22" s="15">
        <f t="shared" si="10"/>
        <v>5817.9</v>
      </c>
      <c r="Z22" s="15">
        <v>0</v>
      </c>
      <c r="AA22" s="15">
        <f t="shared" si="11"/>
        <v>5817.9</v>
      </c>
      <c r="AB22" s="15">
        <v>0</v>
      </c>
      <c r="AC22" s="15">
        <f t="shared" si="12"/>
        <v>5817.9</v>
      </c>
      <c r="AD22" s="15">
        <v>0</v>
      </c>
      <c r="AE22" s="15">
        <f t="shared" si="13"/>
        <v>5817.9</v>
      </c>
      <c r="AF22" s="15">
        <v>0</v>
      </c>
      <c r="AG22" s="15">
        <f t="shared" si="14"/>
        <v>5817.9</v>
      </c>
      <c r="AH22" s="24">
        <v>-5817.9</v>
      </c>
      <c r="AI22" s="15">
        <f t="shared" si="15"/>
        <v>0</v>
      </c>
      <c r="AJ22" s="17">
        <v>137141.1</v>
      </c>
      <c r="AK22" s="15">
        <v>0</v>
      </c>
      <c r="AL22" s="16">
        <f t="shared" si="16"/>
        <v>137141.1</v>
      </c>
      <c r="AM22" s="15">
        <v>0</v>
      </c>
      <c r="AN22" s="16">
        <f t="shared" si="17"/>
        <v>137141.1</v>
      </c>
      <c r="AO22" s="15">
        <v>0</v>
      </c>
      <c r="AP22" s="16">
        <f t="shared" si="18"/>
        <v>137141.1</v>
      </c>
      <c r="AQ22" s="15">
        <v>0</v>
      </c>
      <c r="AR22" s="16">
        <f t="shared" si="19"/>
        <v>137141.1</v>
      </c>
      <c r="AS22" s="15">
        <v>0</v>
      </c>
      <c r="AT22" s="16">
        <f t="shared" si="20"/>
        <v>137141.1</v>
      </c>
      <c r="AU22" s="15">
        <v>0</v>
      </c>
      <c r="AV22" s="16">
        <f t="shared" si="21"/>
        <v>137141.1</v>
      </c>
      <c r="AW22" s="24">
        <v>-137141.1</v>
      </c>
      <c r="AX22" s="16">
        <f t="shared" si="22"/>
        <v>0</v>
      </c>
      <c r="AY22" s="9" t="s">
        <v>86</v>
      </c>
      <c r="AZ22" s="13">
        <v>0</v>
      </c>
    </row>
    <row r="23" spans="1:53" ht="56.25" x14ac:dyDescent="0.3">
      <c r="A23" s="60" t="s">
        <v>136</v>
      </c>
      <c r="B23" s="80" t="s">
        <v>53</v>
      </c>
      <c r="C23" s="79" t="s">
        <v>128</v>
      </c>
      <c r="D23" s="15">
        <v>0</v>
      </c>
      <c r="E23" s="44">
        <v>137239.1</v>
      </c>
      <c r="F23" s="15">
        <f t="shared" si="1"/>
        <v>137239.1</v>
      </c>
      <c r="G23" s="15"/>
      <c r="H23" s="15">
        <f t="shared" si="2"/>
        <v>137239.1</v>
      </c>
      <c r="I23" s="15"/>
      <c r="J23" s="15">
        <f t="shared" si="3"/>
        <v>137239.1</v>
      </c>
      <c r="K23" s="15"/>
      <c r="L23" s="15">
        <f t="shared" si="4"/>
        <v>137239.1</v>
      </c>
      <c r="M23" s="15">
        <v>-50000</v>
      </c>
      <c r="N23" s="15">
        <f t="shared" si="5"/>
        <v>87239.1</v>
      </c>
      <c r="O23" s="15"/>
      <c r="P23" s="15">
        <f t="shared" si="6"/>
        <v>87239.1</v>
      </c>
      <c r="Q23" s="24"/>
      <c r="R23" s="15">
        <f t="shared" si="7"/>
        <v>87239.1</v>
      </c>
      <c r="S23" s="15">
        <v>0</v>
      </c>
      <c r="T23" s="44">
        <v>108101.7</v>
      </c>
      <c r="U23" s="15">
        <f t="shared" si="8"/>
        <v>108101.7</v>
      </c>
      <c r="V23" s="15"/>
      <c r="W23" s="15">
        <f t="shared" si="9"/>
        <v>108101.7</v>
      </c>
      <c r="X23" s="15"/>
      <c r="Y23" s="15">
        <f t="shared" si="10"/>
        <v>108101.7</v>
      </c>
      <c r="Z23" s="15"/>
      <c r="AA23" s="15">
        <f t="shared" si="11"/>
        <v>108101.7</v>
      </c>
      <c r="AB23" s="15"/>
      <c r="AC23" s="15">
        <f t="shared" si="12"/>
        <v>108101.7</v>
      </c>
      <c r="AD23" s="15">
        <v>50000</v>
      </c>
      <c r="AE23" s="15">
        <f t="shared" si="13"/>
        <v>158101.70000000001</v>
      </c>
      <c r="AF23" s="15"/>
      <c r="AG23" s="15">
        <f t="shared" si="14"/>
        <v>158101.70000000001</v>
      </c>
      <c r="AH23" s="24"/>
      <c r="AI23" s="15">
        <f t="shared" si="15"/>
        <v>158101.70000000001</v>
      </c>
      <c r="AJ23" s="16">
        <v>6601.1</v>
      </c>
      <c r="AK23" s="16">
        <v>-924.5</v>
      </c>
      <c r="AL23" s="16">
        <f t="shared" si="16"/>
        <v>5676.6</v>
      </c>
      <c r="AM23" s="16"/>
      <c r="AN23" s="16">
        <f t="shared" si="17"/>
        <v>5676.6</v>
      </c>
      <c r="AO23" s="16"/>
      <c r="AP23" s="16">
        <f t="shared" si="18"/>
        <v>5676.6</v>
      </c>
      <c r="AQ23" s="16"/>
      <c r="AR23" s="16">
        <f t="shared" si="19"/>
        <v>5676.6</v>
      </c>
      <c r="AS23" s="16"/>
      <c r="AT23" s="16">
        <f t="shared" si="20"/>
        <v>5676.6</v>
      </c>
      <c r="AU23" s="16"/>
      <c r="AV23" s="16">
        <f t="shared" si="21"/>
        <v>5676.6</v>
      </c>
      <c r="AW23" s="26"/>
      <c r="AX23" s="16">
        <f t="shared" si="22"/>
        <v>5676.6</v>
      </c>
      <c r="AY23" s="9" t="s">
        <v>87</v>
      </c>
      <c r="AZ23" s="13"/>
    </row>
    <row r="24" spans="1:53" ht="56.25" x14ac:dyDescent="0.3">
      <c r="A24" s="60" t="s">
        <v>137</v>
      </c>
      <c r="B24" s="80" t="s">
        <v>54</v>
      </c>
      <c r="C24" s="79" t="s">
        <v>128</v>
      </c>
      <c r="D24" s="15">
        <v>218006.30000000002</v>
      </c>
      <c r="E24" s="44">
        <f>-114032.7-1.4</f>
        <v>-114034.09999999999</v>
      </c>
      <c r="F24" s="15">
        <f t="shared" si="1"/>
        <v>103972.20000000003</v>
      </c>
      <c r="G24" s="15">
        <v>117652.06</v>
      </c>
      <c r="H24" s="15">
        <f t="shared" si="2"/>
        <v>221624.26</v>
      </c>
      <c r="I24" s="15">
        <v>-1481.547</v>
      </c>
      <c r="J24" s="15">
        <f t="shared" si="3"/>
        <v>220142.71300000002</v>
      </c>
      <c r="K24" s="15"/>
      <c r="L24" s="15">
        <f t="shared" si="4"/>
        <v>220142.71300000002</v>
      </c>
      <c r="M24" s="15">
        <v>-68605.801000000007</v>
      </c>
      <c r="N24" s="15">
        <f t="shared" si="5"/>
        <v>151536.91200000001</v>
      </c>
      <c r="O24" s="15"/>
      <c r="P24" s="15">
        <f t="shared" si="6"/>
        <v>151536.91200000001</v>
      </c>
      <c r="Q24" s="24">
        <v>-50000</v>
      </c>
      <c r="R24" s="15">
        <f t="shared" si="7"/>
        <v>101536.91200000001</v>
      </c>
      <c r="S24" s="15">
        <v>0</v>
      </c>
      <c r="T24" s="44">
        <v>114032.7</v>
      </c>
      <c r="U24" s="15">
        <f t="shared" si="8"/>
        <v>114032.7</v>
      </c>
      <c r="V24" s="15"/>
      <c r="W24" s="15">
        <f t="shared" si="9"/>
        <v>114032.7</v>
      </c>
      <c r="X24" s="15"/>
      <c r="Y24" s="15">
        <f t="shared" si="10"/>
        <v>114032.7</v>
      </c>
      <c r="Z24" s="15"/>
      <c r="AA24" s="15">
        <f t="shared" si="11"/>
        <v>114032.7</v>
      </c>
      <c r="AB24" s="15">
        <v>-1537.377</v>
      </c>
      <c r="AC24" s="15">
        <f t="shared" si="12"/>
        <v>112495.323</v>
      </c>
      <c r="AD24" s="15">
        <v>68605.801000000007</v>
      </c>
      <c r="AE24" s="15">
        <f t="shared" si="13"/>
        <v>181101.12400000001</v>
      </c>
      <c r="AF24" s="15"/>
      <c r="AG24" s="15">
        <f t="shared" si="14"/>
        <v>181101.12400000001</v>
      </c>
      <c r="AH24" s="24">
        <v>50000</v>
      </c>
      <c r="AI24" s="15">
        <f t="shared" si="15"/>
        <v>231101.12400000001</v>
      </c>
      <c r="AJ24" s="15">
        <v>0</v>
      </c>
      <c r="AK24" s="16"/>
      <c r="AL24" s="16">
        <f t="shared" si="16"/>
        <v>0</v>
      </c>
      <c r="AM24" s="16"/>
      <c r="AN24" s="16">
        <f t="shared" si="17"/>
        <v>0</v>
      </c>
      <c r="AO24" s="16"/>
      <c r="AP24" s="16">
        <f t="shared" si="18"/>
        <v>0</v>
      </c>
      <c r="AQ24" s="16"/>
      <c r="AR24" s="16">
        <f t="shared" si="19"/>
        <v>0</v>
      </c>
      <c r="AS24" s="16"/>
      <c r="AT24" s="16">
        <f t="shared" si="20"/>
        <v>0</v>
      </c>
      <c r="AU24" s="16"/>
      <c r="AV24" s="16">
        <f t="shared" si="21"/>
        <v>0</v>
      </c>
      <c r="AW24" s="26"/>
      <c r="AX24" s="16">
        <f t="shared" si="22"/>
        <v>0</v>
      </c>
      <c r="AY24" s="9" t="s">
        <v>88</v>
      </c>
      <c r="AZ24" s="13"/>
    </row>
    <row r="25" spans="1:53" ht="56.25" x14ac:dyDescent="0.3">
      <c r="A25" s="100" t="s">
        <v>138</v>
      </c>
      <c r="B25" s="80" t="s">
        <v>55</v>
      </c>
      <c r="C25" s="79" t="s">
        <v>128</v>
      </c>
      <c r="D25" s="15">
        <f>D27+D28+D29</f>
        <v>390645</v>
      </c>
      <c r="E25" s="44">
        <f>E27+E28+E29</f>
        <v>-13775.400000000001</v>
      </c>
      <c r="F25" s="15">
        <f t="shared" si="1"/>
        <v>376869.6</v>
      </c>
      <c r="G25" s="15">
        <f>G27+G28+G29</f>
        <v>7.0000000000000001E-3</v>
      </c>
      <c r="H25" s="15">
        <f t="shared" si="2"/>
        <v>376869.60699999996</v>
      </c>
      <c r="I25" s="15">
        <f>I27+I28+I29</f>
        <v>0</v>
      </c>
      <c r="J25" s="15">
        <f t="shared" si="3"/>
        <v>376869.60699999996</v>
      </c>
      <c r="K25" s="15">
        <f>K27+K28+K29</f>
        <v>-26082.3</v>
      </c>
      <c r="L25" s="15">
        <f t="shared" si="4"/>
        <v>350787.30699999997</v>
      </c>
      <c r="M25" s="15">
        <f>M27+M28+M29</f>
        <v>0</v>
      </c>
      <c r="N25" s="15">
        <f t="shared" si="5"/>
        <v>350787.30699999997</v>
      </c>
      <c r="O25" s="15">
        <f>O27+O28+O29</f>
        <v>0</v>
      </c>
      <c r="P25" s="15">
        <f t="shared" si="6"/>
        <v>350787.30699999997</v>
      </c>
      <c r="Q25" s="24">
        <f>Q27+Q28+Q29</f>
        <v>0</v>
      </c>
      <c r="R25" s="15">
        <f t="shared" si="7"/>
        <v>350787.30699999997</v>
      </c>
      <c r="S25" s="15">
        <f t="shared" ref="S25:AJ25" si="24">S27+S28+S29</f>
        <v>293033.8</v>
      </c>
      <c r="T25" s="44">
        <f>T27+T28+T29</f>
        <v>0</v>
      </c>
      <c r="U25" s="15">
        <f t="shared" si="8"/>
        <v>293033.8</v>
      </c>
      <c r="V25" s="15">
        <f>V27+V28+V29</f>
        <v>0</v>
      </c>
      <c r="W25" s="15">
        <f t="shared" si="9"/>
        <v>293033.8</v>
      </c>
      <c r="X25" s="15">
        <f>X27+X28+X29</f>
        <v>0</v>
      </c>
      <c r="Y25" s="15">
        <f t="shared" si="10"/>
        <v>293033.8</v>
      </c>
      <c r="Z25" s="15">
        <f>Z27+Z28+Z29</f>
        <v>50151</v>
      </c>
      <c r="AA25" s="15">
        <f t="shared" si="11"/>
        <v>343184.8</v>
      </c>
      <c r="AB25" s="15">
        <f>AB27+AB28+AB29</f>
        <v>-27321.599999999999</v>
      </c>
      <c r="AC25" s="15">
        <f t="shared" si="12"/>
        <v>315863.2</v>
      </c>
      <c r="AD25" s="15">
        <f>AD27+AD28+AD29</f>
        <v>0</v>
      </c>
      <c r="AE25" s="15">
        <f t="shared" si="13"/>
        <v>315863.2</v>
      </c>
      <c r="AF25" s="15">
        <f>AF27+AF28+AF29</f>
        <v>0</v>
      </c>
      <c r="AG25" s="15">
        <f t="shared" si="14"/>
        <v>315863.2</v>
      </c>
      <c r="AH25" s="24">
        <f>AH27+AH28+AH29</f>
        <v>0</v>
      </c>
      <c r="AI25" s="15">
        <f t="shared" si="15"/>
        <v>315863.2</v>
      </c>
      <c r="AJ25" s="15">
        <f t="shared" si="24"/>
        <v>0</v>
      </c>
      <c r="AK25" s="16">
        <f>AK27+AK28+AK29</f>
        <v>0</v>
      </c>
      <c r="AL25" s="16">
        <f t="shared" si="16"/>
        <v>0</v>
      </c>
      <c r="AM25" s="16">
        <f>AM27+AM28+AM29</f>
        <v>0</v>
      </c>
      <c r="AN25" s="16">
        <f t="shared" si="17"/>
        <v>0</v>
      </c>
      <c r="AO25" s="16">
        <f>AO27+AO28+AO29</f>
        <v>0</v>
      </c>
      <c r="AP25" s="16">
        <f t="shared" si="18"/>
        <v>0</v>
      </c>
      <c r="AQ25" s="16">
        <f>AQ27+AQ28+AQ29</f>
        <v>0</v>
      </c>
      <c r="AR25" s="16">
        <f t="shared" si="19"/>
        <v>0</v>
      </c>
      <c r="AS25" s="16">
        <f>AS27+AS28+AS29</f>
        <v>0</v>
      </c>
      <c r="AT25" s="16">
        <f t="shared" si="20"/>
        <v>0</v>
      </c>
      <c r="AU25" s="16">
        <f>AU27+AU28+AU29</f>
        <v>0</v>
      </c>
      <c r="AV25" s="16">
        <f t="shared" si="21"/>
        <v>0</v>
      </c>
      <c r="AW25" s="26">
        <f>AW27+AW28+AW29</f>
        <v>0</v>
      </c>
      <c r="AX25" s="16">
        <f t="shared" si="22"/>
        <v>0</v>
      </c>
      <c r="AZ25" s="13"/>
    </row>
    <row r="26" spans="1:53" x14ac:dyDescent="0.3">
      <c r="A26" s="101"/>
      <c r="B26" s="80" t="s">
        <v>5</v>
      </c>
      <c r="C26" s="79"/>
      <c r="D26" s="15"/>
      <c r="E26" s="4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4"/>
      <c r="R26" s="15"/>
      <c r="S26" s="15"/>
      <c r="T26" s="4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24"/>
      <c r="AI26" s="15"/>
      <c r="AJ26" s="15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26"/>
      <c r="AX26" s="16"/>
      <c r="AZ26" s="13"/>
    </row>
    <row r="27" spans="1:53" hidden="1" x14ac:dyDescent="0.3">
      <c r="A27" s="102"/>
      <c r="B27" s="20" t="s">
        <v>6</v>
      </c>
      <c r="C27" s="6"/>
      <c r="D27" s="15">
        <v>22843.7</v>
      </c>
      <c r="E27" s="44">
        <v>-10.199999999999999</v>
      </c>
      <c r="F27" s="15">
        <f t="shared" si="1"/>
        <v>22833.5</v>
      </c>
      <c r="G27" s="15">
        <v>7.0000000000000001E-3</v>
      </c>
      <c r="H27" s="15">
        <f t="shared" ref="H27:H30" si="25">F27+G27</f>
        <v>22833.507000000001</v>
      </c>
      <c r="I27" s="15"/>
      <c r="J27" s="15">
        <f t="shared" ref="J27:J30" si="26">H27+I27</f>
        <v>22833.507000000001</v>
      </c>
      <c r="K27" s="15"/>
      <c r="L27" s="15">
        <f t="shared" ref="L27:L30" si="27">J27+K27</f>
        <v>22833.507000000001</v>
      </c>
      <c r="M27" s="15"/>
      <c r="N27" s="15">
        <f t="shared" ref="N27:N30" si="28">L27+M27</f>
        <v>22833.507000000001</v>
      </c>
      <c r="O27" s="15"/>
      <c r="P27" s="15">
        <f t="shared" ref="P27:P30" si="29">N27+O27</f>
        <v>22833.507000000001</v>
      </c>
      <c r="Q27" s="24"/>
      <c r="R27" s="15">
        <f t="shared" ref="R27:R30" si="30">P27+Q27</f>
        <v>22833.507000000001</v>
      </c>
      <c r="S27" s="15">
        <v>4627.2</v>
      </c>
      <c r="T27" s="44"/>
      <c r="U27" s="15">
        <f t="shared" si="8"/>
        <v>4627.2</v>
      </c>
      <c r="V27" s="15"/>
      <c r="W27" s="15">
        <f t="shared" ref="W27:W30" si="31">U27+V27</f>
        <v>4627.2</v>
      </c>
      <c r="X27" s="15"/>
      <c r="Y27" s="15">
        <f>W27+X27</f>
        <v>4627.2</v>
      </c>
      <c r="Z27" s="15"/>
      <c r="AA27" s="15">
        <f>Y27+Z27</f>
        <v>4627.2</v>
      </c>
      <c r="AB27" s="15"/>
      <c r="AC27" s="15">
        <f>AA27+AB27</f>
        <v>4627.2</v>
      </c>
      <c r="AD27" s="15"/>
      <c r="AE27" s="15">
        <f>AC27+AD27</f>
        <v>4627.2</v>
      </c>
      <c r="AF27" s="15"/>
      <c r="AG27" s="15">
        <f>AE27+AF27</f>
        <v>4627.2</v>
      </c>
      <c r="AH27" s="24"/>
      <c r="AI27" s="15">
        <f>AG27+AH27</f>
        <v>4627.2</v>
      </c>
      <c r="AJ27" s="15">
        <v>0</v>
      </c>
      <c r="AK27" s="16"/>
      <c r="AL27" s="16">
        <f t="shared" si="16"/>
        <v>0</v>
      </c>
      <c r="AM27" s="16"/>
      <c r="AN27" s="16">
        <f t="shared" ref="AN27:AN30" si="32">AL27+AM27</f>
        <v>0</v>
      </c>
      <c r="AO27" s="16"/>
      <c r="AP27" s="16">
        <f t="shared" ref="AP27:AP30" si="33">AN27+AO27</f>
        <v>0</v>
      </c>
      <c r="AQ27" s="16"/>
      <c r="AR27" s="16">
        <f t="shared" ref="AR27:AR30" si="34">AP27+AQ27</f>
        <v>0</v>
      </c>
      <c r="AS27" s="16"/>
      <c r="AT27" s="16">
        <f t="shared" ref="AT27:AT30" si="35">AR27+AS27</f>
        <v>0</v>
      </c>
      <c r="AU27" s="16"/>
      <c r="AV27" s="16">
        <f t="shared" ref="AV27:AV30" si="36">AT27+AU27</f>
        <v>0</v>
      </c>
      <c r="AW27" s="26"/>
      <c r="AX27" s="16">
        <f t="shared" ref="AX27:AX30" si="37">AV27+AW27</f>
        <v>0</v>
      </c>
      <c r="AY27" s="9" t="s">
        <v>241</v>
      </c>
      <c r="AZ27" s="13">
        <v>0</v>
      </c>
    </row>
    <row r="28" spans="1:53" x14ac:dyDescent="0.3">
      <c r="A28" s="101"/>
      <c r="B28" s="80" t="s">
        <v>12</v>
      </c>
      <c r="C28" s="79"/>
      <c r="D28" s="15">
        <f>13765.2+96489.3</f>
        <v>110254.5</v>
      </c>
      <c r="E28" s="44">
        <v>-13765.2</v>
      </c>
      <c r="F28" s="15">
        <f t="shared" si="1"/>
        <v>96489.3</v>
      </c>
      <c r="G28" s="15"/>
      <c r="H28" s="15">
        <f t="shared" si="25"/>
        <v>96489.3</v>
      </c>
      <c r="I28" s="15"/>
      <c r="J28" s="15">
        <f t="shared" si="26"/>
        <v>96489.3</v>
      </c>
      <c r="K28" s="15">
        <f>9646.9-9646.9</f>
        <v>0</v>
      </c>
      <c r="L28" s="15">
        <f t="shared" si="27"/>
        <v>96489.3</v>
      </c>
      <c r="M28" s="15">
        <f>9646.9-9646.9</f>
        <v>0</v>
      </c>
      <c r="N28" s="15">
        <f t="shared" si="28"/>
        <v>96489.3</v>
      </c>
      <c r="O28" s="15"/>
      <c r="P28" s="15">
        <f t="shared" si="29"/>
        <v>96489.3</v>
      </c>
      <c r="Q28" s="24"/>
      <c r="R28" s="15">
        <f t="shared" si="30"/>
        <v>96489.3</v>
      </c>
      <c r="S28" s="15">
        <v>66424.3</v>
      </c>
      <c r="T28" s="44"/>
      <c r="U28" s="15">
        <f t="shared" si="8"/>
        <v>66424.3</v>
      </c>
      <c r="V28" s="15"/>
      <c r="W28" s="15">
        <f t="shared" si="31"/>
        <v>66424.3</v>
      </c>
      <c r="X28" s="15"/>
      <c r="Y28" s="15">
        <f>W28+X28</f>
        <v>66424.3</v>
      </c>
      <c r="Z28" s="15">
        <v>50151</v>
      </c>
      <c r="AA28" s="15">
        <f>Y28+Z28</f>
        <v>116575.3</v>
      </c>
      <c r="AB28" s="15">
        <f>9107.2-9107.2</f>
        <v>0</v>
      </c>
      <c r="AC28" s="15">
        <f>AA28+AB28</f>
        <v>116575.3</v>
      </c>
      <c r="AD28" s="15">
        <f>9107.2-9107.2</f>
        <v>0</v>
      </c>
      <c r="AE28" s="15">
        <f>AC28+AD28</f>
        <v>116575.3</v>
      </c>
      <c r="AF28" s="15"/>
      <c r="AG28" s="15">
        <f>AE28+AF28</f>
        <v>116575.3</v>
      </c>
      <c r="AH28" s="24"/>
      <c r="AI28" s="15">
        <f>AG28+AH28</f>
        <v>116575.3</v>
      </c>
      <c r="AJ28" s="15">
        <v>0</v>
      </c>
      <c r="AK28" s="16"/>
      <c r="AL28" s="16">
        <f t="shared" si="16"/>
        <v>0</v>
      </c>
      <c r="AM28" s="16"/>
      <c r="AN28" s="16">
        <f t="shared" si="32"/>
        <v>0</v>
      </c>
      <c r="AO28" s="16"/>
      <c r="AP28" s="16">
        <f t="shared" si="33"/>
        <v>0</v>
      </c>
      <c r="AQ28" s="16"/>
      <c r="AR28" s="16">
        <f t="shared" si="34"/>
        <v>0</v>
      </c>
      <c r="AS28" s="16"/>
      <c r="AT28" s="16">
        <f t="shared" si="35"/>
        <v>0</v>
      </c>
      <c r="AU28" s="16"/>
      <c r="AV28" s="16">
        <f t="shared" si="36"/>
        <v>0</v>
      </c>
      <c r="AW28" s="26"/>
      <c r="AX28" s="16">
        <f t="shared" si="37"/>
        <v>0</v>
      </c>
      <c r="AY28" s="9" t="s">
        <v>219</v>
      </c>
      <c r="AZ28" s="13"/>
    </row>
    <row r="29" spans="1:53" x14ac:dyDescent="0.3">
      <c r="A29" s="101"/>
      <c r="B29" s="80" t="s">
        <v>29</v>
      </c>
      <c r="C29" s="79"/>
      <c r="D29" s="15">
        <v>257546.8</v>
      </c>
      <c r="E29" s="44"/>
      <c r="F29" s="15">
        <f t="shared" si="1"/>
        <v>257546.8</v>
      </c>
      <c r="G29" s="15"/>
      <c r="H29" s="15">
        <f t="shared" si="25"/>
        <v>257546.8</v>
      </c>
      <c r="I29" s="15"/>
      <c r="J29" s="15">
        <f t="shared" si="26"/>
        <v>257546.8</v>
      </c>
      <c r="K29" s="15">
        <v>-26082.3</v>
      </c>
      <c r="L29" s="15">
        <f t="shared" si="27"/>
        <v>231464.5</v>
      </c>
      <c r="M29" s="15"/>
      <c r="N29" s="15">
        <f t="shared" si="28"/>
        <v>231464.5</v>
      </c>
      <c r="O29" s="15"/>
      <c r="P29" s="15">
        <f t="shared" si="29"/>
        <v>231464.5</v>
      </c>
      <c r="Q29" s="24"/>
      <c r="R29" s="15">
        <f t="shared" si="30"/>
        <v>231464.5</v>
      </c>
      <c r="S29" s="15">
        <v>221982.3</v>
      </c>
      <c r="T29" s="44"/>
      <c r="U29" s="15">
        <f t="shared" si="8"/>
        <v>221982.3</v>
      </c>
      <c r="V29" s="15"/>
      <c r="W29" s="15">
        <f t="shared" si="31"/>
        <v>221982.3</v>
      </c>
      <c r="X29" s="15"/>
      <c r="Y29" s="15">
        <f>W29+X29</f>
        <v>221982.3</v>
      </c>
      <c r="Z29" s="15"/>
      <c r="AA29" s="15">
        <f>Y29+Z29</f>
        <v>221982.3</v>
      </c>
      <c r="AB29" s="15">
        <v>-27321.599999999999</v>
      </c>
      <c r="AC29" s="15">
        <f>AA29+AB29</f>
        <v>194660.69999999998</v>
      </c>
      <c r="AD29" s="15"/>
      <c r="AE29" s="15">
        <f>AC29+AD29</f>
        <v>194660.69999999998</v>
      </c>
      <c r="AF29" s="15"/>
      <c r="AG29" s="15">
        <f>AE29+AF29</f>
        <v>194660.69999999998</v>
      </c>
      <c r="AH29" s="24"/>
      <c r="AI29" s="15">
        <f>AG29+AH29</f>
        <v>194660.69999999998</v>
      </c>
      <c r="AJ29" s="15">
        <v>0</v>
      </c>
      <c r="AK29" s="16"/>
      <c r="AL29" s="16">
        <f t="shared" si="16"/>
        <v>0</v>
      </c>
      <c r="AM29" s="16"/>
      <c r="AN29" s="16">
        <f t="shared" si="32"/>
        <v>0</v>
      </c>
      <c r="AO29" s="16"/>
      <c r="AP29" s="16">
        <f t="shared" si="33"/>
        <v>0</v>
      </c>
      <c r="AQ29" s="16"/>
      <c r="AR29" s="16">
        <f t="shared" si="34"/>
        <v>0</v>
      </c>
      <c r="AS29" s="16"/>
      <c r="AT29" s="16">
        <f t="shared" si="35"/>
        <v>0</v>
      </c>
      <c r="AU29" s="16"/>
      <c r="AV29" s="16">
        <f t="shared" si="36"/>
        <v>0</v>
      </c>
      <c r="AW29" s="26"/>
      <c r="AX29" s="16">
        <f t="shared" si="37"/>
        <v>0</v>
      </c>
      <c r="AY29" s="9" t="s">
        <v>218</v>
      </c>
      <c r="AZ29" s="13"/>
    </row>
    <row r="30" spans="1:53" ht="56.25" x14ac:dyDescent="0.3">
      <c r="A30" s="103"/>
      <c r="B30" s="80" t="s">
        <v>55</v>
      </c>
      <c r="C30" s="79" t="s">
        <v>11</v>
      </c>
      <c r="D30" s="15">
        <f>D32+D33+D34</f>
        <v>0</v>
      </c>
      <c r="E30" s="44">
        <f>E32+E33+E34</f>
        <v>0</v>
      </c>
      <c r="F30" s="15">
        <f t="shared" si="1"/>
        <v>0</v>
      </c>
      <c r="G30" s="15">
        <f>G32+G33+G34</f>
        <v>0</v>
      </c>
      <c r="H30" s="15">
        <f t="shared" si="25"/>
        <v>0</v>
      </c>
      <c r="I30" s="15">
        <f>I32+I33+I34</f>
        <v>0</v>
      </c>
      <c r="J30" s="15">
        <f t="shared" si="26"/>
        <v>0</v>
      </c>
      <c r="K30" s="15">
        <f>K32+K33+K34</f>
        <v>0</v>
      </c>
      <c r="L30" s="15">
        <f t="shared" si="27"/>
        <v>0</v>
      </c>
      <c r="M30" s="15">
        <f>M32+M33+M34</f>
        <v>0</v>
      </c>
      <c r="N30" s="15">
        <f t="shared" si="28"/>
        <v>0</v>
      </c>
      <c r="O30" s="15">
        <f>O32+O33+O34</f>
        <v>0</v>
      </c>
      <c r="P30" s="15">
        <f t="shared" si="29"/>
        <v>0</v>
      </c>
      <c r="Q30" s="24">
        <f>Q32+Q33+Q34</f>
        <v>0</v>
      </c>
      <c r="R30" s="15">
        <f t="shared" si="30"/>
        <v>0</v>
      </c>
      <c r="S30" s="15">
        <f t="shared" ref="S30:AJ30" si="38">S32+S33+S34</f>
        <v>54989.3</v>
      </c>
      <c r="T30" s="44">
        <f>T32+T33+T34</f>
        <v>0</v>
      </c>
      <c r="U30" s="15">
        <f t="shared" si="8"/>
        <v>54989.3</v>
      </c>
      <c r="V30" s="15">
        <f>V32+V33+V34</f>
        <v>0</v>
      </c>
      <c r="W30" s="15">
        <f t="shared" si="31"/>
        <v>54989.3</v>
      </c>
      <c r="X30" s="15">
        <f>X32+X33+X34</f>
        <v>0</v>
      </c>
      <c r="Y30" s="15">
        <f>W30+X30</f>
        <v>54989.3</v>
      </c>
      <c r="Z30" s="15">
        <f>Z32+Z33+Z34</f>
        <v>0</v>
      </c>
      <c r="AA30" s="15">
        <f>Y30+Z30</f>
        <v>54989.3</v>
      </c>
      <c r="AB30" s="15">
        <f>AB32+AB33+AB34</f>
        <v>0</v>
      </c>
      <c r="AC30" s="15">
        <f>AA30+AB30</f>
        <v>54989.3</v>
      </c>
      <c r="AD30" s="15">
        <f>AD32+AD33+AD34</f>
        <v>0</v>
      </c>
      <c r="AE30" s="15">
        <f>AC30+AD30</f>
        <v>54989.3</v>
      </c>
      <c r="AF30" s="15">
        <f>AF32+AF33+AF34</f>
        <v>0</v>
      </c>
      <c r="AG30" s="15">
        <f>AE30+AF30</f>
        <v>54989.3</v>
      </c>
      <c r="AH30" s="24">
        <f>AH32+AH33+AH34</f>
        <v>0</v>
      </c>
      <c r="AI30" s="15">
        <f>AG30+AH30</f>
        <v>54989.3</v>
      </c>
      <c r="AJ30" s="15">
        <f t="shared" si="38"/>
        <v>0</v>
      </c>
      <c r="AK30" s="16">
        <f>AK32+AK33+AK34</f>
        <v>0</v>
      </c>
      <c r="AL30" s="16">
        <f t="shared" si="16"/>
        <v>0</v>
      </c>
      <c r="AM30" s="16">
        <f>AM32+AM33+AM34</f>
        <v>0</v>
      </c>
      <c r="AN30" s="16">
        <f t="shared" si="32"/>
        <v>0</v>
      </c>
      <c r="AO30" s="16">
        <f>AO32+AO33+AO34</f>
        <v>0</v>
      </c>
      <c r="AP30" s="16">
        <f t="shared" si="33"/>
        <v>0</v>
      </c>
      <c r="AQ30" s="16">
        <f>AQ32+AQ33+AQ34</f>
        <v>0</v>
      </c>
      <c r="AR30" s="16">
        <f t="shared" si="34"/>
        <v>0</v>
      </c>
      <c r="AS30" s="16">
        <f>AS32+AS33+AS34</f>
        <v>0</v>
      </c>
      <c r="AT30" s="16">
        <f t="shared" si="35"/>
        <v>0</v>
      </c>
      <c r="AU30" s="16">
        <f>AU32+AU33+AU34</f>
        <v>0</v>
      </c>
      <c r="AV30" s="16">
        <f t="shared" si="36"/>
        <v>0</v>
      </c>
      <c r="AW30" s="26">
        <f>AW32+AW33+AW34</f>
        <v>0</v>
      </c>
      <c r="AX30" s="16">
        <f t="shared" si="37"/>
        <v>0</v>
      </c>
      <c r="AZ30" s="13"/>
    </row>
    <row r="31" spans="1:53" x14ac:dyDescent="0.3">
      <c r="A31" s="84"/>
      <c r="B31" s="80" t="s">
        <v>5</v>
      </c>
      <c r="C31" s="79"/>
      <c r="D31" s="15"/>
      <c r="E31" s="4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4"/>
      <c r="R31" s="15"/>
      <c r="S31" s="15"/>
      <c r="T31" s="44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24"/>
      <c r="AI31" s="15"/>
      <c r="AJ31" s="15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26"/>
      <c r="AX31" s="16"/>
      <c r="AZ31" s="13"/>
    </row>
    <row r="32" spans="1:53" hidden="1" x14ac:dyDescent="0.3">
      <c r="A32" s="59"/>
      <c r="B32" s="20" t="s">
        <v>6</v>
      </c>
      <c r="C32" s="21"/>
      <c r="D32" s="15"/>
      <c r="E32" s="44"/>
      <c r="F32" s="15">
        <f t="shared" si="1"/>
        <v>0</v>
      </c>
      <c r="G32" s="15"/>
      <c r="H32" s="15">
        <f t="shared" ref="H32:H42" si="39">F32+G32</f>
        <v>0</v>
      </c>
      <c r="I32" s="15"/>
      <c r="J32" s="15">
        <f t="shared" ref="J32:J34" si="40">H32+I32</f>
        <v>0</v>
      </c>
      <c r="K32" s="15"/>
      <c r="L32" s="15">
        <f t="shared" ref="L32:L34" si="41">J32+K32</f>
        <v>0</v>
      </c>
      <c r="M32" s="15"/>
      <c r="N32" s="15">
        <f t="shared" ref="N32:N34" si="42">L32+M32</f>
        <v>0</v>
      </c>
      <c r="O32" s="15"/>
      <c r="P32" s="15">
        <f t="shared" ref="P32:P34" si="43">N32+O32</f>
        <v>0</v>
      </c>
      <c r="Q32" s="24"/>
      <c r="R32" s="15">
        <f t="shared" ref="R32:R34" si="44">P32+Q32</f>
        <v>0</v>
      </c>
      <c r="S32" s="15"/>
      <c r="T32" s="44"/>
      <c r="U32" s="15">
        <f t="shared" si="8"/>
        <v>0</v>
      </c>
      <c r="V32" s="15"/>
      <c r="W32" s="15">
        <f t="shared" ref="W32:W42" si="45">U32+V32</f>
        <v>0</v>
      </c>
      <c r="X32" s="15"/>
      <c r="Y32" s="15">
        <f t="shared" ref="Y32:Y39" si="46">W32+X32</f>
        <v>0</v>
      </c>
      <c r="Z32" s="15"/>
      <c r="AA32" s="15">
        <f t="shared" ref="AA32:AA39" si="47">Y32+Z32</f>
        <v>0</v>
      </c>
      <c r="AB32" s="15"/>
      <c r="AC32" s="15">
        <f t="shared" ref="AC32:AC39" si="48">AA32+AB32</f>
        <v>0</v>
      </c>
      <c r="AD32" s="15"/>
      <c r="AE32" s="15">
        <f t="shared" ref="AE32:AE39" si="49">AC32+AD32</f>
        <v>0</v>
      </c>
      <c r="AF32" s="15"/>
      <c r="AG32" s="15">
        <f t="shared" ref="AG32:AG39" si="50">AE32+AF32</f>
        <v>0</v>
      </c>
      <c r="AH32" s="24"/>
      <c r="AI32" s="15">
        <f t="shared" ref="AI32:AI39" si="51">AG32+AH32</f>
        <v>0</v>
      </c>
      <c r="AJ32" s="15"/>
      <c r="AK32" s="16"/>
      <c r="AL32" s="16">
        <f t="shared" si="16"/>
        <v>0</v>
      </c>
      <c r="AM32" s="16"/>
      <c r="AN32" s="16">
        <f t="shared" ref="AN32:AN42" si="52">AL32+AM32</f>
        <v>0</v>
      </c>
      <c r="AO32" s="16"/>
      <c r="AP32" s="16">
        <f t="shared" ref="AP32:AP39" si="53">AN32+AO32</f>
        <v>0</v>
      </c>
      <c r="AQ32" s="16"/>
      <c r="AR32" s="16">
        <f t="shared" ref="AR32:AR39" si="54">AP32+AQ32</f>
        <v>0</v>
      </c>
      <c r="AS32" s="16"/>
      <c r="AT32" s="16">
        <f t="shared" ref="AT32:AT39" si="55">AR32+AS32</f>
        <v>0</v>
      </c>
      <c r="AU32" s="16"/>
      <c r="AV32" s="16">
        <f t="shared" ref="AV32:AV39" si="56">AT32+AU32</f>
        <v>0</v>
      </c>
      <c r="AW32" s="26"/>
      <c r="AX32" s="16">
        <f t="shared" ref="AX32:AX39" si="57">AV32+AW32</f>
        <v>0</v>
      </c>
      <c r="AZ32" s="13">
        <v>0</v>
      </c>
    </row>
    <row r="33" spans="1:52" x14ac:dyDescent="0.3">
      <c r="A33" s="84"/>
      <c r="B33" s="80" t="s">
        <v>12</v>
      </c>
      <c r="C33" s="79"/>
      <c r="D33" s="15">
        <v>0</v>
      </c>
      <c r="E33" s="44">
        <v>0</v>
      </c>
      <c r="F33" s="15">
        <f t="shared" si="1"/>
        <v>0</v>
      </c>
      <c r="G33" s="15">
        <v>0</v>
      </c>
      <c r="H33" s="15">
        <f t="shared" si="39"/>
        <v>0</v>
      </c>
      <c r="I33" s="15">
        <v>0</v>
      </c>
      <c r="J33" s="15">
        <f t="shared" si="40"/>
        <v>0</v>
      </c>
      <c r="K33" s="15">
        <v>0</v>
      </c>
      <c r="L33" s="15">
        <f t="shared" si="41"/>
        <v>0</v>
      </c>
      <c r="M33" s="15">
        <v>0</v>
      </c>
      <c r="N33" s="15">
        <f t="shared" si="42"/>
        <v>0</v>
      </c>
      <c r="O33" s="15">
        <v>0</v>
      </c>
      <c r="P33" s="15">
        <f t="shared" si="43"/>
        <v>0</v>
      </c>
      <c r="Q33" s="24">
        <v>0</v>
      </c>
      <c r="R33" s="15">
        <f t="shared" si="44"/>
        <v>0</v>
      </c>
      <c r="S33" s="15">
        <v>19424.7</v>
      </c>
      <c r="T33" s="44">
        <v>0</v>
      </c>
      <c r="U33" s="15">
        <f t="shared" si="8"/>
        <v>19424.7</v>
      </c>
      <c r="V33" s="15">
        <v>0</v>
      </c>
      <c r="W33" s="15">
        <f t="shared" si="45"/>
        <v>19424.7</v>
      </c>
      <c r="X33" s="15">
        <v>0</v>
      </c>
      <c r="Y33" s="15">
        <f t="shared" si="46"/>
        <v>19424.7</v>
      </c>
      <c r="Z33" s="15">
        <v>0</v>
      </c>
      <c r="AA33" s="15">
        <f t="shared" si="47"/>
        <v>19424.7</v>
      </c>
      <c r="AB33" s="15">
        <v>0</v>
      </c>
      <c r="AC33" s="15">
        <f t="shared" si="48"/>
        <v>19424.7</v>
      </c>
      <c r="AD33" s="15">
        <v>0</v>
      </c>
      <c r="AE33" s="15">
        <f t="shared" si="49"/>
        <v>19424.7</v>
      </c>
      <c r="AF33" s="15">
        <v>0</v>
      </c>
      <c r="AG33" s="15">
        <f t="shared" si="50"/>
        <v>19424.7</v>
      </c>
      <c r="AH33" s="24">
        <v>0</v>
      </c>
      <c r="AI33" s="15">
        <f t="shared" si="51"/>
        <v>19424.7</v>
      </c>
      <c r="AJ33" s="15">
        <v>0</v>
      </c>
      <c r="AK33" s="16">
        <v>0</v>
      </c>
      <c r="AL33" s="16">
        <f t="shared" si="16"/>
        <v>0</v>
      </c>
      <c r="AM33" s="16">
        <v>0</v>
      </c>
      <c r="AN33" s="16">
        <f t="shared" si="52"/>
        <v>0</v>
      </c>
      <c r="AO33" s="16">
        <v>0</v>
      </c>
      <c r="AP33" s="16">
        <f t="shared" si="53"/>
        <v>0</v>
      </c>
      <c r="AQ33" s="16">
        <v>0</v>
      </c>
      <c r="AR33" s="16">
        <f t="shared" si="54"/>
        <v>0</v>
      </c>
      <c r="AS33" s="16">
        <v>0</v>
      </c>
      <c r="AT33" s="16">
        <f t="shared" si="55"/>
        <v>0</v>
      </c>
      <c r="AU33" s="16">
        <v>0</v>
      </c>
      <c r="AV33" s="16">
        <f t="shared" si="56"/>
        <v>0</v>
      </c>
      <c r="AW33" s="26">
        <v>0</v>
      </c>
      <c r="AX33" s="16">
        <f t="shared" si="57"/>
        <v>0</v>
      </c>
      <c r="AY33" s="9" t="s">
        <v>218</v>
      </c>
      <c r="AZ33" s="13"/>
    </row>
    <row r="34" spans="1:52" x14ac:dyDescent="0.3">
      <c r="A34" s="84"/>
      <c r="B34" s="80" t="s">
        <v>29</v>
      </c>
      <c r="C34" s="79"/>
      <c r="D34" s="15">
        <v>0</v>
      </c>
      <c r="E34" s="44">
        <v>0</v>
      </c>
      <c r="F34" s="15">
        <f t="shared" si="1"/>
        <v>0</v>
      </c>
      <c r="G34" s="15">
        <v>0</v>
      </c>
      <c r="H34" s="15">
        <f t="shared" si="39"/>
        <v>0</v>
      </c>
      <c r="I34" s="15">
        <v>0</v>
      </c>
      <c r="J34" s="15">
        <f t="shared" si="40"/>
        <v>0</v>
      </c>
      <c r="K34" s="15">
        <v>0</v>
      </c>
      <c r="L34" s="15">
        <f t="shared" si="41"/>
        <v>0</v>
      </c>
      <c r="M34" s="15">
        <v>0</v>
      </c>
      <c r="N34" s="15">
        <f t="shared" si="42"/>
        <v>0</v>
      </c>
      <c r="O34" s="15">
        <v>0</v>
      </c>
      <c r="P34" s="15">
        <f t="shared" si="43"/>
        <v>0</v>
      </c>
      <c r="Q34" s="24">
        <v>0</v>
      </c>
      <c r="R34" s="15">
        <f t="shared" si="44"/>
        <v>0</v>
      </c>
      <c r="S34" s="15">
        <v>35564.6</v>
      </c>
      <c r="T34" s="44">
        <v>0</v>
      </c>
      <c r="U34" s="15">
        <f t="shared" si="8"/>
        <v>35564.6</v>
      </c>
      <c r="V34" s="15">
        <v>0</v>
      </c>
      <c r="W34" s="15">
        <f t="shared" si="45"/>
        <v>35564.6</v>
      </c>
      <c r="X34" s="15">
        <v>0</v>
      </c>
      <c r="Y34" s="15">
        <f t="shared" si="46"/>
        <v>35564.6</v>
      </c>
      <c r="Z34" s="15">
        <v>0</v>
      </c>
      <c r="AA34" s="15">
        <f t="shared" si="47"/>
        <v>35564.6</v>
      </c>
      <c r="AB34" s="15">
        <v>0</v>
      </c>
      <c r="AC34" s="15">
        <f t="shared" si="48"/>
        <v>35564.6</v>
      </c>
      <c r="AD34" s="15">
        <v>0</v>
      </c>
      <c r="AE34" s="15">
        <f t="shared" si="49"/>
        <v>35564.6</v>
      </c>
      <c r="AF34" s="15">
        <v>0</v>
      </c>
      <c r="AG34" s="15">
        <f t="shared" si="50"/>
        <v>35564.6</v>
      </c>
      <c r="AH34" s="24">
        <v>0</v>
      </c>
      <c r="AI34" s="15">
        <f t="shared" si="51"/>
        <v>35564.6</v>
      </c>
      <c r="AJ34" s="15">
        <v>0</v>
      </c>
      <c r="AK34" s="16">
        <v>0</v>
      </c>
      <c r="AL34" s="16">
        <f t="shared" si="16"/>
        <v>0</v>
      </c>
      <c r="AM34" s="16">
        <v>0</v>
      </c>
      <c r="AN34" s="16">
        <f t="shared" si="52"/>
        <v>0</v>
      </c>
      <c r="AO34" s="16">
        <v>0</v>
      </c>
      <c r="AP34" s="16">
        <f t="shared" si="53"/>
        <v>0</v>
      </c>
      <c r="AQ34" s="16">
        <v>0</v>
      </c>
      <c r="AR34" s="16">
        <f t="shared" si="54"/>
        <v>0</v>
      </c>
      <c r="AS34" s="16">
        <v>0</v>
      </c>
      <c r="AT34" s="16">
        <f t="shared" si="55"/>
        <v>0</v>
      </c>
      <c r="AU34" s="16">
        <v>0</v>
      </c>
      <c r="AV34" s="16">
        <f t="shared" si="56"/>
        <v>0</v>
      </c>
      <c r="AW34" s="26">
        <v>0</v>
      </c>
      <c r="AX34" s="16">
        <f t="shared" si="57"/>
        <v>0</v>
      </c>
      <c r="AY34" s="9" t="s">
        <v>218</v>
      </c>
      <c r="AZ34" s="13"/>
    </row>
    <row r="35" spans="1:52" ht="56.25" x14ac:dyDescent="0.3">
      <c r="A35" s="96" t="s">
        <v>139</v>
      </c>
      <c r="B35" s="87" t="s">
        <v>205</v>
      </c>
      <c r="C35" s="79" t="s">
        <v>128</v>
      </c>
      <c r="D35" s="15">
        <f>D37+D38</f>
        <v>15981.7</v>
      </c>
      <c r="E35" s="44">
        <f>E37+E38</f>
        <v>13765.2</v>
      </c>
      <c r="F35" s="15">
        <f t="shared" ref="F35" si="58">D35+E35</f>
        <v>29746.9</v>
      </c>
      <c r="G35" s="15">
        <f>G37+G38</f>
        <v>-27317.764000000003</v>
      </c>
      <c r="H35" s="15">
        <f>F35+G35</f>
        <v>2429.1359999999986</v>
      </c>
      <c r="I35" s="15">
        <f>I37+I38</f>
        <v>0</v>
      </c>
      <c r="J35" s="15">
        <f>H35+I35</f>
        <v>2429.1359999999986</v>
      </c>
      <c r="K35" s="15">
        <f>K37+K38</f>
        <v>0</v>
      </c>
      <c r="L35" s="15">
        <f>J35+K35</f>
        <v>2429.1359999999986</v>
      </c>
      <c r="M35" s="15">
        <f>M37+M38</f>
        <v>0</v>
      </c>
      <c r="N35" s="15">
        <f>L35+M35</f>
        <v>2429.1359999999986</v>
      </c>
      <c r="O35" s="15">
        <f>O37+O38</f>
        <v>0</v>
      </c>
      <c r="P35" s="15">
        <f>N35+O35</f>
        <v>2429.1359999999986</v>
      </c>
      <c r="Q35" s="24">
        <f>Q37+Q38</f>
        <v>0</v>
      </c>
      <c r="R35" s="15">
        <f>P35+Q35</f>
        <v>2429.1359999999986</v>
      </c>
      <c r="S35" s="15"/>
      <c r="T35" s="44"/>
      <c r="U35" s="15"/>
      <c r="V35" s="15"/>
      <c r="W35" s="15">
        <f t="shared" si="45"/>
        <v>0</v>
      </c>
      <c r="X35" s="15"/>
      <c r="Y35" s="15">
        <f t="shared" si="46"/>
        <v>0</v>
      </c>
      <c r="Z35" s="15"/>
      <c r="AA35" s="15">
        <f t="shared" si="47"/>
        <v>0</v>
      </c>
      <c r="AB35" s="15"/>
      <c r="AC35" s="15">
        <f t="shared" si="48"/>
        <v>0</v>
      </c>
      <c r="AD35" s="15"/>
      <c r="AE35" s="15">
        <f t="shared" si="49"/>
        <v>0</v>
      </c>
      <c r="AF35" s="15"/>
      <c r="AG35" s="15">
        <f t="shared" si="50"/>
        <v>0</v>
      </c>
      <c r="AH35" s="24"/>
      <c r="AI35" s="15">
        <f t="shared" si="51"/>
        <v>0</v>
      </c>
      <c r="AJ35" s="15"/>
      <c r="AK35" s="16"/>
      <c r="AL35" s="16"/>
      <c r="AM35" s="16"/>
      <c r="AN35" s="16">
        <f t="shared" si="52"/>
        <v>0</v>
      </c>
      <c r="AO35" s="16"/>
      <c r="AP35" s="16">
        <f t="shared" si="53"/>
        <v>0</v>
      </c>
      <c r="AQ35" s="16"/>
      <c r="AR35" s="16">
        <f t="shared" si="54"/>
        <v>0</v>
      </c>
      <c r="AS35" s="16"/>
      <c r="AT35" s="16">
        <f t="shared" si="55"/>
        <v>0</v>
      </c>
      <c r="AU35" s="16"/>
      <c r="AV35" s="16">
        <f t="shared" si="56"/>
        <v>0</v>
      </c>
      <c r="AW35" s="26"/>
      <c r="AX35" s="16">
        <f t="shared" si="57"/>
        <v>0</v>
      </c>
      <c r="AZ35" s="13"/>
    </row>
    <row r="36" spans="1:52" hidden="1" x14ac:dyDescent="0.3">
      <c r="A36" s="97"/>
      <c r="B36" s="88"/>
      <c r="C36" s="55"/>
      <c r="D36" s="15"/>
      <c r="E36" s="4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4"/>
      <c r="R36" s="15"/>
      <c r="S36" s="15"/>
      <c r="T36" s="44"/>
      <c r="U36" s="15"/>
      <c r="V36" s="15"/>
      <c r="W36" s="15">
        <f t="shared" si="45"/>
        <v>0</v>
      </c>
      <c r="X36" s="15"/>
      <c r="Y36" s="15">
        <f t="shared" si="46"/>
        <v>0</v>
      </c>
      <c r="Z36" s="15"/>
      <c r="AA36" s="15">
        <f t="shared" si="47"/>
        <v>0</v>
      </c>
      <c r="AB36" s="15"/>
      <c r="AC36" s="15">
        <f t="shared" si="48"/>
        <v>0</v>
      </c>
      <c r="AD36" s="15"/>
      <c r="AE36" s="15">
        <f t="shared" si="49"/>
        <v>0</v>
      </c>
      <c r="AF36" s="15"/>
      <c r="AG36" s="15">
        <f t="shared" si="50"/>
        <v>0</v>
      </c>
      <c r="AH36" s="24"/>
      <c r="AI36" s="15">
        <f t="shared" si="51"/>
        <v>0</v>
      </c>
      <c r="AJ36" s="15"/>
      <c r="AK36" s="16"/>
      <c r="AL36" s="16"/>
      <c r="AM36" s="16"/>
      <c r="AN36" s="16">
        <f t="shared" si="52"/>
        <v>0</v>
      </c>
      <c r="AO36" s="16"/>
      <c r="AP36" s="16">
        <f t="shared" si="53"/>
        <v>0</v>
      </c>
      <c r="AQ36" s="16"/>
      <c r="AR36" s="16">
        <f t="shared" si="54"/>
        <v>0</v>
      </c>
      <c r="AS36" s="16"/>
      <c r="AT36" s="16">
        <f t="shared" si="55"/>
        <v>0</v>
      </c>
      <c r="AU36" s="16"/>
      <c r="AV36" s="16">
        <f t="shared" si="56"/>
        <v>0</v>
      </c>
      <c r="AW36" s="26"/>
      <c r="AX36" s="16">
        <f t="shared" si="57"/>
        <v>0</v>
      </c>
      <c r="AZ36" s="13">
        <v>0</v>
      </c>
    </row>
    <row r="37" spans="1:52" hidden="1" x14ac:dyDescent="0.3">
      <c r="A37" s="97"/>
      <c r="B37" s="88"/>
      <c r="C37" s="55"/>
      <c r="D37" s="15">
        <v>15981.7</v>
      </c>
      <c r="E37" s="44"/>
      <c r="F37" s="15">
        <f t="shared" ref="F37:F38" si="59">D37+E37</f>
        <v>15981.7</v>
      </c>
      <c r="G37" s="15">
        <f>2429.136-15981.7</f>
        <v>-13552.564</v>
      </c>
      <c r="H37" s="15">
        <f t="shared" ref="H37:H38" si="60">F37+G37</f>
        <v>2429.1360000000004</v>
      </c>
      <c r="I37" s="15"/>
      <c r="J37" s="15">
        <f t="shared" ref="J37:J39" si="61">H37+I37</f>
        <v>2429.1360000000004</v>
      </c>
      <c r="K37" s="15"/>
      <c r="L37" s="15">
        <f t="shared" ref="L37:L39" si="62">J37+K37</f>
        <v>2429.1360000000004</v>
      </c>
      <c r="M37" s="15"/>
      <c r="N37" s="15">
        <f t="shared" ref="N37:N39" si="63">L37+M37</f>
        <v>2429.1360000000004</v>
      </c>
      <c r="O37" s="15"/>
      <c r="P37" s="15">
        <f t="shared" ref="P37:P39" si="64">N37+O37</f>
        <v>2429.1360000000004</v>
      </c>
      <c r="Q37" s="24"/>
      <c r="R37" s="15">
        <f t="shared" ref="R37:R39" si="65">P37+Q37</f>
        <v>2429.1360000000004</v>
      </c>
      <c r="S37" s="15"/>
      <c r="T37" s="44"/>
      <c r="U37" s="15"/>
      <c r="V37" s="15"/>
      <c r="W37" s="15">
        <f t="shared" si="45"/>
        <v>0</v>
      </c>
      <c r="X37" s="15"/>
      <c r="Y37" s="15">
        <f t="shared" si="46"/>
        <v>0</v>
      </c>
      <c r="Z37" s="15"/>
      <c r="AA37" s="15">
        <f t="shared" si="47"/>
        <v>0</v>
      </c>
      <c r="AB37" s="15"/>
      <c r="AC37" s="15">
        <f t="shared" si="48"/>
        <v>0</v>
      </c>
      <c r="AD37" s="15"/>
      <c r="AE37" s="15">
        <f t="shared" si="49"/>
        <v>0</v>
      </c>
      <c r="AF37" s="15"/>
      <c r="AG37" s="15">
        <f t="shared" si="50"/>
        <v>0</v>
      </c>
      <c r="AH37" s="24"/>
      <c r="AI37" s="15">
        <f t="shared" si="51"/>
        <v>0</v>
      </c>
      <c r="AJ37" s="15"/>
      <c r="AK37" s="16"/>
      <c r="AL37" s="16"/>
      <c r="AM37" s="16"/>
      <c r="AN37" s="16">
        <f t="shared" si="52"/>
        <v>0</v>
      </c>
      <c r="AO37" s="16"/>
      <c r="AP37" s="16">
        <f t="shared" si="53"/>
        <v>0</v>
      </c>
      <c r="AQ37" s="16"/>
      <c r="AR37" s="16">
        <f t="shared" si="54"/>
        <v>0</v>
      </c>
      <c r="AS37" s="16"/>
      <c r="AT37" s="16">
        <f t="shared" si="55"/>
        <v>0</v>
      </c>
      <c r="AU37" s="16"/>
      <c r="AV37" s="16">
        <f t="shared" si="56"/>
        <v>0</v>
      </c>
      <c r="AW37" s="26"/>
      <c r="AX37" s="16">
        <f t="shared" si="57"/>
        <v>0</v>
      </c>
      <c r="AY37" s="9" t="s">
        <v>212</v>
      </c>
      <c r="AZ37" s="13">
        <v>0</v>
      </c>
    </row>
    <row r="38" spans="1:52" hidden="1" x14ac:dyDescent="0.3">
      <c r="A38" s="97"/>
      <c r="B38" s="88"/>
      <c r="C38" s="55"/>
      <c r="D38" s="15"/>
      <c r="E38" s="44">
        <v>13765.2</v>
      </c>
      <c r="F38" s="15">
        <f t="shared" si="59"/>
        <v>13765.2</v>
      </c>
      <c r="G38" s="15">
        <v>-13765.2</v>
      </c>
      <c r="H38" s="15">
        <f t="shared" si="60"/>
        <v>0</v>
      </c>
      <c r="I38" s="15"/>
      <c r="J38" s="15">
        <f t="shared" si="61"/>
        <v>0</v>
      </c>
      <c r="K38" s="15"/>
      <c r="L38" s="15">
        <f t="shared" si="62"/>
        <v>0</v>
      </c>
      <c r="M38" s="15"/>
      <c r="N38" s="15">
        <f t="shared" si="63"/>
        <v>0</v>
      </c>
      <c r="O38" s="15"/>
      <c r="P38" s="15">
        <f t="shared" si="64"/>
        <v>0</v>
      </c>
      <c r="Q38" s="24"/>
      <c r="R38" s="15">
        <f t="shared" si="65"/>
        <v>0</v>
      </c>
      <c r="S38" s="15"/>
      <c r="T38" s="44"/>
      <c r="U38" s="15"/>
      <c r="V38" s="15"/>
      <c r="W38" s="15">
        <f t="shared" si="45"/>
        <v>0</v>
      </c>
      <c r="X38" s="15"/>
      <c r="Y38" s="15">
        <f t="shared" si="46"/>
        <v>0</v>
      </c>
      <c r="Z38" s="15"/>
      <c r="AA38" s="15">
        <f t="shared" si="47"/>
        <v>0</v>
      </c>
      <c r="AB38" s="15"/>
      <c r="AC38" s="15">
        <f t="shared" si="48"/>
        <v>0</v>
      </c>
      <c r="AD38" s="15"/>
      <c r="AE38" s="15">
        <f t="shared" si="49"/>
        <v>0</v>
      </c>
      <c r="AF38" s="15"/>
      <c r="AG38" s="15">
        <f t="shared" si="50"/>
        <v>0</v>
      </c>
      <c r="AH38" s="24"/>
      <c r="AI38" s="15">
        <f t="shared" si="51"/>
        <v>0</v>
      </c>
      <c r="AJ38" s="15"/>
      <c r="AK38" s="16"/>
      <c r="AL38" s="16"/>
      <c r="AM38" s="16"/>
      <c r="AN38" s="16">
        <f t="shared" si="52"/>
        <v>0</v>
      </c>
      <c r="AO38" s="16"/>
      <c r="AP38" s="16">
        <f t="shared" si="53"/>
        <v>0</v>
      </c>
      <c r="AQ38" s="16"/>
      <c r="AR38" s="16">
        <f t="shared" si="54"/>
        <v>0</v>
      </c>
      <c r="AS38" s="16"/>
      <c r="AT38" s="16">
        <f t="shared" si="55"/>
        <v>0</v>
      </c>
      <c r="AU38" s="16"/>
      <c r="AV38" s="16">
        <f t="shared" si="56"/>
        <v>0</v>
      </c>
      <c r="AW38" s="26"/>
      <c r="AX38" s="16">
        <f t="shared" si="57"/>
        <v>0</v>
      </c>
      <c r="AY38" s="9" t="s">
        <v>217</v>
      </c>
      <c r="AZ38" s="13">
        <v>0</v>
      </c>
    </row>
    <row r="39" spans="1:52" ht="37.5" x14ac:dyDescent="0.3">
      <c r="A39" s="98"/>
      <c r="B39" s="89"/>
      <c r="C39" s="79" t="s">
        <v>11</v>
      </c>
      <c r="D39" s="15">
        <v>20807.900000000001</v>
      </c>
      <c r="E39" s="44"/>
      <c r="F39" s="15">
        <f t="shared" si="1"/>
        <v>20807.900000000001</v>
      </c>
      <c r="G39" s="15">
        <f>G41+G42</f>
        <v>29746.9</v>
      </c>
      <c r="H39" s="15">
        <f t="shared" si="39"/>
        <v>50554.8</v>
      </c>
      <c r="I39" s="15">
        <f>I41+I42</f>
        <v>0</v>
      </c>
      <c r="J39" s="15">
        <f t="shared" si="61"/>
        <v>50554.8</v>
      </c>
      <c r="K39" s="15">
        <f>K41+K42</f>
        <v>0</v>
      </c>
      <c r="L39" s="15">
        <f t="shared" si="62"/>
        <v>50554.8</v>
      </c>
      <c r="M39" s="15">
        <f>M41+M42</f>
        <v>0</v>
      </c>
      <c r="N39" s="15">
        <f t="shared" si="63"/>
        <v>50554.8</v>
      </c>
      <c r="O39" s="15">
        <f>O41+O42</f>
        <v>0</v>
      </c>
      <c r="P39" s="15">
        <f t="shared" si="64"/>
        <v>50554.8</v>
      </c>
      <c r="Q39" s="24">
        <f>Q41+Q42</f>
        <v>-5241.96</v>
      </c>
      <c r="R39" s="15">
        <f t="shared" si="65"/>
        <v>45312.840000000004</v>
      </c>
      <c r="S39" s="15">
        <v>0</v>
      </c>
      <c r="T39" s="44"/>
      <c r="U39" s="15">
        <f t="shared" si="8"/>
        <v>0</v>
      </c>
      <c r="V39" s="15">
        <f>V41+V42</f>
        <v>0</v>
      </c>
      <c r="W39" s="15">
        <f t="shared" si="45"/>
        <v>0</v>
      </c>
      <c r="X39" s="15">
        <f>X41+X42</f>
        <v>0</v>
      </c>
      <c r="Y39" s="15">
        <f t="shared" si="46"/>
        <v>0</v>
      </c>
      <c r="Z39" s="15">
        <f>Z41+Z42</f>
        <v>0</v>
      </c>
      <c r="AA39" s="15">
        <f t="shared" si="47"/>
        <v>0</v>
      </c>
      <c r="AB39" s="15">
        <f>AB41+AB42</f>
        <v>0</v>
      </c>
      <c r="AC39" s="15">
        <f t="shared" si="48"/>
        <v>0</v>
      </c>
      <c r="AD39" s="15">
        <f>AD41+AD42</f>
        <v>0</v>
      </c>
      <c r="AE39" s="15">
        <f t="shared" si="49"/>
        <v>0</v>
      </c>
      <c r="AF39" s="15">
        <f>AF41+AF42</f>
        <v>0</v>
      </c>
      <c r="AG39" s="15">
        <f t="shared" si="50"/>
        <v>0</v>
      </c>
      <c r="AH39" s="24">
        <f>AH41+AH42</f>
        <v>0</v>
      </c>
      <c r="AI39" s="15">
        <f t="shared" si="51"/>
        <v>0</v>
      </c>
      <c r="AJ39" s="15">
        <v>0</v>
      </c>
      <c r="AK39" s="16"/>
      <c r="AL39" s="16">
        <f t="shared" si="16"/>
        <v>0</v>
      </c>
      <c r="AM39" s="16">
        <f>AM41+AM42</f>
        <v>0</v>
      </c>
      <c r="AN39" s="16">
        <f t="shared" si="52"/>
        <v>0</v>
      </c>
      <c r="AO39" s="16">
        <f>AO41+AO42</f>
        <v>0</v>
      </c>
      <c r="AP39" s="16">
        <f t="shared" si="53"/>
        <v>0</v>
      </c>
      <c r="AQ39" s="16">
        <f>AQ41+AQ42</f>
        <v>0</v>
      </c>
      <c r="AR39" s="16">
        <f t="shared" si="54"/>
        <v>0</v>
      </c>
      <c r="AS39" s="16">
        <f>AS41+AS42</f>
        <v>0</v>
      </c>
      <c r="AT39" s="16">
        <f t="shared" si="55"/>
        <v>0</v>
      </c>
      <c r="AU39" s="16">
        <f>AU41+AU42</f>
        <v>0</v>
      </c>
      <c r="AV39" s="16">
        <f t="shared" si="56"/>
        <v>0</v>
      </c>
      <c r="AW39" s="26">
        <f>AW41+AW42</f>
        <v>0</v>
      </c>
      <c r="AX39" s="16">
        <f t="shared" si="57"/>
        <v>0</v>
      </c>
      <c r="AZ39" s="13"/>
    </row>
    <row r="40" spans="1:52" x14ac:dyDescent="0.3">
      <c r="A40" s="65"/>
      <c r="B40" s="79" t="s">
        <v>5</v>
      </c>
      <c r="C40" s="79"/>
      <c r="D40" s="15"/>
      <c r="E40" s="4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4"/>
      <c r="R40" s="15"/>
      <c r="S40" s="15"/>
      <c r="T40" s="44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24"/>
      <c r="AI40" s="15"/>
      <c r="AJ40" s="15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26"/>
      <c r="AX40" s="16"/>
      <c r="AZ40" s="13"/>
    </row>
    <row r="41" spans="1:52" hidden="1" x14ac:dyDescent="0.3">
      <c r="A41" s="61"/>
      <c r="B41" s="55" t="s">
        <v>6</v>
      </c>
      <c r="C41" s="55"/>
      <c r="D41" s="15">
        <v>20807.900000000001</v>
      </c>
      <c r="E41" s="44"/>
      <c r="F41" s="15">
        <f t="shared" si="1"/>
        <v>20807.900000000001</v>
      </c>
      <c r="G41" s="15">
        <v>15981.7</v>
      </c>
      <c r="H41" s="15">
        <f t="shared" si="39"/>
        <v>36789.600000000006</v>
      </c>
      <c r="I41" s="15"/>
      <c r="J41" s="15">
        <f t="shared" ref="J41:J44" si="66">H41+I41</f>
        <v>36789.600000000006</v>
      </c>
      <c r="K41" s="15"/>
      <c r="L41" s="15">
        <f t="shared" ref="L41:L44" si="67">J41+K41</f>
        <v>36789.600000000006</v>
      </c>
      <c r="M41" s="15"/>
      <c r="N41" s="15">
        <f t="shared" ref="N41:N44" si="68">L41+M41</f>
        <v>36789.600000000006</v>
      </c>
      <c r="O41" s="15"/>
      <c r="P41" s="15">
        <f t="shared" ref="P41:P44" si="69">N41+O41</f>
        <v>36789.600000000006</v>
      </c>
      <c r="Q41" s="24">
        <v>-5241.96</v>
      </c>
      <c r="R41" s="15">
        <f t="shared" ref="R41:R44" si="70">P41+Q41</f>
        <v>31547.640000000007</v>
      </c>
      <c r="S41" s="15"/>
      <c r="T41" s="44"/>
      <c r="U41" s="15"/>
      <c r="V41" s="15"/>
      <c r="W41" s="15">
        <f t="shared" si="45"/>
        <v>0</v>
      </c>
      <c r="X41" s="15"/>
      <c r="Y41" s="15">
        <f>W41+X41</f>
        <v>0</v>
      </c>
      <c r="Z41" s="15"/>
      <c r="AA41" s="15">
        <f>Y41+Z41</f>
        <v>0</v>
      </c>
      <c r="AB41" s="15"/>
      <c r="AC41" s="15">
        <f>AA41+AB41</f>
        <v>0</v>
      </c>
      <c r="AD41" s="15"/>
      <c r="AE41" s="15">
        <f>AC41+AD41</f>
        <v>0</v>
      </c>
      <c r="AF41" s="15"/>
      <c r="AG41" s="15">
        <f>AE41+AF41</f>
        <v>0</v>
      </c>
      <c r="AH41" s="24"/>
      <c r="AI41" s="15">
        <f>AG41+AH41</f>
        <v>0</v>
      </c>
      <c r="AJ41" s="15"/>
      <c r="AK41" s="16"/>
      <c r="AL41" s="16"/>
      <c r="AM41" s="16"/>
      <c r="AN41" s="16">
        <f t="shared" si="52"/>
        <v>0</v>
      </c>
      <c r="AO41" s="16"/>
      <c r="AP41" s="16">
        <f t="shared" ref="AP41:AP44" si="71">AN41+AO41</f>
        <v>0</v>
      </c>
      <c r="AQ41" s="16"/>
      <c r="AR41" s="16">
        <f t="shared" ref="AR41:AR44" si="72">AP41+AQ41</f>
        <v>0</v>
      </c>
      <c r="AS41" s="16"/>
      <c r="AT41" s="16">
        <f t="shared" ref="AT41:AT44" si="73">AR41+AS41</f>
        <v>0</v>
      </c>
      <c r="AU41" s="16"/>
      <c r="AV41" s="16">
        <f t="shared" ref="AV41:AV44" si="74">AT41+AU41</f>
        <v>0</v>
      </c>
      <c r="AW41" s="26"/>
      <c r="AX41" s="16">
        <f t="shared" ref="AX41:AX44" si="75">AV41+AW41</f>
        <v>0</v>
      </c>
      <c r="AY41" s="9" t="s">
        <v>212</v>
      </c>
      <c r="AZ41" s="13">
        <v>0</v>
      </c>
    </row>
    <row r="42" spans="1:52" x14ac:dyDescent="0.3">
      <c r="A42" s="65"/>
      <c r="B42" s="79" t="s">
        <v>12</v>
      </c>
      <c r="C42" s="79"/>
      <c r="D42" s="15"/>
      <c r="E42" s="44"/>
      <c r="F42" s="15"/>
      <c r="G42" s="15">
        <v>13765.2</v>
      </c>
      <c r="H42" s="15">
        <f t="shared" si="39"/>
        <v>13765.2</v>
      </c>
      <c r="I42" s="15"/>
      <c r="J42" s="15">
        <f t="shared" si="66"/>
        <v>13765.2</v>
      </c>
      <c r="K42" s="15"/>
      <c r="L42" s="15">
        <f t="shared" si="67"/>
        <v>13765.2</v>
      </c>
      <c r="M42" s="15"/>
      <c r="N42" s="15">
        <f t="shared" si="68"/>
        <v>13765.2</v>
      </c>
      <c r="O42" s="15"/>
      <c r="P42" s="15">
        <f t="shared" si="69"/>
        <v>13765.2</v>
      </c>
      <c r="Q42" s="24"/>
      <c r="R42" s="15">
        <f t="shared" si="70"/>
        <v>13765.2</v>
      </c>
      <c r="S42" s="15"/>
      <c r="T42" s="44"/>
      <c r="U42" s="15"/>
      <c r="V42" s="15"/>
      <c r="W42" s="15">
        <f t="shared" si="45"/>
        <v>0</v>
      </c>
      <c r="X42" s="15"/>
      <c r="Y42" s="15">
        <f>W42+X42</f>
        <v>0</v>
      </c>
      <c r="Z42" s="15"/>
      <c r="AA42" s="15">
        <f>Y42+Z42</f>
        <v>0</v>
      </c>
      <c r="AB42" s="15"/>
      <c r="AC42" s="15">
        <f>AA42+AB42</f>
        <v>0</v>
      </c>
      <c r="AD42" s="15"/>
      <c r="AE42" s="15">
        <f>AC42+AD42</f>
        <v>0</v>
      </c>
      <c r="AF42" s="15"/>
      <c r="AG42" s="15">
        <f>AE42+AF42</f>
        <v>0</v>
      </c>
      <c r="AH42" s="24"/>
      <c r="AI42" s="15">
        <f>AG42+AH42</f>
        <v>0</v>
      </c>
      <c r="AJ42" s="15"/>
      <c r="AK42" s="16"/>
      <c r="AL42" s="16"/>
      <c r="AM42" s="16"/>
      <c r="AN42" s="16">
        <f t="shared" si="52"/>
        <v>0</v>
      </c>
      <c r="AO42" s="16"/>
      <c r="AP42" s="16">
        <f t="shared" si="71"/>
        <v>0</v>
      </c>
      <c r="AQ42" s="16"/>
      <c r="AR42" s="16">
        <f t="shared" si="72"/>
        <v>0</v>
      </c>
      <c r="AS42" s="16"/>
      <c r="AT42" s="16">
        <f t="shared" si="73"/>
        <v>0</v>
      </c>
      <c r="AU42" s="16"/>
      <c r="AV42" s="16">
        <f t="shared" si="74"/>
        <v>0</v>
      </c>
      <c r="AW42" s="26"/>
      <c r="AX42" s="16">
        <f t="shared" si="75"/>
        <v>0</v>
      </c>
      <c r="AY42" s="9" t="s">
        <v>217</v>
      </c>
      <c r="AZ42" s="13"/>
    </row>
    <row r="43" spans="1:52" ht="37.5" hidden="1" x14ac:dyDescent="0.3">
      <c r="A43" s="56" t="s">
        <v>141</v>
      </c>
      <c r="B43" s="42" t="s">
        <v>56</v>
      </c>
      <c r="C43" s="21" t="s">
        <v>11</v>
      </c>
      <c r="D43" s="15">
        <v>0</v>
      </c>
      <c r="E43" s="44">
        <v>0</v>
      </c>
      <c r="F43" s="15">
        <f t="shared" si="1"/>
        <v>0</v>
      </c>
      <c r="G43" s="15">
        <v>0</v>
      </c>
      <c r="H43" s="15">
        <f t="shared" ref="H43:H44" si="76">F43+G43</f>
        <v>0</v>
      </c>
      <c r="I43" s="15">
        <v>0</v>
      </c>
      <c r="J43" s="15">
        <f t="shared" si="66"/>
        <v>0</v>
      </c>
      <c r="K43" s="15">
        <v>0</v>
      </c>
      <c r="L43" s="15">
        <f t="shared" si="67"/>
        <v>0</v>
      </c>
      <c r="M43" s="15">
        <v>0</v>
      </c>
      <c r="N43" s="15">
        <f t="shared" si="68"/>
        <v>0</v>
      </c>
      <c r="O43" s="15">
        <v>0</v>
      </c>
      <c r="P43" s="15">
        <f t="shared" si="69"/>
        <v>0</v>
      </c>
      <c r="Q43" s="24">
        <v>0</v>
      </c>
      <c r="R43" s="15">
        <f t="shared" si="70"/>
        <v>0</v>
      </c>
      <c r="S43" s="15">
        <v>31027.3</v>
      </c>
      <c r="T43" s="44">
        <v>-31027.3</v>
      </c>
      <c r="U43" s="15">
        <f t="shared" si="8"/>
        <v>0</v>
      </c>
      <c r="V43" s="15"/>
      <c r="W43" s="15">
        <f t="shared" ref="W43:W44" si="77">U43+V43</f>
        <v>0</v>
      </c>
      <c r="X43" s="15"/>
      <c r="Y43" s="15">
        <f>W43+X43</f>
        <v>0</v>
      </c>
      <c r="Z43" s="15"/>
      <c r="AA43" s="15">
        <f>Y43+Z43</f>
        <v>0</v>
      </c>
      <c r="AB43" s="15"/>
      <c r="AC43" s="15">
        <f>AA43+AB43</f>
        <v>0</v>
      </c>
      <c r="AD43" s="15"/>
      <c r="AE43" s="15">
        <f>AC43+AD43</f>
        <v>0</v>
      </c>
      <c r="AF43" s="15"/>
      <c r="AG43" s="15">
        <f>AE43+AF43</f>
        <v>0</v>
      </c>
      <c r="AH43" s="24"/>
      <c r="AI43" s="15">
        <f>AG43+AH43</f>
        <v>0</v>
      </c>
      <c r="AJ43" s="15">
        <v>0</v>
      </c>
      <c r="AK43" s="16">
        <v>0</v>
      </c>
      <c r="AL43" s="16">
        <f t="shared" si="16"/>
        <v>0</v>
      </c>
      <c r="AM43" s="16">
        <v>0</v>
      </c>
      <c r="AN43" s="16">
        <f t="shared" ref="AN43:AN44" si="78">AL43+AM43</f>
        <v>0</v>
      </c>
      <c r="AO43" s="16">
        <v>0</v>
      </c>
      <c r="AP43" s="16">
        <f t="shared" si="71"/>
        <v>0</v>
      </c>
      <c r="AQ43" s="16">
        <v>0</v>
      </c>
      <c r="AR43" s="16">
        <f t="shared" si="72"/>
        <v>0</v>
      </c>
      <c r="AS43" s="16">
        <v>0</v>
      </c>
      <c r="AT43" s="16">
        <f t="shared" si="73"/>
        <v>0</v>
      </c>
      <c r="AU43" s="16">
        <v>0</v>
      </c>
      <c r="AV43" s="16">
        <f t="shared" si="74"/>
        <v>0</v>
      </c>
      <c r="AW43" s="26">
        <v>0</v>
      </c>
      <c r="AX43" s="16">
        <f t="shared" si="75"/>
        <v>0</v>
      </c>
      <c r="AY43" s="9" t="s">
        <v>214</v>
      </c>
      <c r="AZ43" s="13">
        <v>0</v>
      </c>
    </row>
    <row r="44" spans="1:52" ht="56.25" x14ac:dyDescent="0.3">
      <c r="A44" s="58" t="s">
        <v>140</v>
      </c>
      <c r="B44" s="79" t="s">
        <v>357</v>
      </c>
      <c r="C44" s="79" t="s">
        <v>128</v>
      </c>
      <c r="D44" s="15">
        <f>D46+D47</f>
        <v>462978.1</v>
      </c>
      <c r="E44" s="44">
        <f>E46+E47</f>
        <v>-105423.3</v>
      </c>
      <c r="F44" s="15">
        <f t="shared" si="1"/>
        <v>357554.8</v>
      </c>
      <c r="G44" s="15">
        <f>G46+G47</f>
        <v>28472.53</v>
      </c>
      <c r="H44" s="15">
        <f t="shared" si="76"/>
        <v>386027.32999999996</v>
      </c>
      <c r="I44" s="15">
        <f>I46+I47</f>
        <v>0</v>
      </c>
      <c r="J44" s="15">
        <f t="shared" si="66"/>
        <v>386027.32999999996</v>
      </c>
      <c r="K44" s="15">
        <f>K46+K47</f>
        <v>0</v>
      </c>
      <c r="L44" s="15">
        <f t="shared" si="67"/>
        <v>386027.32999999996</v>
      </c>
      <c r="M44" s="15">
        <f>M46+M47</f>
        <v>-45242.3</v>
      </c>
      <c r="N44" s="15">
        <f t="shared" si="68"/>
        <v>340785.02999999997</v>
      </c>
      <c r="O44" s="15">
        <f>O46+O47</f>
        <v>0</v>
      </c>
      <c r="P44" s="15">
        <f t="shared" si="69"/>
        <v>340785.02999999997</v>
      </c>
      <c r="Q44" s="24">
        <f>Q46+Q47</f>
        <v>0</v>
      </c>
      <c r="R44" s="15">
        <f t="shared" si="70"/>
        <v>340785.02999999997</v>
      </c>
      <c r="S44" s="15">
        <f t="shared" ref="S44:AJ44" si="79">S46+S47</f>
        <v>51483</v>
      </c>
      <c r="T44" s="44">
        <f>T46+T47</f>
        <v>129483.6</v>
      </c>
      <c r="U44" s="15">
        <f t="shared" si="8"/>
        <v>180966.6</v>
      </c>
      <c r="V44" s="15">
        <f>V46+V47</f>
        <v>0</v>
      </c>
      <c r="W44" s="15">
        <f t="shared" si="77"/>
        <v>180966.6</v>
      </c>
      <c r="X44" s="15">
        <f>X46+X47</f>
        <v>0</v>
      </c>
      <c r="Y44" s="15">
        <f>W44+X44</f>
        <v>180966.6</v>
      </c>
      <c r="Z44" s="15">
        <f>Z46+Z47</f>
        <v>0</v>
      </c>
      <c r="AA44" s="15">
        <f>Y44+Z44</f>
        <v>180966.6</v>
      </c>
      <c r="AB44" s="15">
        <f>AB46+AB47</f>
        <v>0</v>
      </c>
      <c r="AC44" s="15">
        <f>AA44+AB44</f>
        <v>180966.6</v>
      </c>
      <c r="AD44" s="15">
        <f>AD46+AD47</f>
        <v>45242.3</v>
      </c>
      <c r="AE44" s="15">
        <f>AC44+AD44</f>
        <v>226208.90000000002</v>
      </c>
      <c r="AF44" s="15">
        <f>AF46+AF47</f>
        <v>0</v>
      </c>
      <c r="AG44" s="15">
        <f>AE44+AF44</f>
        <v>226208.90000000002</v>
      </c>
      <c r="AH44" s="24">
        <f>AH46+AH47</f>
        <v>0</v>
      </c>
      <c r="AI44" s="15">
        <f>AG44+AH44</f>
        <v>226208.90000000002</v>
      </c>
      <c r="AJ44" s="15">
        <f t="shared" si="79"/>
        <v>0</v>
      </c>
      <c r="AK44" s="16">
        <f>AK46+AK47</f>
        <v>0</v>
      </c>
      <c r="AL44" s="16">
        <f t="shared" si="16"/>
        <v>0</v>
      </c>
      <c r="AM44" s="16">
        <f>AM46+AM47</f>
        <v>0</v>
      </c>
      <c r="AN44" s="16">
        <f t="shared" si="78"/>
        <v>0</v>
      </c>
      <c r="AO44" s="16">
        <f>AO46+AO47</f>
        <v>0</v>
      </c>
      <c r="AP44" s="16">
        <f t="shared" si="71"/>
        <v>0</v>
      </c>
      <c r="AQ44" s="16">
        <f>AQ46+AQ47</f>
        <v>0</v>
      </c>
      <c r="AR44" s="16">
        <f t="shared" si="72"/>
        <v>0</v>
      </c>
      <c r="AS44" s="16">
        <f>AS46+AS47</f>
        <v>0</v>
      </c>
      <c r="AT44" s="16">
        <f t="shared" si="73"/>
        <v>0</v>
      </c>
      <c r="AU44" s="16">
        <f>AU46+AU47</f>
        <v>0</v>
      </c>
      <c r="AV44" s="16">
        <f t="shared" si="74"/>
        <v>0</v>
      </c>
      <c r="AW44" s="26">
        <f>AW46+AW47</f>
        <v>0</v>
      </c>
      <c r="AX44" s="16">
        <f t="shared" si="75"/>
        <v>0</v>
      </c>
      <c r="AZ44" s="13"/>
    </row>
    <row r="45" spans="1:52" x14ac:dyDescent="0.3">
      <c r="A45" s="58"/>
      <c r="B45" s="80" t="s">
        <v>5</v>
      </c>
      <c r="C45" s="79"/>
      <c r="D45" s="15"/>
      <c r="E45" s="4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4"/>
      <c r="R45" s="15"/>
      <c r="S45" s="15"/>
      <c r="T45" s="44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24"/>
      <c r="AI45" s="15"/>
      <c r="AJ45" s="15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26"/>
      <c r="AX45" s="16"/>
      <c r="AZ45" s="13"/>
    </row>
    <row r="46" spans="1:52" hidden="1" x14ac:dyDescent="0.3">
      <c r="A46" s="1"/>
      <c r="B46" s="20" t="s">
        <v>6</v>
      </c>
      <c r="C46" s="21"/>
      <c r="D46" s="15">
        <v>194812</v>
      </c>
      <c r="E46" s="44">
        <v>-105423.3</v>
      </c>
      <c r="F46" s="15">
        <f t="shared" si="1"/>
        <v>89388.7</v>
      </c>
      <c r="G46" s="15">
        <v>28472.53</v>
      </c>
      <c r="H46" s="15">
        <f t="shared" ref="H46:H49" si="80">F46+G46</f>
        <v>117861.23</v>
      </c>
      <c r="I46" s="15">
        <v>-4208.9750000000004</v>
      </c>
      <c r="J46" s="15">
        <f t="shared" ref="J46:J49" si="81">H46+I46</f>
        <v>113652.25499999999</v>
      </c>
      <c r="K46" s="15"/>
      <c r="L46" s="15">
        <f t="shared" ref="L46:L49" si="82">J46+K46</f>
        <v>113652.25499999999</v>
      </c>
      <c r="M46" s="15">
        <v>-45242.3</v>
      </c>
      <c r="N46" s="15">
        <f t="shared" ref="N46:N49" si="83">L46+M46</f>
        <v>68409.954999999987</v>
      </c>
      <c r="O46" s="15"/>
      <c r="P46" s="15">
        <f t="shared" ref="P46:P49" si="84">N46+O46</f>
        <v>68409.954999999987</v>
      </c>
      <c r="Q46" s="24"/>
      <c r="R46" s="15">
        <f t="shared" ref="R46:R49" si="85">P46+Q46</f>
        <v>68409.954999999987</v>
      </c>
      <c r="S46" s="15">
        <v>37288.300000000003</v>
      </c>
      <c r="T46" s="44">
        <f>31027.3+105423.3-6967</f>
        <v>129483.6</v>
      </c>
      <c r="U46" s="15">
        <f t="shared" si="8"/>
        <v>166771.90000000002</v>
      </c>
      <c r="V46" s="15"/>
      <c r="W46" s="15">
        <f t="shared" ref="W46:W49" si="86">U46+V46</f>
        <v>166771.90000000002</v>
      </c>
      <c r="X46" s="15"/>
      <c r="Y46" s="15">
        <f>W46+X46</f>
        <v>166771.90000000002</v>
      </c>
      <c r="Z46" s="15"/>
      <c r="AA46" s="15">
        <f>Y46+Z46</f>
        <v>166771.90000000002</v>
      </c>
      <c r="AB46" s="15"/>
      <c r="AC46" s="15">
        <f>AA46+AB46</f>
        <v>166771.90000000002</v>
      </c>
      <c r="AD46" s="15">
        <v>45242.3</v>
      </c>
      <c r="AE46" s="15">
        <f>AC46+AD46</f>
        <v>212014.2</v>
      </c>
      <c r="AF46" s="15"/>
      <c r="AG46" s="15">
        <f>AE46+AF46</f>
        <v>212014.2</v>
      </c>
      <c r="AH46" s="24"/>
      <c r="AI46" s="15">
        <f>AG46+AH46</f>
        <v>212014.2</v>
      </c>
      <c r="AJ46" s="15">
        <v>0</v>
      </c>
      <c r="AK46" s="16"/>
      <c r="AL46" s="16">
        <f t="shared" si="16"/>
        <v>0</v>
      </c>
      <c r="AM46" s="16"/>
      <c r="AN46" s="16">
        <f t="shared" ref="AN46:AN49" si="87">AL46+AM46</f>
        <v>0</v>
      </c>
      <c r="AO46" s="16"/>
      <c r="AP46" s="16">
        <f t="shared" ref="AP46:AP49" si="88">AN46+AO46</f>
        <v>0</v>
      </c>
      <c r="AQ46" s="16"/>
      <c r="AR46" s="16">
        <f t="shared" ref="AR46:AR49" si="89">AP46+AQ46</f>
        <v>0</v>
      </c>
      <c r="AS46" s="16"/>
      <c r="AT46" s="16">
        <f t="shared" ref="AT46:AT49" si="90">AR46+AS46</f>
        <v>0</v>
      </c>
      <c r="AU46" s="16"/>
      <c r="AV46" s="16">
        <f t="shared" ref="AV46:AV49" si="91">AT46+AU46</f>
        <v>0</v>
      </c>
      <c r="AW46" s="26"/>
      <c r="AX46" s="16">
        <f t="shared" ref="AX46:AX49" si="92">AV46+AW46</f>
        <v>0</v>
      </c>
      <c r="AY46" s="9" t="s">
        <v>315</v>
      </c>
      <c r="AZ46" s="13">
        <v>0</v>
      </c>
    </row>
    <row r="47" spans="1:52" x14ac:dyDescent="0.3">
      <c r="A47" s="58"/>
      <c r="B47" s="80" t="s">
        <v>12</v>
      </c>
      <c r="C47" s="6"/>
      <c r="D47" s="15">
        <v>268166.09999999998</v>
      </c>
      <c r="E47" s="44"/>
      <c r="F47" s="15">
        <f t="shared" si="1"/>
        <v>268166.09999999998</v>
      </c>
      <c r="G47" s="15"/>
      <c r="H47" s="15">
        <f t="shared" si="80"/>
        <v>268166.09999999998</v>
      </c>
      <c r="I47" s="15">
        <v>4208.9750000000004</v>
      </c>
      <c r="J47" s="15">
        <f t="shared" si="81"/>
        <v>272375.07499999995</v>
      </c>
      <c r="K47" s="15"/>
      <c r="L47" s="15">
        <f t="shared" si="82"/>
        <v>272375.07499999995</v>
      </c>
      <c r="M47" s="15"/>
      <c r="N47" s="15">
        <f t="shared" si="83"/>
        <v>272375.07499999995</v>
      </c>
      <c r="O47" s="15"/>
      <c r="P47" s="15">
        <f t="shared" si="84"/>
        <v>272375.07499999995</v>
      </c>
      <c r="Q47" s="24"/>
      <c r="R47" s="15">
        <f t="shared" si="85"/>
        <v>272375.07499999995</v>
      </c>
      <c r="S47" s="15">
        <v>14194.7</v>
      </c>
      <c r="T47" s="44"/>
      <c r="U47" s="15">
        <f t="shared" si="8"/>
        <v>14194.7</v>
      </c>
      <c r="V47" s="15"/>
      <c r="W47" s="15">
        <f t="shared" si="86"/>
        <v>14194.7</v>
      </c>
      <c r="X47" s="15"/>
      <c r="Y47" s="15">
        <f>W47+X47</f>
        <v>14194.7</v>
      </c>
      <c r="Z47" s="15"/>
      <c r="AA47" s="15">
        <f>Y47+Z47</f>
        <v>14194.7</v>
      </c>
      <c r="AB47" s="15"/>
      <c r="AC47" s="15">
        <f>AA47+AB47</f>
        <v>14194.7</v>
      </c>
      <c r="AD47" s="15"/>
      <c r="AE47" s="15">
        <f>AC47+AD47</f>
        <v>14194.7</v>
      </c>
      <c r="AF47" s="15"/>
      <c r="AG47" s="15">
        <f>AE47+AF47</f>
        <v>14194.7</v>
      </c>
      <c r="AH47" s="24"/>
      <c r="AI47" s="15">
        <f>AG47+AH47</f>
        <v>14194.7</v>
      </c>
      <c r="AJ47" s="15">
        <v>0</v>
      </c>
      <c r="AK47" s="16"/>
      <c r="AL47" s="16">
        <f t="shared" si="16"/>
        <v>0</v>
      </c>
      <c r="AM47" s="16"/>
      <c r="AN47" s="16">
        <f t="shared" si="87"/>
        <v>0</v>
      </c>
      <c r="AO47" s="16"/>
      <c r="AP47" s="16">
        <f t="shared" si="88"/>
        <v>0</v>
      </c>
      <c r="AQ47" s="16"/>
      <c r="AR47" s="16">
        <f t="shared" si="89"/>
        <v>0</v>
      </c>
      <c r="AS47" s="16"/>
      <c r="AT47" s="16">
        <f t="shared" si="90"/>
        <v>0</v>
      </c>
      <c r="AU47" s="16"/>
      <c r="AV47" s="16">
        <f t="shared" si="91"/>
        <v>0</v>
      </c>
      <c r="AW47" s="26"/>
      <c r="AX47" s="16">
        <f t="shared" si="92"/>
        <v>0</v>
      </c>
      <c r="AY47" s="9" t="s">
        <v>217</v>
      </c>
      <c r="AZ47" s="13"/>
    </row>
    <row r="48" spans="1:52" ht="56.25" x14ac:dyDescent="0.3">
      <c r="A48" s="58" t="s">
        <v>141</v>
      </c>
      <c r="B48" s="80" t="s">
        <v>57</v>
      </c>
      <c r="C48" s="6" t="s">
        <v>128</v>
      </c>
      <c r="D48" s="15">
        <v>0</v>
      </c>
      <c r="E48" s="44">
        <v>0</v>
      </c>
      <c r="F48" s="15">
        <f t="shared" si="1"/>
        <v>0</v>
      </c>
      <c r="G48" s="15">
        <v>0</v>
      </c>
      <c r="H48" s="15">
        <f t="shared" si="80"/>
        <v>0</v>
      </c>
      <c r="I48" s="15">
        <v>0</v>
      </c>
      <c r="J48" s="15">
        <f t="shared" si="81"/>
        <v>0</v>
      </c>
      <c r="K48" s="15">
        <v>0</v>
      </c>
      <c r="L48" s="15">
        <f t="shared" si="82"/>
        <v>0</v>
      </c>
      <c r="M48" s="15">
        <v>0</v>
      </c>
      <c r="N48" s="15">
        <f t="shared" si="83"/>
        <v>0</v>
      </c>
      <c r="O48" s="15">
        <v>0</v>
      </c>
      <c r="P48" s="15">
        <f t="shared" si="84"/>
        <v>0</v>
      </c>
      <c r="Q48" s="24">
        <v>0</v>
      </c>
      <c r="R48" s="15">
        <f t="shared" si="85"/>
        <v>0</v>
      </c>
      <c r="S48" s="15">
        <v>9100.4</v>
      </c>
      <c r="T48" s="44">
        <v>0</v>
      </c>
      <c r="U48" s="15">
        <f t="shared" si="8"/>
        <v>9100.4</v>
      </c>
      <c r="V48" s="15">
        <v>0</v>
      </c>
      <c r="W48" s="15">
        <f t="shared" si="86"/>
        <v>9100.4</v>
      </c>
      <c r="X48" s="15">
        <v>0</v>
      </c>
      <c r="Y48" s="15">
        <f>W48+X48</f>
        <v>9100.4</v>
      </c>
      <c r="Z48" s="15">
        <v>0</v>
      </c>
      <c r="AA48" s="15">
        <f>Y48+Z48</f>
        <v>9100.4</v>
      </c>
      <c r="AB48" s="15">
        <v>0</v>
      </c>
      <c r="AC48" s="15">
        <f>AA48+AB48</f>
        <v>9100.4</v>
      </c>
      <c r="AD48" s="15">
        <v>0</v>
      </c>
      <c r="AE48" s="15">
        <f>AC48+AD48</f>
        <v>9100.4</v>
      </c>
      <c r="AF48" s="15">
        <v>0</v>
      </c>
      <c r="AG48" s="15">
        <f>AE48+AF48</f>
        <v>9100.4</v>
      </c>
      <c r="AH48" s="24">
        <v>0</v>
      </c>
      <c r="AI48" s="15">
        <f>AG48+AH48</f>
        <v>9100.4</v>
      </c>
      <c r="AJ48" s="15">
        <v>0</v>
      </c>
      <c r="AK48" s="16">
        <v>0</v>
      </c>
      <c r="AL48" s="16">
        <f t="shared" si="16"/>
        <v>0</v>
      </c>
      <c r="AM48" s="16">
        <v>0</v>
      </c>
      <c r="AN48" s="16">
        <f t="shared" si="87"/>
        <v>0</v>
      </c>
      <c r="AO48" s="16">
        <v>0</v>
      </c>
      <c r="AP48" s="16">
        <f t="shared" si="88"/>
        <v>0</v>
      </c>
      <c r="AQ48" s="16">
        <v>0</v>
      </c>
      <c r="AR48" s="16">
        <f t="shared" si="89"/>
        <v>0</v>
      </c>
      <c r="AS48" s="16">
        <v>0</v>
      </c>
      <c r="AT48" s="16">
        <f t="shared" si="90"/>
        <v>0</v>
      </c>
      <c r="AU48" s="16">
        <v>0</v>
      </c>
      <c r="AV48" s="16">
        <f t="shared" si="91"/>
        <v>0</v>
      </c>
      <c r="AW48" s="26">
        <v>0</v>
      </c>
      <c r="AX48" s="16">
        <f t="shared" si="92"/>
        <v>0</v>
      </c>
      <c r="AY48" s="9" t="s">
        <v>220</v>
      </c>
      <c r="AZ48" s="13"/>
    </row>
    <row r="49" spans="1:52" ht="56.25" x14ac:dyDescent="0.3">
      <c r="A49" s="58" t="s">
        <v>142</v>
      </c>
      <c r="B49" s="80" t="s">
        <v>364</v>
      </c>
      <c r="C49" s="6" t="s">
        <v>128</v>
      </c>
      <c r="D49" s="15">
        <f>D51+D52</f>
        <v>0</v>
      </c>
      <c r="E49" s="44">
        <f>E51+E52</f>
        <v>0</v>
      </c>
      <c r="F49" s="15">
        <f t="shared" si="1"/>
        <v>0</v>
      </c>
      <c r="G49" s="15">
        <f>G51+G52</f>
        <v>15</v>
      </c>
      <c r="H49" s="15">
        <f t="shared" si="80"/>
        <v>15</v>
      </c>
      <c r="I49" s="15">
        <f>I51+I52</f>
        <v>0</v>
      </c>
      <c r="J49" s="15">
        <f t="shared" si="81"/>
        <v>15</v>
      </c>
      <c r="K49" s="15">
        <f>K51+K52</f>
        <v>0</v>
      </c>
      <c r="L49" s="15">
        <f t="shared" si="82"/>
        <v>15</v>
      </c>
      <c r="M49" s="15">
        <f>M51+M52</f>
        <v>0</v>
      </c>
      <c r="N49" s="15">
        <f t="shared" si="83"/>
        <v>15</v>
      </c>
      <c r="O49" s="15">
        <f>O51+O52</f>
        <v>0</v>
      </c>
      <c r="P49" s="15">
        <f t="shared" si="84"/>
        <v>15</v>
      </c>
      <c r="Q49" s="24">
        <f>Q51+Q52</f>
        <v>0</v>
      </c>
      <c r="R49" s="15">
        <f t="shared" si="85"/>
        <v>15</v>
      </c>
      <c r="S49" s="15">
        <f t="shared" ref="S49:AJ49" si="93">S51+S52</f>
        <v>78505.7</v>
      </c>
      <c r="T49" s="44">
        <f>T51+T52</f>
        <v>-25599.8</v>
      </c>
      <c r="U49" s="15">
        <f t="shared" si="8"/>
        <v>52905.899999999994</v>
      </c>
      <c r="V49" s="15">
        <f>V51+V52</f>
        <v>0</v>
      </c>
      <c r="W49" s="15">
        <f t="shared" si="86"/>
        <v>52905.899999999994</v>
      </c>
      <c r="X49" s="15">
        <f>X51+X52</f>
        <v>0</v>
      </c>
      <c r="Y49" s="15">
        <f>W49+X49</f>
        <v>52905.899999999994</v>
      </c>
      <c r="Z49" s="15">
        <f>Z51+Z52</f>
        <v>-50151</v>
      </c>
      <c r="AA49" s="15">
        <f>Y49+Z49</f>
        <v>2754.8999999999942</v>
      </c>
      <c r="AB49" s="15">
        <f>AB51+AB52</f>
        <v>0</v>
      </c>
      <c r="AC49" s="15">
        <f>AA49+AB49</f>
        <v>2754.8999999999942</v>
      </c>
      <c r="AD49" s="15">
        <f>AD51+AD52</f>
        <v>0</v>
      </c>
      <c r="AE49" s="15">
        <f>AC49+AD49</f>
        <v>2754.8999999999942</v>
      </c>
      <c r="AF49" s="15">
        <f>AF51+AF52</f>
        <v>0</v>
      </c>
      <c r="AG49" s="15">
        <f>AE49+AF49</f>
        <v>2754.8999999999942</v>
      </c>
      <c r="AH49" s="24">
        <f>AH51+AH52</f>
        <v>0</v>
      </c>
      <c r="AI49" s="15">
        <f>AG49+AH49</f>
        <v>2754.8999999999942</v>
      </c>
      <c r="AJ49" s="15">
        <f t="shared" si="93"/>
        <v>126197.40000000001</v>
      </c>
      <c r="AK49" s="16">
        <f>AK51+AK52</f>
        <v>-105085.6</v>
      </c>
      <c r="AL49" s="16">
        <f t="shared" si="16"/>
        <v>21111.800000000003</v>
      </c>
      <c r="AM49" s="16">
        <f>AM51+AM52</f>
        <v>0</v>
      </c>
      <c r="AN49" s="16">
        <f t="shared" si="87"/>
        <v>21111.800000000003</v>
      </c>
      <c r="AO49" s="16">
        <f>AO51+AO52</f>
        <v>0</v>
      </c>
      <c r="AP49" s="16">
        <f t="shared" si="88"/>
        <v>21111.800000000003</v>
      </c>
      <c r="AQ49" s="16">
        <f>AQ51+AQ52</f>
        <v>0</v>
      </c>
      <c r="AR49" s="16">
        <f t="shared" si="89"/>
        <v>21111.800000000003</v>
      </c>
      <c r="AS49" s="16">
        <f>AS51+AS52</f>
        <v>0</v>
      </c>
      <c r="AT49" s="16">
        <f t="shared" si="90"/>
        <v>21111.800000000003</v>
      </c>
      <c r="AU49" s="16">
        <f>AU51+AU52</f>
        <v>0</v>
      </c>
      <c r="AV49" s="16">
        <f t="shared" si="91"/>
        <v>21111.800000000003</v>
      </c>
      <c r="AW49" s="26">
        <f>AW51+AW52</f>
        <v>0</v>
      </c>
      <c r="AX49" s="16">
        <f t="shared" si="92"/>
        <v>21111.800000000003</v>
      </c>
      <c r="AZ49" s="13"/>
    </row>
    <row r="50" spans="1:52" x14ac:dyDescent="0.3">
      <c r="A50" s="58"/>
      <c r="B50" s="80" t="s">
        <v>5</v>
      </c>
      <c r="C50" s="79"/>
      <c r="D50" s="15"/>
      <c r="E50" s="4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4"/>
      <c r="R50" s="15"/>
      <c r="S50" s="15"/>
      <c r="T50" s="44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24"/>
      <c r="AI50" s="15"/>
      <c r="AJ50" s="15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26"/>
      <c r="AX50" s="16"/>
      <c r="AZ50" s="13"/>
    </row>
    <row r="51" spans="1:52" hidden="1" x14ac:dyDescent="0.3">
      <c r="A51" s="1"/>
      <c r="B51" s="20" t="s">
        <v>6</v>
      </c>
      <c r="C51" s="21"/>
      <c r="D51" s="15">
        <v>0</v>
      </c>
      <c r="E51" s="44">
        <v>0</v>
      </c>
      <c r="F51" s="15">
        <f t="shared" si="1"/>
        <v>0</v>
      </c>
      <c r="G51" s="15">
        <v>15</v>
      </c>
      <c r="H51" s="15">
        <f t="shared" ref="H51:H54" si="94">F51+G51</f>
        <v>15</v>
      </c>
      <c r="I51" s="15"/>
      <c r="J51" s="15">
        <f t="shared" ref="J51:J54" si="95">H51+I51</f>
        <v>15</v>
      </c>
      <c r="K51" s="15"/>
      <c r="L51" s="15">
        <f t="shared" ref="L51:L54" si="96">J51+K51</f>
        <v>15</v>
      </c>
      <c r="M51" s="15"/>
      <c r="N51" s="15">
        <f t="shared" ref="N51:N54" si="97">L51+M51</f>
        <v>15</v>
      </c>
      <c r="O51" s="15"/>
      <c r="P51" s="15">
        <f t="shared" ref="P51:P54" si="98">N51+O51</f>
        <v>15</v>
      </c>
      <c r="Q51" s="24"/>
      <c r="R51" s="15">
        <f t="shared" ref="R51:R54" si="99">P51+Q51</f>
        <v>15</v>
      </c>
      <c r="S51" s="15">
        <v>25599.8</v>
      </c>
      <c r="T51" s="44">
        <v>-25599.8</v>
      </c>
      <c r="U51" s="15">
        <f t="shared" si="8"/>
        <v>0</v>
      </c>
      <c r="V51" s="15"/>
      <c r="W51" s="15">
        <f t="shared" ref="W51:W54" si="100">U51+V51</f>
        <v>0</v>
      </c>
      <c r="X51" s="15"/>
      <c r="Y51" s="15">
        <f>W51+X51</f>
        <v>0</v>
      </c>
      <c r="Z51" s="15"/>
      <c r="AA51" s="15">
        <f>Y51+Z51</f>
        <v>0</v>
      </c>
      <c r="AB51" s="15"/>
      <c r="AC51" s="15">
        <f>AA51+AB51</f>
        <v>0</v>
      </c>
      <c r="AD51" s="15"/>
      <c r="AE51" s="15">
        <f>AC51+AD51</f>
        <v>0</v>
      </c>
      <c r="AF51" s="15"/>
      <c r="AG51" s="15">
        <f>AE51+AF51</f>
        <v>0</v>
      </c>
      <c r="AH51" s="24"/>
      <c r="AI51" s="15">
        <f>AG51+AH51</f>
        <v>0</v>
      </c>
      <c r="AJ51" s="15">
        <v>105085.6</v>
      </c>
      <c r="AK51" s="16">
        <v>-105085.6</v>
      </c>
      <c r="AL51" s="16">
        <f t="shared" si="16"/>
        <v>0</v>
      </c>
      <c r="AM51" s="16"/>
      <c r="AN51" s="16">
        <f t="shared" ref="AN51:AN54" si="101">AL51+AM51</f>
        <v>0</v>
      </c>
      <c r="AO51" s="16"/>
      <c r="AP51" s="16">
        <f t="shared" ref="AP51:AP54" si="102">AN51+AO51</f>
        <v>0</v>
      </c>
      <c r="AQ51" s="16"/>
      <c r="AR51" s="16">
        <f t="shared" ref="AR51:AR54" si="103">AP51+AQ51</f>
        <v>0</v>
      </c>
      <c r="AS51" s="16"/>
      <c r="AT51" s="16">
        <f t="shared" ref="AT51:AT54" si="104">AR51+AS51</f>
        <v>0</v>
      </c>
      <c r="AU51" s="16"/>
      <c r="AV51" s="16">
        <f t="shared" ref="AV51:AV54" si="105">AT51+AU51</f>
        <v>0</v>
      </c>
      <c r="AW51" s="26"/>
      <c r="AX51" s="16">
        <f t="shared" ref="AX51:AX54" si="106">AV51+AW51</f>
        <v>0</v>
      </c>
      <c r="AY51" s="9" t="s">
        <v>314</v>
      </c>
      <c r="AZ51" s="13">
        <v>0</v>
      </c>
    </row>
    <row r="52" spans="1:52" x14ac:dyDescent="0.3">
      <c r="A52" s="58"/>
      <c r="B52" s="79" t="s">
        <v>12</v>
      </c>
      <c r="C52" s="79"/>
      <c r="D52" s="15">
        <v>0</v>
      </c>
      <c r="E52" s="44">
        <v>0</v>
      </c>
      <c r="F52" s="15">
        <f t="shared" si="1"/>
        <v>0</v>
      </c>
      <c r="G52" s="15">
        <v>0</v>
      </c>
      <c r="H52" s="15">
        <f t="shared" si="94"/>
        <v>0</v>
      </c>
      <c r="I52" s="15">
        <v>0</v>
      </c>
      <c r="J52" s="15">
        <f t="shared" si="95"/>
        <v>0</v>
      </c>
      <c r="K52" s="15">
        <v>0</v>
      </c>
      <c r="L52" s="15">
        <f t="shared" si="96"/>
        <v>0</v>
      </c>
      <c r="M52" s="15">
        <v>0</v>
      </c>
      <c r="N52" s="15">
        <f t="shared" si="97"/>
        <v>0</v>
      </c>
      <c r="O52" s="15">
        <v>0</v>
      </c>
      <c r="P52" s="15">
        <f t="shared" si="98"/>
        <v>0</v>
      </c>
      <c r="Q52" s="24">
        <v>0</v>
      </c>
      <c r="R52" s="15">
        <f t="shared" si="99"/>
        <v>0</v>
      </c>
      <c r="S52" s="15">
        <v>52905.9</v>
      </c>
      <c r="T52" s="44">
        <v>0</v>
      </c>
      <c r="U52" s="15">
        <f t="shared" si="8"/>
        <v>52905.9</v>
      </c>
      <c r="V52" s="15">
        <v>0</v>
      </c>
      <c r="W52" s="15">
        <f t="shared" si="100"/>
        <v>52905.9</v>
      </c>
      <c r="X52" s="15">
        <v>0</v>
      </c>
      <c r="Y52" s="15">
        <f>W52+X52</f>
        <v>52905.9</v>
      </c>
      <c r="Z52" s="15">
        <v>-50151</v>
      </c>
      <c r="AA52" s="15">
        <f>Y52+Z52</f>
        <v>2754.9000000000015</v>
      </c>
      <c r="AB52" s="15"/>
      <c r="AC52" s="15">
        <f>AA52+AB52</f>
        <v>2754.9000000000015</v>
      </c>
      <c r="AD52" s="15"/>
      <c r="AE52" s="15">
        <f>AC52+AD52</f>
        <v>2754.9000000000015</v>
      </c>
      <c r="AF52" s="15"/>
      <c r="AG52" s="15">
        <f>AE52+AF52</f>
        <v>2754.9000000000015</v>
      </c>
      <c r="AH52" s="24"/>
      <c r="AI52" s="15">
        <f>AG52+AH52</f>
        <v>2754.9000000000015</v>
      </c>
      <c r="AJ52" s="15">
        <v>21111.8</v>
      </c>
      <c r="AK52" s="16">
        <v>0</v>
      </c>
      <c r="AL52" s="16">
        <f t="shared" si="16"/>
        <v>21111.8</v>
      </c>
      <c r="AM52" s="16">
        <v>0</v>
      </c>
      <c r="AN52" s="16">
        <f t="shared" si="101"/>
        <v>21111.8</v>
      </c>
      <c r="AO52" s="16">
        <v>0</v>
      </c>
      <c r="AP52" s="16">
        <f t="shared" si="102"/>
        <v>21111.8</v>
      </c>
      <c r="AQ52" s="16">
        <v>0</v>
      </c>
      <c r="AR52" s="16">
        <f t="shared" si="103"/>
        <v>21111.8</v>
      </c>
      <c r="AS52" s="16">
        <v>0</v>
      </c>
      <c r="AT52" s="16">
        <f t="shared" si="104"/>
        <v>21111.8</v>
      </c>
      <c r="AU52" s="16">
        <v>0</v>
      </c>
      <c r="AV52" s="16">
        <f t="shared" si="105"/>
        <v>21111.8</v>
      </c>
      <c r="AW52" s="26">
        <v>0</v>
      </c>
      <c r="AX52" s="16">
        <f t="shared" si="106"/>
        <v>21111.8</v>
      </c>
      <c r="AY52" s="9" t="s">
        <v>217</v>
      </c>
      <c r="AZ52" s="13"/>
    </row>
    <row r="53" spans="1:52" ht="37.5" hidden="1" x14ac:dyDescent="0.3">
      <c r="A53" s="1" t="s">
        <v>144</v>
      </c>
      <c r="B53" s="42" t="s">
        <v>204</v>
      </c>
      <c r="C53" s="21" t="s">
        <v>11</v>
      </c>
      <c r="D53" s="15">
        <v>0</v>
      </c>
      <c r="E53" s="44">
        <v>0</v>
      </c>
      <c r="F53" s="15">
        <f t="shared" si="1"/>
        <v>0</v>
      </c>
      <c r="G53" s="15">
        <v>0</v>
      </c>
      <c r="H53" s="15">
        <f t="shared" si="94"/>
        <v>0</v>
      </c>
      <c r="I53" s="15">
        <v>0</v>
      </c>
      <c r="J53" s="15">
        <f t="shared" si="95"/>
        <v>0</v>
      </c>
      <c r="K53" s="15">
        <v>0</v>
      </c>
      <c r="L53" s="15">
        <f t="shared" si="96"/>
        <v>0</v>
      </c>
      <c r="M53" s="15">
        <v>0</v>
      </c>
      <c r="N53" s="15">
        <f t="shared" si="97"/>
        <v>0</v>
      </c>
      <c r="O53" s="15">
        <v>0</v>
      </c>
      <c r="P53" s="15">
        <f t="shared" si="98"/>
        <v>0</v>
      </c>
      <c r="Q53" s="24">
        <v>0</v>
      </c>
      <c r="R53" s="15">
        <f t="shared" si="99"/>
        <v>0</v>
      </c>
      <c r="S53" s="15">
        <v>59234</v>
      </c>
      <c r="T53" s="44">
        <v>-59234</v>
      </c>
      <c r="U53" s="15">
        <f t="shared" si="8"/>
        <v>0</v>
      </c>
      <c r="V53" s="15"/>
      <c r="W53" s="15">
        <f t="shared" si="100"/>
        <v>0</v>
      </c>
      <c r="X53" s="15"/>
      <c r="Y53" s="15">
        <f>W53+X53</f>
        <v>0</v>
      </c>
      <c r="Z53" s="15"/>
      <c r="AA53" s="15">
        <f>Y53+Z53</f>
        <v>0</v>
      </c>
      <c r="AB53" s="15"/>
      <c r="AC53" s="15">
        <f>AA53+AB53</f>
        <v>0</v>
      </c>
      <c r="AD53" s="15"/>
      <c r="AE53" s="15">
        <f>AC53+AD53</f>
        <v>0</v>
      </c>
      <c r="AF53" s="15"/>
      <c r="AG53" s="15">
        <f>AE53+AF53</f>
        <v>0</v>
      </c>
      <c r="AH53" s="24"/>
      <c r="AI53" s="15">
        <f>AG53+AH53</f>
        <v>0</v>
      </c>
      <c r="AJ53" s="15">
        <v>0</v>
      </c>
      <c r="AK53" s="16">
        <v>0</v>
      </c>
      <c r="AL53" s="16">
        <f t="shared" si="16"/>
        <v>0</v>
      </c>
      <c r="AM53" s="16">
        <v>0</v>
      </c>
      <c r="AN53" s="16">
        <f t="shared" si="101"/>
        <v>0</v>
      </c>
      <c r="AO53" s="16">
        <v>0</v>
      </c>
      <c r="AP53" s="16">
        <f t="shared" si="102"/>
        <v>0</v>
      </c>
      <c r="AQ53" s="16">
        <v>0</v>
      </c>
      <c r="AR53" s="16">
        <f t="shared" si="103"/>
        <v>0</v>
      </c>
      <c r="AS53" s="16">
        <v>0</v>
      </c>
      <c r="AT53" s="16">
        <f t="shared" si="104"/>
        <v>0</v>
      </c>
      <c r="AU53" s="16">
        <v>0</v>
      </c>
      <c r="AV53" s="16">
        <f t="shared" si="105"/>
        <v>0</v>
      </c>
      <c r="AW53" s="26">
        <v>0</v>
      </c>
      <c r="AX53" s="16">
        <f t="shared" si="106"/>
        <v>0</v>
      </c>
      <c r="AY53" s="9" t="s">
        <v>215</v>
      </c>
      <c r="AZ53" s="13">
        <v>0</v>
      </c>
    </row>
    <row r="54" spans="1:52" ht="56.25" x14ac:dyDescent="0.3">
      <c r="A54" s="58" t="s">
        <v>143</v>
      </c>
      <c r="B54" s="79" t="s">
        <v>204</v>
      </c>
      <c r="C54" s="6" t="s">
        <v>128</v>
      </c>
      <c r="D54" s="15">
        <f>D56+D57</f>
        <v>119057.40000000001</v>
      </c>
      <c r="E54" s="44">
        <f>E56+E57</f>
        <v>0</v>
      </c>
      <c r="F54" s="15">
        <f t="shared" si="1"/>
        <v>119057.40000000001</v>
      </c>
      <c r="G54" s="15">
        <f>G56+G57</f>
        <v>0</v>
      </c>
      <c r="H54" s="15">
        <f t="shared" si="94"/>
        <v>119057.40000000001</v>
      </c>
      <c r="I54" s="15">
        <f>I56+I57</f>
        <v>0</v>
      </c>
      <c r="J54" s="15">
        <f t="shared" si="95"/>
        <v>119057.40000000001</v>
      </c>
      <c r="K54" s="15">
        <f>K56+K57</f>
        <v>0</v>
      </c>
      <c r="L54" s="15">
        <f t="shared" si="96"/>
        <v>119057.40000000001</v>
      </c>
      <c r="M54" s="15">
        <f>M56+M57</f>
        <v>0</v>
      </c>
      <c r="N54" s="15">
        <f t="shared" si="97"/>
        <v>119057.40000000001</v>
      </c>
      <c r="O54" s="15">
        <f>O56+O57</f>
        <v>0</v>
      </c>
      <c r="P54" s="15">
        <f t="shared" si="98"/>
        <v>119057.40000000001</v>
      </c>
      <c r="Q54" s="24">
        <f>Q56+Q57</f>
        <v>0</v>
      </c>
      <c r="R54" s="15">
        <f t="shared" si="99"/>
        <v>119057.40000000001</v>
      </c>
      <c r="S54" s="15">
        <f t="shared" ref="S54:AJ54" si="107">S56+S57</f>
        <v>538326.69999999995</v>
      </c>
      <c r="T54" s="44">
        <f>T56+T57</f>
        <v>59234</v>
      </c>
      <c r="U54" s="15">
        <f t="shared" si="8"/>
        <v>597560.69999999995</v>
      </c>
      <c r="V54" s="15">
        <f>V56+V57</f>
        <v>0</v>
      </c>
      <c r="W54" s="15">
        <f t="shared" si="100"/>
        <v>597560.69999999995</v>
      </c>
      <c r="X54" s="15">
        <f>X56+X57</f>
        <v>0</v>
      </c>
      <c r="Y54" s="15">
        <f>W54+X54</f>
        <v>597560.69999999995</v>
      </c>
      <c r="Z54" s="15">
        <f>Z56+Z57</f>
        <v>0</v>
      </c>
      <c r="AA54" s="15">
        <f>Y54+Z54</f>
        <v>597560.69999999995</v>
      </c>
      <c r="AB54" s="15">
        <f>AB56+AB57</f>
        <v>0</v>
      </c>
      <c r="AC54" s="15">
        <f>AA54+AB54</f>
        <v>597560.69999999995</v>
      </c>
      <c r="AD54" s="15">
        <f>AD56+AD57</f>
        <v>0</v>
      </c>
      <c r="AE54" s="15">
        <f>AC54+AD54</f>
        <v>597560.69999999995</v>
      </c>
      <c r="AF54" s="15">
        <f>AF56+AF57</f>
        <v>0</v>
      </c>
      <c r="AG54" s="15">
        <f>AE54+AF54</f>
        <v>597560.69999999995</v>
      </c>
      <c r="AH54" s="24">
        <f>AH56+AH57</f>
        <v>0</v>
      </c>
      <c r="AI54" s="15">
        <f>AG54+AH54</f>
        <v>597560.69999999995</v>
      </c>
      <c r="AJ54" s="15">
        <f t="shared" si="107"/>
        <v>0</v>
      </c>
      <c r="AK54" s="16">
        <f>AK56+AK57</f>
        <v>0</v>
      </c>
      <c r="AL54" s="16">
        <f t="shared" si="16"/>
        <v>0</v>
      </c>
      <c r="AM54" s="16">
        <f>AM56+AM57</f>
        <v>0</v>
      </c>
      <c r="AN54" s="16">
        <f t="shared" si="101"/>
        <v>0</v>
      </c>
      <c r="AO54" s="16">
        <f>AO56+AO57</f>
        <v>0</v>
      </c>
      <c r="AP54" s="16">
        <f t="shared" si="102"/>
        <v>0</v>
      </c>
      <c r="AQ54" s="16">
        <f>AQ56+AQ57</f>
        <v>0</v>
      </c>
      <c r="AR54" s="16">
        <f t="shared" si="103"/>
        <v>0</v>
      </c>
      <c r="AS54" s="16">
        <f>AS56+AS57</f>
        <v>0</v>
      </c>
      <c r="AT54" s="16">
        <f t="shared" si="104"/>
        <v>0</v>
      </c>
      <c r="AU54" s="16">
        <f>AU56+AU57</f>
        <v>0</v>
      </c>
      <c r="AV54" s="16">
        <f t="shared" si="105"/>
        <v>0</v>
      </c>
      <c r="AW54" s="26">
        <f>AW56+AW57</f>
        <v>0</v>
      </c>
      <c r="AX54" s="16">
        <f t="shared" si="106"/>
        <v>0</v>
      </c>
      <c r="AZ54" s="13"/>
    </row>
    <row r="55" spans="1:52" x14ac:dyDescent="0.3">
      <c r="A55" s="58"/>
      <c r="B55" s="80" t="s">
        <v>5</v>
      </c>
      <c r="C55" s="6"/>
      <c r="D55" s="15"/>
      <c r="E55" s="4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4"/>
      <c r="R55" s="15"/>
      <c r="S55" s="15"/>
      <c r="T55" s="44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24"/>
      <c r="AI55" s="15"/>
      <c r="AJ55" s="15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26"/>
      <c r="AX55" s="16"/>
      <c r="AZ55" s="13"/>
    </row>
    <row r="56" spans="1:52" hidden="1" x14ac:dyDescent="0.3">
      <c r="A56" s="1"/>
      <c r="B56" s="20" t="s">
        <v>6</v>
      </c>
      <c r="C56" s="21"/>
      <c r="D56" s="15">
        <v>22858.799999999999</v>
      </c>
      <c r="E56" s="44"/>
      <c r="F56" s="15">
        <f t="shared" si="1"/>
        <v>22858.799999999999</v>
      </c>
      <c r="G56" s="15"/>
      <c r="H56" s="15">
        <f t="shared" ref="H56:H59" si="108">F56+G56</f>
        <v>22858.799999999999</v>
      </c>
      <c r="I56" s="15"/>
      <c r="J56" s="15">
        <f t="shared" ref="J56:J59" si="109">H56+I56</f>
        <v>22858.799999999999</v>
      </c>
      <c r="K56" s="15"/>
      <c r="L56" s="15">
        <f t="shared" ref="L56:L59" si="110">J56+K56</f>
        <v>22858.799999999999</v>
      </c>
      <c r="M56" s="15"/>
      <c r="N56" s="15">
        <f t="shared" ref="N56:N59" si="111">L56+M56</f>
        <v>22858.799999999999</v>
      </c>
      <c r="O56" s="15"/>
      <c r="P56" s="15">
        <f t="shared" ref="P56:P59" si="112">N56+O56</f>
        <v>22858.799999999999</v>
      </c>
      <c r="Q56" s="24"/>
      <c r="R56" s="15">
        <f t="shared" ref="R56:R59" si="113">P56+Q56</f>
        <v>22858.799999999999</v>
      </c>
      <c r="S56" s="15">
        <v>104477.2</v>
      </c>
      <c r="T56" s="44">
        <v>59234</v>
      </c>
      <c r="U56" s="15">
        <f t="shared" si="8"/>
        <v>163711.20000000001</v>
      </c>
      <c r="V56" s="15"/>
      <c r="W56" s="15">
        <f t="shared" ref="W56:W59" si="114">U56+V56</f>
        <v>163711.20000000001</v>
      </c>
      <c r="X56" s="15"/>
      <c r="Y56" s="15">
        <f>W56+X56</f>
        <v>163711.20000000001</v>
      </c>
      <c r="Z56" s="15"/>
      <c r="AA56" s="15">
        <f>Y56+Z56</f>
        <v>163711.20000000001</v>
      </c>
      <c r="AB56" s="15"/>
      <c r="AC56" s="15">
        <f>AA56+AB56</f>
        <v>163711.20000000001</v>
      </c>
      <c r="AD56" s="15"/>
      <c r="AE56" s="15">
        <f>AC56+AD56</f>
        <v>163711.20000000001</v>
      </c>
      <c r="AF56" s="15"/>
      <c r="AG56" s="15">
        <f>AE56+AF56</f>
        <v>163711.20000000001</v>
      </c>
      <c r="AH56" s="24"/>
      <c r="AI56" s="15">
        <f>AG56+AH56</f>
        <v>163711.20000000001</v>
      </c>
      <c r="AJ56" s="15">
        <v>0</v>
      </c>
      <c r="AK56" s="16"/>
      <c r="AL56" s="16">
        <f t="shared" si="16"/>
        <v>0</v>
      </c>
      <c r="AM56" s="16"/>
      <c r="AN56" s="16">
        <f t="shared" ref="AN56:AN59" si="115">AL56+AM56</f>
        <v>0</v>
      </c>
      <c r="AO56" s="16"/>
      <c r="AP56" s="16">
        <f t="shared" ref="AP56:AP59" si="116">AN56+AO56</f>
        <v>0</v>
      </c>
      <c r="AQ56" s="16"/>
      <c r="AR56" s="16">
        <f t="shared" ref="AR56:AR59" si="117">AP56+AQ56</f>
        <v>0</v>
      </c>
      <c r="AS56" s="16"/>
      <c r="AT56" s="16">
        <f t="shared" ref="AT56:AT59" si="118">AR56+AS56</f>
        <v>0</v>
      </c>
      <c r="AU56" s="16"/>
      <c r="AV56" s="16">
        <f t="shared" ref="AV56:AV59" si="119">AT56+AU56</f>
        <v>0</v>
      </c>
      <c r="AW56" s="26"/>
      <c r="AX56" s="16">
        <f t="shared" ref="AX56:AX59" si="120">AV56+AW56</f>
        <v>0</v>
      </c>
      <c r="AY56" s="9" t="s">
        <v>215</v>
      </c>
      <c r="AZ56" s="13">
        <v>0</v>
      </c>
    </row>
    <row r="57" spans="1:52" x14ac:dyDescent="0.3">
      <c r="A57" s="58"/>
      <c r="B57" s="79" t="s">
        <v>59</v>
      </c>
      <c r="C57" s="79"/>
      <c r="D57" s="15">
        <v>96198.6</v>
      </c>
      <c r="E57" s="44"/>
      <c r="F57" s="15">
        <f t="shared" si="1"/>
        <v>96198.6</v>
      </c>
      <c r="G57" s="15"/>
      <c r="H57" s="15">
        <f t="shared" si="108"/>
        <v>96198.6</v>
      </c>
      <c r="I57" s="15"/>
      <c r="J57" s="15">
        <f t="shared" si="109"/>
        <v>96198.6</v>
      </c>
      <c r="K57" s="15"/>
      <c r="L57" s="15">
        <f t="shared" si="110"/>
        <v>96198.6</v>
      </c>
      <c r="M57" s="15"/>
      <c r="N57" s="15">
        <f t="shared" si="111"/>
        <v>96198.6</v>
      </c>
      <c r="O57" s="15"/>
      <c r="P57" s="15">
        <f t="shared" si="112"/>
        <v>96198.6</v>
      </c>
      <c r="Q57" s="24"/>
      <c r="R57" s="15">
        <f t="shared" si="113"/>
        <v>96198.6</v>
      </c>
      <c r="S57" s="15">
        <f>216794.5+217055</f>
        <v>433849.5</v>
      </c>
      <c r="T57" s="44"/>
      <c r="U57" s="15">
        <f t="shared" si="8"/>
        <v>433849.5</v>
      </c>
      <c r="V57" s="15"/>
      <c r="W57" s="15">
        <f t="shared" si="114"/>
        <v>433849.5</v>
      </c>
      <c r="X57" s="15"/>
      <c r="Y57" s="15">
        <f>W57+X57</f>
        <v>433849.5</v>
      </c>
      <c r="Z57" s="15"/>
      <c r="AA57" s="15">
        <f>Y57+Z57</f>
        <v>433849.5</v>
      </c>
      <c r="AB57" s="15"/>
      <c r="AC57" s="15">
        <f>AA57+AB57</f>
        <v>433849.5</v>
      </c>
      <c r="AD57" s="15"/>
      <c r="AE57" s="15">
        <f>AC57+AD57</f>
        <v>433849.5</v>
      </c>
      <c r="AF57" s="15"/>
      <c r="AG57" s="15">
        <f>AE57+AF57</f>
        <v>433849.5</v>
      </c>
      <c r="AH57" s="24"/>
      <c r="AI57" s="15">
        <f>AG57+AH57</f>
        <v>433849.5</v>
      </c>
      <c r="AJ57" s="15">
        <v>0</v>
      </c>
      <c r="AK57" s="16"/>
      <c r="AL57" s="16">
        <f t="shared" si="16"/>
        <v>0</v>
      </c>
      <c r="AM57" s="16"/>
      <c r="AN57" s="16">
        <f t="shared" si="115"/>
        <v>0</v>
      </c>
      <c r="AO57" s="16"/>
      <c r="AP57" s="16">
        <f t="shared" si="116"/>
        <v>0</v>
      </c>
      <c r="AQ57" s="16"/>
      <c r="AR57" s="16">
        <f t="shared" si="117"/>
        <v>0</v>
      </c>
      <c r="AS57" s="16"/>
      <c r="AT57" s="16">
        <f t="shared" si="118"/>
        <v>0</v>
      </c>
      <c r="AU57" s="16"/>
      <c r="AV57" s="16">
        <f t="shared" si="119"/>
        <v>0</v>
      </c>
      <c r="AW57" s="26"/>
      <c r="AX57" s="16">
        <f t="shared" si="120"/>
        <v>0</v>
      </c>
      <c r="AY57" s="9" t="s">
        <v>217</v>
      </c>
      <c r="AZ57" s="13"/>
    </row>
    <row r="58" spans="1:52" ht="37.5" hidden="1" customHeight="1" x14ac:dyDescent="0.3">
      <c r="A58" s="58" t="s">
        <v>145</v>
      </c>
      <c r="B58" s="57" t="s">
        <v>58</v>
      </c>
      <c r="C58" s="21" t="s">
        <v>11</v>
      </c>
      <c r="D58" s="15">
        <v>0</v>
      </c>
      <c r="E58" s="44">
        <v>0</v>
      </c>
      <c r="F58" s="15">
        <f t="shared" si="1"/>
        <v>0</v>
      </c>
      <c r="G58" s="15">
        <v>0</v>
      </c>
      <c r="H58" s="15">
        <f t="shared" si="108"/>
        <v>0</v>
      </c>
      <c r="I58" s="15">
        <v>0</v>
      </c>
      <c r="J58" s="15">
        <f t="shared" si="109"/>
        <v>0</v>
      </c>
      <c r="K58" s="15">
        <v>0</v>
      </c>
      <c r="L58" s="15">
        <f t="shared" si="110"/>
        <v>0</v>
      </c>
      <c r="M58" s="15">
        <v>0</v>
      </c>
      <c r="N58" s="15">
        <f t="shared" si="111"/>
        <v>0</v>
      </c>
      <c r="O58" s="15">
        <v>0</v>
      </c>
      <c r="P58" s="15">
        <f t="shared" si="112"/>
        <v>0</v>
      </c>
      <c r="Q58" s="24">
        <v>0</v>
      </c>
      <c r="R58" s="15">
        <f t="shared" si="113"/>
        <v>0</v>
      </c>
      <c r="S58" s="15">
        <v>0</v>
      </c>
      <c r="T58" s="44">
        <v>0</v>
      </c>
      <c r="U58" s="15">
        <f t="shared" si="8"/>
        <v>0</v>
      </c>
      <c r="V58" s="15">
        <v>0</v>
      </c>
      <c r="W58" s="15">
        <f t="shared" si="114"/>
        <v>0</v>
      </c>
      <c r="X58" s="15">
        <v>0</v>
      </c>
      <c r="Y58" s="15">
        <f>W58+X58</f>
        <v>0</v>
      </c>
      <c r="Z58" s="15">
        <v>0</v>
      </c>
      <c r="AA58" s="15">
        <f>Y58+Z58</f>
        <v>0</v>
      </c>
      <c r="AB58" s="15">
        <v>0</v>
      </c>
      <c r="AC58" s="15">
        <f>AA58+AB58</f>
        <v>0</v>
      </c>
      <c r="AD58" s="15">
        <v>0</v>
      </c>
      <c r="AE58" s="15">
        <f>AC58+AD58</f>
        <v>0</v>
      </c>
      <c r="AF58" s="15">
        <v>0</v>
      </c>
      <c r="AG58" s="15">
        <f>AE58+AF58</f>
        <v>0</v>
      </c>
      <c r="AH58" s="24">
        <v>0</v>
      </c>
      <c r="AI58" s="15">
        <f>AG58+AH58</f>
        <v>0</v>
      </c>
      <c r="AJ58" s="15">
        <v>59234</v>
      </c>
      <c r="AK58" s="16">
        <v>-59234</v>
      </c>
      <c r="AL58" s="16">
        <f t="shared" si="16"/>
        <v>0</v>
      </c>
      <c r="AM58" s="16"/>
      <c r="AN58" s="16">
        <f t="shared" si="115"/>
        <v>0</v>
      </c>
      <c r="AO58" s="16"/>
      <c r="AP58" s="16">
        <f t="shared" si="116"/>
        <v>0</v>
      </c>
      <c r="AQ58" s="16"/>
      <c r="AR58" s="16">
        <f t="shared" si="117"/>
        <v>0</v>
      </c>
      <c r="AS58" s="16"/>
      <c r="AT58" s="16">
        <f t="shared" si="118"/>
        <v>0</v>
      </c>
      <c r="AU58" s="16"/>
      <c r="AV58" s="16">
        <f t="shared" si="119"/>
        <v>0</v>
      </c>
      <c r="AW58" s="26"/>
      <c r="AX58" s="16">
        <f t="shared" si="120"/>
        <v>0</v>
      </c>
      <c r="AY58" s="9" t="s">
        <v>216</v>
      </c>
      <c r="AZ58" s="13">
        <v>0</v>
      </c>
    </row>
    <row r="59" spans="1:52" ht="56.25" x14ac:dyDescent="0.3">
      <c r="A59" s="58" t="s">
        <v>144</v>
      </c>
      <c r="B59" s="79" t="s">
        <v>58</v>
      </c>
      <c r="C59" s="6" t="s">
        <v>128</v>
      </c>
      <c r="D59" s="15">
        <f>D61+D62</f>
        <v>40817</v>
      </c>
      <c r="E59" s="44">
        <f>E61+E62</f>
        <v>0</v>
      </c>
      <c r="F59" s="15">
        <f t="shared" si="1"/>
        <v>40817</v>
      </c>
      <c r="G59" s="15">
        <f>G61+G62</f>
        <v>0</v>
      </c>
      <c r="H59" s="15">
        <f t="shared" si="108"/>
        <v>40817</v>
      </c>
      <c r="I59" s="15">
        <f>I61+I62</f>
        <v>0</v>
      </c>
      <c r="J59" s="15">
        <f t="shared" si="109"/>
        <v>40817</v>
      </c>
      <c r="K59" s="15">
        <f>K61+K62</f>
        <v>0</v>
      </c>
      <c r="L59" s="15">
        <f t="shared" si="110"/>
        <v>40817</v>
      </c>
      <c r="M59" s="15">
        <f>M61+M62</f>
        <v>0</v>
      </c>
      <c r="N59" s="15">
        <f t="shared" si="111"/>
        <v>40817</v>
      </c>
      <c r="O59" s="15">
        <f>O61+O62</f>
        <v>0</v>
      </c>
      <c r="P59" s="15">
        <f t="shared" si="112"/>
        <v>40817</v>
      </c>
      <c r="Q59" s="24">
        <f>Q61+Q62</f>
        <v>0</v>
      </c>
      <c r="R59" s="15">
        <f t="shared" si="113"/>
        <v>40817</v>
      </c>
      <c r="S59" s="15">
        <f t="shared" ref="S59:AJ59" si="121">S61+S62</f>
        <v>81433.5</v>
      </c>
      <c r="T59" s="44">
        <f>T61+T62</f>
        <v>0</v>
      </c>
      <c r="U59" s="15">
        <f t="shared" si="8"/>
        <v>81433.5</v>
      </c>
      <c r="V59" s="15">
        <f>V61+V62</f>
        <v>0</v>
      </c>
      <c r="W59" s="15">
        <f t="shared" si="114"/>
        <v>81433.5</v>
      </c>
      <c r="X59" s="15">
        <f>X61+X62</f>
        <v>0</v>
      </c>
      <c r="Y59" s="15">
        <f>W59+X59</f>
        <v>81433.5</v>
      </c>
      <c r="Z59" s="15">
        <f>Z61+Z62</f>
        <v>0</v>
      </c>
      <c r="AA59" s="15">
        <f>Y59+Z59</f>
        <v>81433.5</v>
      </c>
      <c r="AB59" s="15">
        <f>AB61+AB62</f>
        <v>0</v>
      </c>
      <c r="AC59" s="15">
        <f>AA59+AB59</f>
        <v>81433.5</v>
      </c>
      <c r="AD59" s="15">
        <f>AD61+AD62</f>
        <v>0</v>
      </c>
      <c r="AE59" s="15">
        <f>AC59+AD59</f>
        <v>81433.5</v>
      </c>
      <c r="AF59" s="15">
        <f>AF61+AF62</f>
        <v>0</v>
      </c>
      <c r="AG59" s="15">
        <f>AE59+AF59</f>
        <v>81433.5</v>
      </c>
      <c r="AH59" s="24">
        <f>AH61+AH62</f>
        <v>0</v>
      </c>
      <c r="AI59" s="15">
        <f>AG59+AH59</f>
        <v>81433.5</v>
      </c>
      <c r="AJ59" s="15">
        <f t="shared" si="121"/>
        <v>625332.6</v>
      </c>
      <c r="AK59" s="16">
        <f>AK61+AK62</f>
        <v>59234</v>
      </c>
      <c r="AL59" s="16">
        <f t="shared" si="16"/>
        <v>684566.6</v>
      </c>
      <c r="AM59" s="16">
        <f>AM61+AM62</f>
        <v>0</v>
      </c>
      <c r="AN59" s="16">
        <f t="shared" si="115"/>
        <v>684566.6</v>
      </c>
      <c r="AO59" s="16">
        <f>AO61+AO62</f>
        <v>0</v>
      </c>
      <c r="AP59" s="16">
        <f t="shared" si="116"/>
        <v>684566.6</v>
      </c>
      <c r="AQ59" s="16">
        <f>AQ61+AQ62</f>
        <v>0</v>
      </c>
      <c r="AR59" s="16">
        <f t="shared" si="117"/>
        <v>684566.6</v>
      </c>
      <c r="AS59" s="16">
        <f>AS61+AS62</f>
        <v>0</v>
      </c>
      <c r="AT59" s="16">
        <f t="shared" si="118"/>
        <v>684566.6</v>
      </c>
      <c r="AU59" s="16">
        <f>AU61+AU62</f>
        <v>0</v>
      </c>
      <c r="AV59" s="16">
        <f t="shared" si="119"/>
        <v>684566.6</v>
      </c>
      <c r="AW59" s="26">
        <f>AW61+AW62</f>
        <v>0</v>
      </c>
      <c r="AX59" s="16">
        <f t="shared" si="120"/>
        <v>684566.6</v>
      </c>
      <c r="AZ59" s="13"/>
    </row>
    <row r="60" spans="1:52" x14ac:dyDescent="0.3">
      <c r="A60" s="58"/>
      <c r="B60" s="80" t="s">
        <v>5</v>
      </c>
      <c r="C60" s="79"/>
      <c r="D60" s="15"/>
      <c r="E60" s="4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24"/>
      <c r="R60" s="15"/>
      <c r="S60" s="15"/>
      <c r="T60" s="44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24"/>
      <c r="AI60" s="15"/>
      <c r="AJ60" s="15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26"/>
      <c r="AX60" s="16"/>
      <c r="AZ60" s="13"/>
    </row>
    <row r="61" spans="1:52" hidden="1" x14ac:dyDescent="0.3">
      <c r="A61" s="1"/>
      <c r="B61" s="20" t="s">
        <v>6</v>
      </c>
      <c r="C61" s="21"/>
      <c r="D61" s="15">
        <v>20817</v>
      </c>
      <c r="E61" s="44"/>
      <c r="F61" s="15">
        <f t="shared" si="1"/>
        <v>20817</v>
      </c>
      <c r="G61" s="15"/>
      <c r="H61" s="15">
        <f t="shared" ref="H61:H62" si="122">F61+G61</f>
        <v>20817</v>
      </c>
      <c r="I61" s="15"/>
      <c r="J61" s="15">
        <f t="shared" ref="J61:J62" si="123">H61+I61</f>
        <v>20817</v>
      </c>
      <c r="K61" s="15"/>
      <c r="L61" s="15">
        <f t="shared" ref="L61:L62" si="124">J61+K61</f>
        <v>20817</v>
      </c>
      <c r="M61" s="15"/>
      <c r="N61" s="15">
        <f t="shared" ref="N61:N62" si="125">L61+M61</f>
        <v>20817</v>
      </c>
      <c r="O61" s="15"/>
      <c r="P61" s="15">
        <f t="shared" ref="P61:P62" si="126">N61+O61</f>
        <v>20817</v>
      </c>
      <c r="Q61" s="24"/>
      <c r="R61" s="15">
        <f t="shared" ref="R61:R62" si="127">P61+Q61</f>
        <v>20817</v>
      </c>
      <c r="S61" s="15">
        <v>38961.5</v>
      </c>
      <c r="T61" s="44"/>
      <c r="U61" s="15">
        <f t="shared" si="8"/>
        <v>38961.5</v>
      </c>
      <c r="V61" s="15"/>
      <c r="W61" s="15">
        <f t="shared" ref="W61:W64" si="128">U61+V61</f>
        <v>38961.5</v>
      </c>
      <c r="X61" s="15"/>
      <c r="Y61" s="15">
        <f>W61+X61</f>
        <v>38961.5</v>
      </c>
      <c r="Z61" s="15"/>
      <c r="AA61" s="15">
        <f>Y61+Z61</f>
        <v>38961.5</v>
      </c>
      <c r="AB61" s="15"/>
      <c r="AC61" s="15">
        <f>AA61+AB61</f>
        <v>38961.5</v>
      </c>
      <c r="AD61" s="15"/>
      <c r="AE61" s="15">
        <f>AC61+AD61</f>
        <v>38961.5</v>
      </c>
      <c r="AF61" s="15"/>
      <c r="AG61" s="15">
        <f>AE61+AF61</f>
        <v>38961.5</v>
      </c>
      <c r="AH61" s="24"/>
      <c r="AI61" s="15">
        <f>AG61+AH61</f>
        <v>38961.5</v>
      </c>
      <c r="AJ61" s="15">
        <v>248632.5</v>
      </c>
      <c r="AK61" s="16">
        <v>59234</v>
      </c>
      <c r="AL61" s="16">
        <f t="shared" si="16"/>
        <v>307866.5</v>
      </c>
      <c r="AM61" s="16"/>
      <c r="AN61" s="16">
        <f t="shared" ref="AN61:AN64" si="129">AL61+AM61</f>
        <v>307866.5</v>
      </c>
      <c r="AO61" s="16"/>
      <c r="AP61" s="16">
        <f t="shared" ref="AP61:AP64" si="130">AN61+AO61</f>
        <v>307866.5</v>
      </c>
      <c r="AQ61" s="16"/>
      <c r="AR61" s="16">
        <f t="shared" ref="AR61:AR64" si="131">AP61+AQ61</f>
        <v>307866.5</v>
      </c>
      <c r="AS61" s="16"/>
      <c r="AT61" s="16">
        <f t="shared" ref="AT61:AT64" si="132">AR61+AS61</f>
        <v>307866.5</v>
      </c>
      <c r="AU61" s="16"/>
      <c r="AV61" s="16">
        <f t="shared" ref="AV61:AV64" si="133">AT61+AU61</f>
        <v>307866.5</v>
      </c>
      <c r="AW61" s="26"/>
      <c r="AX61" s="16">
        <f t="shared" ref="AX61:AX64" si="134">AV61+AW61</f>
        <v>307866.5</v>
      </c>
      <c r="AY61" s="9" t="s">
        <v>216</v>
      </c>
      <c r="AZ61" s="13">
        <v>0</v>
      </c>
    </row>
    <row r="62" spans="1:52" x14ac:dyDescent="0.3">
      <c r="A62" s="58"/>
      <c r="B62" s="80" t="s">
        <v>59</v>
      </c>
      <c r="C62" s="79"/>
      <c r="D62" s="15">
        <v>20000</v>
      </c>
      <c r="E62" s="44"/>
      <c r="F62" s="15">
        <f t="shared" si="1"/>
        <v>20000</v>
      </c>
      <c r="G62" s="15"/>
      <c r="H62" s="15">
        <f t="shared" si="122"/>
        <v>20000</v>
      </c>
      <c r="I62" s="15"/>
      <c r="J62" s="15">
        <f t="shared" si="123"/>
        <v>20000</v>
      </c>
      <c r="K62" s="15"/>
      <c r="L62" s="15">
        <f t="shared" si="124"/>
        <v>20000</v>
      </c>
      <c r="M62" s="15"/>
      <c r="N62" s="15">
        <f t="shared" si="125"/>
        <v>20000</v>
      </c>
      <c r="O62" s="15"/>
      <c r="P62" s="15">
        <f t="shared" si="126"/>
        <v>20000</v>
      </c>
      <c r="Q62" s="24"/>
      <c r="R62" s="15">
        <f t="shared" si="127"/>
        <v>20000</v>
      </c>
      <c r="S62" s="15">
        <v>42472</v>
      </c>
      <c r="T62" s="44"/>
      <c r="U62" s="15">
        <f t="shared" si="8"/>
        <v>42472</v>
      </c>
      <c r="V62" s="15"/>
      <c r="W62" s="15">
        <f t="shared" si="128"/>
        <v>42472</v>
      </c>
      <c r="X62" s="15"/>
      <c r="Y62" s="15">
        <f>W62+X62</f>
        <v>42472</v>
      </c>
      <c r="Z62" s="15"/>
      <c r="AA62" s="15">
        <f>Y62+Z62</f>
        <v>42472</v>
      </c>
      <c r="AB62" s="15"/>
      <c r="AC62" s="15">
        <f>AA62+AB62</f>
        <v>42472</v>
      </c>
      <c r="AD62" s="15"/>
      <c r="AE62" s="15">
        <f>AC62+AD62</f>
        <v>42472</v>
      </c>
      <c r="AF62" s="15"/>
      <c r="AG62" s="15">
        <f>AE62+AF62</f>
        <v>42472</v>
      </c>
      <c r="AH62" s="24"/>
      <c r="AI62" s="15">
        <f>AG62+AH62</f>
        <v>42472</v>
      </c>
      <c r="AJ62" s="15">
        <f>271274.3+105425.8</f>
        <v>376700.1</v>
      </c>
      <c r="AK62" s="16"/>
      <c r="AL62" s="16">
        <f t="shared" si="16"/>
        <v>376700.1</v>
      </c>
      <c r="AM62" s="16"/>
      <c r="AN62" s="16">
        <f t="shared" si="129"/>
        <v>376700.1</v>
      </c>
      <c r="AO62" s="16"/>
      <c r="AP62" s="16">
        <f t="shared" si="130"/>
        <v>376700.1</v>
      </c>
      <c r="AQ62" s="16"/>
      <c r="AR62" s="16">
        <f t="shared" si="131"/>
        <v>376700.1</v>
      </c>
      <c r="AS62" s="16"/>
      <c r="AT62" s="16">
        <f t="shared" si="132"/>
        <v>376700.1</v>
      </c>
      <c r="AU62" s="16"/>
      <c r="AV62" s="16">
        <f t="shared" si="133"/>
        <v>376700.1</v>
      </c>
      <c r="AW62" s="26"/>
      <c r="AX62" s="16">
        <f t="shared" si="134"/>
        <v>376700.1</v>
      </c>
      <c r="AY62" s="9" t="s">
        <v>217</v>
      </c>
      <c r="AZ62" s="13"/>
    </row>
    <row r="63" spans="1:52" ht="100.5" customHeight="1" x14ac:dyDescent="0.3">
      <c r="A63" s="58" t="s">
        <v>145</v>
      </c>
      <c r="B63" s="80" t="s">
        <v>245</v>
      </c>
      <c r="C63" s="6" t="s">
        <v>128</v>
      </c>
      <c r="D63" s="15">
        <v>77977.3</v>
      </c>
      <c r="E63" s="44">
        <v>-77977.3</v>
      </c>
      <c r="F63" s="15">
        <f>D63+E63</f>
        <v>0</v>
      </c>
      <c r="G63" s="15">
        <v>8887.8259999999991</v>
      </c>
      <c r="H63" s="15">
        <f>F63+G63</f>
        <v>8887.8259999999991</v>
      </c>
      <c r="I63" s="15"/>
      <c r="J63" s="15">
        <f>H63+I63</f>
        <v>8887.8259999999991</v>
      </c>
      <c r="K63" s="15"/>
      <c r="L63" s="15">
        <f>J63+K63</f>
        <v>8887.8259999999991</v>
      </c>
      <c r="M63" s="15"/>
      <c r="N63" s="15">
        <f>L63+M63</f>
        <v>8887.8259999999991</v>
      </c>
      <c r="O63" s="15"/>
      <c r="P63" s="15">
        <f>N63+O63</f>
        <v>8887.8259999999991</v>
      </c>
      <c r="Q63" s="24"/>
      <c r="R63" s="15">
        <f>P63+Q63</f>
        <v>8887.8259999999991</v>
      </c>
      <c r="S63" s="15">
        <v>150000</v>
      </c>
      <c r="T63" s="44">
        <v>-150000</v>
      </c>
      <c r="U63" s="15">
        <f t="shared" si="8"/>
        <v>0</v>
      </c>
      <c r="V63" s="15"/>
      <c r="W63" s="15">
        <f t="shared" si="128"/>
        <v>0</v>
      </c>
      <c r="X63" s="15"/>
      <c r="Y63" s="15">
        <f>W63+X63</f>
        <v>0</v>
      </c>
      <c r="Z63" s="15"/>
      <c r="AA63" s="15">
        <f>Y63+Z63</f>
        <v>0</v>
      </c>
      <c r="AB63" s="15"/>
      <c r="AC63" s="15">
        <f>AA63+AB63</f>
        <v>0</v>
      </c>
      <c r="AD63" s="15"/>
      <c r="AE63" s="15">
        <f>AC63+AD63</f>
        <v>0</v>
      </c>
      <c r="AF63" s="15"/>
      <c r="AG63" s="15">
        <f>AE63+AF63</f>
        <v>0</v>
      </c>
      <c r="AH63" s="24"/>
      <c r="AI63" s="15">
        <f>AG63+AH63</f>
        <v>0</v>
      </c>
      <c r="AJ63" s="15">
        <v>0</v>
      </c>
      <c r="AK63" s="16"/>
      <c r="AL63" s="16">
        <f t="shared" si="16"/>
        <v>0</v>
      </c>
      <c r="AM63" s="16"/>
      <c r="AN63" s="16">
        <f t="shared" si="129"/>
        <v>0</v>
      </c>
      <c r="AO63" s="16"/>
      <c r="AP63" s="16">
        <f t="shared" si="130"/>
        <v>0</v>
      </c>
      <c r="AQ63" s="16"/>
      <c r="AR63" s="16">
        <f t="shared" si="131"/>
        <v>0</v>
      </c>
      <c r="AS63" s="16"/>
      <c r="AT63" s="16">
        <f t="shared" si="132"/>
        <v>0</v>
      </c>
      <c r="AU63" s="16"/>
      <c r="AV63" s="16">
        <f t="shared" si="133"/>
        <v>0</v>
      </c>
      <c r="AW63" s="26"/>
      <c r="AX63" s="16">
        <f t="shared" si="134"/>
        <v>0</v>
      </c>
      <c r="AY63" s="9" t="s">
        <v>89</v>
      </c>
      <c r="AZ63" s="13"/>
    </row>
    <row r="64" spans="1:52" ht="37.5" x14ac:dyDescent="0.3">
      <c r="A64" s="58" t="s">
        <v>146</v>
      </c>
      <c r="B64" s="80" t="s">
        <v>348</v>
      </c>
      <c r="C64" s="79" t="s">
        <v>11</v>
      </c>
      <c r="D64" s="15">
        <f>D66+D67</f>
        <v>24104.7</v>
      </c>
      <c r="E64" s="44">
        <f>E66+E67</f>
        <v>0</v>
      </c>
      <c r="F64" s="15">
        <f t="shared" si="1"/>
        <v>24104.7</v>
      </c>
      <c r="G64" s="15">
        <f>G66+G67</f>
        <v>0</v>
      </c>
      <c r="H64" s="15">
        <f t="shared" ref="H64" si="135">F64+G64</f>
        <v>24104.7</v>
      </c>
      <c r="I64" s="15">
        <f>I66+I67</f>
        <v>0</v>
      </c>
      <c r="J64" s="15">
        <f t="shared" ref="J64" si="136">H64+I64</f>
        <v>24104.7</v>
      </c>
      <c r="K64" s="15">
        <f>K66+K67</f>
        <v>0</v>
      </c>
      <c r="L64" s="15">
        <f t="shared" ref="L64" si="137">J64+K64</f>
        <v>24104.7</v>
      </c>
      <c r="M64" s="15">
        <f>M66+M67</f>
        <v>0</v>
      </c>
      <c r="N64" s="15">
        <f t="shared" ref="N64" si="138">L64+M64</f>
        <v>24104.7</v>
      </c>
      <c r="O64" s="15">
        <f>O66+O67</f>
        <v>0</v>
      </c>
      <c r="P64" s="15">
        <f t="shared" ref="P64" si="139">N64+O64</f>
        <v>24104.7</v>
      </c>
      <c r="Q64" s="24">
        <f>Q66+Q67</f>
        <v>0</v>
      </c>
      <c r="R64" s="15">
        <f t="shared" ref="R64" si="140">P64+Q64</f>
        <v>24104.7</v>
      </c>
      <c r="S64" s="15">
        <f t="shared" ref="S64:AJ64" si="141">S66+S67</f>
        <v>0</v>
      </c>
      <c r="T64" s="44">
        <f>T66+T67</f>
        <v>0</v>
      </c>
      <c r="U64" s="15">
        <f t="shared" si="8"/>
        <v>0</v>
      </c>
      <c r="V64" s="15">
        <f>V66+V67</f>
        <v>0</v>
      </c>
      <c r="W64" s="15">
        <f t="shared" si="128"/>
        <v>0</v>
      </c>
      <c r="X64" s="15">
        <f>X66+X67</f>
        <v>0</v>
      </c>
      <c r="Y64" s="15">
        <f>W64+X64</f>
        <v>0</v>
      </c>
      <c r="Z64" s="15">
        <f>Z66+Z67</f>
        <v>0</v>
      </c>
      <c r="AA64" s="15">
        <f>Y64+Z64</f>
        <v>0</v>
      </c>
      <c r="AB64" s="15">
        <f>AB66+AB67</f>
        <v>0</v>
      </c>
      <c r="AC64" s="15">
        <f>AA64+AB64</f>
        <v>0</v>
      </c>
      <c r="AD64" s="15">
        <f>AD66+AD67</f>
        <v>0</v>
      </c>
      <c r="AE64" s="15">
        <f>AC64+AD64</f>
        <v>0</v>
      </c>
      <c r="AF64" s="15">
        <f>AF66+AF67</f>
        <v>0</v>
      </c>
      <c r="AG64" s="15">
        <f>AE64+AF64</f>
        <v>0</v>
      </c>
      <c r="AH64" s="24">
        <f>AH66+AH67</f>
        <v>0</v>
      </c>
      <c r="AI64" s="15">
        <f>AG64+AH64</f>
        <v>0</v>
      </c>
      <c r="AJ64" s="15">
        <f t="shared" si="141"/>
        <v>0</v>
      </c>
      <c r="AK64" s="16">
        <f>AK66+AK67</f>
        <v>0</v>
      </c>
      <c r="AL64" s="16">
        <f t="shared" si="16"/>
        <v>0</v>
      </c>
      <c r="AM64" s="16">
        <f>AM66+AM67</f>
        <v>0</v>
      </c>
      <c r="AN64" s="16">
        <f t="shared" si="129"/>
        <v>0</v>
      </c>
      <c r="AO64" s="16">
        <f>AO66+AO67</f>
        <v>0</v>
      </c>
      <c r="AP64" s="16">
        <f t="shared" si="130"/>
        <v>0</v>
      </c>
      <c r="AQ64" s="16">
        <f>AQ66+AQ67</f>
        <v>0</v>
      </c>
      <c r="AR64" s="16">
        <f t="shared" si="131"/>
        <v>0</v>
      </c>
      <c r="AS64" s="16">
        <f>AS66+AS67</f>
        <v>0</v>
      </c>
      <c r="AT64" s="16">
        <f t="shared" si="132"/>
        <v>0</v>
      </c>
      <c r="AU64" s="16">
        <f>AU66+AU67</f>
        <v>0</v>
      </c>
      <c r="AV64" s="16">
        <f t="shared" si="133"/>
        <v>0</v>
      </c>
      <c r="AW64" s="26">
        <f>AW66+AW67</f>
        <v>0</v>
      </c>
      <c r="AX64" s="16">
        <f t="shared" si="134"/>
        <v>0</v>
      </c>
      <c r="AZ64" s="13"/>
    </row>
    <row r="65" spans="1:52" x14ac:dyDescent="0.3">
      <c r="A65" s="58"/>
      <c r="B65" s="80" t="s">
        <v>5</v>
      </c>
      <c r="C65" s="79"/>
      <c r="D65" s="15"/>
      <c r="E65" s="4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24"/>
      <c r="R65" s="15"/>
      <c r="S65" s="15"/>
      <c r="T65" s="44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24"/>
      <c r="AI65" s="15"/>
      <c r="AJ65" s="15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26"/>
      <c r="AX65" s="16"/>
      <c r="AZ65" s="13"/>
    </row>
    <row r="66" spans="1:52" hidden="1" x14ac:dyDescent="0.3">
      <c r="A66" s="1"/>
      <c r="B66" s="20" t="s">
        <v>6</v>
      </c>
      <c r="C66" s="6"/>
      <c r="D66" s="15">
        <v>6604.7</v>
      </c>
      <c r="E66" s="44"/>
      <c r="F66" s="15">
        <f t="shared" si="1"/>
        <v>6604.7</v>
      </c>
      <c r="G66" s="15"/>
      <c r="H66" s="15">
        <f t="shared" ref="H66:H68" si="142">F66+G66</f>
        <v>6604.7</v>
      </c>
      <c r="I66" s="15"/>
      <c r="J66" s="15">
        <f t="shared" ref="J66:J68" si="143">H66+I66</f>
        <v>6604.7</v>
      </c>
      <c r="K66" s="15"/>
      <c r="L66" s="15">
        <f t="shared" ref="L66:L68" si="144">J66+K66</f>
        <v>6604.7</v>
      </c>
      <c r="M66" s="15"/>
      <c r="N66" s="15">
        <f t="shared" ref="N66:N68" si="145">L66+M66</f>
        <v>6604.7</v>
      </c>
      <c r="O66" s="15"/>
      <c r="P66" s="15">
        <f t="shared" ref="P66:P68" si="146">N66+O66</f>
        <v>6604.7</v>
      </c>
      <c r="Q66" s="24"/>
      <c r="R66" s="15">
        <f t="shared" ref="R66:R68" si="147">P66+Q66</f>
        <v>6604.7</v>
      </c>
      <c r="S66" s="15">
        <v>0</v>
      </c>
      <c r="T66" s="44"/>
      <c r="U66" s="15">
        <f t="shared" si="8"/>
        <v>0</v>
      </c>
      <c r="V66" s="15"/>
      <c r="W66" s="15">
        <f t="shared" ref="W66:W68" si="148">U66+V66</f>
        <v>0</v>
      </c>
      <c r="X66" s="15"/>
      <c r="Y66" s="15">
        <f>W66+X66</f>
        <v>0</v>
      </c>
      <c r="Z66" s="15"/>
      <c r="AA66" s="15">
        <f>Y66+Z66</f>
        <v>0</v>
      </c>
      <c r="AB66" s="15"/>
      <c r="AC66" s="15">
        <f>AA66+AB66</f>
        <v>0</v>
      </c>
      <c r="AD66" s="15"/>
      <c r="AE66" s="15">
        <f>AC66+AD66</f>
        <v>0</v>
      </c>
      <c r="AF66" s="15"/>
      <c r="AG66" s="15">
        <f>AE66+AF66</f>
        <v>0</v>
      </c>
      <c r="AH66" s="24"/>
      <c r="AI66" s="15">
        <f>AG66+AH66</f>
        <v>0</v>
      </c>
      <c r="AJ66" s="15">
        <v>0</v>
      </c>
      <c r="AK66" s="16"/>
      <c r="AL66" s="16">
        <f t="shared" si="16"/>
        <v>0</v>
      </c>
      <c r="AM66" s="16"/>
      <c r="AN66" s="16">
        <f t="shared" ref="AN66:AN68" si="149">AL66+AM66</f>
        <v>0</v>
      </c>
      <c r="AO66" s="16"/>
      <c r="AP66" s="16">
        <f t="shared" ref="AP66:AP68" si="150">AN66+AO66</f>
        <v>0</v>
      </c>
      <c r="AQ66" s="16"/>
      <c r="AR66" s="16">
        <f t="shared" ref="AR66:AR68" si="151">AP66+AQ66</f>
        <v>0</v>
      </c>
      <c r="AS66" s="16"/>
      <c r="AT66" s="16">
        <f t="shared" ref="AT66:AT68" si="152">AR66+AS66</f>
        <v>0</v>
      </c>
      <c r="AU66" s="16"/>
      <c r="AV66" s="16">
        <f t="shared" ref="AV66:AV68" si="153">AT66+AU66</f>
        <v>0</v>
      </c>
      <c r="AW66" s="26"/>
      <c r="AX66" s="16">
        <f t="shared" ref="AX66:AX68" si="154">AV66+AW66</f>
        <v>0</v>
      </c>
      <c r="AY66" s="9" t="s">
        <v>90</v>
      </c>
      <c r="AZ66" s="13">
        <v>0</v>
      </c>
    </row>
    <row r="67" spans="1:52" x14ac:dyDescent="0.3">
      <c r="A67" s="58"/>
      <c r="B67" s="80" t="s">
        <v>12</v>
      </c>
      <c r="C67" s="6"/>
      <c r="D67" s="15">
        <v>17500</v>
      </c>
      <c r="E67" s="44"/>
      <c r="F67" s="15">
        <f t="shared" si="1"/>
        <v>17500</v>
      </c>
      <c r="G67" s="15"/>
      <c r="H67" s="15">
        <f t="shared" si="142"/>
        <v>17500</v>
      </c>
      <c r="I67" s="15"/>
      <c r="J67" s="15">
        <f t="shared" si="143"/>
        <v>17500</v>
      </c>
      <c r="K67" s="15"/>
      <c r="L67" s="15">
        <f t="shared" si="144"/>
        <v>17500</v>
      </c>
      <c r="M67" s="15"/>
      <c r="N67" s="15">
        <f t="shared" si="145"/>
        <v>17500</v>
      </c>
      <c r="O67" s="15"/>
      <c r="P67" s="15">
        <f t="shared" si="146"/>
        <v>17500</v>
      </c>
      <c r="Q67" s="24"/>
      <c r="R67" s="15">
        <f t="shared" si="147"/>
        <v>17500</v>
      </c>
      <c r="S67" s="15">
        <v>0</v>
      </c>
      <c r="T67" s="44"/>
      <c r="U67" s="15">
        <f t="shared" si="8"/>
        <v>0</v>
      </c>
      <c r="V67" s="15"/>
      <c r="W67" s="15">
        <f t="shared" si="148"/>
        <v>0</v>
      </c>
      <c r="X67" s="15"/>
      <c r="Y67" s="15">
        <f>W67+X67</f>
        <v>0</v>
      </c>
      <c r="Z67" s="15"/>
      <c r="AA67" s="15">
        <f>Y67+Z67</f>
        <v>0</v>
      </c>
      <c r="AB67" s="15"/>
      <c r="AC67" s="15">
        <f>AA67+AB67</f>
        <v>0</v>
      </c>
      <c r="AD67" s="15"/>
      <c r="AE67" s="15">
        <f>AC67+AD67</f>
        <v>0</v>
      </c>
      <c r="AF67" s="15"/>
      <c r="AG67" s="15">
        <f>AE67+AF67</f>
        <v>0</v>
      </c>
      <c r="AH67" s="24"/>
      <c r="AI67" s="15">
        <f>AG67+AH67</f>
        <v>0</v>
      </c>
      <c r="AJ67" s="15">
        <v>0</v>
      </c>
      <c r="AK67" s="16"/>
      <c r="AL67" s="16">
        <f t="shared" si="16"/>
        <v>0</v>
      </c>
      <c r="AM67" s="16"/>
      <c r="AN67" s="16">
        <f t="shared" si="149"/>
        <v>0</v>
      </c>
      <c r="AO67" s="16"/>
      <c r="AP67" s="16">
        <f t="shared" si="150"/>
        <v>0</v>
      </c>
      <c r="AQ67" s="16"/>
      <c r="AR67" s="16">
        <f t="shared" si="151"/>
        <v>0</v>
      </c>
      <c r="AS67" s="16"/>
      <c r="AT67" s="16">
        <f t="shared" si="152"/>
        <v>0</v>
      </c>
      <c r="AU67" s="16"/>
      <c r="AV67" s="16">
        <f t="shared" si="153"/>
        <v>0</v>
      </c>
      <c r="AW67" s="26"/>
      <c r="AX67" s="16">
        <f t="shared" si="154"/>
        <v>0</v>
      </c>
      <c r="AY67" s="9" t="s">
        <v>213</v>
      </c>
      <c r="AZ67" s="13"/>
    </row>
    <row r="68" spans="1:52" ht="37.5" x14ac:dyDescent="0.3">
      <c r="A68" s="58" t="s">
        <v>147</v>
      </c>
      <c r="B68" s="80" t="s">
        <v>206</v>
      </c>
      <c r="C68" s="79" t="s">
        <v>11</v>
      </c>
      <c r="D68" s="15">
        <f>D70+D71</f>
        <v>16756.400000000001</v>
      </c>
      <c r="E68" s="44">
        <f>E70+E71</f>
        <v>0</v>
      </c>
      <c r="F68" s="15">
        <f t="shared" si="1"/>
        <v>16756.400000000001</v>
      </c>
      <c r="G68" s="15">
        <f>G70+G71</f>
        <v>0</v>
      </c>
      <c r="H68" s="15">
        <f t="shared" si="142"/>
        <v>16756.400000000001</v>
      </c>
      <c r="I68" s="15">
        <f>I70+I71</f>
        <v>0</v>
      </c>
      <c r="J68" s="15">
        <f t="shared" si="143"/>
        <v>16756.400000000001</v>
      </c>
      <c r="K68" s="15">
        <f>K70+K71</f>
        <v>0</v>
      </c>
      <c r="L68" s="15">
        <f t="shared" si="144"/>
        <v>16756.400000000001</v>
      </c>
      <c r="M68" s="15">
        <f>M70+M71</f>
        <v>0</v>
      </c>
      <c r="N68" s="15">
        <f t="shared" si="145"/>
        <v>16756.400000000001</v>
      </c>
      <c r="O68" s="15">
        <f>O70+O71</f>
        <v>0</v>
      </c>
      <c r="P68" s="15">
        <f t="shared" si="146"/>
        <v>16756.400000000001</v>
      </c>
      <c r="Q68" s="24">
        <f>Q70+Q71</f>
        <v>0</v>
      </c>
      <c r="R68" s="15">
        <f t="shared" si="147"/>
        <v>16756.400000000001</v>
      </c>
      <c r="S68" s="15">
        <f t="shared" ref="S68:AJ68" si="155">S70+S71</f>
        <v>0</v>
      </c>
      <c r="T68" s="44">
        <f>T70+T71</f>
        <v>0</v>
      </c>
      <c r="U68" s="15">
        <f t="shared" si="8"/>
        <v>0</v>
      </c>
      <c r="V68" s="15">
        <f>V70+V71</f>
        <v>0</v>
      </c>
      <c r="W68" s="15">
        <f t="shared" si="148"/>
        <v>0</v>
      </c>
      <c r="X68" s="15">
        <f>X70+X71</f>
        <v>0</v>
      </c>
      <c r="Y68" s="15">
        <f>W68+X68</f>
        <v>0</v>
      </c>
      <c r="Z68" s="15">
        <f>Z70+Z71</f>
        <v>0</v>
      </c>
      <c r="AA68" s="15">
        <f>Y68+Z68</f>
        <v>0</v>
      </c>
      <c r="AB68" s="15">
        <f>AB70+AB71</f>
        <v>0</v>
      </c>
      <c r="AC68" s="15">
        <f>AA68+AB68</f>
        <v>0</v>
      </c>
      <c r="AD68" s="15">
        <f>AD70+AD71</f>
        <v>0</v>
      </c>
      <c r="AE68" s="15">
        <f>AC68+AD68</f>
        <v>0</v>
      </c>
      <c r="AF68" s="15">
        <f>AF70+AF71</f>
        <v>0</v>
      </c>
      <c r="AG68" s="15">
        <f>AE68+AF68</f>
        <v>0</v>
      </c>
      <c r="AH68" s="24">
        <f>AH70+AH71</f>
        <v>0</v>
      </c>
      <c r="AI68" s="15">
        <f>AG68+AH68</f>
        <v>0</v>
      </c>
      <c r="AJ68" s="15">
        <f t="shared" si="155"/>
        <v>0</v>
      </c>
      <c r="AK68" s="16">
        <f>AK70+AK71</f>
        <v>0</v>
      </c>
      <c r="AL68" s="16">
        <f t="shared" si="16"/>
        <v>0</v>
      </c>
      <c r="AM68" s="16">
        <f>AM70+AM71</f>
        <v>0</v>
      </c>
      <c r="AN68" s="16">
        <f t="shared" si="149"/>
        <v>0</v>
      </c>
      <c r="AO68" s="16">
        <f>AO70+AO71</f>
        <v>0</v>
      </c>
      <c r="AP68" s="16">
        <f t="shared" si="150"/>
        <v>0</v>
      </c>
      <c r="AQ68" s="16">
        <f>AQ70+AQ71</f>
        <v>0</v>
      </c>
      <c r="AR68" s="16">
        <f t="shared" si="151"/>
        <v>0</v>
      </c>
      <c r="AS68" s="16">
        <f>AS70+AS71</f>
        <v>0</v>
      </c>
      <c r="AT68" s="16">
        <f t="shared" si="152"/>
        <v>0</v>
      </c>
      <c r="AU68" s="16">
        <f>AU70+AU71</f>
        <v>0</v>
      </c>
      <c r="AV68" s="16">
        <f t="shared" si="153"/>
        <v>0</v>
      </c>
      <c r="AW68" s="26">
        <f>AW70+AW71</f>
        <v>0</v>
      </c>
      <c r="AX68" s="16">
        <f t="shared" si="154"/>
        <v>0</v>
      </c>
      <c r="AZ68" s="13"/>
    </row>
    <row r="69" spans="1:52" x14ac:dyDescent="0.3">
      <c r="A69" s="58"/>
      <c r="B69" s="80" t="s">
        <v>5</v>
      </c>
      <c r="C69" s="79"/>
      <c r="D69" s="15"/>
      <c r="E69" s="4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24"/>
      <c r="R69" s="15"/>
      <c r="S69" s="15"/>
      <c r="T69" s="44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24"/>
      <c r="AI69" s="15"/>
      <c r="AJ69" s="15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26"/>
      <c r="AX69" s="16"/>
      <c r="AZ69" s="13"/>
    </row>
    <row r="70" spans="1:52" hidden="1" x14ac:dyDescent="0.3">
      <c r="A70" s="1"/>
      <c r="B70" s="20" t="s">
        <v>6</v>
      </c>
      <c r="C70" s="21"/>
      <c r="D70" s="15">
        <v>5036.3999999999996</v>
      </c>
      <c r="E70" s="44"/>
      <c r="F70" s="15">
        <f t="shared" si="1"/>
        <v>5036.3999999999996</v>
      </c>
      <c r="G70" s="15"/>
      <c r="H70" s="15">
        <f t="shared" ref="H70:H97" si="156">F70+G70</f>
        <v>5036.3999999999996</v>
      </c>
      <c r="I70" s="15"/>
      <c r="J70" s="15">
        <f t="shared" ref="J70:J97" si="157">H70+I70</f>
        <v>5036.3999999999996</v>
      </c>
      <c r="K70" s="15"/>
      <c r="L70" s="15">
        <f t="shared" ref="L70:L97" si="158">J70+K70</f>
        <v>5036.3999999999996</v>
      </c>
      <c r="M70" s="15"/>
      <c r="N70" s="15">
        <f t="shared" ref="N70:N97" si="159">L70+M70</f>
        <v>5036.3999999999996</v>
      </c>
      <c r="O70" s="15"/>
      <c r="P70" s="15">
        <f t="shared" ref="P70:P79" si="160">N70+O70</f>
        <v>5036.3999999999996</v>
      </c>
      <c r="Q70" s="24"/>
      <c r="R70" s="15">
        <f t="shared" ref="R70:R79" si="161">P70+Q70</f>
        <v>5036.3999999999996</v>
      </c>
      <c r="S70" s="15">
        <v>0</v>
      </c>
      <c r="T70" s="44"/>
      <c r="U70" s="15">
        <f t="shared" si="8"/>
        <v>0</v>
      </c>
      <c r="V70" s="15"/>
      <c r="W70" s="15">
        <f t="shared" ref="W70:W97" si="162">U70+V70</f>
        <v>0</v>
      </c>
      <c r="X70" s="15"/>
      <c r="Y70" s="15">
        <f t="shared" ref="Y70:Y97" si="163">W70+X70</f>
        <v>0</v>
      </c>
      <c r="Z70" s="15"/>
      <c r="AA70" s="15">
        <f t="shared" ref="AA70:AA97" si="164">Y70+Z70</f>
        <v>0</v>
      </c>
      <c r="AB70" s="15"/>
      <c r="AC70" s="15">
        <f t="shared" ref="AC70:AC97" si="165">AA70+AB70</f>
        <v>0</v>
      </c>
      <c r="AD70" s="15"/>
      <c r="AE70" s="15">
        <f t="shared" ref="AE70:AE97" si="166">AC70+AD70</f>
        <v>0</v>
      </c>
      <c r="AF70" s="15"/>
      <c r="AG70" s="15">
        <f t="shared" ref="AG70:AG79" si="167">AE70+AF70</f>
        <v>0</v>
      </c>
      <c r="AH70" s="24"/>
      <c r="AI70" s="15">
        <f t="shared" ref="AI70:AI80" si="168">AG70+AH70</f>
        <v>0</v>
      </c>
      <c r="AJ70" s="15">
        <v>0</v>
      </c>
      <c r="AK70" s="16"/>
      <c r="AL70" s="16">
        <f t="shared" si="16"/>
        <v>0</v>
      </c>
      <c r="AM70" s="16"/>
      <c r="AN70" s="16">
        <f t="shared" ref="AN70:AN97" si="169">AL70+AM70</f>
        <v>0</v>
      </c>
      <c r="AO70" s="16"/>
      <c r="AP70" s="16">
        <f t="shared" ref="AP70:AP97" si="170">AN70+AO70</f>
        <v>0</v>
      </c>
      <c r="AQ70" s="16"/>
      <c r="AR70" s="16">
        <f t="shared" ref="AR70:AR97" si="171">AP70+AQ70</f>
        <v>0</v>
      </c>
      <c r="AS70" s="16"/>
      <c r="AT70" s="16">
        <f t="shared" ref="AT70:AT97" si="172">AR70+AS70</f>
        <v>0</v>
      </c>
      <c r="AU70" s="16"/>
      <c r="AV70" s="16">
        <f t="shared" ref="AV70:AV79" si="173">AT70+AU70</f>
        <v>0</v>
      </c>
      <c r="AW70" s="26"/>
      <c r="AX70" s="16">
        <f t="shared" ref="AX70:AX80" si="174">AV70+AW70</f>
        <v>0</v>
      </c>
      <c r="AY70" s="9" t="s">
        <v>91</v>
      </c>
      <c r="AZ70" s="13">
        <v>0</v>
      </c>
    </row>
    <row r="71" spans="1:52" x14ac:dyDescent="0.3">
      <c r="A71" s="58"/>
      <c r="B71" s="80" t="s">
        <v>12</v>
      </c>
      <c r="C71" s="79"/>
      <c r="D71" s="15">
        <v>11720</v>
      </c>
      <c r="E71" s="44"/>
      <c r="F71" s="15">
        <f t="shared" si="1"/>
        <v>11720</v>
      </c>
      <c r="G71" s="15"/>
      <c r="H71" s="15">
        <f t="shared" si="156"/>
        <v>11720</v>
      </c>
      <c r="I71" s="15"/>
      <c r="J71" s="15">
        <f t="shared" si="157"/>
        <v>11720</v>
      </c>
      <c r="K71" s="15"/>
      <c r="L71" s="15">
        <f t="shared" si="158"/>
        <v>11720</v>
      </c>
      <c r="M71" s="15"/>
      <c r="N71" s="15">
        <f t="shared" si="159"/>
        <v>11720</v>
      </c>
      <c r="O71" s="15"/>
      <c r="P71" s="15">
        <f t="shared" si="160"/>
        <v>11720</v>
      </c>
      <c r="Q71" s="24"/>
      <c r="R71" s="15">
        <f t="shared" si="161"/>
        <v>11720</v>
      </c>
      <c r="S71" s="15">
        <v>0</v>
      </c>
      <c r="T71" s="44"/>
      <c r="U71" s="15">
        <f t="shared" si="8"/>
        <v>0</v>
      </c>
      <c r="V71" s="15"/>
      <c r="W71" s="15">
        <f t="shared" si="162"/>
        <v>0</v>
      </c>
      <c r="X71" s="15"/>
      <c r="Y71" s="15">
        <f t="shared" si="163"/>
        <v>0</v>
      </c>
      <c r="Z71" s="15"/>
      <c r="AA71" s="15">
        <f t="shared" si="164"/>
        <v>0</v>
      </c>
      <c r="AB71" s="15"/>
      <c r="AC71" s="15">
        <f t="shared" si="165"/>
        <v>0</v>
      </c>
      <c r="AD71" s="15"/>
      <c r="AE71" s="15">
        <f t="shared" si="166"/>
        <v>0</v>
      </c>
      <c r="AF71" s="15"/>
      <c r="AG71" s="15">
        <f t="shared" si="167"/>
        <v>0</v>
      </c>
      <c r="AH71" s="24"/>
      <c r="AI71" s="15">
        <f t="shared" si="168"/>
        <v>0</v>
      </c>
      <c r="AJ71" s="15">
        <v>0</v>
      </c>
      <c r="AK71" s="16"/>
      <c r="AL71" s="16">
        <f t="shared" si="16"/>
        <v>0</v>
      </c>
      <c r="AM71" s="16"/>
      <c r="AN71" s="16">
        <f t="shared" si="169"/>
        <v>0</v>
      </c>
      <c r="AO71" s="16"/>
      <c r="AP71" s="16">
        <f t="shared" si="170"/>
        <v>0</v>
      </c>
      <c r="AQ71" s="16"/>
      <c r="AR71" s="16">
        <f t="shared" si="171"/>
        <v>0</v>
      </c>
      <c r="AS71" s="16"/>
      <c r="AT71" s="16">
        <f t="shared" si="172"/>
        <v>0</v>
      </c>
      <c r="AU71" s="16"/>
      <c r="AV71" s="16">
        <f t="shared" si="173"/>
        <v>0</v>
      </c>
      <c r="AW71" s="26"/>
      <c r="AX71" s="16">
        <f t="shared" si="174"/>
        <v>0</v>
      </c>
      <c r="AY71" s="9" t="s">
        <v>213</v>
      </c>
      <c r="AZ71" s="13"/>
    </row>
    <row r="72" spans="1:52" ht="37.5" x14ac:dyDescent="0.3">
      <c r="A72" s="58" t="s">
        <v>148</v>
      </c>
      <c r="B72" s="80" t="s">
        <v>350</v>
      </c>
      <c r="C72" s="79" t="s">
        <v>11</v>
      </c>
      <c r="D72" s="15">
        <v>0</v>
      </c>
      <c r="E72" s="44">
        <v>0</v>
      </c>
      <c r="F72" s="15">
        <f t="shared" si="1"/>
        <v>0</v>
      </c>
      <c r="G72" s="15">
        <v>0</v>
      </c>
      <c r="H72" s="15">
        <f t="shared" si="156"/>
        <v>0</v>
      </c>
      <c r="I72" s="15">
        <v>0</v>
      </c>
      <c r="J72" s="15">
        <f t="shared" si="157"/>
        <v>0</v>
      </c>
      <c r="K72" s="15">
        <v>0</v>
      </c>
      <c r="L72" s="15">
        <f t="shared" si="158"/>
        <v>0</v>
      </c>
      <c r="M72" s="15">
        <v>0</v>
      </c>
      <c r="N72" s="15">
        <f t="shared" si="159"/>
        <v>0</v>
      </c>
      <c r="O72" s="15">
        <v>0</v>
      </c>
      <c r="P72" s="15">
        <f t="shared" si="160"/>
        <v>0</v>
      </c>
      <c r="Q72" s="24">
        <v>0</v>
      </c>
      <c r="R72" s="15">
        <f t="shared" si="161"/>
        <v>0</v>
      </c>
      <c r="S72" s="15">
        <v>6999.9</v>
      </c>
      <c r="T72" s="44">
        <v>0</v>
      </c>
      <c r="U72" s="15">
        <f t="shared" si="8"/>
        <v>6999.9</v>
      </c>
      <c r="V72" s="15">
        <v>0</v>
      </c>
      <c r="W72" s="15">
        <f t="shared" si="162"/>
        <v>6999.9</v>
      </c>
      <c r="X72" s="15">
        <v>0</v>
      </c>
      <c r="Y72" s="15">
        <f t="shared" si="163"/>
        <v>6999.9</v>
      </c>
      <c r="Z72" s="15">
        <v>0</v>
      </c>
      <c r="AA72" s="15">
        <f t="shared" si="164"/>
        <v>6999.9</v>
      </c>
      <c r="AB72" s="15">
        <v>0</v>
      </c>
      <c r="AC72" s="15">
        <f t="shared" si="165"/>
        <v>6999.9</v>
      </c>
      <c r="AD72" s="15">
        <v>0</v>
      </c>
      <c r="AE72" s="15">
        <f t="shared" si="166"/>
        <v>6999.9</v>
      </c>
      <c r="AF72" s="15">
        <v>0</v>
      </c>
      <c r="AG72" s="15">
        <f t="shared" si="167"/>
        <v>6999.9</v>
      </c>
      <c r="AH72" s="24">
        <v>0</v>
      </c>
      <c r="AI72" s="15">
        <f t="shared" si="168"/>
        <v>6999.9</v>
      </c>
      <c r="AJ72" s="15">
        <v>0</v>
      </c>
      <c r="AK72" s="16">
        <v>0</v>
      </c>
      <c r="AL72" s="16">
        <f t="shared" si="16"/>
        <v>0</v>
      </c>
      <c r="AM72" s="16">
        <v>0</v>
      </c>
      <c r="AN72" s="16">
        <f t="shared" si="169"/>
        <v>0</v>
      </c>
      <c r="AO72" s="16">
        <v>0</v>
      </c>
      <c r="AP72" s="16">
        <f t="shared" si="170"/>
        <v>0</v>
      </c>
      <c r="AQ72" s="16">
        <v>0</v>
      </c>
      <c r="AR72" s="16">
        <f t="shared" si="171"/>
        <v>0</v>
      </c>
      <c r="AS72" s="16">
        <v>0</v>
      </c>
      <c r="AT72" s="16">
        <f t="shared" si="172"/>
        <v>0</v>
      </c>
      <c r="AU72" s="16">
        <v>0</v>
      </c>
      <c r="AV72" s="16">
        <f t="shared" si="173"/>
        <v>0</v>
      </c>
      <c r="AW72" s="26">
        <v>0</v>
      </c>
      <c r="AX72" s="16">
        <f t="shared" si="174"/>
        <v>0</v>
      </c>
      <c r="AY72" s="9" t="s">
        <v>92</v>
      </c>
      <c r="AZ72" s="13"/>
    </row>
    <row r="73" spans="1:52" ht="37.5" x14ac:dyDescent="0.3">
      <c r="A73" s="58" t="s">
        <v>149</v>
      </c>
      <c r="B73" s="80" t="s">
        <v>351</v>
      </c>
      <c r="C73" s="79" t="s">
        <v>11</v>
      </c>
      <c r="D73" s="15">
        <v>0</v>
      </c>
      <c r="E73" s="44">
        <v>0</v>
      </c>
      <c r="F73" s="15">
        <f t="shared" si="1"/>
        <v>0</v>
      </c>
      <c r="G73" s="15">
        <v>0</v>
      </c>
      <c r="H73" s="15">
        <f t="shared" si="156"/>
        <v>0</v>
      </c>
      <c r="I73" s="15">
        <v>0</v>
      </c>
      <c r="J73" s="15">
        <f t="shared" si="157"/>
        <v>0</v>
      </c>
      <c r="K73" s="15">
        <v>0</v>
      </c>
      <c r="L73" s="15">
        <f t="shared" si="158"/>
        <v>0</v>
      </c>
      <c r="M73" s="15">
        <v>0</v>
      </c>
      <c r="N73" s="15">
        <f t="shared" si="159"/>
        <v>0</v>
      </c>
      <c r="O73" s="15">
        <v>0</v>
      </c>
      <c r="P73" s="15">
        <f t="shared" si="160"/>
        <v>0</v>
      </c>
      <c r="Q73" s="24">
        <v>0</v>
      </c>
      <c r="R73" s="15">
        <f t="shared" si="161"/>
        <v>0</v>
      </c>
      <c r="S73" s="15">
        <v>622.9</v>
      </c>
      <c r="T73" s="44">
        <v>0</v>
      </c>
      <c r="U73" s="15">
        <f t="shared" si="8"/>
        <v>622.9</v>
      </c>
      <c r="V73" s="15">
        <v>0</v>
      </c>
      <c r="W73" s="15">
        <f t="shared" si="162"/>
        <v>622.9</v>
      </c>
      <c r="X73" s="15">
        <v>0</v>
      </c>
      <c r="Y73" s="15">
        <f t="shared" si="163"/>
        <v>622.9</v>
      </c>
      <c r="Z73" s="15">
        <v>0</v>
      </c>
      <c r="AA73" s="15">
        <f t="shared" si="164"/>
        <v>622.9</v>
      </c>
      <c r="AB73" s="15">
        <v>0</v>
      </c>
      <c r="AC73" s="15">
        <f t="shared" si="165"/>
        <v>622.9</v>
      </c>
      <c r="AD73" s="15">
        <v>0</v>
      </c>
      <c r="AE73" s="15">
        <f t="shared" si="166"/>
        <v>622.9</v>
      </c>
      <c r="AF73" s="15">
        <v>0</v>
      </c>
      <c r="AG73" s="15">
        <f t="shared" si="167"/>
        <v>622.9</v>
      </c>
      <c r="AH73" s="24">
        <v>0</v>
      </c>
      <c r="AI73" s="15">
        <f t="shared" si="168"/>
        <v>622.9</v>
      </c>
      <c r="AJ73" s="15">
        <v>16000</v>
      </c>
      <c r="AK73" s="16">
        <v>0</v>
      </c>
      <c r="AL73" s="16">
        <f t="shared" si="16"/>
        <v>16000</v>
      </c>
      <c r="AM73" s="16">
        <v>0</v>
      </c>
      <c r="AN73" s="16">
        <f t="shared" si="169"/>
        <v>16000</v>
      </c>
      <c r="AO73" s="16">
        <v>0</v>
      </c>
      <c r="AP73" s="16">
        <f t="shared" si="170"/>
        <v>16000</v>
      </c>
      <c r="AQ73" s="16">
        <v>0</v>
      </c>
      <c r="AR73" s="16">
        <f t="shared" si="171"/>
        <v>16000</v>
      </c>
      <c r="AS73" s="16">
        <v>0</v>
      </c>
      <c r="AT73" s="16">
        <f t="shared" si="172"/>
        <v>16000</v>
      </c>
      <c r="AU73" s="16">
        <v>0</v>
      </c>
      <c r="AV73" s="16">
        <f t="shared" si="173"/>
        <v>16000</v>
      </c>
      <c r="AW73" s="26">
        <v>0</v>
      </c>
      <c r="AX73" s="16">
        <f t="shared" si="174"/>
        <v>16000</v>
      </c>
      <c r="AY73" s="9" t="s">
        <v>93</v>
      </c>
      <c r="AZ73" s="13"/>
    </row>
    <row r="74" spans="1:52" ht="37.5" x14ac:dyDescent="0.3">
      <c r="A74" s="58" t="s">
        <v>150</v>
      </c>
      <c r="B74" s="80" t="s">
        <v>352</v>
      </c>
      <c r="C74" s="79" t="s">
        <v>11</v>
      </c>
      <c r="D74" s="15">
        <v>0</v>
      </c>
      <c r="E74" s="44">
        <v>0</v>
      </c>
      <c r="F74" s="15">
        <f t="shared" si="1"/>
        <v>0</v>
      </c>
      <c r="G74" s="15">
        <v>0</v>
      </c>
      <c r="H74" s="15">
        <f t="shared" si="156"/>
        <v>0</v>
      </c>
      <c r="I74" s="15">
        <v>0</v>
      </c>
      <c r="J74" s="15">
        <f t="shared" si="157"/>
        <v>0</v>
      </c>
      <c r="K74" s="15">
        <v>0</v>
      </c>
      <c r="L74" s="15">
        <f t="shared" si="158"/>
        <v>0</v>
      </c>
      <c r="M74" s="15">
        <v>0</v>
      </c>
      <c r="N74" s="15">
        <f t="shared" si="159"/>
        <v>0</v>
      </c>
      <c r="O74" s="15">
        <v>0</v>
      </c>
      <c r="P74" s="15">
        <f t="shared" si="160"/>
        <v>0</v>
      </c>
      <c r="Q74" s="24">
        <v>0</v>
      </c>
      <c r="R74" s="15">
        <f t="shared" si="161"/>
        <v>0</v>
      </c>
      <c r="S74" s="15">
        <v>622.9</v>
      </c>
      <c r="T74" s="44">
        <v>0</v>
      </c>
      <c r="U74" s="15">
        <f t="shared" si="8"/>
        <v>622.9</v>
      </c>
      <c r="V74" s="15">
        <v>0</v>
      </c>
      <c r="W74" s="15">
        <f t="shared" si="162"/>
        <v>622.9</v>
      </c>
      <c r="X74" s="15">
        <v>0</v>
      </c>
      <c r="Y74" s="15">
        <f t="shared" si="163"/>
        <v>622.9</v>
      </c>
      <c r="Z74" s="15">
        <v>0</v>
      </c>
      <c r="AA74" s="15">
        <f t="shared" si="164"/>
        <v>622.9</v>
      </c>
      <c r="AB74" s="15">
        <v>0</v>
      </c>
      <c r="AC74" s="15">
        <f t="shared" si="165"/>
        <v>622.9</v>
      </c>
      <c r="AD74" s="15">
        <v>0</v>
      </c>
      <c r="AE74" s="15">
        <f t="shared" si="166"/>
        <v>622.9</v>
      </c>
      <c r="AF74" s="15">
        <v>0</v>
      </c>
      <c r="AG74" s="15">
        <f t="shared" si="167"/>
        <v>622.9</v>
      </c>
      <c r="AH74" s="24">
        <v>0</v>
      </c>
      <c r="AI74" s="15">
        <f t="shared" si="168"/>
        <v>622.9</v>
      </c>
      <c r="AJ74" s="15">
        <v>16000</v>
      </c>
      <c r="AK74" s="16">
        <v>0</v>
      </c>
      <c r="AL74" s="16">
        <f t="shared" si="16"/>
        <v>16000</v>
      </c>
      <c r="AM74" s="16">
        <v>0</v>
      </c>
      <c r="AN74" s="16">
        <f t="shared" si="169"/>
        <v>16000</v>
      </c>
      <c r="AO74" s="16">
        <v>0</v>
      </c>
      <c r="AP74" s="16">
        <f t="shared" si="170"/>
        <v>16000</v>
      </c>
      <c r="AQ74" s="16">
        <v>0</v>
      </c>
      <c r="AR74" s="16">
        <f t="shared" si="171"/>
        <v>16000</v>
      </c>
      <c r="AS74" s="16">
        <v>0</v>
      </c>
      <c r="AT74" s="16">
        <f t="shared" si="172"/>
        <v>16000</v>
      </c>
      <c r="AU74" s="16">
        <v>0</v>
      </c>
      <c r="AV74" s="16">
        <f t="shared" si="173"/>
        <v>16000</v>
      </c>
      <c r="AW74" s="26">
        <v>0</v>
      </c>
      <c r="AX74" s="16">
        <f t="shared" si="174"/>
        <v>16000</v>
      </c>
      <c r="AY74" s="9" t="s">
        <v>94</v>
      </c>
      <c r="AZ74" s="13"/>
    </row>
    <row r="75" spans="1:52" ht="37.5" x14ac:dyDescent="0.3">
      <c r="A75" s="58" t="s">
        <v>151</v>
      </c>
      <c r="B75" s="80" t="s">
        <v>353</v>
      </c>
      <c r="C75" s="79" t="s">
        <v>11</v>
      </c>
      <c r="D75" s="15">
        <v>0</v>
      </c>
      <c r="E75" s="44">
        <v>0</v>
      </c>
      <c r="F75" s="15">
        <f t="shared" si="1"/>
        <v>0</v>
      </c>
      <c r="G75" s="15">
        <v>0</v>
      </c>
      <c r="H75" s="15">
        <f t="shared" si="156"/>
        <v>0</v>
      </c>
      <c r="I75" s="15">
        <v>0</v>
      </c>
      <c r="J75" s="15">
        <f t="shared" si="157"/>
        <v>0</v>
      </c>
      <c r="K75" s="15">
        <v>0</v>
      </c>
      <c r="L75" s="15">
        <f t="shared" si="158"/>
        <v>0</v>
      </c>
      <c r="M75" s="15">
        <v>0</v>
      </c>
      <c r="N75" s="15">
        <f t="shared" si="159"/>
        <v>0</v>
      </c>
      <c r="O75" s="15">
        <v>0</v>
      </c>
      <c r="P75" s="15">
        <f t="shared" si="160"/>
        <v>0</v>
      </c>
      <c r="Q75" s="24">
        <v>0</v>
      </c>
      <c r="R75" s="15">
        <f t="shared" si="161"/>
        <v>0</v>
      </c>
      <c r="S75" s="15">
        <v>16622.900000000001</v>
      </c>
      <c r="T75" s="44">
        <v>0</v>
      </c>
      <c r="U75" s="15">
        <f t="shared" si="8"/>
        <v>16622.900000000001</v>
      </c>
      <c r="V75" s="15">
        <v>0</v>
      </c>
      <c r="W75" s="15">
        <f t="shared" si="162"/>
        <v>16622.900000000001</v>
      </c>
      <c r="X75" s="15">
        <v>0</v>
      </c>
      <c r="Y75" s="15">
        <f t="shared" si="163"/>
        <v>16622.900000000001</v>
      </c>
      <c r="Z75" s="15">
        <v>0</v>
      </c>
      <c r="AA75" s="15">
        <f t="shared" si="164"/>
        <v>16622.900000000001</v>
      </c>
      <c r="AB75" s="15">
        <v>0</v>
      </c>
      <c r="AC75" s="15">
        <f t="shared" si="165"/>
        <v>16622.900000000001</v>
      </c>
      <c r="AD75" s="15">
        <v>0</v>
      </c>
      <c r="AE75" s="15">
        <f t="shared" si="166"/>
        <v>16622.900000000001</v>
      </c>
      <c r="AF75" s="15">
        <v>0</v>
      </c>
      <c r="AG75" s="15">
        <f t="shared" si="167"/>
        <v>16622.900000000001</v>
      </c>
      <c r="AH75" s="24">
        <v>0</v>
      </c>
      <c r="AI75" s="15">
        <f t="shared" si="168"/>
        <v>16622.900000000001</v>
      </c>
      <c r="AJ75" s="15">
        <v>0</v>
      </c>
      <c r="AK75" s="16">
        <v>0</v>
      </c>
      <c r="AL75" s="16">
        <f t="shared" si="16"/>
        <v>0</v>
      </c>
      <c r="AM75" s="16">
        <v>0</v>
      </c>
      <c r="AN75" s="16">
        <f t="shared" si="169"/>
        <v>0</v>
      </c>
      <c r="AO75" s="16">
        <v>0</v>
      </c>
      <c r="AP75" s="16">
        <f t="shared" si="170"/>
        <v>0</v>
      </c>
      <c r="AQ75" s="16">
        <v>0</v>
      </c>
      <c r="AR75" s="16">
        <f t="shared" si="171"/>
        <v>0</v>
      </c>
      <c r="AS75" s="16">
        <v>0</v>
      </c>
      <c r="AT75" s="16">
        <f t="shared" si="172"/>
        <v>0</v>
      </c>
      <c r="AU75" s="16">
        <v>0</v>
      </c>
      <c r="AV75" s="16">
        <f t="shared" si="173"/>
        <v>0</v>
      </c>
      <c r="AW75" s="26">
        <v>0</v>
      </c>
      <c r="AX75" s="16">
        <f t="shared" si="174"/>
        <v>0</v>
      </c>
      <c r="AY75" s="9" t="s">
        <v>95</v>
      </c>
      <c r="AZ75" s="13"/>
    </row>
    <row r="76" spans="1:52" ht="37.5" x14ac:dyDescent="0.3">
      <c r="A76" s="58" t="s">
        <v>152</v>
      </c>
      <c r="B76" s="80" t="s">
        <v>207</v>
      </c>
      <c r="C76" s="79" t="s">
        <v>11</v>
      </c>
      <c r="D76" s="15">
        <v>0</v>
      </c>
      <c r="E76" s="44">
        <v>0</v>
      </c>
      <c r="F76" s="15">
        <f t="shared" si="1"/>
        <v>0</v>
      </c>
      <c r="G76" s="15">
        <v>0</v>
      </c>
      <c r="H76" s="15">
        <f t="shared" si="156"/>
        <v>0</v>
      </c>
      <c r="I76" s="15">
        <v>0</v>
      </c>
      <c r="J76" s="15">
        <f t="shared" si="157"/>
        <v>0</v>
      </c>
      <c r="K76" s="15">
        <v>0</v>
      </c>
      <c r="L76" s="15">
        <f t="shared" si="158"/>
        <v>0</v>
      </c>
      <c r="M76" s="15">
        <v>0</v>
      </c>
      <c r="N76" s="15">
        <f t="shared" si="159"/>
        <v>0</v>
      </c>
      <c r="O76" s="15">
        <v>0</v>
      </c>
      <c r="P76" s="15">
        <f t="shared" si="160"/>
        <v>0</v>
      </c>
      <c r="Q76" s="24">
        <v>0</v>
      </c>
      <c r="R76" s="15">
        <f t="shared" si="161"/>
        <v>0</v>
      </c>
      <c r="S76" s="15">
        <v>16000</v>
      </c>
      <c r="T76" s="44">
        <v>0</v>
      </c>
      <c r="U76" s="15">
        <f t="shared" si="8"/>
        <v>16000</v>
      </c>
      <c r="V76" s="15">
        <v>0</v>
      </c>
      <c r="W76" s="15">
        <f t="shared" si="162"/>
        <v>16000</v>
      </c>
      <c r="X76" s="15">
        <v>0</v>
      </c>
      <c r="Y76" s="15">
        <f t="shared" si="163"/>
        <v>16000</v>
      </c>
      <c r="Z76" s="15">
        <v>0</v>
      </c>
      <c r="AA76" s="15">
        <f t="shared" si="164"/>
        <v>16000</v>
      </c>
      <c r="AB76" s="15">
        <v>0</v>
      </c>
      <c r="AC76" s="15">
        <f t="shared" si="165"/>
        <v>16000</v>
      </c>
      <c r="AD76" s="15">
        <v>0</v>
      </c>
      <c r="AE76" s="15">
        <f t="shared" si="166"/>
        <v>16000</v>
      </c>
      <c r="AF76" s="15">
        <v>0</v>
      </c>
      <c r="AG76" s="15">
        <f t="shared" si="167"/>
        <v>16000</v>
      </c>
      <c r="AH76" s="24">
        <v>0</v>
      </c>
      <c r="AI76" s="15">
        <f t="shared" si="168"/>
        <v>16000</v>
      </c>
      <c r="AJ76" s="15">
        <v>0</v>
      </c>
      <c r="AK76" s="16">
        <v>0</v>
      </c>
      <c r="AL76" s="16">
        <f t="shared" si="16"/>
        <v>0</v>
      </c>
      <c r="AM76" s="16">
        <v>0</v>
      </c>
      <c r="AN76" s="16">
        <f t="shared" si="169"/>
        <v>0</v>
      </c>
      <c r="AO76" s="16">
        <v>0</v>
      </c>
      <c r="AP76" s="16">
        <f t="shared" si="170"/>
        <v>0</v>
      </c>
      <c r="AQ76" s="16">
        <v>0</v>
      </c>
      <c r="AR76" s="16">
        <f t="shared" si="171"/>
        <v>0</v>
      </c>
      <c r="AS76" s="16">
        <v>0</v>
      </c>
      <c r="AT76" s="16">
        <f t="shared" si="172"/>
        <v>0</v>
      </c>
      <c r="AU76" s="16">
        <v>0</v>
      </c>
      <c r="AV76" s="16">
        <f t="shared" si="173"/>
        <v>0</v>
      </c>
      <c r="AW76" s="26">
        <v>0</v>
      </c>
      <c r="AX76" s="16">
        <f t="shared" si="174"/>
        <v>0</v>
      </c>
      <c r="AY76" s="9" t="s">
        <v>96</v>
      </c>
      <c r="AZ76" s="13"/>
    </row>
    <row r="77" spans="1:52" ht="56.25" x14ac:dyDescent="0.3">
      <c r="A77" s="58" t="s">
        <v>153</v>
      </c>
      <c r="B77" s="80" t="s">
        <v>208</v>
      </c>
      <c r="C77" s="6" t="s">
        <v>128</v>
      </c>
      <c r="D77" s="15">
        <v>5373.7</v>
      </c>
      <c r="E77" s="44">
        <v>-214.8</v>
      </c>
      <c r="F77" s="15">
        <f t="shared" si="1"/>
        <v>5158.8999999999996</v>
      </c>
      <c r="G77" s="15"/>
      <c r="H77" s="15">
        <f t="shared" si="156"/>
        <v>5158.8999999999996</v>
      </c>
      <c r="I77" s="15"/>
      <c r="J77" s="15">
        <f t="shared" si="157"/>
        <v>5158.8999999999996</v>
      </c>
      <c r="K77" s="15"/>
      <c r="L77" s="15">
        <f t="shared" si="158"/>
        <v>5158.8999999999996</v>
      </c>
      <c r="M77" s="15"/>
      <c r="N77" s="15">
        <f t="shared" si="159"/>
        <v>5158.8999999999996</v>
      </c>
      <c r="O77" s="15"/>
      <c r="P77" s="15">
        <f t="shared" si="160"/>
        <v>5158.8999999999996</v>
      </c>
      <c r="Q77" s="24">
        <v>-5158.8999999999996</v>
      </c>
      <c r="R77" s="15">
        <f t="shared" si="161"/>
        <v>0</v>
      </c>
      <c r="S77" s="15">
        <v>0</v>
      </c>
      <c r="T77" s="44"/>
      <c r="U77" s="15">
        <f t="shared" si="8"/>
        <v>0</v>
      </c>
      <c r="V77" s="15"/>
      <c r="W77" s="15">
        <f t="shared" si="162"/>
        <v>0</v>
      </c>
      <c r="X77" s="15"/>
      <c r="Y77" s="15">
        <f t="shared" si="163"/>
        <v>0</v>
      </c>
      <c r="Z77" s="15"/>
      <c r="AA77" s="15">
        <f t="shared" si="164"/>
        <v>0</v>
      </c>
      <c r="AB77" s="15"/>
      <c r="AC77" s="15">
        <f t="shared" si="165"/>
        <v>0</v>
      </c>
      <c r="AD77" s="15"/>
      <c r="AE77" s="15">
        <f t="shared" si="166"/>
        <v>0</v>
      </c>
      <c r="AF77" s="15"/>
      <c r="AG77" s="15">
        <f t="shared" si="167"/>
        <v>0</v>
      </c>
      <c r="AH77" s="24">
        <v>5158.8999999999996</v>
      </c>
      <c r="AI77" s="15">
        <f t="shared" si="168"/>
        <v>5158.8999999999996</v>
      </c>
      <c r="AJ77" s="15">
        <v>0</v>
      </c>
      <c r="AK77" s="16"/>
      <c r="AL77" s="16">
        <f t="shared" si="16"/>
        <v>0</v>
      </c>
      <c r="AM77" s="16"/>
      <c r="AN77" s="16">
        <f t="shared" si="169"/>
        <v>0</v>
      </c>
      <c r="AO77" s="16"/>
      <c r="AP77" s="16">
        <f t="shared" si="170"/>
        <v>0</v>
      </c>
      <c r="AQ77" s="16"/>
      <c r="AR77" s="16">
        <f t="shared" si="171"/>
        <v>0</v>
      </c>
      <c r="AS77" s="16"/>
      <c r="AT77" s="16">
        <f t="shared" si="172"/>
        <v>0</v>
      </c>
      <c r="AU77" s="16"/>
      <c r="AV77" s="16">
        <f t="shared" si="173"/>
        <v>0</v>
      </c>
      <c r="AW77" s="26"/>
      <c r="AX77" s="16">
        <f t="shared" si="174"/>
        <v>0</v>
      </c>
      <c r="AY77" s="9" t="s">
        <v>97</v>
      </c>
      <c r="AZ77" s="13"/>
    </row>
    <row r="78" spans="1:52" ht="37.5" x14ac:dyDescent="0.3">
      <c r="A78" s="58" t="s">
        <v>154</v>
      </c>
      <c r="B78" s="80" t="s">
        <v>347</v>
      </c>
      <c r="C78" s="79" t="s">
        <v>11</v>
      </c>
      <c r="D78" s="15">
        <v>0</v>
      </c>
      <c r="E78" s="44">
        <v>0</v>
      </c>
      <c r="F78" s="15">
        <f t="shared" si="1"/>
        <v>0</v>
      </c>
      <c r="G78" s="15">
        <v>0</v>
      </c>
      <c r="H78" s="15">
        <f t="shared" si="156"/>
        <v>0</v>
      </c>
      <c r="I78" s="15">
        <v>0</v>
      </c>
      <c r="J78" s="15">
        <f t="shared" si="157"/>
        <v>0</v>
      </c>
      <c r="K78" s="15">
        <v>0</v>
      </c>
      <c r="L78" s="15">
        <f t="shared" si="158"/>
        <v>0</v>
      </c>
      <c r="M78" s="15">
        <v>0</v>
      </c>
      <c r="N78" s="15">
        <f t="shared" si="159"/>
        <v>0</v>
      </c>
      <c r="O78" s="15">
        <v>0</v>
      </c>
      <c r="P78" s="15">
        <f t="shared" si="160"/>
        <v>0</v>
      </c>
      <c r="Q78" s="24">
        <v>0</v>
      </c>
      <c r="R78" s="15">
        <f t="shared" si="161"/>
        <v>0</v>
      </c>
      <c r="S78" s="15">
        <v>0</v>
      </c>
      <c r="T78" s="44">
        <v>0</v>
      </c>
      <c r="U78" s="15">
        <f t="shared" si="8"/>
        <v>0</v>
      </c>
      <c r="V78" s="15">
        <v>0</v>
      </c>
      <c r="W78" s="15">
        <f t="shared" si="162"/>
        <v>0</v>
      </c>
      <c r="X78" s="15">
        <v>0</v>
      </c>
      <c r="Y78" s="15">
        <f t="shared" si="163"/>
        <v>0</v>
      </c>
      <c r="Z78" s="15">
        <v>0</v>
      </c>
      <c r="AA78" s="15">
        <f t="shared" si="164"/>
        <v>0</v>
      </c>
      <c r="AB78" s="15">
        <v>0</v>
      </c>
      <c r="AC78" s="15">
        <f t="shared" si="165"/>
        <v>0</v>
      </c>
      <c r="AD78" s="15">
        <v>0</v>
      </c>
      <c r="AE78" s="15">
        <f t="shared" si="166"/>
        <v>0</v>
      </c>
      <c r="AF78" s="15">
        <v>0</v>
      </c>
      <c r="AG78" s="15">
        <f t="shared" si="167"/>
        <v>0</v>
      </c>
      <c r="AH78" s="24">
        <v>0</v>
      </c>
      <c r="AI78" s="15">
        <f t="shared" si="168"/>
        <v>0</v>
      </c>
      <c r="AJ78" s="15">
        <v>16622.900000000001</v>
      </c>
      <c r="AK78" s="16">
        <v>0</v>
      </c>
      <c r="AL78" s="16">
        <f t="shared" si="16"/>
        <v>16622.900000000001</v>
      </c>
      <c r="AM78" s="16">
        <v>0</v>
      </c>
      <c r="AN78" s="16">
        <f t="shared" si="169"/>
        <v>16622.900000000001</v>
      </c>
      <c r="AO78" s="16">
        <v>0</v>
      </c>
      <c r="AP78" s="16">
        <f t="shared" si="170"/>
        <v>16622.900000000001</v>
      </c>
      <c r="AQ78" s="16">
        <v>0</v>
      </c>
      <c r="AR78" s="16">
        <f t="shared" si="171"/>
        <v>16622.900000000001</v>
      </c>
      <c r="AS78" s="16">
        <v>0</v>
      </c>
      <c r="AT78" s="16">
        <f t="shared" si="172"/>
        <v>16622.900000000001</v>
      </c>
      <c r="AU78" s="16">
        <v>0</v>
      </c>
      <c r="AV78" s="16">
        <f t="shared" si="173"/>
        <v>16622.900000000001</v>
      </c>
      <c r="AW78" s="26">
        <v>0</v>
      </c>
      <c r="AX78" s="16">
        <f t="shared" si="174"/>
        <v>16622.900000000001</v>
      </c>
      <c r="AY78" s="9" t="s">
        <v>98</v>
      </c>
      <c r="AZ78" s="13"/>
    </row>
    <row r="79" spans="1:52" ht="37.5" x14ac:dyDescent="0.3">
      <c r="A79" s="58" t="s">
        <v>155</v>
      </c>
      <c r="B79" s="80" t="s">
        <v>76</v>
      </c>
      <c r="C79" s="79" t="s">
        <v>11</v>
      </c>
      <c r="D79" s="15">
        <v>0</v>
      </c>
      <c r="E79" s="44">
        <v>0</v>
      </c>
      <c r="F79" s="15">
        <f t="shared" si="1"/>
        <v>0</v>
      </c>
      <c r="G79" s="15">
        <v>0</v>
      </c>
      <c r="H79" s="15">
        <f t="shared" si="156"/>
        <v>0</v>
      </c>
      <c r="I79" s="15">
        <v>0</v>
      </c>
      <c r="J79" s="15">
        <f t="shared" si="157"/>
        <v>0</v>
      </c>
      <c r="K79" s="15">
        <v>0</v>
      </c>
      <c r="L79" s="15">
        <f t="shared" si="158"/>
        <v>0</v>
      </c>
      <c r="M79" s="15">
        <v>0</v>
      </c>
      <c r="N79" s="15">
        <f t="shared" si="159"/>
        <v>0</v>
      </c>
      <c r="O79" s="15">
        <v>0</v>
      </c>
      <c r="P79" s="15">
        <f t="shared" si="160"/>
        <v>0</v>
      </c>
      <c r="Q79" s="24">
        <v>0</v>
      </c>
      <c r="R79" s="15">
        <f t="shared" si="161"/>
        <v>0</v>
      </c>
      <c r="S79" s="15">
        <v>17616.3</v>
      </c>
      <c r="T79" s="44">
        <v>0</v>
      </c>
      <c r="U79" s="15">
        <f t="shared" si="8"/>
        <v>17616.3</v>
      </c>
      <c r="V79" s="15">
        <v>0</v>
      </c>
      <c r="W79" s="15">
        <f t="shared" si="162"/>
        <v>17616.3</v>
      </c>
      <c r="X79" s="15">
        <v>0</v>
      </c>
      <c r="Y79" s="15">
        <f t="shared" si="163"/>
        <v>17616.3</v>
      </c>
      <c r="Z79" s="15">
        <v>0</v>
      </c>
      <c r="AA79" s="15">
        <f t="shared" si="164"/>
        <v>17616.3</v>
      </c>
      <c r="AB79" s="15">
        <v>0</v>
      </c>
      <c r="AC79" s="15">
        <f t="shared" si="165"/>
        <v>17616.3</v>
      </c>
      <c r="AD79" s="15">
        <v>0</v>
      </c>
      <c r="AE79" s="15">
        <f t="shared" si="166"/>
        <v>17616.3</v>
      </c>
      <c r="AF79" s="15">
        <v>0</v>
      </c>
      <c r="AG79" s="15">
        <f t="shared" si="167"/>
        <v>17616.3</v>
      </c>
      <c r="AH79" s="24">
        <v>0</v>
      </c>
      <c r="AI79" s="15">
        <f t="shared" si="168"/>
        <v>17616.3</v>
      </c>
      <c r="AJ79" s="15">
        <v>0</v>
      </c>
      <c r="AK79" s="16">
        <v>0</v>
      </c>
      <c r="AL79" s="16">
        <f t="shared" si="16"/>
        <v>0</v>
      </c>
      <c r="AM79" s="16">
        <v>0</v>
      </c>
      <c r="AN79" s="16">
        <f t="shared" si="169"/>
        <v>0</v>
      </c>
      <c r="AO79" s="16">
        <v>0</v>
      </c>
      <c r="AP79" s="16">
        <f t="shared" si="170"/>
        <v>0</v>
      </c>
      <c r="AQ79" s="16">
        <v>0</v>
      </c>
      <c r="AR79" s="16">
        <f t="shared" si="171"/>
        <v>0</v>
      </c>
      <c r="AS79" s="16">
        <v>0</v>
      </c>
      <c r="AT79" s="16">
        <f t="shared" si="172"/>
        <v>0</v>
      </c>
      <c r="AU79" s="16">
        <v>0</v>
      </c>
      <c r="AV79" s="16">
        <f t="shared" si="173"/>
        <v>0</v>
      </c>
      <c r="AW79" s="26">
        <v>0</v>
      </c>
      <c r="AX79" s="16">
        <f t="shared" si="174"/>
        <v>0</v>
      </c>
      <c r="AY79" s="9" t="s">
        <v>209</v>
      </c>
      <c r="AZ79" s="13"/>
    </row>
    <row r="80" spans="1:52" ht="37.5" x14ac:dyDescent="0.3">
      <c r="A80" s="112" t="s">
        <v>156</v>
      </c>
      <c r="B80" s="108" t="s">
        <v>306</v>
      </c>
      <c r="C80" s="6" t="s">
        <v>11</v>
      </c>
      <c r="D80" s="15"/>
      <c r="E80" s="44"/>
      <c r="F80" s="15"/>
      <c r="G80" s="15">
        <f>4064.524</f>
        <v>4064.5239999999999</v>
      </c>
      <c r="H80" s="15">
        <f>F82+G80</f>
        <v>4064.5239999999999</v>
      </c>
      <c r="I80" s="15"/>
      <c r="J80" s="15">
        <f>H80+I80</f>
        <v>4064.5239999999999</v>
      </c>
      <c r="K80" s="15"/>
      <c r="L80" s="15">
        <f>J80+K80</f>
        <v>4064.5239999999999</v>
      </c>
      <c r="M80" s="15"/>
      <c r="N80" s="15">
        <f>L80+M80</f>
        <v>4064.5239999999999</v>
      </c>
      <c r="O80" s="15"/>
      <c r="P80" s="15">
        <f>N80+O80</f>
        <v>4064.5239999999999</v>
      </c>
      <c r="Q80" s="24"/>
      <c r="R80" s="15">
        <f>P80+Q80</f>
        <v>4064.5239999999999</v>
      </c>
      <c r="S80" s="15"/>
      <c r="T80" s="44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24"/>
      <c r="AI80" s="15">
        <f t="shared" si="168"/>
        <v>0</v>
      </c>
      <c r="AJ80" s="15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26"/>
      <c r="AX80" s="16">
        <f t="shared" si="174"/>
        <v>0</v>
      </c>
      <c r="AZ80" s="13"/>
    </row>
    <row r="81" spans="1:52" ht="56.25" x14ac:dyDescent="0.3">
      <c r="A81" s="113"/>
      <c r="B81" s="111"/>
      <c r="C81" s="6" t="s">
        <v>128</v>
      </c>
      <c r="D81" s="15"/>
      <c r="E81" s="44"/>
      <c r="F81" s="15"/>
      <c r="G81" s="15">
        <v>51.057000000000002</v>
      </c>
      <c r="H81" s="15">
        <f t="shared" si="156"/>
        <v>51.057000000000002</v>
      </c>
      <c r="I81" s="15"/>
      <c r="J81" s="15">
        <f t="shared" si="157"/>
        <v>51.057000000000002</v>
      </c>
      <c r="K81" s="15"/>
      <c r="L81" s="15">
        <f t="shared" si="158"/>
        <v>51.057000000000002</v>
      </c>
      <c r="M81" s="15">
        <f>M83+M84+M85</f>
        <v>9351.2630000000008</v>
      </c>
      <c r="N81" s="15">
        <f t="shared" si="159"/>
        <v>9402.3200000000015</v>
      </c>
      <c r="O81" s="15">
        <f>O83+O84+O85</f>
        <v>0</v>
      </c>
      <c r="P81" s="15">
        <f t="shared" ref="P81" si="175">N81+O81</f>
        <v>9402.3200000000015</v>
      </c>
      <c r="Q81" s="24">
        <f>Q83+Q84+Q85</f>
        <v>0</v>
      </c>
      <c r="R81" s="15">
        <f t="shared" ref="R81" si="176">P81+Q81</f>
        <v>9402.3200000000015</v>
      </c>
      <c r="S81" s="15"/>
      <c r="T81" s="44"/>
      <c r="U81" s="15"/>
      <c r="V81" s="15"/>
      <c r="W81" s="15">
        <f t="shared" si="162"/>
        <v>0</v>
      </c>
      <c r="X81" s="15"/>
      <c r="Y81" s="15">
        <f t="shared" si="163"/>
        <v>0</v>
      </c>
      <c r="Z81" s="15"/>
      <c r="AA81" s="15">
        <f t="shared" si="164"/>
        <v>0</v>
      </c>
      <c r="AB81" s="15"/>
      <c r="AC81" s="15">
        <f t="shared" si="165"/>
        <v>0</v>
      </c>
      <c r="AD81" s="15"/>
      <c r="AE81" s="15">
        <f t="shared" si="166"/>
        <v>0</v>
      </c>
      <c r="AF81" s="15"/>
      <c r="AG81" s="15">
        <f t="shared" ref="AG81" si="177">AE81+AF81</f>
        <v>0</v>
      </c>
      <c r="AH81" s="24"/>
      <c r="AI81" s="15">
        <f t="shared" ref="AI81" si="178">AG81+AH81</f>
        <v>0</v>
      </c>
      <c r="AJ81" s="15"/>
      <c r="AK81" s="16"/>
      <c r="AL81" s="16"/>
      <c r="AM81" s="16"/>
      <c r="AN81" s="16">
        <f t="shared" si="169"/>
        <v>0</v>
      </c>
      <c r="AO81" s="16"/>
      <c r="AP81" s="16">
        <f t="shared" si="170"/>
        <v>0</v>
      </c>
      <c r="AQ81" s="16"/>
      <c r="AR81" s="16">
        <f t="shared" si="171"/>
        <v>0</v>
      </c>
      <c r="AS81" s="16"/>
      <c r="AT81" s="16">
        <f t="shared" si="172"/>
        <v>0</v>
      </c>
      <c r="AU81" s="16"/>
      <c r="AV81" s="16">
        <f t="shared" ref="AV81" si="179">AT81+AU81</f>
        <v>0</v>
      </c>
      <c r="AW81" s="26"/>
      <c r="AX81" s="16">
        <f t="shared" ref="AX81" si="180">AV81+AW81</f>
        <v>0</v>
      </c>
      <c r="AY81" s="9" t="s">
        <v>307</v>
      </c>
      <c r="AZ81" s="13"/>
    </row>
    <row r="82" spans="1:52" x14ac:dyDescent="0.3">
      <c r="A82" s="58"/>
      <c r="B82" s="80" t="s">
        <v>5</v>
      </c>
      <c r="C82" s="6"/>
      <c r="D82" s="15"/>
      <c r="E82" s="44"/>
      <c r="F82" s="15"/>
      <c r="G82" s="14"/>
      <c r="H82" s="15"/>
      <c r="I82" s="14"/>
      <c r="J82" s="15"/>
      <c r="K82" s="14"/>
      <c r="L82" s="15"/>
      <c r="M82" s="14"/>
      <c r="N82" s="15"/>
      <c r="O82" s="14"/>
      <c r="P82" s="15"/>
      <c r="Q82" s="71"/>
      <c r="R82" s="15"/>
      <c r="S82" s="15"/>
      <c r="T82" s="44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24"/>
      <c r="AI82" s="15"/>
      <c r="AJ82" s="15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26"/>
      <c r="AX82" s="16"/>
      <c r="AZ82" s="13"/>
    </row>
    <row r="83" spans="1:52" hidden="1" x14ac:dyDescent="0.3">
      <c r="A83" s="58"/>
      <c r="B83" s="69" t="s">
        <v>6</v>
      </c>
      <c r="C83" s="6"/>
      <c r="D83" s="15"/>
      <c r="E83" s="44"/>
      <c r="F83" s="15"/>
      <c r="G83" s="14">
        <v>51.057000000000002</v>
      </c>
      <c r="H83" s="15">
        <f t="shared" si="156"/>
        <v>51.057000000000002</v>
      </c>
      <c r="I83" s="14"/>
      <c r="J83" s="15">
        <f t="shared" si="157"/>
        <v>51.057000000000002</v>
      </c>
      <c r="K83" s="14"/>
      <c r="L83" s="15">
        <f t="shared" si="158"/>
        <v>51.057000000000002</v>
      </c>
      <c r="M83" s="14"/>
      <c r="N83" s="15">
        <f t="shared" si="159"/>
        <v>51.057000000000002</v>
      </c>
      <c r="O83" s="14"/>
      <c r="P83" s="15">
        <f t="shared" ref="P83:P97" si="181">N83+O83</f>
        <v>51.057000000000002</v>
      </c>
      <c r="Q83" s="71"/>
      <c r="R83" s="15">
        <f t="shared" ref="R83:R97" si="182">P83+Q83</f>
        <v>51.057000000000002</v>
      </c>
      <c r="S83" s="15"/>
      <c r="T83" s="44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>
        <f t="shared" si="166"/>
        <v>0</v>
      </c>
      <c r="AF83" s="15"/>
      <c r="AG83" s="15">
        <f t="shared" ref="AG83:AG97" si="183">AE83+AF83</f>
        <v>0</v>
      </c>
      <c r="AH83" s="24"/>
      <c r="AI83" s="15">
        <f t="shared" ref="AI83:AI97" si="184">AG83+AH83</f>
        <v>0</v>
      </c>
      <c r="AJ83" s="15"/>
      <c r="AK83" s="16"/>
      <c r="AL83" s="16"/>
      <c r="AM83" s="16"/>
      <c r="AN83" s="16"/>
      <c r="AO83" s="16"/>
      <c r="AP83" s="16"/>
      <c r="AQ83" s="16"/>
      <c r="AR83" s="16"/>
      <c r="AS83" s="16"/>
      <c r="AT83" s="16">
        <f t="shared" si="172"/>
        <v>0</v>
      </c>
      <c r="AU83" s="16"/>
      <c r="AV83" s="16">
        <f t="shared" ref="AV83:AV97" si="185">AT83+AU83</f>
        <v>0</v>
      </c>
      <c r="AW83" s="26"/>
      <c r="AX83" s="16">
        <f t="shared" ref="AX83:AX97" si="186">AV83+AW83</f>
        <v>0</v>
      </c>
      <c r="AZ83" s="13">
        <v>0</v>
      </c>
    </row>
    <row r="84" spans="1:52" x14ac:dyDescent="0.3">
      <c r="A84" s="58"/>
      <c r="B84" s="80" t="s">
        <v>12</v>
      </c>
      <c r="C84" s="6"/>
      <c r="D84" s="15"/>
      <c r="E84" s="44"/>
      <c r="F84" s="15"/>
      <c r="G84" s="14"/>
      <c r="H84" s="15">
        <f t="shared" si="156"/>
        <v>0</v>
      </c>
      <c r="I84" s="14"/>
      <c r="J84" s="15">
        <f t="shared" si="157"/>
        <v>0</v>
      </c>
      <c r="K84" s="14"/>
      <c r="L84" s="15">
        <f t="shared" si="158"/>
        <v>0</v>
      </c>
      <c r="M84" s="14">
        <v>467.56299999999999</v>
      </c>
      <c r="N84" s="15">
        <f t="shared" si="159"/>
        <v>467.56299999999999</v>
      </c>
      <c r="O84" s="14"/>
      <c r="P84" s="15">
        <f t="shared" si="181"/>
        <v>467.56299999999999</v>
      </c>
      <c r="Q84" s="71"/>
      <c r="R84" s="15">
        <f t="shared" si="182"/>
        <v>467.56299999999999</v>
      </c>
      <c r="S84" s="15"/>
      <c r="T84" s="44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>
        <f t="shared" si="166"/>
        <v>0</v>
      </c>
      <c r="AF84" s="15"/>
      <c r="AG84" s="15">
        <f t="shared" si="183"/>
        <v>0</v>
      </c>
      <c r="AH84" s="24"/>
      <c r="AI84" s="15">
        <f t="shared" si="184"/>
        <v>0</v>
      </c>
      <c r="AJ84" s="15"/>
      <c r="AK84" s="16"/>
      <c r="AL84" s="16"/>
      <c r="AM84" s="16"/>
      <c r="AN84" s="16"/>
      <c r="AO84" s="16"/>
      <c r="AP84" s="16"/>
      <c r="AQ84" s="16"/>
      <c r="AR84" s="16"/>
      <c r="AS84" s="16"/>
      <c r="AT84" s="16">
        <f t="shared" si="172"/>
        <v>0</v>
      </c>
      <c r="AU84" s="16"/>
      <c r="AV84" s="16">
        <f t="shared" si="185"/>
        <v>0</v>
      </c>
      <c r="AW84" s="26"/>
      <c r="AX84" s="16">
        <f t="shared" si="186"/>
        <v>0</v>
      </c>
      <c r="AY84" s="9" t="s">
        <v>377</v>
      </c>
      <c r="AZ84" s="13"/>
    </row>
    <row r="85" spans="1:52" x14ac:dyDescent="0.3">
      <c r="A85" s="58"/>
      <c r="B85" s="80" t="s">
        <v>29</v>
      </c>
      <c r="C85" s="6"/>
      <c r="D85" s="15"/>
      <c r="E85" s="44"/>
      <c r="F85" s="15"/>
      <c r="G85" s="70"/>
      <c r="H85" s="15"/>
      <c r="I85" s="70"/>
      <c r="J85" s="15"/>
      <c r="K85" s="70"/>
      <c r="L85" s="15"/>
      <c r="M85" s="75">
        <v>8883.7000000000007</v>
      </c>
      <c r="N85" s="15">
        <f t="shared" si="159"/>
        <v>8883.7000000000007</v>
      </c>
      <c r="O85" s="75"/>
      <c r="P85" s="15">
        <f t="shared" si="181"/>
        <v>8883.7000000000007</v>
      </c>
      <c r="Q85" s="72"/>
      <c r="R85" s="15">
        <f t="shared" si="182"/>
        <v>8883.7000000000007</v>
      </c>
      <c r="S85" s="15"/>
      <c r="T85" s="44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>
        <f t="shared" si="166"/>
        <v>0</v>
      </c>
      <c r="AF85" s="15"/>
      <c r="AG85" s="15">
        <f t="shared" si="183"/>
        <v>0</v>
      </c>
      <c r="AH85" s="24"/>
      <c r="AI85" s="15">
        <f t="shared" si="184"/>
        <v>0</v>
      </c>
      <c r="AJ85" s="15"/>
      <c r="AK85" s="16"/>
      <c r="AL85" s="16"/>
      <c r="AM85" s="16"/>
      <c r="AN85" s="16"/>
      <c r="AO85" s="16"/>
      <c r="AP85" s="16"/>
      <c r="AQ85" s="16"/>
      <c r="AR85" s="16"/>
      <c r="AS85" s="16"/>
      <c r="AT85" s="16">
        <f t="shared" si="172"/>
        <v>0</v>
      </c>
      <c r="AU85" s="16"/>
      <c r="AV85" s="16">
        <f t="shared" si="185"/>
        <v>0</v>
      </c>
      <c r="AW85" s="26"/>
      <c r="AX85" s="16">
        <f t="shared" si="186"/>
        <v>0</v>
      </c>
      <c r="AY85" s="9" t="s">
        <v>377</v>
      </c>
      <c r="AZ85" s="13"/>
    </row>
    <row r="86" spans="1:52" ht="56.25" x14ac:dyDescent="0.3">
      <c r="A86" s="58" t="s">
        <v>157</v>
      </c>
      <c r="B86" s="80" t="s">
        <v>308</v>
      </c>
      <c r="C86" s="6" t="s">
        <v>128</v>
      </c>
      <c r="D86" s="15"/>
      <c r="E86" s="44"/>
      <c r="F86" s="15"/>
      <c r="G86" s="15">
        <v>16706.901999999998</v>
      </c>
      <c r="H86" s="15">
        <f t="shared" si="156"/>
        <v>16706.901999999998</v>
      </c>
      <c r="I86" s="15"/>
      <c r="J86" s="15">
        <f t="shared" si="157"/>
        <v>16706.901999999998</v>
      </c>
      <c r="K86" s="15"/>
      <c r="L86" s="15">
        <f t="shared" si="158"/>
        <v>16706.901999999998</v>
      </c>
      <c r="M86" s="15"/>
      <c r="N86" s="15">
        <f t="shared" si="159"/>
        <v>16706.901999999998</v>
      </c>
      <c r="O86" s="15"/>
      <c r="P86" s="15">
        <f t="shared" si="181"/>
        <v>16706.901999999998</v>
      </c>
      <c r="Q86" s="24"/>
      <c r="R86" s="15">
        <f t="shared" si="182"/>
        <v>16706.901999999998</v>
      </c>
      <c r="S86" s="15"/>
      <c r="T86" s="44"/>
      <c r="U86" s="15"/>
      <c r="V86" s="15"/>
      <c r="W86" s="15">
        <f t="shared" si="162"/>
        <v>0</v>
      </c>
      <c r="X86" s="15"/>
      <c r="Y86" s="15">
        <f t="shared" si="163"/>
        <v>0</v>
      </c>
      <c r="Z86" s="15"/>
      <c r="AA86" s="15">
        <f t="shared" si="164"/>
        <v>0</v>
      </c>
      <c r="AB86" s="15"/>
      <c r="AC86" s="15">
        <f t="shared" si="165"/>
        <v>0</v>
      </c>
      <c r="AD86" s="15"/>
      <c r="AE86" s="15">
        <f t="shared" si="166"/>
        <v>0</v>
      </c>
      <c r="AF86" s="15"/>
      <c r="AG86" s="15">
        <f t="shared" si="183"/>
        <v>0</v>
      </c>
      <c r="AH86" s="24"/>
      <c r="AI86" s="15">
        <f t="shared" si="184"/>
        <v>0</v>
      </c>
      <c r="AJ86" s="15"/>
      <c r="AK86" s="16"/>
      <c r="AL86" s="16"/>
      <c r="AM86" s="16"/>
      <c r="AN86" s="16">
        <f t="shared" si="169"/>
        <v>0</v>
      </c>
      <c r="AO86" s="16"/>
      <c r="AP86" s="16">
        <f t="shared" si="170"/>
        <v>0</v>
      </c>
      <c r="AQ86" s="16"/>
      <c r="AR86" s="16">
        <f t="shared" si="171"/>
        <v>0</v>
      </c>
      <c r="AS86" s="16"/>
      <c r="AT86" s="16">
        <f t="shared" si="172"/>
        <v>0</v>
      </c>
      <c r="AU86" s="16"/>
      <c r="AV86" s="16">
        <f t="shared" si="185"/>
        <v>0</v>
      </c>
      <c r="AW86" s="26"/>
      <c r="AX86" s="16">
        <f t="shared" si="186"/>
        <v>0</v>
      </c>
      <c r="AY86" s="9" t="s">
        <v>309</v>
      </c>
      <c r="AZ86" s="13"/>
    </row>
    <row r="87" spans="1:52" ht="37.5" x14ac:dyDescent="0.3">
      <c r="A87" s="112" t="s">
        <v>158</v>
      </c>
      <c r="B87" s="108" t="s">
        <v>310</v>
      </c>
      <c r="C87" s="6" t="s">
        <v>11</v>
      </c>
      <c r="D87" s="15"/>
      <c r="E87" s="44"/>
      <c r="F87" s="15"/>
      <c r="G87" s="15">
        <f>1799.516</f>
        <v>1799.5160000000001</v>
      </c>
      <c r="H87" s="15">
        <f t="shared" si="156"/>
        <v>1799.5160000000001</v>
      </c>
      <c r="I87" s="15"/>
      <c r="J87" s="15">
        <f t="shared" si="157"/>
        <v>1799.5160000000001</v>
      </c>
      <c r="K87" s="15"/>
      <c r="L87" s="15">
        <f t="shared" si="158"/>
        <v>1799.5160000000001</v>
      </c>
      <c r="M87" s="15"/>
      <c r="N87" s="15">
        <f t="shared" si="159"/>
        <v>1799.5160000000001</v>
      </c>
      <c r="O87" s="15"/>
      <c r="P87" s="15">
        <f t="shared" si="181"/>
        <v>1799.5160000000001</v>
      </c>
      <c r="Q87" s="24"/>
      <c r="R87" s="15">
        <f t="shared" si="182"/>
        <v>1799.5160000000001</v>
      </c>
      <c r="S87" s="15"/>
      <c r="T87" s="44"/>
      <c r="U87" s="15"/>
      <c r="V87" s="15"/>
      <c r="W87" s="15">
        <f t="shared" si="162"/>
        <v>0</v>
      </c>
      <c r="X87" s="15"/>
      <c r="Y87" s="15">
        <f t="shared" si="163"/>
        <v>0</v>
      </c>
      <c r="Z87" s="15"/>
      <c r="AA87" s="15">
        <f t="shared" si="164"/>
        <v>0</v>
      </c>
      <c r="AB87" s="15"/>
      <c r="AC87" s="15">
        <f t="shared" si="165"/>
        <v>0</v>
      </c>
      <c r="AD87" s="15"/>
      <c r="AE87" s="15">
        <f t="shared" si="166"/>
        <v>0</v>
      </c>
      <c r="AF87" s="15"/>
      <c r="AG87" s="15">
        <f t="shared" si="183"/>
        <v>0</v>
      </c>
      <c r="AH87" s="24"/>
      <c r="AI87" s="15">
        <f t="shared" si="184"/>
        <v>0</v>
      </c>
      <c r="AJ87" s="15"/>
      <c r="AK87" s="16"/>
      <c r="AL87" s="16"/>
      <c r="AM87" s="16"/>
      <c r="AN87" s="16">
        <f t="shared" si="169"/>
        <v>0</v>
      </c>
      <c r="AO87" s="16"/>
      <c r="AP87" s="16">
        <f t="shared" si="170"/>
        <v>0</v>
      </c>
      <c r="AQ87" s="16"/>
      <c r="AR87" s="16">
        <f t="shared" si="171"/>
        <v>0</v>
      </c>
      <c r="AS87" s="16"/>
      <c r="AT87" s="16">
        <f t="shared" si="172"/>
        <v>0</v>
      </c>
      <c r="AU87" s="16"/>
      <c r="AV87" s="16">
        <f t="shared" si="185"/>
        <v>0</v>
      </c>
      <c r="AW87" s="26"/>
      <c r="AX87" s="16">
        <f t="shared" si="186"/>
        <v>0</v>
      </c>
      <c r="AY87" s="9" t="s">
        <v>344</v>
      </c>
      <c r="AZ87" s="13"/>
    </row>
    <row r="88" spans="1:52" ht="56.25" x14ac:dyDescent="0.3">
      <c r="A88" s="114"/>
      <c r="B88" s="109"/>
      <c r="C88" s="6" t="s">
        <v>128</v>
      </c>
      <c r="D88" s="15"/>
      <c r="E88" s="44"/>
      <c r="F88" s="15"/>
      <c r="G88" s="15">
        <v>1.2E-2</v>
      </c>
      <c r="H88" s="15">
        <f t="shared" si="156"/>
        <v>1.2E-2</v>
      </c>
      <c r="I88" s="15"/>
      <c r="J88" s="15">
        <f t="shared" si="157"/>
        <v>1.2E-2</v>
      </c>
      <c r="K88" s="15"/>
      <c r="L88" s="15">
        <f t="shared" si="158"/>
        <v>1.2E-2</v>
      </c>
      <c r="M88" s="15"/>
      <c r="N88" s="15">
        <f t="shared" si="159"/>
        <v>1.2E-2</v>
      </c>
      <c r="O88" s="15"/>
      <c r="P88" s="15">
        <f t="shared" si="181"/>
        <v>1.2E-2</v>
      </c>
      <c r="Q88" s="24"/>
      <c r="R88" s="15">
        <f t="shared" si="182"/>
        <v>1.2E-2</v>
      </c>
      <c r="S88" s="15"/>
      <c r="T88" s="44"/>
      <c r="U88" s="15"/>
      <c r="V88" s="15"/>
      <c r="W88" s="15">
        <f t="shared" si="162"/>
        <v>0</v>
      </c>
      <c r="X88" s="15"/>
      <c r="Y88" s="15">
        <f t="shared" si="163"/>
        <v>0</v>
      </c>
      <c r="Z88" s="15"/>
      <c r="AA88" s="15">
        <f t="shared" si="164"/>
        <v>0</v>
      </c>
      <c r="AB88" s="15"/>
      <c r="AC88" s="15">
        <f t="shared" si="165"/>
        <v>0</v>
      </c>
      <c r="AD88" s="15"/>
      <c r="AE88" s="15">
        <f t="shared" si="166"/>
        <v>0</v>
      </c>
      <c r="AF88" s="15"/>
      <c r="AG88" s="15">
        <f t="shared" si="183"/>
        <v>0</v>
      </c>
      <c r="AH88" s="24"/>
      <c r="AI88" s="15">
        <f t="shared" si="184"/>
        <v>0</v>
      </c>
      <c r="AJ88" s="15"/>
      <c r="AK88" s="16"/>
      <c r="AL88" s="16"/>
      <c r="AM88" s="16"/>
      <c r="AN88" s="16">
        <f t="shared" si="169"/>
        <v>0</v>
      </c>
      <c r="AO88" s="16"/>
      <c r="AP88" s="16">
        <f t="shared" si="170"/>
        <v>0</v>
      </c>
      <c r="AQ88" s="16"/>
      <c r="AR88" s="16">
        <f t="shared" si="171"/>
        <v>0</v>
      </c>
      <c r="AS88" s="16"/>
      <c r="AT88" s="16">
        <f t="shared" si="172"/>
        <v>0</v>
      </c>
      <c r="AU88" s="16"/>
      <c r="AV88" s="16">
        <f t="shared" si="185"/>
        <v>0</v>
      </c>
      <c r="AW88" s="26"/>
      <c r="AX88" s="16">
        <f t="shared" si="186"/>
        <v>0</v>
      </c>
      <c r="AY88" s="9" t="s">
        <v>356</v>
      </c>
      <c r="AZ88" s="13"/>
    </row>
    <row r="89" spans="1:52" ht="56.25" x14ac:dyDescent="0.3">
      <c r="A89" s="58" t="s">
        <v>159</v>
      </c>
      <c r="B89" s="80" t="s">
        <v>345</v>
      </c>
      <c r="C89" s="6" t="s">
        <v>128</v>
      </c>
      <c r="D89" s="15"/>
      <c r="E89" s="44"/>
      <c r="F89" s="15"/>
      <c r="G89" s="15">
        <v>197.21899999999999</v>
      </c>
      <c r="H89" s="15">
        <f t="shared" si="156"/>
        <v>197.21899999999999</v>
      </c>
      <c r="I89" s="15"/>
      <c r="J89" s="15">
        <f t="shared" si="157"/>
        <v>197.21899999999999</v>
      </c>
      <c r="K89" s="15"/>
      <c r="L89" s="15">
        <f t="shared" si="158"/>
        <v>197.21899999999999</v>
      </c>
      <c r="M89" s="15"/>
      <c r="N89" s="15">
        <f t="shared" si="159"/>
        <v>197.21899999999999</v>
      </c>
      <c r="O89" s="15"/>
      <c r="P89" s="15">
        <f t="shared" si="181"/>
        <v>197.21899999999999</v>
      </c>
      <c r="Q89" s="24"/>
      <c r="R89" s="15">
        <f t="shared" si="182"/>
        <v>197.21899999999999</v>
      </c>
      <c r="S89" s="15"/>
      <c r="T89" s="44"/>
      <c r="U89" s="15"/>
      <c r="V89" s="15"/>
      <c r="W89" s="15">
        <f t="shared" si="162"/>
        <v>0</v>
      </c>
      <c r="X89" s="15"/>
      <c r="Y89" s="15">
        <f t="shared" si="163"/>
        <v>0</v>
      </c>
      <c r="Z89" s="15"/>
      <c r="AA89" s="15">
        <f t="shared" si="164"/>
        <v>0</v>
      </c>
      <c r="AB89" s="15"/>
      <c r="AC89" s="15">
        <f t="shared" si="165"/>
        <v>0</v>
      </c>
      <c r="AD89" s="15"/>
      <c r="AE89" s="15">
        <f t="shared" si="166"/>
        <v>0</v>
      </c>
      <c r="AF89" s="15"/>
      <c r="AG89" s="15">
        <f t="shared" si="183"/>
        <v>0</v>
      </c>
      <c r="AH89" s="24"/>
      <c r="AI89" s="15">
        <f t="shared" si="184"/>
        <v>0</v>
      </c>
      <c r="AJ89" s="15"/>
      <c r="AK89" s="16"/>
      <c r="AL89" s="16"/>
      <c r="AM89" s="16"/>
      <c r="AN89" s="16">
        <f t="shared" si="169"/>
        <v>0</v>
      </c>
      <c r="AO89" s="16"/>
      <c r="AP89" s="16">
        <f t="shared" si="170"/>
        <v>0</v>
      </c>
      <c r="AQ89" s="16"/>
      <c r="AR89" s="16">
        <f t="shared" si="171"/>
        <v>0</v>
      </c>
      <c r="AS89" s="16"/>
      <c r="AT89" s="16">
        <f t="shared" si="172"/>
        <v>0</v>
      </c>
      <c r="AU89" s="16"/>
      <c r="AV89" s="16">
        <f t="shared" si="185"/>
        <v>0</v>
      </c>
      <c r="AW89" s="26"/>
      <c r="AX89" s="16">
        <f t="shared" si="186"/>
        <v>0</v>
      </c>
      <c r="AY89" s="9" t="s">
        <v>311</v>
      </c>
      <c r="AZ89" s="13"/>
    </row>
    <row r="90" spans="1:52" ht="37.5" x14ac:dyDescent="0.3">
      <c r="A90" s="58" t="s">
        <v>160</v>
      </c>
      <c r="B90" s="80" t="s">
        <v>371</v>
      </c>
      <c r="C90" s="6" t="s">
        <v>11</v>
      </c>
      <c r="D90" s="15"/>
      <c r="E90" s="44"/>
      <c r="F90" s="15"/>
      <c r="G90" s="15"/>
      <c r="H90" s="15"/>
      <c r="I90" s="15"/>
      <c r="J90" s="15"/>
      <c r="K90" s="15"/>
      <c r="L90" s="15"/>
      <c r="M90" s="15">
        <v>18216.060000000001</v>
      </c>
      <c r="N90" s="15">
        <f t="shared" si="159"/>
        <v>18216.060000000001</v>
      </c>
      <c r="O90" s="15"/>
      <c r="P90" s="15">
        <f t="shared" si="181"/>
        <v>18216.060000000001</v>
      </c>
      <c r="Q90" s="24"/>
      <c r="R90" s="15">
        <f t="shared" si="182"/>
        <v>18216.060000000001</v>
      </c>
      <c r="S90" s="15"/>
      <c r="T90" s="44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>
        <f t="shared" si="166"/>
        <v>0</v>
      </c>
      <c r="AF90" s="15"/>
      <c r="AG90" s="15">
        <f t="shared" si="183"/>
        <v>0</v>
      </c>
      <c r="AH90" s="24"/>
      <c r="AI90" s="15">
        <f t="shared" si="184"/>
        <v>0</v>
      </c>
      <c r="AJ90" s="15"/>
      <c r="AK90" s="16"/>
      <c r="AL90" s="16"/>
      <c r="AM90" s="16"/>
      <c r="AN90" s="16"/>
      <c r="AO90" s="16"/>
      <c r="AP90" s="16"/>
      <c r="AQ90" s="16"/>
      <c r="AR90" s="16"/>
      <c r="AS90" s="16"/>
      <c r="AT90" s="16">
        <f t="shared" si="172"/>
        <v>0</v>
      </c>
      <c r="AU90" s="16"/>
      <c r="AV90" s="16">
        <f t="shared" si="185"/>
        <v>0</v>
      </c>
      <c r="AW90" s="26"/>
      <c r="AX90" s="16">
        <f t="shared" si="186"/>
        <v>0</v>
      </c>
      <c r="AY90" s="9" t="s">
        <v>372</v>
      </c>
      <c r="AZ90" s="13"/>
    </row>
    <row r="91" spans="1:52" ht="56.25" x14ac:dyDescent="0.3">
      <c r="A91" s="112" t="s">
        <v>161</v>
      </c>
      <c r="B91" s="115" t="s">
        <v>378</v>
      </c>
      <c r="C91" s="6" t="s">
        <v>128</v>
      </c>
      <c r="D91" s="15"/>
      <c r="E91" s="44"/>
      <c r="F91" s="15"/>
      <c r="G91" s="15"/>
      <c r="H91" s="15"/>
      <c r="I91" s="15"/>
      <c r="J91" s="15"/>
      <c r="K91" s="15"/>
      <c r="L91" s="15"/>
      <c r="M91" s="15"/>
      <c r="N91" s="15">
        <f t="shared" si="159"/>
        <v>0</v>
      </c>
      <c r="O91" s="15"/>
      <c r="P91" s="15">
        <f t="shared" si="181"/>
        <v>0</v>
      </c>
      <c r="Q91" s="24"/>
      <c r="R91" s="15">
        <f t="shared" si="182"/>
        <v>0</v>
      </c>
      <c r="S91" s="15"/>
      <c r="T91" s="44"/>
      <c r="U91" s="15"/>
      <c r="V91" s="15"/>
      <c r="W91" s="15"/>
      <c r="X91" s="15"/>
      <c r="Y91" s="15"/>
      <c r="Z91" s="15"/>
      <c r="AA91" s="15"/>
      <c r="AB91" s="15"/>
      <c r="AC91" s="15"/>
      <c r="AD91" s="15">
        <v>26408.017</v>
      </c>
      <c r="AE91" s="15">
        <f t="shared" si="166"/>
        <v>26408.017</v>
      </c>
      <c r="AF91" s="15"/>
      <c r="AG91" s="15">
        <f t="shared" si="183"/>
        <v>26408.017</v>
      </c>
      <c r="AH91" s="24"/>
      <c r="AI91" s="15">
        <f t="shared" si="184"/>
        <v>26408.017</v>
      </c>
      <c r="AJ91" s="15"/>
      <c r="AK91" s="16"/>
      <c r="AL91" s="16"/>
      <c r="AM91" s="16"/>
      <c r="AN91" s="16"/>
      <c r="AO91" s="16"/>
      <c r="AP91" s="16"/>
      <c r="AQ91" s="16"/>
      <c r="AR91" s="16"/>
      <c r="AS91" s="16">
        <v>113147.85400000001</v>
      </c>
      <c r="AT91" s="16">
        <f t="shared" si="172"/>
        <v>113147.85400000001</v>
      </c>
      <c r="AU91" s="16"/>
      <c r="AV91" s="16">
        <f t="shared" si="185"/>
        <v>113147.85400000001</v>
      </c>
      <c r="AW91" s="26">
        <v>4511.2209999999995</v>
      </c>
      <c r="AX91" s="16">
        <f t="shared" si="186"/>
        <v>117659.07500000001</v>
      </c>
      <c r="AY91" s="9" t="s">
        <v>373</v>
      </c>
      <c r="AZ91" s="13"/>
    </row>
    <row r="92" spans="1:52" ht="37.5" x14ac:dyDescent="0.3">
      <c r="A92" s="113"/>
      <c r="B92" s="116"/>
      <c r="C92" s="6" t="s">
        <v>11</v>
      </c>
      <c r="D92" s="15"/>
      <c r="E92" s="44"/>
      <c r="F92" s="15"/>
      <c r="G92" s="15"/>
      <c r="H92" s="15"/>
      <c r="I92" s="15"/>
      <c r="J92" s="15"/>
      <c r="K92" s="15"/>
      <c r="L92" s="15"/>
      <c r="M92" s="15"/>
      <c r="N92" s="15">
        <f t="shared" si="159"/>
        <v>0</v>
      </c>
      <c r="O92" s="15"/>
      <c r="P92" s="15">
        <f t="shared" si="181"/>
        <v>0</v>
      </c>
      <c r="Q92" s="24"/>
      <c r="R92" s="15">
        <f t="shared" si="182"/>
        <v>0</v>
      </c>
      <c r="S92" s="15"/>
      <c r="T92" s="44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>
        <f t="shared" si="166"/>
        <v>0</v>
      </c>
      <c r="AF92" s="15"/>
      <c r="AG92" s="15">
        <f t="shared" si="183"/>
        <v>0</v>
      </c>
      <c r="AH92" s="24"/>
      <c r="AI92" s="15">
        <f t="shared" si="184"/>
        <v>0</v>
      </c>
      <c r="AJ92" s="15"/>
      <c r="AK92" s="16"/>
      <c r="AL92" s="16"/>
      <c r="AM92" s="16"/>
      <c r="AN92" s="16"/>
      <c r="AO92" s="16"/>
      <c r="AP92" s="16"/>
      <c r="AQ92" s="16"/>
      <c r="AR92" s="16"/>
      <c r="AS92" s="16">
        <v>1261.8800000000001</v>
      </c>
      <c r="AT92" s="16">
        <f t="shared" si="172"/>
        <v>1261.8800000000001</v>
      </c>
      <c r="AU92" s="16"/>
      <c r="AV92" s="16">
        <f t="shared" si="185"/>
        <v>1261.8800000000001</v>
      </c>
      <c r="AW92" s="26">
        <v>32.802999999999997</v>
      </c>
      <c r="AX92" s="16">
        <f t="shared" si="186"/>
        <v>1294.683</v>
      </c>
      <c r="AY92" s="9" t="s">
        <v>373</v>
      </c>
      <c r="AZ92" s="13"/>
    </row>
    <row r="93" spans="1:52" ht="56.25" x14ac:dyDescent="0.3">
      <c r="A93" s="112" t="s">
        <v>162</v>
      </c>
      <c r="B93" s="115" t="s">
        <v>379</v>
      </c>
      <c r="C93" s="6" t="s">
        <v>128</v>
      </c>
      <c r="D93" s="15"/>
      <c r="E93" s="44"/>
      <c r="F93" s="15"/>
      <c r="G93" s="15"/>
      <c r="H93" s="15"/>
      <c r="I93" s="15"/>
      <c r="J93" s="15"/>
      <c r="K93" s="15"/>
      <c r="L93" s="15"/>
      <c r="M93" s="15"/>
      <c r="N93" s="15">
        <f t="shared" si="159"/>
        <v>0</v>
      </c>
      <c r="O93" s="15"/>
      <c r="P93" s="15">
        <f t="shared" si="181"/>
        <v>0</v>
      </c>
      <c r="Q93" s="24"/>
      <c r="R93" s="15">
        <f t="shared" si="182"/>
        <v>0</v>
      </c>
      <c r="S93" s="15"/>
      <c r="T93" s="44"/>
      <c r="U93" s="15"/>
      <c r="V93" s="15"/>
      <c r="W93" s="15"/>
      <c r="X93" s="15"/>
      <c r="Y93" s="15"/>
      <c r="Z93" s="15"/>
      <c r="AA93" s="15"/>
      <c r="AB93" s="15"/>
      <c r="AC93" s="15"/>
      <c r="AD93" s="15">
        <v>26408.017</v>
      </c>
      <c r="AE93" s="15">
        <f t="shared" si="166"/>
        <v>26408.017</v>
      </c>
      <c r="AF93" s="15"/>
      <c r="AG93" s="15">
        <f t="shared" si="183"/>
        <v>26408.017</v>
      </c>
      <c r="AH93" s="24"/>
      <c r="AI93" s="15">
        <f t="shared" si="184"/>
        <v>26408.017</v>
      </c>
      <c r="AJ93" s="15"/>
      <c r="AK93" s="16"/>
      <c r="AL93" s="16"/>
      <c r="AM93" s="16"/>
      <c r="AN93" s="16"/>
      <c r="AO93" s="16"/>
      <c r="AP93" s="16"/>
      <c r="AQ93" s="16"/>
      <c r="AR93" s="16"/>
      <c r="AS93" s="16">
        <v>88973.407000000007</v>
      </c>
      <c r="AT93" s="16">
        <f t="shared" si="172"/>
        <v>88973.407000000007</v>
      </c>
      <c r="AU93" s="16"/>
      <c r="AV93" s="16">
        <f t="shared" si="185"/>
        <v>88973.407000000007</v>
      </c>
      <c r="AW93" s="26">
        <v>3330.49</v>
      </c>
      <c r="AX93" s="16">
        <f t="shared" si="186"/>
        <v>92303.897000000012</v>
      </c>
      <c r="AY93" s="9" t="s">
        <v>374</v>
      </c>
      <c r="AZ93" s="13"/>
    </row>
    <row r="94" spans="1:52" ht="37.5" x14ac:dyDescent="0.3">
      <c r="A94" s="113"/>
      <c r="B94" s="117"/>
      <c r="C94" s="6" t="s">
        <v>11</v>
      </c>
      <c r="D94" s="15"/>
      <c r="E94" s="44"/>
      <c r="F94" s="15"/>
      <c r="G94" s="15"/>
      <c r="H94" s="15"/>
      <c r="I94" s="15"/>
      <c r="J94" s="15"/>
      <c r="K94" s="15"/>
      <c r="L94" s="15"/>
      <c r="M94" s="15"/>
      <c r="N94" s="15">
        <f t="shared" si="159"/>
        <v>0</v>
      </c>
      <c r="O94" s="15"/>
      <c r="P94" s="15">
        <f t="shared" si="181"/>
        <v>0</v>
      </c>
      <c r="Q94" s="24"/>
      <c r="R94" s="15">
        <f t="shared" si="182"/>
        <v>0</v>
      </c>
      <c r="S94" s="15"/>
      <c r="T94" s="44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>
        <f t="shared" si="166"/>
        <v>0</v>
      </c>
      <c r="AF94" s="15"/>
      <c r="AG94" s="15">
        <f t="shared" si="183"/>
        <v>0</v>
      </c>
      <c r="AH94" s="24"/>
      <c r="AI94" s="15">
        <f t="shared" si="184"/>
        <v>0</v>
      </c>
      <c r="AJ94" s="15"/>
      <c r="AK94" s="16"/>
      <c r="AL94" s="16"/>
      <c r="AM94" s="16"/>
      <c r="AN94" s="16"/>
      <c r="AO94" s="16"/>
      <c r="AP94" s="16"/>
      <c r="AQ94" s="16"/>
      <c r="AR94" s="16"/>
      <c r="AS94" s="16">
        <v>301.82100000000003</v>
      </c>
      <c r="AT94" s="16">
        <f t="shared" si="172"/>
        <v>301.82100000000003</v>
      </c>
      <c r="AU94" s="16"/>
      <c r="AV94" s="16">
        <f t="shared" si="185"/>
        <v>301.82100000000003</v>
      </c>
      <c r="AW94" s="26">
        <v>7.85</v>
      </c>
      <c r="AX94" s="16">
        <f t="shared" si="186"/>
        <v>309.67100000000005</v>
      </c>
      <c r="AY94" s="9" t="s">
        <v>374</v>
      </c>
      <c r="AZ94" s="13"/>
    </row>
    <row r="95" spans="1:52" ht="56.25" x14ac:dyDescent="0.3">
      <c r="A95" s="58" t="s">
        <v>163</v>
      </c>
      <c r="B95" s="80" t="s">
        <v>386</v>
      </c>
      <c r="C95" s="6" t="s">
        <v>128</v>
      </c>
      <c r="D95" s="15"/>
      <c r="E95" s="4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24"/>
      <c r="R95" s="15">
        <f t="shared" si="182"/>
        <v>0</v>
      </c>
      <c r="S95" s="15"/>
      <c r="T95" s="44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24"/>
      <c r="AI95" s="15">
        <f t="shared" si="184"/>
        <v>0</v>
      </c>
      <c r="AJ95" s="15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26">
        <v>19435.135999999999</v>
      </c>
      <c r="AX95" s="16">
        <f t="shared" si="186"/>
        <v>19435.135999999999</v>
      </c>
      <c r="AY95" s="9" t="s">
        <v>387</v>
      </c>
      <c r="AZ95" s="13"/>
    </row>
    <row r="96" spans="1:52" ht="75" x14ac:dyDescent="0.3">
      <c r="A96" s="58" t="s">
        <v>164</v>
      </c>
      <c r="B96" s="80" t="s">
        <v>397</v>
      </c>
      <c r="C96" s="6" t="s">
        <v>128</v>
      </c>
      <c r="D96" s="15"/>
      <c r="E96" s="4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24"/>
      <c r="R96" s="15">
        <f t="shared" si="182"/>
        <v>0</v>
      </c>
      <c r="S96" s="15"/>
      <c r="T96" s="44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24">
        <v>5817.9</v>
      </c>
      <c r="AI96" s="15">
        <f t="shared" si="184"/>
        <v>5817.9</v>
      </c>
      <c r="AJ96" s="15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26">
        <v>109823.6</v>
      </c>
      <c r="AX96" s="16">
        <f t="shared" si="186"/>
        <v>109823.6</v>
      </c>
      <c r="AY96" s="9" t="s">
        <v>388</v>
      </c>
      <c r="AZ96" s="13"/>
    </row>
    <row r="97" spans="1:53" x14ac:dyDescent="0.3">
      <c r="A97" s="58"/>
      <c r="B97" s="80" t="s">
        <v>26</v>
      </c>
      <c r="C97" s="6"/>
      <c r="D97" s="29">
        <f>D99+D100+D101+D102</f>
        <v>2465080.0999999996</v>
      </c>
      <c r="E97" s="29">
        <f>E99+E100+E101+E102</f>
        <v>-50000</v>
      </c>
      <c r="F97" s="29">
        <f t="shared" si="1"/>
        <v>2415080.0999999996</v>
      </c>
      <c r="G97" s="29">
        <f>G99+G100+G101+G102</f>
        <v>48628.492000000006</v>
      </c>
      <c r="H97" s="29">
        <f t="shared" si="156"/>
        <v>2463708.5919999997</v>
      </c>
      <c r="I97" s="29">
        <f>I99+I100+I101+I102</f>
        <v>0</v>
      </c>
      <c r="J97" s="29">
        <f t="shared" si="157"/>
        <v>2463708.5919999997</v>
      </c>
      <c r="K97" s="29">
        <f>K99+K100+K101+K102</f>
        <v>0</v>
      </c>
      <c r="L97" s="29">
        <f t="shared" si="158"/>
        <v>2463708.5919999997</v>
      </c>
      <c r="M97" s="29">
        <f>M99+M100+M101+M102</f>
        <v>1518729.047</v>
      </c>
      <c r="N97" s="29">
        <f t="shared" si="159"/>
        <v>3982437.6389999995</v>
      </c>
      <c r="O97" s="29">
        <f>O99+O100+O101+O102</f>
        <v>492.76900000000001</v>
      </c>
      <c r="P97" s="29">
        <f t="shared" si="181"/>
        <v>3982930.4079999994</v>
      </c>
      <c r="Q97" s="29">
        <f>Q99+Q100+Q101+Q102</f>
        <v>37982.144999999997</v>
      </c>
      <c r="R97" s="15">
        <f t="shared" si="182"/>
        <v>4020912.5529999994</v>
      </c>
      <c r="S97" s="29">
        <f t="shared" ref="S97:AJ97" si="187">S99+S100+S101+S102</f>
        <v>2999387.4</v>
      </c>
      <c r="T97" s="29">
        <f>T99+T100+T101+T102</f>
        <v>0</v>
      </c>
      <c r="U97" s="29">
        <f t="shared" si="8"/>
        <v>2999387.4</v>
      </c>
      <c r="V97" s="29">
        <f>V99+V100+V101+V102</f>
        <v>3028.9719999999988</v>
      </c>
      <c r="W97" s="29">
        <f t="shared" si="162"/>
        <v>3002416.372</v>
      </c>
      <c r="X97" s="29">
        <f>X99+X100+X101+X102</f>
        <v>-2850</v>
      </c>
      <c r="Y97" s="29">
        <f t="shared" si="163"/>
        <v>2999566.372</v>
      </c>
      <c r="Z97" s="29">
        <f>Z99+Z100+Z101+Z102</f>
        <v>0</v>
      </c>
      <c r="AA97" s="29">
        <f t="shared" si="164"/>
        <v>2999566.372</v>
      </c>
      <c r="AB97" s="29">
        <f>AB99+AB100+AB101+AB102</f>
        <v>0</v>
      </c>
      <c r="AC97" s="29">
        <f t="shared" si="165"/>
        <v>2999566.372</v>
      </c>
      <c r="AD97" s="29">
        <f>AD99+AD100+AD101+AD102</f>
        <v>-1532252.6970000002</v>
      </c>
      <c r="AE97" s="29">
        <f t="shared" si="166"/>
        <v>1467313.6749999998</v>
      </c>
      <c r="AF97" s="29">
        <f>AF99+AF100+AF101+AF102</f>
        <v>0</v>
      </c>
      <c r="AG97" s="29">
        <f t="shared" si="183"/>
        <v>1467313.6749999998</v>
      </c>
      <c r="AH97" s="29">
        <f>AH99+AH100+AH101+AH102</f>
        <v>0</v>
      </c>
      <c r="AI97" s="15">
        <f t="shared" si="184"/>
        <v>1467313.6749999998</v>
      </c>
      <c r="AJ97" s="29">
        <f t="shared" si="187"/>
        <v>2908124.2</v>
      </c>
      <c r="AK97" s="30">
        <f>AK99+AK100+AK101+AK102</f>
        <v>0</v>
      </c>
      <c r="AL97" s="30">
        <f t="shared" si="16"/>
        <v>2908124.2</v>
      </c>
      <c r="AM97" s="30">
        <f>AM99+AM100+AM101+AM102</f>
        <v>7618.7</v>
      </c>
      <c r="AN97" s="30">
        <f t="shared" si="169"/>
        <v>2915742.9000000004</v>
      </c>
      <c r="AO97" s="30">
        <f>AO99+AO100+AO101+AO102</f>
        <v>0</v>
      </c>
      <c r="AP97" s="30">
        <f t="shared" si="170"/>
        <v>2915742.9000000004</v>
      </c>
      <c r="AQ97" s="30">
        <f>AQ99+AQ100+AQ101+AQ102</f>
        <v>0</v>
      </c>
      <c r="AR97" s="30">
        <f t="shared" si="171"/>
        <v>2915742.9000000004</v>
      </c>
      <c r="AS97" s="30">
        <f>AS99+AS100+AS101+AS102</f>
        <v>-20478.373000000007</v>
      </c>
      <c r="AT97" s="30">
        <f t="shared" si="172"/>
        <v>2895264.5270000002</v>
      </c>
      <c r="AU97" s="30">
        <f>AU99+AU100+AU101+AU102</f>
        <v>0</v>
      </c>
      <c r="AV97" s="30">
        <f t="shared" si="185"/>
        <v>2895264.5270000002</v>
      </c>
      <c r="AW97" s="30">
        <f>AW99+AW100+AW101+AW102</f>
        <v>0</v>
      </c>
      <c r="AX97" s="16">
        <f t="shared" si="186"/>
        <v>2895264.5270000002</v>
      </c>
      <c r="AY97" s="31"/>
      <c r="AZ97" s="33"/>
      <c r="BA97" s="32"/>
    </row>
    <row r="98" spans="1:53" x14ac:dyDescent="0.3">
      <c r="A98" s="58"/>
      <c r="B98" s="7" t="s">
        <v>5</v>
      </c>
      <c r="C98" s="6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15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15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16"/>
      <c r="AY98" s="31"/>
      <c r="AZ98" s="33"/>
      <c r="BA98" s="32"/>
    </row>
    <row r="99" spans="1:53" s="32" customFormat="1" hidden="1" x14ac:dyDescent="0.3">
      <c r="A99" s="28"/>
      <c r="B99" s="37" t="s">
        <v>6</v>
      </c>
      <c r="C99" s="50"/>
      <c r="D99" s="29">
        <f>D103+D104+D105+D110+D111+D113+D114+D115+D116+D119</f>
        <v>847638.2</v>
      </c>
      <c r="E99" s="29">
        <f>E103+E104+E105+E110+E111+E113+E114+E115+E116+E119+E112</f>
        <v>-50000</v>
      </c>
      <c r="F99" s="29">
        <f t="shared" si="1"/>
        <v>797638.2</v>
      </c>
      <c r="G99" s="29">
        <f>G103+G104+G110+G111+G113+G114+G115+G116+G119+G112+G129+G130+G131+G107</f>
        <v>35295.692000000003</v>
      </c>
      <c r="H99" s="29">
        <f t="shared" ref="H99:H117" si="188">F99+G99</f>
        <v>832933.89199999999</v>
      </c>
      <c r="I99" s="29">
        <f>I103+I104+I105+I110+I111+I113+I114+I115+I116+I119+I112+I129+I130+I131</f>
        <v>0</v>
      </c>
      <c r="J99" s="29">
        <f t="shared" ref="J99:J117" si="189">H99+I99</f>
        <v>832933.89199999999</v>
      </c>
      <c r="K99" s="29">
        <f>K103+K104+K105+K110+K111+K113+K114+K115+K116+K119+K112+K129+K130+K131</f>
        <v>0</v>
      </c>
      <c r="L99" s="29">
        <f t="shared" ref="L99:L117" si="190">J99+K99</f>
        <v>832933.89199999999</v>
      </c>
      <c r="M99" s="29">
        <f>M103+M104+M110+M111+M113+M114+M115+M116+M119+M112+M129+M130+M131+M107+M135</f>
        <v>207624.37400000001</v>
      </c>
      <c r="N99" s="29">
        <f t="shared" ref="N99:N117" si="191">L99+M99</f>
        <v>1040558.2660000001</v>
      </c>
      <c r="O99" s="29">
        <f>O103+O104+O110+O111+O113+O114+O115+O116+O119+O112+O129+O130+O131+O107+O135</f>
        <v>492.76900000000001</v>
      </c>
      <c r="P99" s="29">
        <f t="shared" ref="P99:P105" si="192">N99+O99</f>
        <v>1041051.035</v>
      </c>
      <c r="Q99" s="29">
        <f>Q103+Q104+Q110+Q111+Q113+Q114+Q115+Q116+Q119+Q112+Q129+Q130+Q131+Q107+Q135</f>
        <v>37982.144999999997</v>
      </c>
      <c r="R99" s="29">
        <f t="shared" ref="R99:R105" si="193">P99+Q99</f>
        <v>1079033.18</v>
      </c>
      <c r="S99" s="29">
        <f t="shared" ref="S99:AJ99" si="194">S103+S104+S105+S110+S111+S113+S114+S115+S116+S119</f>
        <v>641238.39999999991</v>
      </c>
      <c r="T99" s="29">
        <f>T103+T104+T105+T110+T111+T113+T114+T115+T116+T119+T112</f>
        <v>0</v>
      </c>
      <c r="U99" s="29">
        <f t="shared" si="8"/>
        <v>641238.39999999991</v>
      </c>
      <c r="V99" s="29">
        <f>V103+V104+V105+V110+V111+V113+V114+V115+V116+V119+V112+V129+V130+V131</f>
        <v>-13154.028</v>
      </c>
      <c r="W99" s="29">
        <f t="shared" ref="W99:W117" si="195">U99+V99</f>
        <v>628084.37199999986</v>
      </c>
      <c r="X99" s="29">
        <f>X103+X104+X105+X110+X111+X113+X114+X115+X116+X119+X112+X129+X130+X131</f>
        <v>0</v>
      </c>
      <c r="Y99" s="29">
        <f t="shared" ref="Y99:Y117" si="196">W99+X99</f>
        <v>628084.37199999986</v>
      </c>
      <c r="Z99" s="29">
        <f>Z103+Z104+Z105+Z110+Z111+Z113+Z114+Z115+Z116+Z119+Z112+Z129+Z130+Z131</f>
        <v>0</v>
      </c>
      <c r="AA99" s="29">
        <f t="shared" ref="AA99:AA117" si="197">Y99+Z99</f>
        <v>628084.37199999986</v>
      </c>
      <c r="AB99" s="29">
        <f>AB103+AB104+AB105+AB110+AB111+AB113+AB114+AB115+AB116+AB119+AB112+AB129+AB130+AB131</f>
        <v>0</v>
      </c>
      <c r="AC99" s="29">
        <f t="shared" ref="AC99:AC117" si="198">AA99+AB99</f>
        <v>628084.37199999986</v>
      </c>
      <c r="AD99" s="29">
        <f>AD103+AD104+AD110+AD111+AD113+AD114+AD115+AD116+AD119+AD112+AD129+AD130+AD131+AD107+AD135</f>
        <v>-128140.49400000001</v>
      </c>
      <c r="AE99" s="29">
        <f t="shared" ref="AE99:AE117" si="199">AC99+AD99</f>
        <v>499943.87799999985</v>
      </c>
      <c r="AF99" s="29">
        <f>AF103+AF104+AF110+AF111+AF113+AF114+AF115+AF116+AF119+AF112+AF129+AF130+AF131+AF107+AF135</f>
        <v>0</v>
      </c>
      <c r="AG99" s="29">
        <f t="shared" ref="AG99:AG105" si="200">AE99+AF99</f>
        <v>499943.87799999985</v>
      </c>
      <c r="AH99" s="29">
        <f>AH103+AH104+AH110+AH111+AH113+AH114+AH115+AH116+AH119+AH112+AH129+AH130+AH131+AH107+AH135</f>
        <v>0</v>
      </c>
      <c r="AI99" s="29">
        <f t="shared" ref="AI99:AI105" si="201">AG99+AH99</f>
        <v>499943.87799999985</v>
      </c>
      <c r="AJ99" s="29">
        <f t="shared" si="194"/>
        <v>457987</v>
      </c>
      <c r="AK99" s="30">
        <f>AK103+AK104+AK105+AK110+AK111+AK113+AK114+AK115+AK116+AK119+AK112</f>
        <v>0</v>
      </c>
      <c r="AL99" s="30">
        <f t="shared" si="16"/>
        <v>457987</v>
      </c>
      <c r="AM99" s="30">
        <f>AM103+AM104+AM105+AM110+AM111+AM113+AM114+AM115+AM116+AM119+AM112+AM129+AM130+AM131</f>
        <v>0</v>
      </c>
      <c r="AN99" s="30">
        <f t="shared" ref="AN99:AN117" si="202">AL99+AM99</f>
        <v>457987</v>
      </c>
      <c r="AO99" s="30">
        <f>AO103+AO104+AO105+AO110+AO111+AO113+AO114+AO115+AO116+AO119+AO112+AO129+AO130+AO131</f>
        <v>0</v>
      </c>
      <c r="AP99" s="30">
        <f t="shared" ref="AP99:AP117" si="203">AN99+AO99</f>
        <v>457987</v>
      </c>
      <c r="AQ99" s="30">
        <f>AQ103+AQ104+AQ105+AQ110+AQ111+AQ113+AQ114+AQ115+AQ116+AQ119+AQ112+AQ129+AQ130+AQ131</f>
        <v>0</v>
      </c>
      <c r="AR99" s="30">
        <f t="shared" ref="AR99:AR117" si="204">AP99+AQ99</f>
        <v>457987</v>
      </c>
      <c r="AS99" s="30">
        <f>AS103+AS104+AS110+AS111+AS113+AS114+AS115+AS116+AS119+AS112+AS129+AS130+AS131+AS107+AS135</f>
        <v>51669.557999999997</v>
      </c>
      <c r="AT99" s="30">
        <f t="shared" ref="AT99:AT117" si="205">AR99+AS99</f>
        <v>509656.55800000002</v>
      </c>
      <c r="AU99" s="30">
        <f>AU103+AU104+AU110+AU111+AU113+AU114+AU115+AU116+AU119+AU112+AU129+AU130+AU131+AU107+AU135</f>
        <v>0</v>
      </c>
      <c r="AV99" s="30">
        <f t="shared" ref="AV99:AV105" si="206">AT99+AU99</f>
        <v>509656.55800000002</v>
      </c>
      <c r="AW99" s="30">
        <f>AW103+AW104+AW110+AW111+AW113+AW114+AW115+AW116+AW119+AW112+AW129+AW130+AW131+AW107+AW135</f>
        <v>0</v>
      </c>
      <c r="AX99" s="30">
        <f t="shared" ref="AX99:AX105" si="207">AV99+AW99</f>
        <v>509656.55800000002</v>
      </c>
      <c r="AY99" s="31"/>
      <c r="AZ99" s="33">
        <v>0</v>
      </c>
    </row>
    <row r="100" spans="1:53" x14ac:dyDescent="0.3">
      <c r="A100" s="58"/>
      <c r="B100" s="79" t="s">
        <v>12</v>
      </c>
      <c r="C100" s="6"/>
      <c r="D100" s="29">
        <f>D120+D124+D127</f>
        <v>812467.89999999991</v>
      </c>
      <c r="E100" s="29">
        <f>E120+E124+E127</f>
        <v>0</v>
      </c>
      <c r="F100" s="29">
        <f t="shared" si="1"/>
        <v>812467.89999999991</v>
      </c>
      <c r="G100" s="29">
        <f>G120+G124+G127+G134</f>
        <v>3455.7999999999997</v>
      </c>
      <c r="H100" s="29">
        <f t="shared" si="188"/>
        <v>815923.7</v>
      </c>
      <c r="I100" s="29">
        <f>I120+I124+I127+I134</f>
        <v>0</v>
      </c>
      <c r="J100" s="29">
        <f t="shared" si="189"/>
        <v>815923.7</v>
      </c>
      <c r="K100" s="29">
        <f>K120+K124+K127+K134</f>
        <v>0</v>
      </c>
      <c r="L100" s="29">
        <f t="shared" si="190"/>
        <v>815923.7</v>
      </c>
      <c r="M100" s="29">
        <f>M120+M124+M127+M134+M108</f>
        <v>13110.306999999999</v>
      </c>
      <c r="N100" s="29">
        <f t="shared" si="191"/>
        <v>829034.00699999998</v>
      </c>
      <c r="O100" s="29">
        <f>O120+O124+O127+O134+O108</f>
        <v>0</v>
      </c>
      <c r="P100" s="29">
        <f t="shared" si="192"/>
        <v>829034.00699999998</v>
      </c>
      <c r="Q100" s="29">
        <f>Q120+Q124+Q127+Q134+Q108</f>
        <v>0</v>
      </c>
      <c r="R100" s="15">
        <f t="shared" si="193"/>
        <v>829034.00699999998</v>
      </c>
      <c r="S100" s="29">
        <f t="shared" ref="S100:AJ100" si="208">S120+S124+S127</f>
        <v>215662.2</v>
      </c>
      <c r="T100" s="29">
        <f>T120+T124+T127</f>
        <v>0</v>
      </c>
      <c r="U100" s="29">
        <f t="shared" si="8"/>
        <v>215662.2</v>
      </c>
      <c r="V100" s="29">
        <f>V120+V124+V127+V134</f>
        <v>9024.7999999999993</v>
      </c>
      <c r="W100" s="29">
        <f t="shared" si="195"/>
        <v>224687</v>
      </c>
      <c r="X100" s="29">
        <f>X120+X124+X127+X134</f>
        <v>-2850</v>
      </c>
      <c r="Y100" s="29">
        <f t="shared" si="196"/>
        <v>221837</v>
      </c>
      <c r="Z100" s="29">
        <f>Z120+Z124+Z127+Z134</f>
        <v>0</v>
      </c>
      <c r="AA100" s="29">
        <f t="shared" si="197"/>
        <v>221837</v>
      </c>
      <c r="AB100" s="29">
        <f>AB120+AB124+AB127+AB134</f>
        <v>0</v>
      </c>
      <c r="AC100" s="29">
        <f t="shared" si="198"/>
        <v>221837</v>
      </c>
      <c r="AD100" s="29">
        <f>AD120+AD124+AD127+AD134+AD108</f>
        <v>-9621.643</v>
      </c>
      <c r="AE100" s="29">
        <f t="shared" si="199"/>
        <v>212215.35699999999</v>
      </c>
      <c r="AF100" s="29">
        <f>AF120+AF124+AF127+AF134+AF108</f>
        <v>0</v>
      </c>
      <c r="AG100" s="29">
        <f t="shared" si="200"/>
        <v>212215.35699999999</v>
      </c>
      <c r="AH100" s="29">
        <f>AH120+AH124+AH127+AH134+AH108</f>
        <v>0</v>
      </c>
      <c r="AI100" s="15">
        <f t="shared" si="201"/>
        <v>212215.35699999999</v>
      </c>
      <c r="AJ100" s="29">
        <f t="shared" si="208"/>
        <v>209404.9</v>
      </c>
      <c r="AK100" s="30">
        <f>AK120+AK124+AK127</f>
        <v>0</v>
      </c>
      <c r="AL100" s="30">
        <f t="shared" si="16"/>
        <v>209404.9</v>
      </c>
      <c r="AM100" s="30">
        <f>AM120+AM124+AM127+AM134</f>
        <v>11201.5</v>
      </c>
      <c r="AN100" s="30">
        <f t="shared" si="202"/>
        <v>220606.4</v>
      </c>
      <c r="AO100" s="30">
        <f>AO120+AO124+AO127+AO134</f>
        <v>0</v>
      </c>
      <c r="AP100" s="30">
        <f t="shared" si="203"/>
        <v>220606.4</v>
      </c>
      <c r="AQ100" s="30">
        <f>AQ120+AQ124+AQ127+AQ134</f>
        <v>0</v>
      </c>
      <c r="AR100" s="30">
        <f t="shared" si="204"/>
        <v>220606.4</v>
      </c>
      <c r="AS100" s="30">
        <f>AS120+AS124+AS127+AS134+AS108</f>
        <v>-3607.3510000000001</v>
      </c>
      <c r="AT100" s="30">
        <f t="shared" si="205"/>
        <v>216999.049</v>
      </c>
      <c r="AU100" s="30">
        <f>AU120+AU124+AU127+AU134+AU108</f>
        <v>0</v>
      </c>
      <c r="AV100" s="30">
        <f t="shared" si="206"/>
        <v>216999.049</v>
      </c>
      <c r="AW100" s="30">
        <f>AW120+AW124+AW127+AW134+AW108</f>
        <v>0</v>
      </c>
      <c r="AX100" s="16">
        <f t="shared" si="207"/>
        <v>216999.049</v>
      </c>
      <c r="AY100" s="31"/>
      <c r="AZ100" s="33"/>
      <c r="BA100" s="32"/>
    </row>
    <row r="101" spans="1:53" x14ac:dyDescent="0.3">
      <c r="A101" s="58"/>
      <c r="B101" s="79" t="s">
        <v>19</v>
      </c>
      <c r="C101" s="6"/>
      <c r="D101" s="29">
        <f>D128</f>
        <v>130817.7</v>
      </c>
      <c r="E101" s="29">
        <f>E128</f>
        <v>0</v>
      </c>
      <c r="F101" s="29">
        <f t="shared" si="1"/>
        <v>130817.7</v>
      </c>
      <c r="G101" s="29">
        <f>G128</f>
        <v>9877</v>
      </c>
      <c r="H101" s="29">
        <f t="shared" si="188"/>
        <v>140694.70000000001</v>
      </c>
      <c r="I101" s="29">
        <f>I128</f>
        <v>0</v>
      </c>
      <c r="J101" s="29">
        <f t="shared" si="189"/>
        <v>140694.70000000001</v>
      </c>
      <c r="K101" s="29">
        <f>K128</f>
        <v>0</v>
      </c>
      <c r="L101" s="29">
        <f t="shared" si="190"/>
        <v>140694.70000000001</v>
      </c>
      <c r="M101" s="29">
        <f>M128+M109</f>
        <v>346281.3</v>
      </c>
      <c r="N101" s="29">
        <f t="shared" si="191"/>
        <v>486976</v>
      </c>
      <c r="O101" s="29">
        <f>O128+O109</f>
        <v>0</v>
      </c>
      <c r="P101" s="29">
        <f t="shared" si="192"/>
        <v>486976</v>
      </c>
      <c r="Q101" s="29">
        <f>Q128+Q109</f>
        <v>0</v>
      </c>
      <c r="R101" s="15">
        <f t="shared" si="193"/>
        <v>486976</v>
      </c>
      <c r="S101" s="29">
        <f t="shared" ref="S101:AJ101" si="209">S128</f>
        <v>137475.1</v>
      </c>
      <c r="T101" s="29">
        <f>T128</f>
        <v>0</v>
      </c>
      <c r="U101" s="29">
        <f t="shared" si="8"/>
        <v>137475.1</v>
      </c>
      <c r="V101" s="29">
        <f>V128</f>
        <v>7158.2</v>
      </c>
      <c r="W101" s="29">
        <f t="shared" si="195"/>
        <v>144633.30000000002</v>
      </c>
      <c r="X101" s="29">
        <f>X128</f>
        <v>0</v>
      </c>
      <c r="Y101" s="29">
        <f t="shared" si="196"/>
        <v>144633.30000000002</v>
      </c>
      <c r="Z101" s="29">
        <f>Z128</f>
        <v>0</v>
      </c>
      <c r="AA101" s="29">
        <f t="shared" si="197"/>
        <v>144633.30000000002</v>
      </c>
      <c r="AB101" s="29">
        <f>AB128</f>
        <v>0</v>
      </c>
      <c r="AC101" s="29">
        <f t="shared" si="198"/>
        <v>144633.30000000002</v>
      </c>
      <c r="AD101" s="29">
        <f>AD128+AD109</f>
        <v>0</v>
      </c>
      <c r="AE101" s="29">
        <f t="shared" si="199"/>
        <v>144633.30000000002</v>
      </c>
      <c r="AF101" s="29">
        <f>AF128+AF109</f>
        <v>0</v>
      </c>
      <c r="AG101" s="29">
        <f t="shared" si="200"/>
        <v>144633.30000000002</v>
      </c>
      <c r="AH101" s="29">
        <f>AH128+AH109</f>
        <v>0</v>
      </c>
      <c r="AI101" s="15">
        <f t="shared" si="201"/>
        <v>144633.30000000002</v>
      </c>
      <c r="AJ101" s="29">
        <f t="shared" si="209"/>
        <v>137475.1</v>
      </c>
      <c r="AK101" s="30">
        <f>AK128</f>
        <v>0</v>
      </c>
      <c r="AL101" s="30">
        <f t="shared" si="16"/>
        <v>137475.1</v>
      </c>
      <c r="AM101" s="30">
        <f>AM128</f>
        <v>-3582.8</v>
      </c>
      <c r="AN101" s="30">
        <f t="shared" si="202"/>
        <v>133892.30000000002</v>
      </c>
      <c r="AO101" s="30">
        <f>AO128</f>
        <v>0</v>
      </c>
      <c r="AP101" s="30">
        <f t="shared" si="203"/>
        <v>133892.30000000002</v>
      </c>
      <c r="AQ101" s="30">
        <f>AQ128</f>
        <v>0</v>
      </c>
      <c r="AR101" s="30">
        <f t="shared" si="204"/>
        <v>133892.30000000002</v>
      </c>
      <c r="AS101" s="30">
        <f>AS128+AS109</f>
        <v>0</v>
      </c>
      <c r="AT101" s="30">
        <f t="shared" si="205"/>
        <v>133892.30000000002</v>
      </c>
      <c r="AU101" s="30">
        <f>AU128+AU109</f>
        <v>0</v>
      </c>
      <c r="AV101" s="30">
        <f t="shared" si="206"/>
        <v>133892.30000000002</v>
      </c>
      <c r="AW101" s="30">
        <f>AW128+AW109</f>
        <v>0</v>
      </c>
      <c r="AX101" s="16">
        <f t="shared" si="207"/>
        <v>133892.30000000002</v>
      </c>
      <c r="AY101" s="31"/>
      <c r="AZ101" s="33"/>
      <c r="BA101" s="32"/>
    </row>
    <row r="102" spans="1:53" ht="37.5" x14ac:dyDescent="0.3">
      <c r="A102" s="58"/>
      <c r="B102" s="79" t="s">
        <v>28</v>
      </c>
      <c r="C102" s="6"/>
      <c r="D102" s="29">
        <f>D121</f>
        <v>674156.3</v>
      </c>
      <c r="E102" s="29">
        <f>E121</f>
        <v>0</v>
      </c>
      <c r="F102" s="29">
        <f t="shared" si="1"/>
        <v>674156.3</v>
      </c>
      <c r="G102" s="29">
        <f>G121</f>
        <v>0</v>
      </c>
      <c r="H102" s="29">
        <f t="shared" si="188"/>
        <v>674156.3</v>
      </c>
      <c r="I102" s="29">
        <f>I121</f>
        <v>0</v>
      </c>
      <c r="J102" s="29">
        <f t="shared" si="189"/>
        <v>674156.3</v>
      </c>
      <c r="K102" s="29">
        <f>K121</f>
        <v>0</v>
      </c>
      <c r="L102" s="29">
        <f t="shared" si="190"/>
        <v>674156.3</v>
      </c>
      <c r="M102" s="29">
        <f>M121</f>
        <v>951713.06599999999</v>
      </c>
      <c r="N102" s="29">
        <f t="shared" si="191"/>
        <v>1625869.3659999999</v>
      </c>
      <c r="O102" s="29">
        <f>O121</f>
        <v>0</v>
      </c>
      <c r="P102" s="29">
        <f t="shared" si="192"/>
        <v>1625869.3659999999</v>
      </c>
      <c r="Q102" s="29">
        <f>Q121</f>
        <v>0</v>
      </c>
      <c r="R102" s="15">
        <f t="shared" si="193"/>
        <v>1625869.3659999999</v>
      </c>
      <c r="S102" s="29">
        <f t="shared" ref="S102:AJ102" si="210">S121</f>
        <v>2005011.7</v>
      </c>
      <c r="T102" s="29">
        <f>T121</f>
        <v>0</v>
      </c>
      <c r="U102" s="29">
        <f t="shared" si="8"/>
        <v>2005011.7</v>
      </c>
      <c r="V102" s="29">
        <f>V121</f>
        <v>0</v>
      </c>
      <c r="W102" s="29">
        <f t="shared" si="195"/>
        <v>2005011.7</v>
      </c>
      <c r="X102" s="29">
        <f>X121</f>
        <v>0</v>
      </c>
      <c r="Y102" s="29">
        <f t="shared" si="196"/>
        <v>2005011.7</v>
      </c>
      <c r="Z102" s="29">
        <f>Z121</f>
        <v>0</v>
      </c>
      <c r="AA102" s="29">
        <f t="shared" si="197"/>
        <v>2005011.7</v>
      </c>
      <c r="AB102" s="29">
        <f>AB121</f>
        <v>0</v>
      </c>
      <c r="AC102" s="29">
        <f t="shared" si="198"/>
        <v>2005011.7</v>
      </c>
      <c r="AD102" s="29">
        <f>AD121</f>
        <v>-1394490.56</v>
      </c>
      <c r="AE102" s="29">
        <f t="shared" si="199"/>
        <v>610521.1399999999</v>
      </c>
      <c r="AF102" s="29">
        <f>AF121</f>
        <v>0</v>
      </c>
      <c r="AG102" s="29">
        <f t="shared" si="200"/>
        <v>610521.1399999999</v>
      </c>
      <c r="AH102" s="29">
        <f>AH121</f>
        <v>0</v>
      </c>
      <c r="AI102" s="15">
        <f t="shared" si="201"/>
        <v>610521.1399999999</v>
      </c>
      <c r="AJ102" s="29">
        <f t="shared" si="210"/>
        <v>2103257.2000000002</v>
      </c>
      <c r="AK102" s="30">
        <f>AK121</f>
        <v>0</v>
      </c>
      <c r="AL102" s="30">
        <f t="shared" si="16"/>
        <v>2103257.2000000002</v>
      </c>
      <c r="AM102" s="30">
        <f>AM121</f>
        <v>0</v>
      </c>
      <c r="AN102" s="30">
        <f t="shared" si="202"/>
        <v>2103257.2000000002</v>
      </c>
      <c r="AO102" s="30">
        <f>AO121</f>
        <v>0</v>
      </c>
      <c r="AP102" s="30">
        <f t="shared" si="203"/>
        <v>2103257.2000000002</v>
      </c>
      <c r="AQ102" s="30">
        <f>AQ121</f>
        <v>0</v>
      </c>
      <c r="AR102" s="30">
        <f t="shared" si="204"/>
        <v>2103257.2000000002</v>
      </c>
      <c r="AS102" s="30">
        <f>AS121</f>
        <v>-68540.58</v>
      </c>
      <c r="AT102" s="30">
        <f t="shared" si="205"/>
        <v>2034716.62</v>
      </c>
      <c r="AU102" s="30">
        <f>AU121</f>
        <v>0</v>
      </c>
      <c r="AV102" s="30">
        <f t="shared" si="206"/>
        <v>2034716.62</v>
      </c>
      <c r="AW102" s="30">
        <f>AW121</f>
        <v>0</v>
      </c>
      <c r="AX102" s="16">
        <f t="shared" si="207"/>
        <v>2034716.62</v>
      </c>
      <c r="AY102" s="31"/>
      <c r="AZ102" s="33"/>
      <c r="BA102" s="32"/>
    </row>
    <row r="103" spans="1:53" ht="56.25" x14ac:dyDescent="0.3">
      <c r="A103" s="58" t="s">
        <v>165</v>
      </c>
      <c r="B103" s="79" t="s">
        <v>65</v>
      </c>
      <c r="C103" s="6" t="s">
        <v>128</v>
      </c>
      <c r="D103" s="15">
        <v>0</v>
      </c>
      <c r="E103" s="44">
        <v>0</v>
      </c>
      <c r="F103" s="15">
        <f t="shared" ref="F103:F183" si="211">D103+E103</f>
        <v>0</v>
      </c>
      <c r="G103" s="15">
        <v>0</v>
      </c>
      <c r="H103" s="15">
        <f t="shared" si="188"/>
        <v>0</v>
      </c>
      <c r="I103" s="15">
        <v>0</v>
      </c>
      <c r="J103" s="15">
        <f t="shared" si="189"/>
        <v>0</v>
      </c>
      <c r="K103" s="15">
        <v>0</v>
      </c>
      <c r="L103" s="15">
        <f t="shared" si="190"/>
        <v>0</v>
      </c>
      <c r="M103" s="15">
        <v>0</v>
      </c>
      <c r="N103" s="15">
        <f t="shared" si="191"/>
        <v>0</v>
      </c>
      <c r="O103" s="15">
        <v>0</v>
      </c>
      <c r="P103" s="15">
        <f t="shared" si="192"/>
        <v>0</v>
      </c>
      <c r="Q103" s="24">
        <v>0</v>
      </c>
      <c r="R103" s="15">
        <f t="shared" si="193"/>
        <v>0</v>
      </c>
      <c r="S103" s="15">
        <v>33198.1</v>
      </c>
      <c r="T103" s="44">
        <v>0</v>
      </c>
      <c r="U103" s="15">
        <f t="shared" ref="U103:U183" si="212">S103+T103</f>
        <v>33198.1</v>
      </c>
      <c r="V103" s="15">
        <v>0</v>
      </c>
      <c r="W103" s="15">
        <f t="shared" si="195"/>
        <v>33198.1</v>
      </c>
      <c r="X103" s="15">
        <v>0</v>
      </c>
      <c r="Y103" s="15">
        <f t="shared" si="196"/>
        <v>33198.1</v>
      </c>
      <c r="Z103" s="15">
        <v>0</v>
      </c>
      <c r="AA103" s="15">
        <f t="shared" si="197"/>
        <v>33198.1</v>
      </c>
      <c r="AB103" s="15">
        <v>0</v>
      </c>
      <c r="AC103" s="15">
        <f t="shared" si="198"/>
        <v>33198.1</v>
      </c>
      <c r="AD103" s="15">
        <v>0</v>
      </c>
      <c r="AE103" s="15">
        <f t="shared" si="199"/>
        <v>33198.1</v>
      </c>
      <c r="AF103" s="15">
        <v>0</v>
      </c>
      <c r="AG103" s="15">
        <f t="shared" si="200"/>
        <v>33198.1</v>
      </c>
      <c r="AH103" s="24">
        <v>0</v>
      </c>
      <c r="AI103" s="15">
        <f t="shared" si="201"/>
        <v>33198.1</v>
      </c>
      <c r="AJ103" s="16">
        <v>0</v>
      </c>
      <c r="AK103" s="16">
        <v>0</v>
      </c>
      <c r="AL103" s="16">
        <f t="shared" ref="AL103:AL183" si="213">AJ103+AK103</f>
        <v>0</v>
      </c>
      <c r="AM103" s="16">
        <v>0</v>
      </c>
      <c r="AN103" s="16">
        <f t="shared" si="202"/>
        <v>0</v>
      </c>
      <c r="AO103" s="16">
        <v>0</v>
      </c>
      <c r="AP103" s="16">
        <f t="shared" si="203"/>
        <v>0</v>
      </c>
      <c r="AQ103" s="16">
        <v>0</v>
      </c>
      <c r="AR103" s="16">
        <f t="shared" si="204"/>
        <v>0</v>
      </c>
      <c r="AS103" s="16">
        <v>0</v>
      </c>
      <c r="AT103" s="16">
        <f t="shared" si="205"/>
        <v>0</v>
      </c>
      <c r="AU103" s="16">
        <v>0</v>
      </c>
      <c r="AV103" s="16">
        <f t="shared" si="206"/>
        <v>0</v>
      </c>
      <c r="AW103" s="26">
        <v>0</v>
      </c>
      <c r="AX103" s="16">
        <f t="shared" si="207"/>
        <v>0</v>
      </c>
      <c r="AY103" s="9" t="s">
        <v>99</v>
      </c>
      <c r="AZ103" s="13"/>
    </row>
    <row r="104" spans="1:53" ht="56.25" x14ac:dyDescent="0.3">
      <c r="A104" s="58" t="s">
        <v>166</v>
      </c>
      <c r="B104" s="79" t="s">
        <v>66</v>
      </c>
      <c r="C104" s="6" t="s">
        <v>128</v>
      </c>
      <c r="D104" s="15">
        <v>99000</v>
      </c>
      <c r="E104" s="44">
        <v>-50000</v>
      </c>
      <c r="F104" s="15">
        <f t="shared" si="211"/>
        <v>49000</v>
      </c>
      <c r="G104" s="15"/>
      <c r="H104" s="15">
        <f t="shared" si="188"/>
        <v>49000</v>
      </c>
      <c r="I104" s="15"/>
      <c r="J104" s="15">
        <f t="shared" si="189"/>
        <v>49000</v>
      </c>
      <c r="K104" s="15"/>
      <c r="L104" s="15">
        <f t="shared" si="190"/>
        <v>49000</v>
      </c>
      <c r="M104" s="15">
        <v>193717.85</v>
      </c>
      <c r="N104" s="15">
        <f t="shared" si="191"/>
        <v>242717.85</v>
      </c>
      <c r="O104" s="15"/>
      <c r="P104" s="15">
        <f t="shared" si="192"/>
        <v>242717.85</v>
      </c>
      <c r="Q104" s="24"/>
      <c r="R104" s="15">
        <f t="shared" si="193"/>
        <v>242717.85</v>
      </c>
      <c r="S104" s="15">
        <v>317159.3</v>
      </c>
      <c r="T104" s="44"/>
      <c r="U104" s="15">
        <f t="shared" si="212"/>
        <v>317159.3</v>
      </c>
      <c r="V104" s="15"/>
      <c r="W104" s="15">
        <f t="shared" si="195"/>
        <v>317159.3</v>
      </c>
      <c r="X104" s="15"/>
      <c r="Y104" s="15">
        <f t="shared" si="196"/>
        <v>317159.3</v>
      </c>
      <c r="Z104" s="15"/>
      <c r="AA104" s="15">
        <f t="shared" si="197"/>
        <v>317159.3</v>
      </c>
      <c r="AB104" s="15"/>
      <c r="AC104" s="15">
        <f t="shared" si="198"/>
        <v>317159.3</v>
      </c>
      <c r="AD104" s="15">
        <v>-193717.85</v>
      </c>
      <c r="AE104" s="15">
        <f t="shared" si="199"/>
        <v>123441.44999999998</v>
      </c>
      <c r="AF104" s="15"/>
      <c r="AG104" s="15">
        <f t="shared" si="200"/>
        <v>123441.44999999998</v>
      </c>
      <c r="AH104" s="24"/>
      <c r="AI104" s="15">
        <f t="shared" si="201"/>
        <v>123441.44999999998</v>
      </c>
      <c r="AJ104" s="16">
        <v>0</v>
      </c>
      <c r="AK104" s="16"/>
      <c r="AL104" s="16">
        <f t="shared" si="213"/>
        <v>0</v>
      </c>
      <c r="AM104" s="16"/>
      <c r="AN104" s="16">
        <f t="shared" si="202"/>
        <v>0</v>
      </c>
      <c r="AO104" s="16"/>
      <c r="AP104" s="16">
        <f t="shared" si="203"/>
        <v>0</v>
      </c>
      <c r="AQ104" s="16"/>
      <c r="AR104" s="16">
        <f t="shared" si="204"/>
        <v>0</v>
      </c>
      <c r="AS104" s="16"/>
      <c r="AT104" s="16">
        <f t="shared" si="205"/>
        <v>0</v>
      </c>
      <c r="AU104" s="16"/>
      <c r="AV104" s="16">
        <f t="shared" si="206"/>
        <v>0</v>
      </c>
      <c r="AW104" s="26"/>
      <c r="AX104" s="16">
        <f t="shared" si="207"/>
        <v>0</v>
      </c>
      <c r="AY104" s="9" t="s">
        <v>100</v>
      </c>
      <c r="AZ104" s="13"/>
    </row>
    <row r="105" spans="1:53" ht="93.75" x14ac:dyDescent="0.3">
      <c r="A105" s="58" t="s">
        <v>167</v>
      </c>
      <c r="B105" s="79" t="s">
        <v>381</v>
      </c>
      <c r="C105" s="6" t="s">
        <v>128</v>
      </c>
      <c r="D105" s="15">
        <v>0</v>
      </c>
      <c r="E105" s="44">
        <v>0</v>
      </c>
      <c r="F105" s="15">
        <f t="shared" si="211"/>
        <v>0</v>
      </c>
      <c r="G105" s="15">
        <f>364.881+12789.147</f>
        <v>13154.028</v>
      </c>
      <c r="H105" s="15">
        <f t="shared" si="188"/>
        <v>13154.028</v>
      </c>
      <c r="I105" s="15"/>
      <c r="J105" s="15">
        <f t="shared" si="189"/>
        <v>13154.028</v>
      </c>
      <c r="K105" s="15"/>
      <c r="L105" s="15">
        <f t="shared" si="190"/>
        <v>13154.028</v>
      </c>
      <c r="M105" s="15">
        <f>M107+M108+M109</f>
        <v>364506.57899999997</v>
      </c>
      <c r="N105" s="15">
        <f t="shared" si="191"/>
        <v>377660.60699999996</v>
      </c>
      <c r="O105" s="15">
        <f>O107+O108+O109</f>
        <v>0</v>
      </c>
      <c r="P105" s="15">
        <f t="shared" si="192"/>
        <v>377660.60699999996</v>
      </c>
      <c r="Q105" s="24">
        <f>Q107+Q108+Q109</f>
        <v>0</v>
      </c>
      <c r="R105" s="15">
        <f t="shared" si="193"/>
        <v>377660.60699999996</v>
      </c>
      <c r="S105" s="15">
        <v>90000</v>
      </c>
      <c r="T105" s="44">
        <v>0</v>
      </c>
      <c r="U105" s="15">
        <f>S105+T105</f>
        <v>90000</v>
      </c>
      <c r="V105" s="15">
        <v>-13154.028</v>
      </c>
      <c r="W105" s="15">
        <f t="shared" si="195"/>
        <v>76845.971999999994</v>
      </c>
      <c r="X105" s="15"/>
      <c r="Y105" s="15">
        <f t="shared" si="196"/>
        <v>76845.971999999994</v>
      </c>
      <c r="Z105" s="15"/>
      <c r="AA105" s="15">
        <f t="shared" si="197"/>
        <v>76845.971999999994</v>
      </c>
      <c r="AB105" s="15"/>
      <c r="AC105" s="15">
        <f t="shared" si="198"/>
        <v>76845.971999999994</v>
      </c>
      <c r="AD105" s="15">
        <f>AD107</f>
        <v>-39177.717999999993</v>
      </c>
      <c r="AE105" s="15">
        <f t="shared" si="199"/>
        <v>37668.254000000001</v>
      </c>
      <c r="AF105" s="15">
        <f>AF107</f>
        <v>0</v>
      </c>
      <c r="AG105" s="15">
        <f t="shared" si="200"/>
        <v>37668.254000000001</v>
      </c>
      <c r="AH105" s="24">
        <f>AH107</f>
        <v>0</v>
      </c>
      <c r="AI105" s="15">
        <f t="shared" si="201"/>
        <v>37668.254000000001</v>
      </c>
      <c r="AJ105" s="16">
        <v>0</v>
      </c>
      <c r="AK105" s="16">
        <v>0</v>
      </c>
      <c r="AL105" s="16">
        <f t="shared" si="213"/>
        <v>0</v>
      </c>
      <c r="AM105" s="16">
        <v>0</v>
      </c>
      <c r="AN105" s="16">
        <f t="shared" si="202"/>
        <v>0</v>
      </c>
      <c r="AO105" s="16">
        <v>0</v>
      </c>
      <c r="AP105" s="16">
        <f t="shared" si="203"/>
        <v>0</v>
      </c>
      <c r="AQ105" s="16">
        <v>0</v>
      </c>
      <c r="AR105" s="16">
        <f t="shared" si="204"/>
        <v>0</v>
      </c>
      <c r="AS105" s="16">
        <v>0</v>
      </c>
      <c r="AT105" s="16">
        <f t="shared" si="205"/>
        <v>0</v>
      </c>
      <c r="AU105" s="16">
        <v>0</v>
      </c>
      <c r="AV105" s="16">
        <f t="shared" si="206"/>
        <v>0</v>
      </c>
      <c r="AW105" s="26">
        <v>0</v>
      </c>
      <c r="AX105" s="16">
        <f t="shared" si="207"/>
        <v>0</v>
      </c>
      <c r="AZ105" s="13"/>
    </row>
    <row r="106" spans="1:53" x14ac:dyDescent="0.3">
      <c r="A106" s="58"/>
      <c r="B106" s="7" t="s">
        <v>5</v>
      </c>
      <c r="C106" s="6"/>
      <c r="D106" s="15"/>
      <c r="E106" s="4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24"/>
      <c r="R106" s="15"/>
      <c r="S106" s="15"/>
      <c r="T106" s="44"/>
      <c r="U106" s="15">
        <f t="shared" si="212"/>
        <v>0</v>
      </c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24"/>
      <c r="AI106" s="15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26"/>
      <c r="AX106" s="16"/>
      <c r="AZ106" s="13"/>
    </row>
    <row r="107" spans="1:53" hidden="1" x14ac:dyDescent="0.3">
      <c r="A107" s="58"/>
      <c r="B107" s="5" t="s">
        <v>6</v>
      </c>
      <c r="C107" s="6"/>
      <c r="D107" s="15"/>
      <c r="E107" s="44"/>
      <c r="F107" s="15"/>
      <c r="G107" s="15">
        <v>13154.028</v>
      </c>
      <c r="H107" s="15">
        <f t="shared" si="188"/>
        <v>13154.028</v>
      </c>
      <c r="I107" s="15"/>
      <c r="J107" s="15">
        <f t="shared" si="189"/>
        <v>13154.028</v>
      </c>
      <c r="K107" s="15"/>
      <c r="L107" s="15">
        <f t="shared" si="190"/>
        <v>13154.028</v>
      </c>
      <c r="M107" s="15"/>
      <c r="N107" s="15">
        <f t="shared" si="191"/>
        <v>13154.028</v>
      </c>
      <c r="O107" s="15"/>
      <c r="P107" s="15">
        <f t="shared" ref="P107:P117" si="214">N107+O107</f>
        <v>13154.028</v>
      </c>
      <c r="Q107" s="24"/>
      <c r="R107" s="15">
        <f t="shared" ref="R107:R117" si="215">P107+Q107</f>
        <v>13154.028</v>
      </c>
      <c r="S107" s="15">
        <v>90000</v>
      </c>
      <c r="T107" s="44"/>
      <c r="U107" s="15">
        <f t="shared" si="212"/>
        <v>90000</v>
      </c>
      <c r="V107" s="15">
        <v>-13154.028</v>
      </c>
      <c r="W107" s="15">
        <f t="shared" si="195"/>
        <v>76845.971999999994</v>
      </c>
      <c r="X107" s="15"/>
      <c r="Y107" s="15">
        <f t="shared" si="196"/>
        <v>76845.971999999994</v>
      </c>
      <c r="Z107" s="15"/>
      <c r="AA107" s="15">
        <f t="shared" si="197"/>
        <v>76845.971999999994</v>
      </c>
      <c r="AB107" s="15"/>
      <c r="AC107" s="15">
        <f t="shared" si="198"/>
        <v>76845.971999999994</v>
      </c>
      <c r="AD107" s="15">
        <f>-76845.972+37668.254</f>
        <v>-39177.717999999993</v>
      </c>
      <c r="AE107" s="15">
        <f t="shared" si="199"/>
        <v>37668.254000000001</v>
      </c>
      <c r="AF107" s="15"/>
      <c r="AG107" s="15">
        <f t="shared" ref="AG107:AG117" si="216">AE107+AF107</f>
        <v>37668.254000000001</v>
      </c>
      <c r="AH107" s="24"/>
      <c r="AI107" s="15">
        <f t="shared" ref="AI107:AI117" si="217">AG107+AH107</f>
        <v>37668.254000000001</v>
      </c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>
        <f t="shared" si="205"/>
        <v>0</v>
      </c>
      <c r="AU107" s="16"/>
      <c r="AV107" s="16">
        <f t="shared" ref="AV107:AV117" si="218">AT107+AU107</f>
        <v>0</v>
      </c>
      <c r="AW107" s="26"/>
      <c r="AX107" s="16">
        <f t="shared" ref="AX107:AX117" si="219">AV107+AW107</f>
        <v>0</v>
      </c>
      <c r="AY107" s="9" t="s">
        <v>380</v>
      </c>
      <c r="AZ107" s="13">
        <v>0</v>
      </c>
    </row>
    <row r="108" spans="1:53" x14ac:dyDescent="0.3">
      <c r="A108" s="58"/>
      <c r="B108" s="79" t="s">
        <v>12</v>
      </c>
      <c r="C108" s="6"/>
      <c r="D108" s="15"/>
      <c r="E108" s="44"/>
      <c r="F108" s="15"/>
      <c r="G108" s="15"/>
      <c r="H108" s="15">
        <f t="shared" si="188"/>
        <v>0</v>
      </c>
      <c r="I108" s="15"/>
      <c r="J108" s="15">
        <f t="shared" si="189"/>
        <v>0</v>
      </c>
      <c r="K108" s="15"/>
      <c r="L108" s="15">
        <f t="shared" si="190"/>
        <v>0</v>
      </c>
      <c r="M108" s="15">
        <v>18225.278999999999</v>
      </c>
      <c r="N108" s="15">
        <f t="shared" si="191"/>
        <v>18225.278999999999</v>
      </c>
      <c r="O108" s="15"/>
      <c r="P108" s="15">
        <f t="shared" si="214"/>
        <v>18225.278999999999</v>
      </c>
      <c r="Q108" s="24"/>
      <c r="R108" s="15">
        <f t="shared" si="215"/>
        <v>18225.278999999999</v>
      </c>
      <c r="S108" s="15"/>
      <c r="T108" s="44"/>
      <c r="U108" s="15">
        <f t="shared" si="212"/>
        <v>0</v>
      </c>
      <c r="V108" s="15"/>
      <c r="W108" s="15">
        <f t="shared" si="195"/>
        <v>0</v>
      </c>
      <c r="X108" s="15"/>
      <c r="Y108" s="15">
        <f t="shared" si="196"/>
        <v>0</v>
      </c>
      <c r="Z108" s="15"/>
      <c r="AA108" s="15">
        <f t="shared" si="197"/>
        <v>0</v>
      </c>
      <c r="AB108" s="15"/>
      <c r="AC108" s="15">
        <f t="shared" si="198"/>
        <v>0</v>
      </c>
      <c r="AD108" s="15"/>
      <c r="AE108" s="15">
        <f t="shared" si="199"/>
        <v>0</v>
      </c>
      <c r="AF108" s="15"/>
      <c r="AG108" s="15">
        <f t="shared" si="216"/>
        <v>0</v>
      </c>
      <c r="AH108" s="24"/>
      <c r="AI108" s="15">
        <f t="shared" si="217"/>
        <v>0</v>
      </c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>
        <f t="shared" si="205"/>
        <v>0</v>
      </c>
      <c r="AU108" s="16"/>
      <c r="AV108" s="16">
        <f t="shared" si="218"/>
        <v>0</v>
      </c>
      <c r="AW108" s="26"/>
      <c r="AX108" s="16">
        <f t="shared" si="219"/>
        <v>0</v>
      </c>
      <c r="AY108" s="9" t="s">
        <v>375</v>
      </c>
      <c r="AZ108" s="13"/>
    </row>
    <row r="109" spans="1:53" x14ac:dyDescent="0.3">
      <c r="A109" s="58"/>
      <c r="B109" s="79" t="s">
        <v>19</v>
      </c>
      <c r="C109" s="6"/>
      <c r="D109" s="15"/>
      <c r="E109" s="44"/>
      <c r="F109" s="15"/>
      <c r="G109" s="15"/>
      <c r="H109" s="15">
        <f t="shared" si="188"/>
        <v>0</v>
      </c>
      <c r="I109" s="15"/>
      <c r="J109" s="15">
        <f t="shared" si="189"/>
        <v>0</v>
      </c>
      <c r="K109" s="15"/>
      <c r="L109" s="15">
        <f t="shared" si="190"/>
        <v>0</v>
      </c>
      <c r="M109" s="15">
        <v>346281.3</v>
      </c>
      <c r="N109" s="15">
        <f t="shared" si="191"/>
        <v>346281.3</v>
      </c>
      <c r="O109" s="15"/>
      <c r="P109" s="15">
        <f t="shared" si="214"/>
        <v>346281.3</v>
      </c>
      <c r="Q109" s="24"/>
      <c r="R109" s="15">
        <f t="shared" si="215"/>
        <v>346281.3</v>
      </c>
      <c r="S109" s="15"/>
      <c r="T109" s="44"/>
      <c r="U109" s="15">
        <f t="shared" si="212"/>
        <v>0</v>
      </c>
      <c r="V109" s="15"/>
      <c r="W109" s="15">
        <f t="shared" si="195"/>
        <v>0</v>
      </c>
      <c r="X109" s="15"/>
      <c r="Y109" s="15">
        <f t="shared" si="196"/>
        <v>0</v>
      </c>
      <c r="Z109" s="15"/>
      <c r="AA109" s="15">
        <f t="shared" si="197"/>
        <v>0</v>
      </c>
      <c r="AB109" s="15"/>
      <c r="AC109" s="15">
        <f t="shared" si="198"/>
        <v>0</v>
      </c>
      <c r="AD109" s="15"/>
      <c r="AE109" s="15">
        <f t="shared" si="199"/>
        <v>0</v>
      </c>
      <c r="AF109" s="15"/>
      <c r="AG109" s="15">
        <f t="shared" si="216"/>
        <v>0</v>
      </c>
      <c r="AH109" s="24"/>
      <c r="AI109" s="15">
        <f t="shared" si="217"/>
        <v>0</v>
      </c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>
        <f t="shared" si="205"/>
        <v>0</v>
      </c>
      <c r="AU109" s="16"/>
      <c r="AV109" s="16">
        <f t="shared" si="218"/>
        <v>0</v>
      </c>
      <c r="AW109" s="26"/>
      <c r="AX109" s="16">
        <f t="shared" si="219"/>
        <v>0</v>
      </c>
      <c r="AZ109" s="13"/>
    </row>
    <row r="110" spans="1:53" ht="56.25" x14ac:dyDescent="0.3">
      <c r="A110" s="58" t="s">
        <v>168</v>
      </c>
      <c r="B110" s="79" t="s">
        <v>67</v>
      </c>
      <c r="C110" s="6" t="s">
        <v>128</v>
      </c>
      <c r="D110" s="15">
        <v>0</v>
      </c>
      <c r="E110" s="44">
        <v>0</v>
      </c>
      <c r="F110" s="15">
        <f t="shared" si="211"/>
        <v>0</v>
      </c>
      <c r="G110" s="15">
        <v>0</v>
      </c>
      <c r="H110" s="15">
        <f t="shared" si="188"/>
        <v>0</v>
      </c>
      <c r="I110" s="15">
        <v>0</v>
      </c>
      <c r="J110" s="15">
        <f t="shared" si="189"/>
        <v>0</v>
      </c>
      <c r="K110" s="15">
        <v>0</v>
      </c>
      <c r="L110" s="15">
        <f t="shared" si="190"/>
        <v>0</v>
      </c>
      <c r="M110" s="15">
        <v>4935.2139999999999</v>
      </c>
      <c r="N110" s="15">
        <f t="shared" si="191"/>
        <v>4935.2139999999999</v>
      </c>
      <c r="O110" s="15"/>
      <c r="P110" s="15">
        <f t="shared" si="214"/>
        <v>4935.2139999999999</v>
      </c>
      <c r="Q110" s="24"/>
      <c r="R110" s="15">
        <f t="shared" si="215"/>
        <v>4935.2139999999999</v>
      </c>
      <c r="S110" s="15">
        <v>14760.4</v>
      </c>
      <c r="T110" s="44">
        <v>0</v>
      </c>
      <c r="U110" s="15">
        <f t="shared" si="212"/>
        <v>14760.4</v>
      </c>
      <c r="V110" s="15">
        <v>0</v>
      </c>
      <c r="W110" s="15">
        <f t="shared" si="195"/>
        <v>14760.4</v>
      </c>
      <c r="X110" s="15">
        <v>0</v>
      </c>
      <c r="Y110" s="15">
        <f t="shared" si="196"/>
        <v>14760.4</v>
      </c>
      <c r="Z110" s="15">
        <v>0</v>
      </c>
      <c r="AA110" s="15">
        <f t="shared" si="197"/>
        <v>14760.4</v>
      </c>
      <c r="AB110" s="15">
        <v>0</v>
      </c>
      <c r="AC110" s="15">
        <f t="shared" si="198"/>
        <v>14760.4</v>
      </c>
      <c r="AD110" s="15">
        <v>-4935.2139999999999</v>
      </c>
      <c r="AE110" s="15">
        <f t="shared" si="199"/>
        <v>9825.1859999999997</v>
      </c>
      <c r="AF110" s="15"/>
      <c r="AG110" s="15">
        <f t="shared" si="216"/>
        <v>9825.1859999999997</v>
      </c>
      <c r="AH110" s="24"/>
      <c r="AI110" s="15">
        <f t="shared" si="217"/>
        <v>9825.1859999999997</v>
      </c>
      <c r="AJ110" s="16">
        <v>0</v>
      </c>
      <c r="AK110" s="16">
        <v>0</v>
      </c>
      <c r="AL110" s="16">
        <f t="shared" si="213"/>
        <v>0</v>
      </c>
      <c r="AM110" s="16">
        <v>0</v>
      </c>
      <c r="AN110" s="16">
        <f t="shared" si="202"/>
        <v>0</v>
      </c>
      <c r="AO110" s="16">
        <v>0</v>
      </c>
      <c r="AP110" s="16">
        <f t="shared" si="203"/>
        <v>0</v>
      </c>
      <c r="AQ110" s="16">
        <v>0</v>
      </c>
      <c r="AR110" s="16">
        <f t="shared" si="204"/>
        <v>0</v>
      </c>
      <c r="AS110" s="16">
        <v>0</v>
      </c>
      <c r="AT110" s="16">
        <f t="shared" si="205"/>
        <v>0</v>
      </c>
      <c r="AU110" s="16">
        <v>0</v>
      </c>
      <c r="AV110" s="16">
        <f t="shared" si="218"/>
        <v>0</v>
      </c>
      <c r="AW110" s="26">
        <v>0</v>
      </c>
      <c r="AX110" s="16">
        <f t="shared" si="219"/>
        <v>0</v>
      </c>
      <c r="AY110" s="9" t="s">
        <v>101</v>
      </c>
      <c r="AZ110" s="13"/>
    </row>
    <row r="111" spans="1:53" ht="56.25" hidden="1" x14ac:dyDescent="0.3">
      <c r="A111" s="1" t="s">
        <v>164</v>
      </c>
      <c r="B111" s="21" t="s">
        <v>68</v>
      </c>
      <c r="C111" s="6" t="s">
        <v>128</v>
      </c>
      <c r="D111" s="15">
        <v>2697</v>
      </c>
      <c r="E111" s="44">
        <v>-2697</v>
      </c>
      <c r="F111" s="15">
        <f t="shared" si="211"/>
        <v>0</v>
      </c>
      <c r="G111" s="15"/>
      <c r="H111" s="15">
        <f t="shared" si="188"/>
        <v>0</v>
      </c>
      <c r="I111" s="15"/>
      <c r="J111" s="15">
        <f t="shared" si="189"/>
        <v>0</v>
      </c>
      <c r="K111" s="15"/>
      <c r="L111" s="15">
        <f t="shared" si="190"/>
        <v>0</v>
      </c>
      <c r="M111" s="15"/>
      <c r="N111" s="15">
        <f t="shared" si="191"/>
        <v>0</v>
      </c>
      <c r="O111" s="15"/>
      <c r="P111" s="15">
        <f t="shared" si="214"/>
        <v>0</v>
      </c>
      <c r="Q111" s="24"/>
      <c r="R111" s="15">
        <f t="shared" si="215"/>
        <v>0</v>
      </c>
      <c r="S111" s="15">
        <v>6293</v>
      </c>
      <c r="T111" s="44">
        <v>-6293</v>
      </c>
      <c r="U111" s="15">
        <f t="shared" si="212"/>
        <v>0</v>
      </c>
      <c r="V111" s="15"/>
      <c r="W111" s="15">
        <f t="shared" si="195"/>
        <v>0</v>
      </c>
      <c r="X111" s="15"/>
      <c r="Y111" s="15">
        <f t="shared" si="196"/>
        <v>0</v>
      </c>
      <c r="Z111" s="15"/>
      <c r="AA111" s="15">
        <f t="shared" si="197"/>
        <v>0</v>
      </c>
      <c r="AB111" s="15"/>
      <c r="AC111" s="15">
        <f t="shared" si="198"/>
        <v>0</v>
      </c>
      <c r="AD111" s="15"/>
      <c r="AE111" s="15">
        <f t="shared" si="199"/>
        <v>0</v>
      </c>
      <c r="AF111" s="15"/>
      <c r="AG111" s="15">
        <f t="shared" si="216"/>
        <v>0</v>
      </c>
      <c r="AH111" s="24"/>
      <c r="AI111" s="15">
        <f t="shared" si="217"/>
        <v>0</v>
      </c>
      <c r="AJ111" s="16">
        <v>0</v>
      </c>
      <c r="AK111" s="16"/>
      <c r="AL111" s="16">
        <f t="shared" si="213"/>
        <v>0</v>
      </c>
      <c r="AM111" s="16"/>
      <c r="AN111" s="16">
        <f t="shared" si="202"/>
        <v>0</v>
      </c>
      <c r="AO111" s="16"/>
      <c r="AP111" s="16">
        <f t="shared" si="203"/>
        <v>0</v>
      </c>
      <c r="AQ111" s="16"/>
      <c r="AR111" s="16">
        <f t="shared" si="204"/>
        <v>0</v>
      </c>
      <c r="AS111" s="16"/>
      <c r="AT111" s="16">
        <f t="shared" si="205"/>
        <v>0</v>
      </c>
      <c r="AU111" s="16"/>
      <c r="AV111" s="16">
        <f t="shared" si="218"/>
        <v>0</v>
      </c>
      <c r="AW111" s="26"/>
      <c r="AX111" s="16">
        <f t="shared" si="219"/>
        <v>0</v>
      </c>
      <c r="AY111" s="9" t="s">
        <v>102</v>
      </c>
      <c r="AZ111" s="13">
        <v>0</v>
      </c>
    </row>
    <row r="112" spans="1:53" ht="75" x14ac:dyDescent="0.3">
      <c r="A112" s="58" t="s">
        <v>169</v>
      </c>
      <c r="B112" s="79" t="s">
        <v>68</v>
      </c>
      <c r="C112" s="6" t="s">
        <v>251</v>
      </c>
      <c r="D112" s="15"/>
      <c r="E112" s="44">
        <v>2697</v>
      </c>
      <c r="F112" s="15">
        <f t="shared" si="211"/>
        <v>2697</v>
      </c>
      <c r="G112" s="15"/>
      <c r="H112" s="15">
        <f t="shared" si="188"/>
        <v>2697</v>
      </c>
      <c r="I112" s="15"/>
      <c r="J112" s="15">
        <f t="shared" si="189"/>
        <v>2697</v>
      </c>
      <c r="K112" s="15"/>
      <c r="L112" s="15">
        <f t="shared" si="190"/>
        <v>2697</v>
      </c>
      <c r="M112" s="15"/>
      <c r="N112" s="15">
        <f t="shared" si="191"/>
        <v>2697</v>
      </c>
      <c r="O112" s="15"/>
      <c r="P112" s="15">
        <f t="shared" si="214"/>
        <v>2697</v>
      </c>
      <c r="Q112" s="24"/>
      <c r="R112" s="15">
        <f t="shared" si="215"/>
        <v>2697</v>
      </c>
      <c r="S112" s="15"/>
      <c r="T112" s="44">
        <v>6293</v>
      </c>
      <c r="U112" s="15">
        <f t="shared" si="212"/>
        <v>6293</v>
      </c>
      <c r="V112" s="15"/>
      <c r="W112" s="15">
        <f t="shared" si="195"/>
        <v>6293</v>
      </c>
      <c r="X112" s="15"/>
      <c r="Y112" s="15">
        <f t="shared" si="196"/>
        <v>6293</v>
      </c>
      <c r="Z112" s="15"/>
      <c r="AA112" s="15">
        <f t="shared" si="197"/>
        <v>6293</v>
      </c>
      <c r="AB112" s="15"/>
      <c r="AC112" s="15">
        <f t="shared" si="198"/>
        <v>6293</v>
      </c>
      <c r="AD112" s="15"/>
      <c r="AE112" s="15">
        <f t="shared" si="199"/>
        <v>6293</v>
      </c>
      <c r="AF112" s="15"/>
      <c r="AG112" s="15">
        <f t="shared" si="216"/>
        <v>6293</v>
      </c>
      <c r="AH112" s="24"/>
      <c r="AI112" s="15">
        <f t="shared" si="217"/>
        <v>6293</v>
      </c>
      <c r="AJ112" s="16"/>
      <c r="AK112" s="16"/>
      <c r="AL112" s="16">
        <f t="shared" si="213"/>
        <v>0</v>
      </c>
      <c r="AM112" s="16"/>
      <c r="AN112" s="16">
        <f t="shared" si="202"/>
        <v>0</v>
      </c>
      <c r="AO112" s="16"/>
      <c r="AP112" s="16">
        <f t="shared" si="203"/>
        <v>0</v>
      </c>
      <c r="AQ112" s="16"/>
      <c r="AR112" s="16">
        <f t="shared" si="204"/>
        <v>0</v>
      </c>
      <c r="AS112" s="16"/>
      <c r="AT112" s="16">
        <f t="shared" si="205"/>
        <v>0</v>
      </c>
      <c r="AU112" s="16"/>
      <c r="AV112" s="16">
        <f t="shared" si="218"/>
        <v>0</v>
      </c>
      <c r="AW112" s="26"/>
      <c r="AX112" s="16">
        <f t="shared" si="219"/>
        <v>0</v>
      </c>
      <c r="AY112" s="9" t="s">
        <v>102</v>
      </c>
      <c r="AZ112" s="13"/>
    </row>
    <row r="113" spans="1:52" ht="56.25" x14ac:dyDescent="0.3">
      <c r="A113" s="58" t="s">
        <v>170</v>
      </c>
      <c r="B113" s="79" t="s">
        <v>69</v>
      </c>
      <c r="C113" s="6" t="s">
        <v>128</v>
      </c>
      <c r="D113" s="15">
        <v>41944.5</v>
      </c>
      <c r="E113" s="44"/>
      <c r="F113" s="15">
        <f t="shared" si="211"/>
        <v>41944.5</v>
      </c>
      <c r="G113" s="15"/>
      <c r="H113" s="15">
        <f t="shared" si="188"/>
        <v>41944.5</v>
      </c>
      <c r="I113" s="15"/>
      <c r="J113" s="15">
        <f t="shared" si="189"/>
        <v>41944.5</v>
      </c>
      <c r="K113" s="15"/>
      <c r="L113" s="15">
        <f t="shared" si="190"/>
        <v>41944.5</v>
      </c>
      <c r="M113" s="15">
        <v>-31672.5</v>
      </c>
      <c r="N113" s="15">
        <f t="shared" si="191"/>
        <v>10272</v>
      </c>
      <c r="O113" s="15"/>
      <c r="P113" s="15">
        <f t="shared" si="214"/>
        <v>10272</v>
      </c>
      <c r="Q113" s="24"/>
      <c r="R113" s="15">
        <f t="shared" si="215"/>
        <v>10272</v>
      </c>
      <c r="S113" s="15">
        <v>86980.4</v>
      </c>
      <c r="T113" s="44"/>
      <c r="U113" s="15">
        <f t="shared" si="212"/>
        <v>86980.4</v>
      </c>
      <c r="V113" s="15"/>
      <c r="W113" s="15">
        <f t="shared" si="195"/>
        <v>86980.4</v>
      </c>
      <c r="X113" s="15"/>
      <c r="Y113" s="15">
        <f t="shared" si="196"/>
        <v>86980.4</v>
      </c>
      <c r="Z113" s="15"/>
      <c r="AA113" s="15">
        <f t="shared" si="197"/>
        <v>86980.4</v>
      </c>
      <c r="AB113" s="15"/>
      <c r="AC113" s="15">
        <f t="shared" si="198"/>
        <v>86980.4</v>
      </c>
      <c r="AD113" s="15">
        <v>33472.125999999997</v>
      </c>
      <c r="AE113" s="15">
        <f t="shared" si="199"/>
        <v>120452.52599999998</v>
      </c>
      <c r="AF113" s="15"/>
      <c r="AG113" s="15">
        <f t="shared" si="216"/>
        <v>120452.52599999998</v>
      </c>
      <c r="AH113" s="24"/>
      <c r="AI113" s="15">
        <f t="shared" si="217"/>
        <v>120452.52599999998</v>
      </c>
      <c r="AJ113" s="16">
        <v>8017</v>
      </c>
      <c r="AK113" s="16"/>
      <c r="AL113" s="16">
        <f t="shared" si="213"/>
        <v>8017</v>
      </c>
      <c r="AM113" s="16"/>
      <c r="AN113" s="16">
        <f t="shared" si="202"/>
        <v>8017</v>
      </c>
      <c r="AO113" s="16"/>
      <c r="AP113" s="16">
        <f t="shared" si="203"/>
        <v>8017</v>
      </c>
      <c r="AQ113" s="16"/>
      <c r="AR113" s="16">
        <f t="shared" si="204"/>
        <v>8017</v>
      </c>
      <c r="AS113" s="16">
        <v>-1959.69</v>
      </c>
      <c r="AT113" s="16">
        <f t="shared" si="205"/>
        <v>6057.3099999999995</v>
      </c>
      <c r="AU113" s="16"/>
      <c r="AV113" s="16">
        <f t="shared" si="218"/>
        <v>6057.3099999999995</v>
      </c>
      <c r="AW113" s="26"/>
      <c r="AX113" s="16">
        <f t="shared" si="219"/>
        <v>6057.3099999999995</v>
      </c>
      <c r="AY113" s="9" t="s">
        <v>103</v>
      </c>
      <c r="AZ113" s="13"/>
    </row>
    <row r="114" spans="1:52" ht="56.25" x14ac:dyDescent="0.3">
      <c r="A114" s="58" t="s">
        <v>171</v>
      </c>
      <c r="B114" s="79" t="s">
        <v>70</v>
      </c>
      <c r="C114" s="6" t="s">
        <v>128</v>
      </c>
      <c r="D114" s="15">
        <v>15000</v>
      </c>
      <c r="E114" s="44"/>
      <c r="F114" s="15">
        <f t="shared" si="211"/>
        <v>15000</v>
      </c>
      <c r="G114" s="15"/>
      <c r="H114" s="15">
        <f t="shared" si="188"/>
        <v>15000</v>
      </c>
      <c r="I114" s="15"/>
      <c r="J114" s="15">
        <f t="shared" si="189"/>
        <v>15000</v>
      </c>
      <c r="K114" s="15"/>
      <c r="L114" s="15">
        <f t="shared" si="190"/>
        <v>15000</v>
      </c>
      <c r="M114" s="15">
        <v>-15000</v>
      </c>
      <c r="N114" s="15">
        <f t="shared" si="191"/>
        <v>0</v>
      </c>
      <c r="O114" s="15"/>
      <c r="P114" s="15">
        <f t="shared" si="214"/>
        <v>0</v>
      </c>
      <c r="Q114" s="24"/>
      <c r="R114" s="15">
        <f t="shared" si="215"/>
        <v>0</v>
      </c>
      <c r="S114" s="15">
        <v>27000</v>
      </c>
      <c r="T114" s="44"/>
      <c r="U114" s="15">
        <f t="shared" si="212"/>
        <v>27000</v>
      </c>
      <c r="V114" s="15"/>
      <c r="W114" s="15">
        <f t="shared" si="195"/>
        <v>27000</v>
      </c>
      <c r="X114" s="15"/>
      <c r="Y114" s="15">
        <f t="shared" si="196"/>
        <v>27000</v>
      </c>
      <c r="Z114" s="15"/>
      <c r="AA114" s="15">
        <f t="shared" si="197"/>
        <v>27000</v>
      </c>
      <c r="AB114" s="15"/>
      <c r="AC114" s="15">
        <f t="shared" si="198"/>
        <v>27000</v>
      </c>
      <c r="AD114" s="15">
        <v>13040.31</v>
      </c>
      <c r="AE114" s="15">
        <f t="shared" si="199"/>
        <v>40040.31</v>
      </c>
      <c r="AF114" s="15"/>
      <c r="AG114" s="15">
        <f t="shared" si="216"/>
        <v>40040.31</v>
      </c>
      <c r="AH114" s="24"/>
      <c r="AI114" s="15">
        <f t="shared" si="217"/>
        <v>40040.31</v>
      </c>
      <c r="AJ114" s="16">
        <v>15000</v>
      </c>
      <c r="AK114" s="16"/>
      <c r="AL114" s="16">
        <f t="shared" si="213"/>
        <v>15000</v>
      </c>
      <c r="AM114" s="16"/>
      <c r="AN114" s="16">
        <f t="shared" si="202"/>
        <v>15000</v>
      </c>
      <c r="AO114" s="16"/>
      <c r="AP114" s="16">
        <f t="shared" si="203"/>
        <v>15000</v>
      </c>
      <c r="AQ114" s="16"/>
      <c r="AR114" s="16">
        <f t="shared" si="204"/>
        <v>15000</v>
      </c>
      <c r="AS114" s="16">
        <v>1959.69</v>
      </c>
      <c r="AT114" s="16">
        <f t="shared" si="205"/>
        <v>16959.689999999999</v>
      </c>
      <c r="AU114" s="16"/>
      <c r="AV114" s="16">
        <f t="shared" si="218"/>
        <v>16959.689999999999</v>
      </c>
      <c r="AW114" s="26"/>
      <c r="AX114" s="16">
        <f t="shared" si="219"/>
        <v>16959.689999999999</v>
      </c>
      <c r="AY114" s="9" t="s">
        <v>104</v>
      </c>
      <c r="AZ114" s="13"/>
    </row>
    <row r="115" spans="1:52" ht="56.25" x14ac:dyDescent="0.3">
      <c r="A115" s="58" t="s">
        <v>172</v>
      </c>
      <c r="B115" s="79" t="s">
        <v>71</v>
      </c>
      <c r="C115" s="6" t="s">
        <v>128</v>
      </c>
      <c r="D115" s="15">
        <v>9900</v>
      </c>
      <c r="E115" s="44"/>
      <c r="F115" s="15">
        <f t="shared" si="211"/>
        <v>9900</v>
      </c>
      <c r="G115" s="15"/>
      <c r="H115" s="15">
        <f t="shared" si="188"/>
        <v>9900</v>
      </c>
      <c r="I115" s="15"/>
      <c r="J115" s="15">
        <f t="shared" si="189"/>
        <v>9900</v>
      </c>
      <c r="K115" s="15"/>
      <c r="L115" s="15">
        <f t="shared" si="190"/>
        <v>9900</v>
      </c>
      <c r="M115" s="15"/>
      <c r="N115" s="15">
        <f t="shared" si="191"/>
        <v>9900</v>
      </c>
      <c r="O115" s="15"/>
      <c r="P115" s="15">
        <f t="shared" si="214"/>
        <v>9900</v>
      </c>
      <c r="Q115" s="24"/>
      <c r="R115" s="15">
        <f t="shared" si="215"/>
        <v>9900</v>
      </c>
      <c r="S115" s="15">
        <v>0</v>
      </c>
      <c r="T115" s="44"/>
      <c r="U115" s="15">
        <f t="shared" si="212"/>
        <v>0</v>
      </c>
      <c r="V115" s="15"/>
      <c r="W115" s="15">
        <f t="shared" si="195"/>
        <v>0</v>
      </c>
      <c r="X115" s="15"/>
      <c r="Y115" s="15">
        <f t="shared" si="196"/>
        <v>0</v>
      </c>
      <c r="Z115" s="15"/>
      <c r="AA115" s="15">
        <f t="shared" si="197"/>
        <v>0</v>
      </c>
      <c r="AB115" s="15"/>
      <c r="AC115" s="15">
        <f t="shared" si="198"/>
        <v>0</v>
      </c>
      <c r="AD115" s="15">
        <v>18177.851999999999</v>
      </c>
      <c r="AE115" s="15">
        <f t="shared" si="199"/>
        <v>18177.851999999999</v>
      </c>
      <c r="AF115" s="15"/>
      <c r="AG115" s="15">
        <f t="shared" si="216"/>
        <v>18177.851999999999</v>
      </c>
      <c r="AH115" s="24"/>
      <c r="AI115" s="15">
        <f t="shared" si="217"/>
        <v>18177.851999999999</v>
      </c>
      <c r="AJ115" s="16">
        <v>0</v>
      </c>
      <c r="AK115" s="16"/>
      <c r="AL115" s="16">
        <f t="shared" si="213"/>
        <v>0</v>
      </c>
      <c r="AM115" s="16"/>
      <c r="AN115" s="16">
        <f t="shared" si="202"/>
        <v>0</v>
      </c>
      <c r="AO115" s="16"/>
      <c r="AP115" s="16">
        <f t="shared" si="203"/>
        <v>0</v>
      </c>
      <c r="AQ115" s="16"/>
      <c r="AR115" s="16">
        <f t="shared" si="204"/>
        <v>0</v>
      </c>
      <c r="AS115" s="16"/>
      <c r="AT115" s="16">
        <f t="shared" si="205"/>
        <v>0</v>
      </c>
      <c r="AU115" s="16"/>
      <c r="AV115" s="16">
        <f t="shared" si="218"/>
        <v>0</v>
      </c>
      <c r="AW115" s="26"/>
      <c r="AX115" s="16">
        <f t="shared" si="219"/>
        <v>0</v>
      </c>
      <c r="AY115" s="9" t="s">
        <v>105</v>
      </c>
      <c r="AZ115" s="13"/>
    </row>
    <row r="116" spans="1:52" ht="56.25" x14ac:dyDescent="0.3">
      <c r="A116" s="58" t="s">
        <v>173</v>
      </c>
      <c r="B116" s="79" t="s">
        <v>72</v>
      </c>
      <c r="C116" s="6" t="s">
        <v>354</v>
      </c>
      <c r="D116" s="15">
        <v>10791</v>
      </c>
      <c r="E116" s="44"/>
      <c r="F116" s="15">
        <f t="shared" si="211"/>
        <v>10791</v>
      </c>
      <c r="G116" s="15">
        <v>5553.5469999999996</v>
      </c>
      <c r="H116" s="15">
        <f t="shared" si="188"/>
        <v>16344.546999999999</v>
      </c>
      <c r="I116" s="15"/>
      <c r="J116" s="15">
        <f t="shared" si="189"/>
        <v>16344.546999999999</v>
      </c>
      <c r="K116" s="15"/>
      <c r="L116" s="15">
        <f t="shared" si="190"/>
        <v>16344.546999999999</v>
      </c>
      <c r="M116" s="15"/>
      <c r="N116" s="15">
        <f t="shared" si="191"/>
        <v>16344.546999999999</v>
      </c>
      <c r="O116" s="15"/>
      <c r="P116" s="15">
        <f t="shared" si="214"/>
        <v>16344.546999999999</v>
      </c>
      <c r="Q116" s="24"/>
      <c r="R116" s="15">
        <f t="shared" si="215"/>
        <v>16344.546999999999</v>
      </c>
      <c r="S116" s="15">
        <v>0</v>
      </c>
      <c r="T116" s="44"/>
      <c r="U116" s="15">
        <f t="shared" si="212"/>
        <v>0</v>
      </c>
      <c r="V116" s="15"/>
      <c r="W116" s="15">
        <f t="shared" si="195"/>
        <v>0</v>
      </c>
      <c r="X116" s="15"/>
      <c r="Y116" s="15">
        <f t="shared" si="196"/>
        <v>0</v>
      </c>
      <c r="Z116" s="15"/>
      <c r="AA116" s="15">
        <f t="shared" si="197"/>
        <v>0</v>
      </c>
      <c r="AB116" s="15"/>
      <c r="AC116" s="15">
        <f t="shared" si="198"/>
        <v>0</v>
      </c>
      <c r="AD116" s="15"/>
      <c r="AE116" s="15">
        <f t="shared" si="199"/>
        <v>0</v>
      </c>
      <c r="AF116" s="15"/>
      <c r="AG116" s="15">
        <f t="shared" si="216"/>
        <v>0</v>
      </c>
      <c r="AH116" s="24"/>
      <c r="AI116" s="15">
        <f t="shared" si="217"/>
        <v>0</v>
      </c>
      <c r="AJ116" s="16">
        <v>0</v>
      </c>
      <c r="AK116" s="16"/>
      <c r="AL116" s="16">
        <f t="shared" si="213"/>
        <v>0</v>
      </c>
      <c r="AM116" s="16"/>
      <c r="AN116" s="16">
        <f t="shared" si="202"/>
        <v>0</v>
      </c>
      <c r="AO116" s="16"/>
      <c r="AP116" s="16">
        <f t="shared" si="203"/>
        <v>0</v>
      </c>
      <c r="AQ116" s="16"/>
      <c r="AR116" s="16">
        <f t="shared" si="204"/>
        <v>0</v>
      </c>
      <c r="AS116" s="16"/>
      <c r="AT116" s="16">
        <f t="shared" si="205"/>
        <v>0</v>
      </c>
      <c r="AU116" s="16"/>
      <c r="AV116" s="16">
        <f t="shared" si="218"/>
        <v>0</v>
      </c>
      <c r="AW116" s="26"/>
      <c r="AX116" s="16">
        <f t="shared" si="219"/>
        <v>0</v>
      </c>
      <c r="AY116" s="9" t="s">
        <v>106</v>
      </c>
      <c r="AZ116" s="13"/>
    </row>
    <row r="117" spans="1:52" ht="56.25" x14ac:dyDescent="0.3">
      <c r="A117" s="58" t="s">
        <v>174</v>
      </c>
      <c r="B117" s="79" t="s">
        <v>73</v>
      </c>
      <c r="C117" s="6" t="s">
        <v>3</v>
      </c>
      <c r="D117" s="15">
        <f>D119+D120+D121</f>
        <v>2034327.7</v>
      </c>
      <c r="E117" s="44">
        <f>E119+E120+E121</f>
        <v>0</v>
      </c>
      <c r="F117" s="15">
        <f t="shared" si="211"/>
        <v>2034327.7</v>
      </c>
      <c r="G117" s="15">
        <f>G119+G120+G121</f>
        <v>6.46</v>
      </c>
      <c r="H117" s="15">
        <f t="shared" si="188"/>
        <v>2034334.16</v>
      </c>
      <c r="I117" s="15">
        <f>I119+I120+I121</f>
        <v>0</v>
      </c>
      <c r="J117" s="15">
        <f t="shared" si="189"/>
        <v>2034334.16</v>
      </c>
      <c r="K117" s="15">
        <f>K119+K120+K121</f>
        <v>0</v>
      </c>
      <c r="L117" s="15">
        <f t="shared" si="190"/>
        <v>2034334.16</v>
      </c>
      <c r="M117" s="15">
        <f>M119+M120+M121</f>
        <v>1002241.904</v>
      </c>
      <c r="N117" s="15">
        <f t="shared" si="191"/>
        <v>3036576.0639999998</v>
      </c>
      <c r="O117" s="15">
        <f>O119+O120+O121</f>
        <v>492.76900000000001</v>
      </c>
      <c r="P117" s="15">
        <f t="shared" si="214"/>
        <v>3037068.8329999996</v>
      </c>
      <c r="Q117" s="24">
        <f>Q119+Q120+Q121</f>
        <v>37982.144999999997</v>
      </c>
      <c r="R117" s="15">
        <f t="shared" si="215"/>
        <v>3075050.9779999997</v>
      </c>
      <c r="S117" s="15">
        <f>S119+S120+S121</f>
        <v>2176385.7999999998</v>
      </c>
      <c r="T117" s="44">
        <f>T119+T120+T121</f>
        <v>0</v>
      </c>
      <c r="U117" s="15">
        <f t="shared" si="212"/>
        <v>2176385.7999999998</v>
      </c>
      <c r="V117" s="15">
        <f>V119+V120+V121</f>
        <v>0</v>
      </c>
      <c r="W117" s="15">
        <f t="shared" si="195"/>
        <v>2176385.7999999998</v>
      </c>
      <c r="X117" s="15">
        <f>X119+X120+X121</f>
        <v>0</v>
      </c>
      <c r="Y117" s="15">
        <f t="shared" si="196"/>
        <v>2176385.7999999998</v>
      </c>
      <c r="Z117" s="15">
        <f>Z119+Z120+Z121</f>
        <v>0</v>
      </c>
      <c r="AA117" s="15">
        <f t="shared" si="197"/>
        <v>2176385.7999999998</v>
      </c>
      <c r="AB117" s="15">
        <f>AB119+AB120+AB121</f>
        <v>0</v>
      </c>
      <c r="AC117" s="15">
        <f t="shared" si="198"/>
        <v>2176385.7999999998</v>
      </c>
      <c r="AD117" s="15">
        <f>AD119+AD120+AD121</f>
        <v>-1404112.203</v>
      </c>
      <c r="AE117" s="15">
        <f t="shared" si="199"/>
        <v>772273.59699999983</v>
      </c>
      <c r="AF117" s="15">
        <f>AF119+AF120+AF121</f>
        <v>0</v>
      </c>
      <c r="AG117" s="15">
        <f t="shared" si="216"/>
        <v>772273.59699999983</v>
      </c>
      <c r="AH117" s="24">
        <f>AH119+AH120+AH121</f>
        <v>0</v>
      </c>
      <c r="AI117" s="15">
        <f t="shared" si="217"/>
        <v>772273.59699999983</v>
      </c>
      <c r="AJ117" s="15">
        <f t="shared" ref="AJ117" si="220">AJ119+AJ120+AJ121</f>
        <v>2648924.9000000004</v>
      </c>
      <c r="AK117" s="16">
        <f>AK119+AK120+AK121</f>
        <v>0</v>
      </c>
      <c r="AL117" s="16">
        <f t="shared" si="213"/>
        <v>2648924.9000000004</v>
      </c>
      <c r="AM117" s="16">
        <f>AM119+AM120+AM121</f>
        <v>0</v>
      </c>
      <c r="AN117" s="16">
        <f t="shared" si="202"/>
        <v>2648924.9000000004</v>
      </c>
      <c r="AO117" s="16">
        <f>AO119+AO120+AO121</f>
        <v>0</v>
      </c>
      <c r="AP117" s="16">
        <f t="shared" si="203"/>
        <v>2648924.9000000004</v>
      </c>
      <c r="AQ117" s="16">
        <f>AQ119+AQ120+AQ121</f>
        <v>0</v>
      </c>
      <c r="AR117" s="16">
        <f t="shared" si="204"/>
        <v>2648924.9000000004</v>
      </c>
      <c r="AS117" s="16">
        <f>AS119+AS120+AS121</f>
        <v>-72147.930999999997</v>
      </c>
      <c r="AT117" s="16">
        <f t="shared" si="205"/>
        <v>2576776.9690000005</v>
      </c>
      <c r="AU117" s="16">
        <f>AU119+AU120+AU121</f>
        <v>0</v>
      </c>
      <c r="AV117" s="16">
        <f t="shared" si="218"/>
        <v>2576776.9690000005</v>
      </c>
      <c r="AW117" s="26">
        <f>AW119+AW120+AW121</f>
        <v>0</v>
      </c>
      <c r="AX117" s="16">
        <f t="shared" si="219"/>
        <v>2576776.9690000005</v>
      </c>
      <c r="AZ117" s="13"/>
    </row>
    <row r="118" spans="1:52" x14ac:dyDescent="0.3">
      <c r="A118" s="58"/>
      <c r="B118" s="7" t="s">
        <v>5</v>
      </c>
      <c r="C118" s="6"/>
      <c r="D118" s="15"/>
      <c r="E118" s="4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24"/>
      <c r="R118" s="15"/>
      <c r="S118" s="15"/>
      <c r="T118" s="44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24"/>
      <c r="AI118" s="15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26"/>
      <c r="AX118" s="16"/>
      <c r="AZ118" s="13"/>
    </row>
    <row r="119" spans="1:52" hidden="1" x14ac:dyDescent="0.3">
      <c r="A119" s="1"/>
      <c r="B119" s="5" t="s">
        <v>6</v>
      </c>
      <c r="C119" s="6"/>
      <c r="D119" s="15">
        <v>668305.69999999995</v>
      </c>
      <c r="E119" s="44"/>
      <c r="F119" s="15">
        <f t="shared" si="211"/>
        <v>668305.69999999995</v>
      </c>
      <c r="G119" s="15">
        <f>6.46</f>
        <v>6.46</v>
      </c>
      <c r="H119" s="15">
        <f t="shared" ref="H119:H122" si="221">F119+G119</f>
        <v>668312.15999999992</v>
      </c>
      <c r="I119" s="15"/>
      <c r="J119" s="15">
        <f t="shared" ref="J119:J122" si="222">H119+I119</f>
        <v>668312.15999999992</v>
      </c>
      <c r="K119" s="15"/>
      <c r="L119" s="15">
        <f t="shared" ref="L119:L122" si="223">J119+K119</f>
        <v>668312.15999999992</v>
      </c>
      <c r="M119" s="15">
        <v>55643.81</v>
      </c>
      <c r="N119" s="15">
        <f t="shared" ref="N119:N122" si="224">L119+M119</f>
        <v>723955.97</v>
      </c>
      <c r="O119" s="15">
        <v>492.76900000000001</v>
      </c>
      <c r="P119" s="15">
        <f t="shared" ref="P119" si="225">N119+O119</f>
        <v>724448.73899999994</v>
      </c>
      <c r="Q119" s="24">
        <v>37982.144999999997</v>
      </c>
      <c r="R119" s="15">
        <f t="shared" ref="R119" si="226">P119+Q119</f>
        <v>762430.88399999996</v>
      </c>
      <c r="S119" s="15">
        <v>65847.199999999997</v>
      </c>
      <c r="T119" s="44"/>
      <c r="U119" s="15">
        <f t="shared" si="212"/>
        <v>65847.199999999997</v>
      </c>
      <c r="V119" s="15"/>
      <c r="W119" s="15">
        <f t="shared" ref="W119:W122" si="227">U119+V119</f>
        <v>65847.199999999997</v>
      </c>
      <c r="X119" s="15"/>
      <c r="Y119" s="15">
        <f>W119+X119</f>
        <v>65847.199999999997</v>
      </c>
      <c r="Z119" s="15"/>
      <c r="AA119" s="15">
        <f>Y119+Z119</f>
        <v>65847.199999999997</v>
      </c>
      <c r="AB119" s="15"/>
      <c r="AC119" s="15">
        <f>AA119+AB119</f>
        <v>65847.199999999997</v>
      </c>
      <c r="AD119" s="15"/>
      <c r="AE119" s="15">
        <f>AC119+AD119</f>
        <v>65847.199999999997</v>
      </c>
      <c r="AF119" s="15"/>
      <c r="AG119" s="15">
        <f>AE119+AF119</f>
        <v>65847.199999999997</v>
      </c>
      <c r="AH119" s="24"/>
      <c r="AI119" s="15">
        <f>AG119+AH119</f>
        <v>65847.199999999997</v>
      </c>
      <c r="AJ119" s="16">
        <v>434970</v>
      </c>
      <c r="AK119" s="16"/>
      <c r="AL119" s="16">
        <f t="shared" si="213"/>
        <v>434970</v>
      </c>
      <c r="AM119" s="16"/>
      <c r="AN119" s="16">
        <f t="shared" ref="AN119:AN122" si="228">AL119+AM119</f>
        <v>434970</v>
      </c>
      <c r="AO119" s="16"/>
      <c r="AP119" s="16">
        <f t="shared" ref="AP119:AP122" si="229">AN119+AO119</f>
        <v>434970</v>
      </c>
      <c r="AQ119" s="16"/>
      <c r="AR119" s="16">
        <f t="shared" ref="AR119:AR122" si="230">AP119+AQ119</f>
        <v>434970</v>
      </c>
      <c r="AS119" s="16"/>
      <c r="AT119" s="16">
        <f t="shared" ref="AT119:AT122" si="231">AR119+AS119</f>
        <v>434970</v>
      </c>
      <c r="AU119" s="16"/>
      <c r="AV119" s="16">
        <f t="shared" ref="AV119:AV122" si="232">AT119+AU119</f>
        <v>434970</v>
      </c>
      <c r="AW119" s="26"/>
      <c r="AX119" s="16">
        <f t="shared" ref="AX119:AX122" si="233">AV119+AW119</f>
        <v>434970</v>
      </c>
      <c r="AY119" s="9" t="s">
        <v>291</v>
      </c>
      <c r="AZ119" s="13">
        <v>0</v>
      </c>
    </row>
    <row r="120" spans="1:52" x14ac:dyDescent="0.3">
      <c r="A120" s="58"/>
      <c r="B120" s="79" t="s">
        <v>12</v>
      </c>
      <c r="C120" s="6"/>
      <c r="D120" s="15">
        <v>691865.7</v>
      </c>
      <c r="E120" s="44"/>
      <c r="F120" s="15">
        <f t="shared" si="211"/>
        <v>691865.7</v>
      </c>
      <c r="G120" s="15"/>
      <c r="H120" s="15">
        <f t="shared" si="221"/>
        <v>691865.7</v>
      </c>
      <c r="I120" s="15"/>
      <c r="J120" s="15">
        <f t="shared" si="222"/>
        <v>691865.7</v>
      </c>
      <c r="K120" s="15"/>
      <c r="L120" s="15">
        <f t="shared" si="223"/>
        <v>691865.7</v>
      </c>
      <c r="M120" s="15">
        <v>-5114.9719999999998</v>
      </c>
      <c r="N120" s="15">
        <f>L120+M120</f>
        <v>686750.728</v>
      </c>
      <c r="O120" s="15"/>
      <c r="P120" s="15">
        <f>N120+O120</f>
        <v>686750.728</v>
      </c>
      <c r="Q120" s="24"/>
      <c r="R120" s="15">
        <f>P120+Q120</f>
        <v>686750.728</v>
      </c>
      <c r="S120" s="15">
        <v>105526.9</v>
      </c>
      <c r="T120" s="44"/>
      <c r="U120" s="15">
        <f t="shared" si="212"/>
        <v>105526.9</v>
      </c>
      <c r="V120" s="15"/>
      <c r="W120" s="15">
        <f t="shared" si="227"/>
        <v>105526.9</v>
      </c>
      <c r="X120" s="15"/>
      <c r="Y120" s="15">
        <f>W120+X120</f>
        <v>105526.9</v>
      </c>
      <c r="Z120" s="15"/>
      <c r="AA120" s="15">
        <f>Y120+Z120</f>
        <v>105526.9</v>
      </c>
      <c r="AB120" s="15"/>
      <c r="AC120" s="15">
        <f>AA120+AB120</f>
        <v>105526.9</v>
      </c>
      <c r="AD120" s="15">
        <v>-9621.643</v>
      </c>
      <c r="AE120" s="15">
        <f>AC120+AD120</f>
        <v>95905.256999999998</v>
      </c>
      <c r="AF120" s="15"/>
      <c r="AG120" s="15">
        <f>AE120+AF120</f>
        <v>95905.256999999998</v>
      </c>
      <c r="AH120" s="24"/>
      <c r="AI120" s="15">
        <f>AG120+AH120</f>
        <v>95905.256999999998</v>
      </c>
      <c r="AJ120" s="16">
        <v>110697.7</v>
      </c>
      <c r="AK120" s="16"/>
      <c r="AL120" s="16">
        <f t="shared" si="213"/>
        <v>110697.7</v>
      </c>
      <c r="AM120" s="16"/>
      <c r="AN120" s="16">
        <f t="shared" si="228"/>
        <v>110697.7</v>
      </c>
      <c r="AO120" s="16"/>
      <c r="AP120" s="16">
        <f t="shared" si="229"/>
        <v>110697.7</v>
      </c>
      <c r="AQ120" s="16"/>
      <c r="AR120" s="16">
        <f t="shared" si="230"/>
        <v>110697.7</v>
      </c>
      <c r="AS120" s="16">
        <v>-3607.3510000000001</v>
      </c>
      <c r="AT120" s="16">
        <f t="shared" si="231"/>
        <v>107090.349</v>
      </c>
      <c r="AU120" s="16"/>
      <c r="AV120" s="16">
        <f t="shared" si="232"/>
        <v>107090.349</v>
      </c>
      <c r="AW120" s="26"/>
      <c r="AX120" s="16">
        <f t="shared" si="233"/>
        <v>107090.349</v>
      </c>
      <c r="AY120" s="9" t="s">
        <v>239</v>
      </c>
      <c r="AZ120" s="13"/>
    </row>
    <row r="121" spans="1:52" ht="37.5" x14ac:dyDescent="0.3">
      <c r="A121" s="58"/>
      <c r="B121" s="79" t="s">
        <v>28</v>
      </c>
      <c r="C121" s="6"/>
      <c r="D121" s="15">
        <v>674156.3</v>
      </c>
      <c r="E121" s="44"/>
      <c r="F121" s="15">
        <f t="shared" si="211"/>
        <v>674156.3</v>
      </c>
      <c r="G121" s="15"/>
      <c r="H121" s="15">
        <f t="shared" si="221"/>
        <v>674156.3</v>
      </c>
      <c r="I121" s="15"/>
      <c r="J121" s="15">
        <f t="shared" si="222"/>
        <v>674156.3</v>
      </c>
      <c r="K121" s="15"/>
      <c r="L121" s="15">
        <f t="shared" si="223"/>
        <v>674156.3</v>
      </c>
      <c r="M121" s="15">
        <v>951713.06599999999</v>
      </c>
      <c r="N121" s="15">
        <f t="shared" si="224"/>
        <v>1625869.3659999999</v>
      </c>
      <c r="O121" s="15"/>
      <c r="P121" s="15">
        <f t="shared" ref="P121:P122" si="234">N121+O121</f>
        <v>1625869.3659999999</v>
      </c>
      <c r="Q121" s="24"/>
      <c r="R121" s="15">
        <f t="shared" ref="R121:R122" si="235">P121+Q121</f>
        <v>1625869.3659999999</v>
      </c>
      <c r="S121" s="15">
        <v>2005011.7</v>
      </c>
      <c r="T121" s="44"/>
      <c r="U121" s="15">
        <f t="shared" si="212"/>
        <v>2005011.7</v>
      </c>
      <c r="V121" s="15"/>
      <c r="W121" s="15">
        <f t="shared" si="227"/>
        <v>2005011.7</v>
      </c>
      <c r="X121" s="15"/>
      <c r="Y121" s="15">
        <f>W121+X121</f>
        <v>2005011.7</v>
      </c>
      <c r="Z121" s="15"/>
      <c r="AA121" s="15">
        <f>Y121+Z121</f>
        <v>2005011.7</v>
      </c>
      <c r="AB121" s="15"/>
      <c r="AC121" s="15">
        <f>AA121+AB121</f>
        <v>2005011.7</v>
      </c>
      <c r="AD121" s="15">
        <v>-1394490.56</v>
      </c>
      <c r="AE121" s="15">
        <f>AC121+AD121</f>
        <v>610521.1399999999</v>
      </c>
      <c r="AF121" s="15"/>
      <c r="AG121" s="15">
        <f>AE121+AF121</f>
        <v>610521.1399999999</v>
      </c>
      <c r="AH121" s="24"/>
      <c r="AI121" s="15">
        <f>AG121+AH121</f>
        <v>610521.1399999999</v>
      </c>
      <c r="AJ121" s="16">
        <v>2103257.2000000002</v>
      </c>
      <c r="AK121" s="16"/>
      <c r="AL121" s="16">
        <f t="shared" si="213"/>
        <v>2103257.2000000002</v>
      </c>
      <c r="AM121" s="16"/>
      <c r="AN121" s="16">
        <f t="shared" si="228"/>
        <v>2103257.2000000002</v>
      </c>
      <c r="AO121" s="16"/>
      <c r="AP121" s="16">
        <f t="shared" si="229"/>
        <v>2103257.2000000002</v>
      </c>
      <c r="AQ121" s="16"/>
      <c r="AR121" s="16">
        <f t="shared" si="230"/>
        <v>2103257.2000000002</v>
      </c>
      <c r="AS121" s="16">
        <v>-68540.58</v>
      </c>
      <c r="AT121" s="16">
        <f t="shared" si="231"/>
        <v>2034716.62</v>
      </c>
      <c r="AU121" s="16"/>
      <c r="AV121" s="16">
        <f t="shared" si="232"/>
        <v>2034716.62</v>
      </c>
      <c r="AW121" s="26"/>
      <c r="AX121" s="16">
        <f t="shared" si="233"/>
        <v>2034716.62</v>
      </c>
      <c r="AY121" s="9" t="s">
        <v>238</v>
      </c>
      <c r="AZ121" s="13"/>
    </row>
    <row r="122" spans="1:52" ht="112.5" x14ac:dyDescent="0.3">
      <c r="A122" s="58" t="s">
        <v>175</v>
      </c>
      <c r="B122" s="79" t="s">
        <v>74</v>
      </c>
      <c r="C122" s="6" t="s">
        <v>3</v>
      </c>
      <c r="D122" s="15">
        <f>D124</f>
        <v>72217.5</v>
      </c>
      <c r="E122" s="44">
        <f>E124</f>
        <v>0</v>
      </c>
      <c r="F122" s="15">
        <f t="shared" si="211"/>
        <v>72217.5</v>
      </c>
      <c r="G122" s="15">
        <f>G124</f>
        <v>-197.4</v>
      </c>
      <c r="H122" s="15">
        <f t="shared" si="221"/>
        <v>72020.100000000006</v>
      </c>
      <c r="I122" s="15">
        <f>I124</f>
        <v>0</v>
      </c>
      <c r="J122" s="15">
        <f t="shared" si="222"/>
        <v>72020.100000000006</v>
      </c>
      <c r="K122" s="15">
        <f>K124</f>
        <v>0</v>
      </c>
      <c r="L122" s="15">
        <f t="shared" si="223"/>
        <v>72020.100000000006</v>
      </c>
      <c r="M122" s="15">
        <f>M124</f>
        <v>0</v>
      </c>
      <c r="N122" s="15">
        <f t="shared" si="224"/>
        <v>72020.100000000006</v>
      </c>
      <c r="O122" s="15">
        <f>O124</f>
        <v>0</v>
      </c>
      <c r="P122" s="15">
        <f t="shared" si="234"/>
        <v>72020.100000000006</v>
      </c>
      <c r="Q122" s="24">
        <f>Q124</f>
        <v>0</v>
      </c>
      <c r="R122" s="15">
        <f t="shared" si="235"/>
        <v>72020.100000000006</v>
      </c>
      <c r="S122" s="15">
        <f t="shared" ref="S122:AJ122" si="236">S124</f>
        <v>64310.3</v>
      </c>
      <c r="T122" s="44">
        <f>T124</f>
        <v>0</v>
      </c>
      <c r="U122" s="15">
        <f t="shared" si="212"/>
        <v>64310.3</v>
      </c>
      <c r="V122" s="15">
        <f>V124</f>
        <v>3788.7</v>
      </c>
      <c r="W122" s="15">
        <f t="shared" si="227"/>
        <v>68099</v>
      </c>
      <c r="X122" s="15">
        <f>X124</f>
        <v>0</v>
      </c>
      <c r="Y122" s="15">
        <f>W122+X122</f>
        <v>68099</v>
      </c>
      <c r="Z122" s="15">
        <f>Z124</f>
        <v>0</v>
      </c>
      <c r="AA122" s="15">
        <f>Y122+Z122</f>
        <v>68099</v>
      </c>
      <c r="AB122" s="15">
        <f>AB124</f>
        <v>0</v>
      </c>
      <c r="AC122" s="15">
        <f>AA122+AB122</f>
        <v>68099</v>
      </c>
      <c r="AD122" s="15">
        <f>AD124</f>
        <v>0</v>
      </c>
      <c r="AE122" s="15">
        <f>AC122+AD122</f>
        <v>68099</v>
      </c>
      <c r="AF122" s="15">
        <f>AF124</f>
        <v>0</v>
      </c>
      <c r="AG122" s="15">
        <f>AE122+AF122</f>
        <v>68099</v>
      </c>
      <c r="AH122" s="24">
        <f>AH124</f>
        <v>0</v>
      </c>
      <c r="AI122" s="15">
        <f>AG122+AH122</f>
        <v>68099</v>
      </c>
      <c r="AJ122" s="15">
        <f t="shared" si="236"/>
        <v>52882.2</v>
      </c>
      <c r="AK122" s="16">
        <f>AK124</f>
        <v>0</v>
      </c>
      <c r="AL122" s="16">
        <f t="shared" si="213"/>
        <v>52882.2</v>
      </c>
      <c r="AM122" s="16">
        <f>AM124</f>
        <v>12395.8</v>
      </c>
      <c r="AN122" s="16">
        <f t="shared" si="228"/>
        <v>65278</v>
      </c>
      <c r="AO122" s="16">
        <f>AO124</f>
        <v>0</v>
      </c>
      <c r="AP122" s="16">
        <f t="shared" si="229"/>
        <v>65278</v>
      </c>
      <c r="AQ122" s="16">
        <f>AQ124</f>
        <v>0</v>
      </c>
      <c r="AR122" s="16">
        <f t="shared" si="230"/>
        <v>65278</v>
      </c>
      <c r="AS122" s="16">
        <f>AS124</f>
        <v>0</v>
      </c>
      <c r="AT122" s="16">
        <f t="shared" si="231"/>
        <v>65278</v>
      </c>
      <c r="AU122" s="16">
        <f>AU124</f>
        <v>0</v>
      </c>
      <c r="AV122" s="16">
        <f t="shared" si="232"/>
        <v>65278</v>
      </c>
      <c r="AW122" s="26">
        <f>AW124</f>
        <v>0</v>
      </c>
      <c r="AX122" s="16">
        <f t="shared" si="233"/>
        <v>65278</v>
      </c>
      <c r="AZ122" s="13"/>
    </row>
    <row r="123" spans="1:52" x14ac:dyDescent="0.3">
      <c r="A123" s="58"/>
      <c r="B123" s="79" t="s">
        <v>5</v>
      </c>
      <c r="C123" s="6"/>
      <c r="D123" s="16"/>
      <c r="E123" s="46"/>
      <c r="F123" s="15"/>
      <c r="G123" s="16"/>
      <c r="H123" s="15"/>
      <c r="I123" s="16"/>
      <c r="J123" s="15"/>
      <c r="K123" s="16"/>
      <c r="L123" s="15"/>
      <c r="M123" s="16"/>
      <c r="N123" s="15"/>
      <c r="O123" s="16"/>
      <c r="P123" s="15"/>
      <c r="Q123" s="26"/>
      <c r="R123" s="15"/>
      <c r="S123" s="16"/>
      <c r="T123" s="46"/>
      <c r="U123" s="15"/>
      <c r="V123" s="16"/>
      <c r="W123" s="15"/>
      <c r="X123" s="16"/>
      <c r="Y123" s="15"/>
      <c r="Z123" s="16"/>
      <c r="AA123" s="15"/>
      <c r="AB123" s="16"/>
      <c r="AC123" s="15"/>
      <c r="AD123" s="16"/>
      <c r="AE123" s="15"/>
      <c r="AF123" s="16"/>
      <c r="AG123" s="15"/>
      <c r="AH123" s="26"/>
      <c r="AI123" s="15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26"/>
      <c r="AX123" s="16"/>
      <c r="AZ123" s="13"/>
    </row>
    <row r="124" spans="1:52" x14ac:dyDescent="0.3">
      <c r="A124" s="58"/>
      <c r="B124" s="79" t="s">
        <v>12</v>
      </c>
      <c r="C124" s="6"/>
      <c r="D124" s="16">
        <v>72217.5</v>
      </c>
      <c r="E124" s="46"/>
      <c r="F124" s="15">
        <f t="shared" si="211"/>
        <v>72217.5</v>
      </c>
      <c r="G124" s="16">
        <v>-197.4</v>
      </c>
      <c r="H124" s="15">
        <f t="shared" ref="H124:H125" si="237">F124+G124</f>
        <v>72020.100000000006</v>
      </c>
      <c r="I124" s="16"/>
      <c r="J124" s="15">
        <f t="shared" ref="J124:J125" si="238">H124+I124</f>
        <v>72020.100000000006</v>
      </c>
      <c r="K124" s="16"/>
      <c r="L124" s="15">
        <f t="shared" ref="L124:L125" si="239">J124+K124</f>
        <v>72020.100000000006</v>
      </c>
      <c r="M124" s="16"/>
      <c r="N124" s="15">
        <f t="shared" ref="N124:N125" si="240">L124+M124</f>
        <v>72020.100000000006</v>
      </c>
      <c r="O124" s="16"/>
      <c r="P124" s="15">
        <f t="shared" ref="P124:P125" si="241">N124+O124</f>
        <v>72020.100000000006</v>
      </c>
      <c r="Q124" s="26"/>
      <c r="R124" s="15">
        <f t="shared" ref="R124:R125" si="242">P124+Q124</f>
        <v>72020.100000000006</v>
      </c>
      <c r="S124" s="16">
        <v>64310.3</v>
      </c>
      <c r="T124" s="46"/>
      <c r="U124" s="15">
        <f t="shared" si="212"/>
        <v>64310.3</v>
      </c>
      <c r="V124" s="16">
        <v>3788.7</v>
      </c>
      <c r="W124" s="15">
        <f t="shared" ref="W124:W125" si="243">U124+V124</f>
        <v>68099</v>
      </c>
      <c r="X124" s="16"/>
      <c r="Y124" s="15">
        <f>W124+X124</f>
        <v>68099</v>
      </c>
      <c r="Z124" s="16"/>
      <c r="AA124" s="15">
        <f>Y124+Z124</f>
        <v>68099</v>
      </c>
      <c r="AB124" s="16"/>
      <c r="AC124" s="15">
        <f>AA124+AB124</f>
        <v>68099</v>
      </c>
      <c r="AD124" s="16"/>
      <c r="AE124" s="15">
        <f>AC124+AD124</f>
        <v>68099</v>
      </c>
      <c r="AF124" s="16"/>
      <c r="AG124" s="15">
        <f>AE124+AF124</f>
        <v>68099</v>
      </c>
      <c r="AH124" s="26"/>
      <c r="AI124" s="15">
        <f>AG124+AH124</f>
        <v>68099</v>
      </c>
      <c r="AJ124" s="16">
        <v>52882.2</v>
      </c>
      <c r="AK124" s="16"/>
      <c r="AL124" s="16">
        <f t="shared" si="213"/>
        <v>52882.2</v>
      </c>
      <c r="AM124" s="16">
        <v>12395.8</v>
      </c>
      <c r="AN124" s="16">
        <f t="shared" ref="AN124:AN125" si="244">AL124+AM124</f>
        <v>65278</v>
      </c>
      <c r="AO124" s="16"/>
      <c r="AP124" s="16">
        <f t="shared" ref="AP124:AP125" si="245">AN124+AO124</f>
        <v>65278</v>
      </c>
      <c r="AQ124" s="16"/>
      <c r="AR124" s="16">
        <f t="shared" ref="AR124:AR125" si="246">AP124+AQ124</f>
        <v>65278</v>
      </c>
      <c r="AS124" s="16"/>
      <c r="AT124" s="16">
        <f t="shared" ref="AT124:AT125" si="247">AR124+AS124</f>
        <v>65278</v>
      </c>
      <c r="AU124" s="16"/>
      <c r="AV124" s="16">
        <f t="shared" ref="AV124:AV125" si="248">AT124+AU124</f>
        <v>65278</v>
      </c>
      <c r="AW124" s="26"/>
      <c r="AX124" s="16">
        <f t="shared" ref="AX124:AX125" si="249">AV124+AW124</f>
        <v>65278</v>
      </c>
      <c r="AY124" s="9" t="s">
        <v>107</v>
      </c>
      <c r="AZ124" s="13"/>
    </row>
    <row r="125" spans="1:52" ht="56.25" x14ac:dyDescent="0.3">
      <c r="A125" s="58" t="s">
        <v>176</v>
      </c>
      <c r="B125" s="79" t="s">
        <v>75</v>
      </c>
      <c r="C125" s="79" t="s">
        <v>3</v>
      </c>
      <c r="D125" s="16">
        <f>D127+D128</f>
        <v>179202.4</v>
      </c>
      <c r="E125" s="46">
        <f>E127+E128</f>
        <v>0</v>
      </c>
      <c r="F125" s="15">
        <f t="shared" si="211"/>
        <v>179202.4</v>
      </c>
      <c r="G125" s="16">
        <f>G127+G128</f>
        <v>13530.2</v>
      </c>
      <c r="H125" s="15">
        <f t="shared" si="237"/>
        <v>192732.6</v>
      </c>
      <c r="I125" s="16">
        <f>I127+I128</f>
        <v>0</v>
      </c>
      <c r="J125" s="15">
        <f t="shared" si="238"/>
        <v>192732.6</v>
      </c>
      <c r="K125" s="16">
        <f>K127+K128</f>
        <v>0</v>
      </c>
      <c r="L125" s="15">
        <f t="shared" si="239"/>
        <v>192732.6</v>
      </c>
      <c r="M125" s="16">
        <f>M127+M128</f>
        <v>0</v>
      </c>
      <c r="N125" s="15">
        <f t="shared" si="240"/>
        <v>192732.6</v>
      </c>
      <c r="O125" s="16">
        <f>O127+O128</f>
        <v>0</v>
      </c>
      <c r="P125" s="15">
        <f t="shared" si="241"/>
        <v>192732.6</v>
      </c>
      <c r="Q125" s="26">
        <f>Q127+Q128</f>
        <v>0</v>
      </c>
      <c r="R125" s="15">
        <f t="shared" si="242"/>
        <v>192732.6</v>
      </c>
      <c r="S125" s="16">
        <f t="shared" ref="S125:AJ125" si="250">S127+S128</f>
        <v>183300.1</v>
      </c>
      <c r="T125" s="46">
        <f>T127+T128</f>
        <v>0</v>
      </c>
      <c r="U125" s="15">
        <f t="shared" si="212"/>
        <v>183300.1</v>
      </c>
      <c r="V125" s="16">
        <f>V127+V128</f>
        <v>9544.2999999999993</v>
      </c>
      <c r="W125" s="15">
        <f t="shared" si="243"/>
        <v>192844.4</v>
      </c>
      <c r="X125" s="16">
        <f>X127+X128</f>
        <v>0</v>
      </c>
      <c r="Y125" s="15">
        <f>W125+X125</f>
        <v>192844.4</v>
      </c>
      <c r="Z125" s="16">
        <f>Z127+Z128</f>
        <v>0</v>
      </c>
      <c r="AA125" s="15">
        <f>Y125+Z125</f>
        <v>192844.4</v>
      </c>
      <c r="AB125" s="16">
        <f>AB127+AB128</f>
        <v>0</v>
      </c>
      <c r="AC125" s="15">
        <f>AA125+AB125</f>
        <v>192844.4</v>
      </c>
      <c r="AD125" s="16">
        <f>AD127+AD128</f>
        <v>0</v>
      </c>
      <c r="AE125" s="15">
        <f>AC125+AD125</f>
        <v>192844.4</v>
      </c>
      <c r="AF125" s="16">
        <f>AF127+AF128</f>
        <v>0</v>
      </c>
      <c r="AG125" s="15">
        <f>AE125+AF125</f>
        <v>192844.4</v>
      </c>
      <c r="AH125" s="26">
        <f>AH127+AH128</f>
        <v>0</v>
      </c>
      <c r="AI125" s="15">
        <f>AG125+AH125</f>
        <v>192844.4</v>
      </c>
      <c r="AJ125" s="16">
        <f t="shared" si="250"/>
        <v>183300.1</v>
      </c>
      <c r="AK125" s="16">
        <f>AK127+AK128</f>
        <v>0</v>
      </c>
      <c r="AL125" s="16">
        <f t="shared" si="213"/>
        <v>183300.1</v>
      </c>
      <c r="AM125" s="16">
        <f>AM127+AM128</f>
        <v>-4777.1000000000004</v>
      </c>
      <c r="AN125" s="16">
        <f t="shared" si="244"/>
        <v>178523</v>
      </c>
      <c r="AO125" s="16">
        <f>AO127+AO128</f>
        <v>0</v>
      </c>
      <c r="AP125" s="16">
        <f t="shared" si="245"/>
        <v>178523</v>
      </c>
      <c r="AQ125" s="16">
        <f>AQ127+AQ128</f>
        <v>0</v>
      </c>
      <c r="AR125" s="16">
        <f t="shared" si="246"/>
        <v>178523</v>
      </c>
      <c r="AS125" s="16">
        <f>AS127+AS128</f>
        <v>0</v>
      </c>
      <c r="AT125" s="16">
        <f t="shared" si="247"/>
        <v>178523</v>
      </c>
      <c r="AU125" s="16">
        <f>AU127+AU128</f>
        <v>0</v>
      </c>
      <c r="AV125" s="16">
        <f t="shared" si="248"/>
        <v>178523</v>
      </c>
      <c r="AW125" s="26">
        <f>AW127+AW128</f>
        <v>0</v>
      </c>
      <c r="AX125" s="16">
        <f t="shared" si="249"/>
        <v>178523</v>
      </c>
      <c r="AZ125" s="13"/>
    </row>
    <row r="126" spans="1:52" x14ac:dyDescent="0.3">
      <c r="A126" s="58"/>
      <c r="B126" s="5" t="s">
        <v>5</v>
      </c>
      <c r="C126" s="6"/>
      <c r="D126" s="16"/>
      <c r="E126" s="46"/>
      <c r="F126" s="15"/>
      <c r="G126" s="16"/>
      <c r="H126" s="15"/>
      <c r="I126" s="16"/>
      <c r="J126" s="15"/>
      <c r="K126" s="16"/>
      <c r="L126" s="15"/>
      <c r="M126" s="16"/>
      <c r="N126" s="15"/>
      <c r="O126" s="16"/>
      <c r="P126" s="15"/>
      <c r="Q126" s="26"/>
      <c r="R126" s="15"/>
      <c r="S126" s="16"/>
      <c r="T126" s="46"/>
      <c r="U126" s="15"/>
      <c r="V126" s="16"/>
      <c r="W126" s="15"/>
      <c r="X126" s="16"/>
      <c r="Y126" s="15"/>
      <c r="Z126" s="16"/>
      <c r="AA126" s="15"/>
      <c r="AB126" s="16"/>
      <c r="AC126" s="15"/>
      <c r="AD126" s="16"/>
      <c r="AE126" s="15"/>
      <c r="AF126" s="16"/>
      <c r="AG126" s="15"/>
      <c r="AH126" s="26"/>
      <c r="AI126" s="15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26"/>
      <c r="AX126" s="16"/>
      <c r="AZ126" s="13"/>
    </row>
    <row r="127" spans="1:52" x14ac:dyDescent="0.3">
      <c r="A127" s="58"/>
      <c r="B127" s="79" t="s">
        <v>12</v>
      </c>
      <c r="C127" s="6"/>
      <c r="D127" s="16">
        <v>48384.7</v>
      </c>
      <c r="E127" s="46"/>
      <c r="F127" s="15">
        <f t="shared" si="211"/>
        <v>48384.7</v>
      </c>
      <c r="G127" s="16">
        <v>3653.2</v>
      </c>
      <c r="H127" s="15">
        <f t="shared" ref="H127:H136" si="251">F127+G127</f>
        <v>52037.899999999994</v>
      </c>
      <c r="I127" s="16"/>
      <c r="J127" s="15">
        <f t="shared" ref="J127:J132" si="252">H127+I127</f>
        <v>52037.899999999994</v>
      </c>
      <c r="K127" s="16"/>
      <c r="L127" s="15">
        <f t="shared" ref="L127:L132" si="253">J127+K127</f>
        <v>52037.899999999994</v>
      </c>
      <c r="M127" s="16"/>
      <c r="N127" s="15">
        <f t="shared" ref="N127:N132" si="254">L127+M127</f>
        <v>52037.899999999994</v>
      </c>
      <c r="O127" s="16"/>
      <c r="P127" s="15">
        <f t="shared" ref="P127:P132" si="255">N127+O127</f>
        <v>52037.899999999994</v>
      </c>
      <c r="Q127" s="26"/>
      <c r="R127" s="15">
        <f t="shared" ref="R127:R132" si="256">P127+Q127</f>
        <v>52037.899999999994</v>
      </c>
      <c r="S127" s="16">
        <v>45825</v>
      </c>
      <c r="T127" s="46"/>
      <c r="U127" s="15">
        <f t="shared" si="212"/>
        <v>45825</v>
      </c>
      <c r="V127" s="16">
        <v>2386.1</v>
      </c>
      <c r="W127" s="15">
        <f t="shared" ref="W127:W136" si="257">U127+V127</f>
        <v>48211.1</v>
      </c>
      <c r="X127" s="16"/>
      <c r="Y127" s="15">
        <f t="shared" ref="Y127:Y132" si="258">W127+X127</f>
        <v>48211.1</v>
      </c>
      <c r="Z127" s="16"/>
      <c r="AA127" s="15">
        <f t="shared" ref="AA127:AA132" si="259">Y127+Z127</f>
        <v>48211.1</v>
      </c>
      <c r="AB127" s="16"/>
      <c r="AC127" s="15">
        <f t="shared" ref="AC127:AC132" si="260">AA127+AB127</f>
        <v>48211.1</v>
      </c>
      <c r="AD127" s="16"/>
      <c r="AE127" s="15">
        <f t="shared" ref="AE127:AE132" si="261">AC127+AD127</f>
        <v>48211.1</v>
      </c>
      <c r="AF127" s="16"/>
      <c r="AG127" s="15">
        <f t="shared" ref="AG127:AG132" si="262">AE127+AF127</f>
        <v>48211.1</v>
      </c>
      <c r="AH127" s="26"/>
      <c r="AI127" s="15">
        <f t="shared" ref="AI127:AI132" si="263">AG127+AH127</f>
        <v>48211.1</v>
      </c>
      <c r="AJ127" s="16">
        <v>45825</v>
      </c>
      <c r="AK127" s="16"/>
      <c r="AL127" s="16">
        <f t="shared" si="213"/>
        <v>45825</v>
      </c>
      <c r="AM127" s="16">
        <v>-1194.3</v>
      </c>
      <c r="AN127" s="16">
        <f t="shared" ref="AN127:AN136" si="264">AL127+AM127</f>
        <v>44630.7</v>
      </c>
      <c r="AO127" s="16"/>
      <c r="AP127" s="16">
        <f t="shared" ref="AP127:AP132" si="265">AN127+AO127</f>
        <v>44630.7</v>
      </c>
      <c r="AQ127" s="16"/>
      <c r="AR127" s="16">
        <f t="shared" ref="AR127:AR132" si="266">AP127+AQ127</f>
        <v>44630.7</v>
      </c>
      <c r="AS127" s="16"/>
      <c r="AT127" s="16">
        <f t="shared" ref="AT127:AT132" si="267">AR127+AS127</f>
        <v>44630.7</v>
      </c>
      <c r="AU127" s="16"/>
      <c r="AV127" s="16">
        <f t="shared" ref="AV127:AV132" si="268">AT127+AU127</f>
        <v>44630.7</v>
      </c>
      <c r="AW127" s="26"/>
      <c r="AX127" s="16">
        <f t="shared" ref="AX127:AX132" si="269">AV127+AW127</f>
        <v>44630.7</v>
      </c>
      <c r="AY127" s="9" t="s">
        <v>108</v>
      </c>
      <c r="AZ127" s="13"/>
    </row>
    <row r="128" spans="1:52" x14ac:dyDescent="0.3">
      <c r="A128" s="58"/>
      <c r="B128" s="79" t="s">
        <v>19</v>
      </c>
      <c r="C128" s="6"/>
      <c r="D128" s="16">
        <v>130817.7</v>
      </c>
      <c r="E128" s="46"/>
      <c r="F128" s="15">
        <f t="shared" si="211"/>
        <v>130817.7</v>
      </c>
      <c r="G128" s="16">
        <v>9877</v>
      </c>
      <c r="H128" s="15">
        <f t="shared" si="251"/>
        <v>140694.70000000001</v>
      </c>
      <c r="I128" s="16"/>
      <c r="J128" s="15">
        <f t="shared" si="252"/>
        <v>140694.70000000001</v>
      </c>
      <c r="K128" s="16"/>
      <c r="L128" s="15">
        <f t="shared" si="253"/>
        <v>140694.70000000001</v>
      </c>
      <c r="M128" s="16"/>
      <c r="N128" s="15">
        <f t="shared" si="254"/>
        <v>140694.70000000001</v>
      </c>
      <c r="O128" s="16"/>
      <c r="P128" s="15">
        <f t="shared" si="255"/>
        <v>140694.70000000001</v>
      </c>
      <c r="Q128" s="26"/>
      <c r="R128" s="15">
        <f t="shared" si="256"/>
        <v>140694.70000000001</v>
      </c>
      <c r="S128" s="16">
        <v>137475.1</v>
      </c>
      <c r="T128" s="46"/>
      <c r="U128" s="15">
        <f t="shared" si="212"/>
        <v>137475.1</v>
      </c>
      <c r="V128" s="16">
        <v>7158.2</v>
      </c>
      <c r="W128" s="15">
        <f t="shared" si="257"/>
        <v>144633.30000000002</v>
      </c>
      <c r="X128" s="16"/>
      <c r="Y128" s="15">
        <f t="shared" si="258"/>
        <v>144633.30000000002</v>
      </c>
      <c r="Z128" s="16"/>
      <c r="AA128" s="15">
        <f t="shared" si="259"/>
        <v>144633.30000000002</v>
      </c>
      <c r="AB128" s="16"/>
      <c r="AC128" s="15">
        <f t="shared" si="260"/>
        <v>144633.30000000002</v>
      </c>
      <c r="AD128" s="16"/>
      <c r="AE128" s="15">
        <f t="shared" si="261"/>
        <v>144633.30000000002</v>
      </c>
      <c r="AF128" s="16"/>
      <c r="AG128" s="15">
        <f t="shared" si="262"/>
        <v>144633.30000000002</v>
      </c>
      <c r="AH128" s="26"/>
      <c r="AI128" s="15">
        <f t="shared" si="263"/>
        <v>144633.30000000002</v>
      </c>
      <c r="AJ128" s="16">
        <v>137475.1</v>
      </c>
      <c r="AK128" s="16"/>
      <c r="AL128" s="16">
        <f t="shared" si="213"/>
        <v>137475.1</v>
      </c>
      <c r="AM128" s="16">
        <v>-3582.8</v>
      </c>
      <c r="AN128" s="16">
        <f t="shared" si="264"/>
        <v>133892.30000000002</v>
      </c>
      <c r="AO128" s="16"/>
      <c r="AP128" s="16">
        <f t="shared" si="265"/>
        <v>133892.30000000002</v>
      </c>
      <c r="AQ128" s="16"/>
      <c r="AR128" s="16">
        <f t="shared" si="266"/>
        <v>133892.30000000002</v>
      </c>
      <c r="AS128" s="16"/>
      <c r="AT128" s="16">
        <f t="shared" si="267"/>
        <v>133892.30000000002</v>
      </c>
      <c r="AU128" s="16"/>
      <c r="AV128" s="16">
        <f t="shared" si="268"/>
        <v>133892.30000000002</v>
      </c>
      <c r="AW128" s="26"/>
      <c r="AX128" s="16">
        <f t="shared" si="269"/>
        <v>133892.30000000002</v>
      </c>
      <c r="AY128" s="9" t="s">
        <v>108</v>
      </c>
      <c r="AZ128" s="13"/>
    </row>
    <row r="129" spans="1:53" ht="56.25" x14ac:dyDescent="0.3">
      <c r="A129" s="58" t="s">
        <v>177</v>
      </c>
      <c r="B129" s="79" t="s">
        <v>346</v>
      </c>
      <c r="C129" s="6" t="s">
        <v>128</v>
      </c>
      <c r="D129" s="16"/>
      <c r="E129" s="46"/>
      <c r="F129" s="15"/>
      <c r="G129" s="16">
        <v>5138.7460000000001</v>
      </c>
      <c r="H129" s="15">
        <f t="shared" si="251"/>
        <v>5138.7460000000001</v>
      </c>
      <c r="I129" s="16"/>
      <c r="J129" s="15">
        <f t="shared" si="252"/>
        <v>5138.7460000000001</v>
      </c>
      <c r="K129" s="16"/>
      <c r="L129" s="15">
        <f t="shared" si="253"/>
        <v>5138.7460000000001</v>
      </c>
      <c r="M129" s="16"/>
      <c r="N129" s="15">
        <f t="shared" si="254"/>
        <v>5138.7460000000001</v>
      </c>
      <c r="O129" s="16"/>
      <c r="P129" s="15">
        <f t="shared" si="255"/>
        <v>5138.7460000000001</v>
      </c>
      <c r="Q129" s="26"/>
      <c r="R129" s="15">
        <f t="shared" si="256"/>
        <v>5138.7460000000001</v>
      </c>
      <c r="S129" s="16"/>
      <c r="T129" s="46"/>
      <c r="U129" s="15"/>
      <c r="V129" s="16"/>
      <c r="W129" s="15">
        <f t="shared" si="257"/>
        <v>0</v>
      </c>
      <c r="X129" s="16"/>
      <c r="Y129" s="15">
        <f t="shared" si="258"/>
        <v>0</v>
      </c>
      <c r="Z129" s="16"/>
      <c r="AA129" s="15">
        <f t="shared" si="259"/>
        <v>0</v>
      </c>
      <c r="AB129" s="16"/>
      <c r="AC129" s="15">
        <f t="shared" si="260"/>
        <v>0</v>
      </c>
      <c r="AD129" s="16"/>
      <c r="AE129" s="15">
        <f t="shared" si="261"/>
        <v>0</v>
      </c>
      <c r="AF129" s="16"/>
      <c r="AG129" s="15">
        <f t="shared" si="262"/>
        <v>0</v>
      </c>
      <c r="AH129" s="26"/>
      <c r="AI129" s="15">
        <f t="shared" si="263"/>
        <v>0</v>
      </c>
      <c r="AJ129" s="16"/>
      <c r="AK129" s="16"/>
      <c r="AL129" s="16"/>
      <c r="AM129" s="16"/>
      <c r="AN129" s="16">
        <f t="shared" si="264"/>
        <v>0</v>
      </c>
      <c r="AO129" s="16"/>
      <c r="AP129" s="16">
        <f t="shared" si="265"/>
        <v>0</v>
      </c>
      <c r="AQ129" s="16"/>
      <c r="AR129" s="16">
        <f t="shared" si="266"/>
        <v>0</v>
      </c>
      <c r="AS129" s="16"/>
      <c r="AT129" s="16">
        <f t="shared" si="267"/>
        <v>0</v>
      </c>
      <c r="AU129" s="16"/>
      <c r="AV129" s="16">
        <f t="shared" si="268"/>
        <v>0</v>
      </c>
      <c r="AW129" s="26"/>
      <c r="AX129" s="16">
        <f t="shared" si="269"/>
        <v>0</v>
      </c>
      <c r="AY129" s="9" t="s">
        <v>301</v>
      </c>
      <c r="AZ129" s="13"/>
    </row>
    <row r="130" spans="1:53" ht="56.25" x14ac:dyDescent="0.3">
      <c r="A130" s="58" t="s">
        <v>178</v>
      </c>
      <c r="B130" s="79" t="s">
        <v>302</v>
      </c>
      <c r="C130" s="6" t="s">
        <v>128</v>
      </c>
      <c r="D130" s="16"/>
      <c r="E130" s="46"/>
      <c r="F130" s="15"/>
      <c r="G130" s="16">
        <v>9350</v>
      </c>
      <c r="H130" s="15">
        <f t="shared" si="251"/>
        <v>9350</v>
      </c>
      <c r="I130" s="16"/>
      <c r="J130" s="15">
        <f t="shared" si="252"/>
        <v>9350</v>
      </c>
      <c r="K130" s="16"/>
      <c r="L130" s="15">
        <f t="shared" si="253"/>
        <v>9350</v>
      </c>
      <c r="M130" s="16"/>
      <c r="N130" s="15">
        <f t="shared" si="254"/>
        <v>9350</v>
      </c>
      <c r="O130" s="16"/>
      <c r="P130" s="15">
        <f t="shared" si="255"/>
        <v>9350</v>
      </c>
      <c r="Q130" s="26"/>
      <c r="R130" s="15">
        <f t="shared" si="256"/>
        <v>9350</v>
      </c>
      <c r="S130" s="16"/>
      <c r="T130" s="46"/>
      <c r="U130" s="15"/>
      <c r="V130" s="16"/>
      <c r="W130" s="15">
        <f t="shared" si="257"/>
        <v>0</v>
      </c>
      <c r="X130" s="16"/>
      <c r="Y130" s="15">
        <f t="shared" si="258"/>
        <v>0</v>
      </c>
      <c r="Z130" s="16"/>
      <c r="AA130" s="15">
        <f t="shared" si="259"/>
        <v>0</v>
      </c>
      <c r="AB130" s="16"/>
      <c r="AC130" s="15">
        <f t="shared" si="260"/>
        <v>0</v>
      </c>
      <c r="AD130" s="16"/>
      <c r="AE130" s="15">
        <f t="shared" si="261"/>
        <v>0</v>
      </c>
      <c r="AF130" s="16"/>
      <c r="AG130" s="15">
        <f t="shared" si="262"/>
        <v>0</v>
      </c>
      <c r="AH130" s="26"/>
      <c r="AI130" s="15">
        <f t="shared" si="263"/>
        <v>0</v>
      </c>
      <c r="AJ130" s="16"/>
      <c r="AK130" s="16"/>
      <c r="AL130" s="16"/>
      <c r="AM130" s="16"/>
      <c r="AN130" s="16">
        <f t="shared" si="264"/>
        <v>0</v>
      </c>
      <c r="AO130" s="16"/>
      <c r="AP130" s="16">
        <f t="shared" si="265"/>
        <v>0</v>
      </c>
      <c r="AQ130" s="16"/>
      <c r="AR130" s="16">
        <f t="shared" si="266"/>
        <v>0</v>
      </c>
      <c r="AS130" s="16"/>
      <c r="AT130" s="16">
        <f t="shared" si="267"/>
        <v>0</v>
      </c>
      <c r="AU130" s="16"/>
      <c r="AV130" s="16">
        <f t="shared" si="268"/>
        <v>0</v>
      </c>
      <c r="AW130" s="26"/>
      <c r="AX130" s="16">
        <f t="shared" si="269"/>
        <v>0</v>
      </c>
      <c r="AY130" s="9" t="s">
        <v>303</v>
      </c>
      <c r="AZ130" s="13"/>
    </row>
    <row r="131" spans="1:53" ht="56.25" x14ac:dyDescent="0.3">
      <c r="A131" s="58" t="s">
        <v>179</v>
      </c>
      <c r="B131" s="79" t="s">
        <v>304</v>
      </c>
      <c r="C131" s="6" t="s">
        <v>128</v>
      </c>
      <c r="D131" s="16"/>
      <c r="E131" s="46"/>
      <c r="F131" s="15"/>
      <c r="G131" s="16">
        <v>2092.9110000000001</v>
      </c>
      <c r="H131" s="15">
        <f t="shared" si="251"/>
        <v>2092.9110000000001</v>
      </c>
      <c r="I131" s="16"/>
      <c r="J131" s="15">
        <f t="shared" si="252"/>
        <v>2092.9110000000001</v>
      </c>
      <c r="K131" s="16"/>
      <c r="L131" s="15">
        <f t="shared" si="253"/>
        <v>2092.9110000000001</v>
      </c>
      <c r="M131" s="16"/>
      <c r="N131" s="15">
        <f t="shared" si="254"/>
        <v>2092.9110000000001</v>
      </c>
      <c r="O131" s="16"/>
      <c r="P131" s="15">
        <f t="shared" si="255"/>
        <v>2092.9110000000001</v>
      </c>
      <c r="Q131" s="26"/>
      <c r="R131" s="15">
        <f t="shared" si="256"/>
        <v>2092.9110000000001</v>
      </c>
      <c r="S131" s="16"/>
      <c r="T131" s="46"/>
      <c r="U131" s="15"/>
      <c r="V131" s="16"/>
      <c r="W131" s="15">
        <f t="shared" si="257"/>
        <v>0</v>
      </c>
      <c r="X131" s="16"/>
      <c r="Y131" s="15">
        <f t="shared" si="258"/>
        <v>0</v>
      </c>
      <c r="Z131" s="16"/>
      <c r="AA131" s="15">
        <f t="shared" si="259"/>
        <v>0</v>
      </c>
      <c r="AB131" s="16"/>
      <c r="AC131" s="15">
        <f t="shared" si="260"/>
        <v>0</v>
      </c>
      <c r="AD131" s="16"/>
      <c r="AE131" s="15">
        <f t="shared" si="261"/>
        <v>0</v>
      </c>
      <c r="AF131" s="16"/>
      <c r="AG131" s="15">
        <f t="shared" si="262"/>
        <v>0</v>
      </c>
      <c r="AH131" s="26"/>
      <c r="AI131" s="15">
        <f t="shared" si="263"/>
        <v>0</v>
      </c>
      <c r="AJ131" s="16"/>
      <c r="AK131" s="16"/>
      <c r="AL131" s="16"/>
      <c r="AM131" s="16"/>
      <c r="AN131" s="16">
        <f t="shared" si="264"/>
        <v>0</v>
      </c>
      <c r="AO131" s="16"/>
      <c r="AP131" s="16">
        <f t="shared" si="265"/>
        <v>0</v>
      </c>
      <c r="AQ131" s="16"/>
      <c r="AR131" s="16">
        <f t="shared" si="266"/>
        <v>0</v>
      </c>
      <c r="AS131" s="16"/>
      <c r="AT131" s="16">
        <f t="shared" si="267"/>
        <v>0</v>
      </c>
      <c r="AU131" s="16"/>
      <c r="AV131" s="16">
        <f t="shared" si="268"/>
        <v>0</v>
      </c>
      <c r="AW131" s="26"/>
      <c r="AX131" s="16">
        <f t="shared" si="269"/>
        <v>0</v>
      </c>
      <c r="AY131" s="9" t="s">
        <v>305</v>
      </c>
      <c r="AZ131" s="13"/>
    </row>
    <row r="132" spans="1:53" ht="75" hidden="1" x14ac:dyDescent="0.3">
      <c r="A132" s="66" t="s">
        <v>176</v>
      </c>
      <c r="B132" s="63" t="s">
        <v>318</v>
      </c>
      <c r="C132" s="6" t="s">
        <v>251</v>
      </c>
      <c r="D132" s="16"/>
      <c r="E132" s="46"/>
      <c r="F132" s="15"/>
      <c r="G132" s="16"/>
      <c r="H132" s="15">
        <f t="shared" si="251"/>
        <v>0</v>
      </c>
      <c r="I132" s="16"/>
      <c r="J132" s="15">
        <f t="shared" si="252"/>
        <v>0</v>
      </c>
      <c r="K132" s="16"/>
      <c r="L132" s="15">
        <f t="shared" si="253"/>
        <v>0</v>
      </c>
      <c r="M132" s="16"/>
      <c r="N132" s="15">
        <f t="shared" si="254"/>
        <v>0</v>
      </c>
      <c r="O132" s="16"/>
      <c r="P132" s="15">
        <f t="shared" si="255"/>
        <v>0</v>
      </c>
      <c r="Q132" s="26"/>
      <c r="R132" s="15">
        <f t="shared" si="256"/>
        <v>0</v>
      </c>
      <c r="S132" s="16"/>
      <c r="T132" s="46"/>
      <c r="U132" s="15"/>
      <c r="V132" s="16">
        <f>V134</f>
        <v>2850</v>
      </c>
      <c r="W132" s="15">
        <f t="shared" si="257"/>
        <v>2850</v>
      </c>
      <c r="X132" s="16">
        <f>X134</f>
        <v>-2850</v>
      </c>
      <c r="Y132" s="15">
        <f t="shared" si="258"/>
        <v>0</v>
      </c>
      <c r="Z132" s="16">
        <f>Z134</f>
        <v>0</v>
      </c>
      <c r="AA132" s="15">
        <f t="shared" si="259"/>
        <v>0</v>
      </c>
      <c r="AB132" s="16">
        <f>AB134</f>
        <v>0</v>
      </c>
      <c r="AC132" s="15">
        <f t="shared" si="260"/>
        <v>0</v>
      </c>
      <c r="AD132" s="16">
        <f>AD134</f>
        <v>0</v>
      </c>
      <c r="AE132" s="15">
        <f t="shared" si="261"/>
        <v>0</v>
      </c>
      <c r="AF132" s="16">
        <f>AF134</f>
        <v>0</v>
      </c>
      <c r="AG132" s="15">
        <f t="shared" si="262"/>
        <v>0</v>
      </c>
      <c r="AH132" s="26">
        <f>AH134</f>
        <v>0</v>
      </c>
      <c r="AI132" s="15">
        <f t="shared" si="263"/>
        <v>0</v>
      </c>
      <c r="AJ132" s="16"/>
      <c r="AK132" s="16"/>
      <c r="AL132" s="16"/>
      <c r="AM132" s="16"/>
      <c r="AN132" s="16">
        <f t="shared" si="264"/>
        <v>0</v>
      </c>
      <c r="AO132" s="16"/>
      <c r="AP132" s="16">
        <f t="shared" si="265"/>
        <v>0</v>
      </c>
      <c r="AQ132" s="16"/>
      <c r="AR132" s="16">
        <f t="shared" si="266"/>
        <v>0</v>
      </c>
      <c r="AS132" s="16"/>
      <c r="AT132" s="16">
        <f t="shared" si="267"/>
        <v>0</v>
      </c>
      <c r="AU132" s="16"/>
      <c r="AV132" s="16">
        <f t="shared" si="268"/>
        <v>0</v>
      </c>
      <c r="AW132" s="26"/>
      <c r="AX132" s="16">
        <f t="shared" si="269"/>
        <v>0</v>
      </c>
      <c r="AY132" s="9" t="s">
        <v>319</v>
      </c>
      <c r="AZ132" s="13">
        <v>0</v>
      </c>
    </row>
    <row r="133" spans="1:53" hidden="1" x14ac:dyDescent="0.3">
      <c r="A133" s="58"/>
      <c r="B133" s="5" t="s">
        <v>5</v>
      </c>
      <c r="C133" s="6"/>
      <c r="D133" s="16"/>
      <c r="E133" s="46"/>
      <c r="F133" s="15"/>
      <c r="G133" s="16"/>
      <c r="H133" s="15"/>
      <c r="I133" s="16"/>
      <c r="J133" s="15"/>
      <c r="K133" s="16"/>
      <c r="L133" s="15"/>
      <c r="M133" s="16"/>
      <c r="N133" s="15"/>
      <c r="O133" s="16"/>
      <c r="P133" s="15"/>
      <c r="Q133" s="26"/>
      <c r="R133" s="15"/>
      <c r="S133" s="16"/>
      <c r="T133" s="46"/>
      <c r="U133" s="15"/>
      <c r="V133" s="16"/>
      <c r="W133" s="15"/>
      <c r="X133" s="16"/>
      <c r="Y133" s="15"/>
      <c r="Z133" s="16"/>
      <c r="AA133" s="15"/>
      <c r="AB133" s="16"/>
      <c r="AC133" s="15"/>
      <c r="AD133" s="16"/>
      <c r="AE133" s="15"/>
      <c r="AF133" s="16"/>
      <c r="AG133" s="15"/>
      <c r="AH133" s="26"/>
      <c r="AI133" s="15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26"/>
      <c r="AX133" s="16"/>
      <c r="AZ133" s="13">
        <v>0</v>
      </c>
    </row>
    <row r="134" spans="1:53" hidden="1" x14ac:dyDescent="0.3">
      <c r="A134" s="58"/>
      <c r="B134" s="63" t="s">
        <v>12</v>
      </c>
      <c r="C134" s="6"/>
      <c r="D134" s="16"/>
      <c r="E134" s="46"/>
      <c r="F134" s="15"/>
      <c r="G134" s="16"/>
      <c r="H134" s="15">
        <f t="shared" si="251"/>
        <v>0</v>
      </c>
      <c r="I134" s="16"/>
      <c r="J134" s="15">
        <f t="shared" ref="J134:J136" si="270">H134+I134</f>
        <v>0</v>
      </c>
      <c r="K134" s="16"/>
      <c r="L134" s="15">
        <f t="shared" ref="L134:L136" si="271">J134+K134</f>
        <v>0</v>
      </c>
      <c r="M134" s="16"/>
      <c r="N134" s="15">
        <f t="shared" ref="N134:N136" si="272">L134+M134</f>
        <v>0</v>
      </c>
      <c r="O134" s="16"/>
      <c r="P134" s="15">
        <f t="shared" ref="P134:P136" si="273">N134+O134</f>
        <v>0</v>
      </c>
      <c r="Q134" s="26"/>
      <c r="R134" s="15">
        <f t="shared" ref="R134:R136" si="274">P134+Q134</f>
        <v>0</v>
      </c>
      <c r="S134" s="16"/>
      <c r="T134" s="46"/>
      <c r="U134" s="15"/>
      <c r="V134" s="16">
        <v>2850</v>
      </c>
      <c r="W134" s="15">
        <f t="shared" si="257"/>
        <v>2850</v>
      </c>
      <c r="X134" s="16">
        <v>-2850</v>
      </c>
      <c r="Y134" s="15">
        <f>W134+X134</f>
        <v>0</v>
      </c>
      <c r="Z134" s="16"/>
      <c r="AA134" s="15">
        <f>Y134+Z134</f>
        <v>0</v>
      </c>
      <c r="AB134" s="16"/>
      <c r="AC134" s="15">
        <f>AA134+AB134</f>
        <v>0</v>
      </c>
      <c r="AD134" s="16"/>
      <c r="AE134" s="15">
        <f>AC134+AD134</f>
        <v>0</v>
      </c>
      <c r="AF134" s="16"/>
      <c r="AG134" s="15">
        <f>AE134+AF134</f>
        <v>0</v>
      </c>
      <c r="AH134" s="26"/>
      <c r="AI134" s="15">
        <f>AG134+AH134</f>
        <v>0</v>
      </c>
      <c r="AJ134" s="16"/>
      <c r="AK134" s="16"/>
      <c r="AL134" s="16"/>
      <c r="AM134" s="16"/>
      <c r="AN134" s="16">
        <f t="shared" si="264"/>
        <v>0</v>
      </c>
      <c r="AO134" s="16"/>
      <c r="AP134" s="16">
        <f t="shared" ref="AP134:AP136" si="275">AN134+AO134</f>
        <v>0</v>
      </c>
      <c r="AQ134" s="16"/>
      <c r="AR134" s="16">
        <f t="shared" ref="AR134:AR136" si="276">AP134+AQ134</f>
        <v>0</v>
      </c>
      <c r="AS134" s="16"/>
      <c r="AT134" s="16">
        <f t="shared" ref="AT134:AT136" si="277">AR134+AS134</f>
        <v>0</v>
      </c>
      <c r="AU134" s="16"/>
      <c r="AV134" s="16">
        <f t="shared" ref="AV134:AV136" si="278">AT134+AU134</f>
        <v>0</v>
      </c>
      <c r="AW134" s="26"/>
      <c r="AX134" s="16">
        <f t="shared" ref="AX134:AX136" si="279">AV134+AW134</f>
        <v>0</v>
      </c>
      <c r="AZ134" s="13">
        <v>0</v>
      </c>
    </row>
    <row r="135" spans="1:53" ht="56.25" x14ac:dyDescent="0.3">
      <c r="A135" s="58" t="s">
        <v>180</v>
      </c>
      <c r="B135" s="79" t="s">
        <v>382</v>
      </c>
      <c r="C135" s="6" t="s">
        <v>128</v>
      </c>
      <c r="D135" s="16"/>
      <c r="E135" s="46"/>
      <c r="F135" s="15"/>
      <c r="G135" s="16"/>
      <c r="H135" s="15"/>
      <c r="I135" s="16"/>
      <c r="J135" s="15"/>
      <c r="K135" s="16"/>
      <c r="L135" s="15"/>
      <c r="M135" s="16"/>
      <c r="N135" s="15">
        <f t="shared" si="272"/>
        <v>0</v>
      </c>
      <c r="O135" s="16"/>
      <c r="P135" s="15">
        <f t="shared" si="273"/>
        <v>0</v>
      </c>
      <c r="Q135" s="26"/>
      <c r="R135" s="15">
        <f t="shared" si="274"/>
        <v>0</v>
      </c>
      <c r="S135" s="16"/>
      <c r="T135" s="46"/>
      <c r="U135" s="15"/>
      <c r="V135" s="16"/>
      <c r="W135" s="15"/>
      <c r="X135" s="16"/>
      <c r="Y135" s="15"/>
      <c r="Z135" s="16"/>
      <c r="AA135" s="15"/>
      <c r="AB135" s="16"/>
      <c r="AC135" s="15"/>
      <c r="AD135" s="16">
        <v>45000</v>
      </c>
      <c r="AE135" s="15">
        <f>AC135+AD135</f>
        <v>45000</v>
      </c>
      <c r="AF135" s="16"/>
      <c r="AG135" s="15">
        <f>AE135+AF135</f>
        <v>45000</v>
      </c>
      <c r="AH135" s="26"/>
      <c r="AI135" s="15">
        <f>AG135+AH135</f>
        <v>45000</v>
      </c>
      <c r="AJ135" s="16"/>
      <c r="AK135" s="16"/>
      <c r="AL135" s="16"/>
      <c r="AM135" s="16"/>
      <c r="AN135" s="16"/>
      <c r="AO135" s="16"/>
      <c r="AP135" s="16"/>
      <c r="AQ135" s="16"/>
      <c r="AR135" s="16"/>
      <c r="AS135" s="16">
        <v>51669.557999999997</v>
      </c>
      <c r="AT135" s="16">
        <f t="shared" si="277"/>
        <v>51669.557999999997</v>
      </c>
      <c r="AU135" s="16"/>
      <c r="AV135" s="16">
        <f t="shared" si="278"/>
        <v>51669.557999999997</v>
      </c>
      <c r="AW135" s="26"/>
      <c r="AX135" s="16">
        <f t="shared" si="279"/>
        <v>51669.557999999997</v>
      </c>
      <c r="AY135" s="9" t="s">
        <v>376</v>
      </c>
      <c r="AZ135" s="13"/>
    </row>
    <row r="136" spans="1:53" x14ac:dyDescent="0.3">
      <c r="A136" s="58"/>
      <c r="B136" s="79" t="s">
        <v>25</v>
      </c>
      <c r="C136" s="79"/>
      <c r="D136" s="30">
        <f>D138+D139</f>
        <v>210457.8</v>
      </c>
      <c r="E136" s="30">
        <f>E138+E139</f>
        <v>67262.237999999998</v>
      </c>
      <c r="F136" s="29">
        <f t="shared" si="211"/>
        <v>277720.038</v>
      </c>
      <c r="G136" s="30">
        <f>G138+G139</f>
        <v>72670.857999999993</v>
      </c>
      <c r="H136" s="29">
        <f t="shared" si="251"/>
        <v>350390.89600000001</v>
      </c>
      <c r="I136" s="30">
        <f>I138+I139</f>
        <v>48486.6</v>
      </c>
      <c r="J136" s="29">
        <f t="shared" si="270"/>
        <v>398877.49599999998</v>
      </c>
      <c r="K136" s="30">
        <f>K138+K139</f>
        <v>21381.1</v>
      </c>
      <c r="L136" s="29">
        <f t="shared" si="271"/>
        <v>420258.59599999996</v>
      </c>
      <c r="M136" s="30">
        <f>M138+M139</f>
        <v>-38357</v>
      </c>
      <c r="N136" s="29">
        <f t="shared" si="272"/>
        <v>381901.59599999996</v>
      </c>
      <c r="O136" s="30">
        <f>O138+O139</f>
        <v>0</v>
      </c>
      <c r="P136" s="29">
        <f t="shared" si="273"/>
        <v>381901.59599999996</v>
      </c>
      <c r="Q136" s="30">
        <f>Q138+Q139</f>
        <v>0</v>
      </c>
      <c r="R136" s="15">
        <f t="shared" si="274"/>
        <v>381901.59599999996</v>
      </c>
      <c r="S136" s="30">
        <f t="shared" ref="S136:AJ136" si="280">S138+S139</f>
        <v>333295.7</v>
      </c>
      <c r="T136" s="30">
        <f>T138+T139</f>
        <v>0</v>
      </c>
      <c r="U136" s="29">
        <f t="shared" si="212"/>
        <v>333295.7</v>
      </c>
      <c r="V136" s="30">
        <f>V138+V139</f>
        <v>-32677.599999999999</v>
      </c>
      <c r="W136" s="29">
        <f t="shared" si="257"/>
        <v>300618.10000000003</v>
      </c>
      <c r="X136" s="30">
        <f>X138+X139</f>
        <v>0</v>
      </c>
      <c r="Y136" s="29">
        <f>W136+X136</f>
        <v>300618.10000000003</v>
      </c>
      <c r="Z136" s="30">
        <f>Z138+Z139</f>
        <v>-84124.5</v>
      </c>
      <c r="AA136" s="29">
        <f>Y136+Z136</f>
        <v>216493.60000000003</v>
      </c>
      <c r="AB136" s="30">
        <f>AB138+AB139</f>
        <v>0</v>
      </c>
      <c r="AC136" s="29">
        <f>AA136+AB136</f>
        <v>216493.60000000003</v>
      </c>
      <c r="AD136" s="30">
        <f>AD138+AD139</f>
        <v>38357</v>
      </c>
      <c r="AE136" s="29">
        <f>AC136+AD136</f>
        <v>254850.60000000003</v>
      </c>
      <c r="AF136" s="30">
        <f>AF138+AF139</f>
        <v>0</v>
      </c>
      <c r="AG136" s="29">
        <f>AE136+AF136</f>
        <v>254850.60000000003</v>
      </c>
      <c r="AH136" s="30">
        <f>AH138+AH139</f>
        <v>4161.4530000000004</v>
      </c>
      <c r="AI136" s="15">
        <f>AG136+AH136</f>
        <v>259012.05300000004</v>
      </c>
      <c r="AJ136" s="30">
        <f t="shared" si="280"/>
        <v>296266</v>
      </c>
      <c r="AK136" s="30">
        <f>AK138+AK139</f>
        <v>0</v>
      </c>
      <c r="AL136" s="30">
        <f t="shared" si="213"/>
        <v>296266</v>
      </c>
      <c r="AM136" s="30">
        <f>AM138+AM139</f>
        <v>-155766</v>
      </c>
      <c r="AN136" s="30">
        <f t="shared" si="264"/>
        <v>140500</v>
      </c>
      <c r="AO136" s="30">
        <f>AO138+AO139</f>
        <v>-28221.547000000006</v>
      </c>
      <c r="AP136" s="30">
        <f t="shared" si="275"/>
        <v>112278.45299999999</v>
      </c>
      <c r="AQ136" s="30">
        <f>AQ138+AQ139</f>
        <v>28221.546999999999</v>
      </c>
      <c r="AR136" s="30">
        <f t="shared" si="276"/>
        <v>140500</v>
      </c>
      <c r="AS136" s="30">
        <f>AS138+AS139</f>
        <v>0</v>
      </c>
      <c r="AT136" s="30">
        <f t="shared" si="277"/>
        <v>140500</v>
      </c>
      <c r="AU136" s="30">
        <f>AU138+AU139</f>
        <v>0</v>
      </c>
      <c r="AV136" s="30">
        <f t="shared" si="278"/>
        <v>140500</v>
      </c>
      <c r="AW136" s="30">
        <f>AW138+AW139</f>
        <v>0</v>
      </c>
      <c r="AX136" s="16">
        <f t="shared" si="279"/>
        <v>140500</v>
      </c>
      <c r="AY136" s="31"/>
      <c r="AZ136" s="33"/>
      <c r="BA136" s="32"/>
    </row>
    <row r="137" spans="1:53" x14ac:dyDescent="0.3">
      <c r="A137" s="58"/>
      <c r="B137" s="7" t="s">
        <v>5</v>
      </c>
      <c r="C137" s="7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15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15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16"/>
      <c r="AY137" s="31"/>
      <c r="AZ137" s="33"/>
      <c r="BA137" s="32"/>
    </row>
    <row r="138" spans="1:53" s="32" customFormat="1" hidden="1" x14ac:dyDescent="0.3">
      <c r="A138" s="28"/>
      <c r="B138" s="37" t="s">
        <v>6</v>
      </c>
      <c r="C138" s="48"/>
      <c r="D138" s="29">
        <f>D142+D144+D149+D150+D151+D156+D157+D154+D147</f>
        <v>148096</v>
      </c>
      <c r="E138" s="29">
        <f>E142+E144+E149+E150+E151+E156+E157+E154+E147+E159</f>
        <v>67262.237999999998</v>
      </c>
      <c r="F138" s="29">
        <f t="shared" si="211"/>
        <v>215358.23800000001</v>
      </c>
      <c r="G138" s="29">
        <f>G142+G144+G149+G150+G151+G156+G157+G154+G147+G159+G160+G161</f>
        <v>72670.857999999993</v>
      </c>
      <c r="H138" s="29">
        <f t="shared" ref="H138:H140" si="281">F138+G138</f>
        <v>288029.09600000002</v>
      </c>
      <c r="I138" s="29">
        <f>I142+I144+I149+I150+I151+I156+I157+I154+I147+I159+I160+I161</f>
        <v>48486.6</v>
      </c>
      <c r="J138" s="29">
        <f t="shared" ref="J138:J140" si="282">H138+I138</f>
        <v>336515.696</v>
      </c>
      <c r="K138" s="29">
        <f>K142+K144+K149+K150+K151+K156+K157+K154+K147+K159+K160+K161+K158</f>
        <v>21381.1</v>
      </c>
      <c r="L138" s="29">
        <f t="shared" ref="L138:L140" si="283">J138+K138</f>
        <v>357896.79599999997</v>
      </c>
      <c r="M138" s="29">
        <f>M142+M144+M149+M150+M151+M156+M157+M154+M147+M159+M160+M161+M158</f>
        <v>-38357</v>
      </c>
      <c r="N138" s="29">
        <f t="shared" ref="N138:N140" si="284">L138+M138</f>
        <v>319539.79599999997</v>
      </c>
      <c r="O138" s="29">
        <f>O142+O144+O149+O150+O151+O156+O157+O154+O147+O159+O160+O161+O158</f>
        <v>0</v>
      </c>
      <c r="P138" s="29">
        <f t="shared" ref="P138:P140" si="285">N138+O138</f>
        <v>319539.79599999997</v>
      </c>
      <c r="Q138" s="29">
        <f>Q142+Q144+Q149+Q150+Q151+Q156+Q157+Q154+Q147+Q159+Q160+Q161+Q158+Q162</f>
        <v>0</v>
      </c>
      <c r="R138" s="29">
        <f t="shared" ref="R138:R140" si="286">P138+Q138</f>
        <v>319539.79599999997</v>
      </c>
      <c r="S138" s="29">
        <f t="shared" ref="S138:AJ138" si="287">S142+S144+S149+S150+S151+S156+S157+S154+S147</f>
        <v>216956.9</v>
      </c>
      <c r="T138" s="29">
        <f>T142+T144+T149+T150+T151+T156+T157+T154+T147+T159</f>
        <v>0</v>
      </c>
      <c r="U138" s="29">
        <f t="shared" si="212"/>
        <v>216956.9</v>
      </c>
      <c r="V138" s="29">
        <f>V142+V144+V149+V150+V151+V156+V157+V154+V147+V159+V160+V161</f>
        <v>0</v>
      </c>
      <c r="W138" s="29">
        <f t="shared" ref="W138:W140" si="288">U138+V138</f>
        <v>216956.9</v>
      </c>
      <c r="X138" s="29">
        <f>X142+X144+X149+X150+X151+X156+X157+X154+X147+X159+X160+X161</f>
        <v>0</v>
      </c>
      <c r="Y138" s="29">
        <f>W138+X138</f>
        <v>216956.9</v>
      </c>
      <c r="Z138" s="29">
        <f>Z142+Z144+Z149+Z150+Z151+Z156+Z157+Z154+Z147+Z159+Z160+Z161</f>
        <v>-84124.5</v>
      </c>
      <c r="AA138" s="29">
        <f>Y138+Z138</f>
        <v>132832.4</v>
      </c>
      <c r="AB138" s="29">
        <f>AB142+AB144+AB149+AB150+AB151+AB156+AB157+AB154+AB147+AB159+AB160+AB161+AB158</f>
        <v>0</v>
      </c>
      <c r="AC138" s="29">
        <f>AA138+AB138</f>
        <v>132832.4</v>
      </c>
      <c r="AD138" s="29">
        <f>AD142+AD144+AD149+AD150+AD151+AD156+AD157+AD154+AD147+AD159+AD160+AD161+AD158</f>
        <v>38357</v>
      </c>
      <c r="AE138" s="29">
        <f>AC138+AD138</f>
        <v>171189.4</v>
      </c>
      <c r="AF138" s="29">
        <f>AF142+AF144+AF149+AF150+AF151+AF156+AF157+AF154+AF147+AF159+AF160+AF161+AF158</f>
        <v>0</v>
      </c>
      <c r="AG138" s="29">
        <f>AE138+AF138</f>
        <v>171189.4</v>
      </c>
      <c r="AH138" s="29">
        <f>AH142+AH144+AH149+AH150+AH151+AH156+AH157+AH154+AH147+AH159+AH160+AH161+AH158+AH162</f>
        <v>4161.4530000000004</v>
      </c>
      <c r="AI138" s="29">
        <f>AG138+AH138</f>
        <v>175350.853</v>
      </c>
      <c r="AJ138" s="29">
        <f t="shared" si="287"/>
        <v>140500</v>
      </c>
      <c r="AK138" s="30">
        <f>AK142+AK144+AK149+AK150+AK151+AK156+AK157+AK154+AK147+AK159</f>
        <v>0</v>
      </c>
      <c r="AL138" s="30">
        <f t="shared" si="213"/>
        <v>140500</v>
      </c>
      <c r="AM138" s="30">
        <f>AM142+AM144+AM149+AM150+AM151+AM156+AM157+AM154+AM147+AM159+AM160+AM161</f>
        <v>0</v>
      </c>
      <c r="AN138" s="30">
        <f t="shared" ref="AN138:AN140" si="289">AL138+AM138</f>
        <v>140500</v>
      </c>
      <c r="AO138" s="30">
        <f>AO142+AO144+AO149+AO150+AO151+AO156+AO157+AO154+AO147+AO159+AO160+AO161</f>
        <v>-28221.547000000006</v>
      </c>
      <c r="AP138" s="30">
        <f t="shared" ref="AP138:AP140" si="290">AN138+AO138</f>
        <v>112278.45299999999</v>
      </c>
      <c r="AQ138" s="30">
        <f>AQ142+AQ144+AQ149+AQ150+AQ151+AQ156+AQ157+AQ154+AQ147+AQ159+AQ160+AQ161+AQ158</f>
        <v>28221.546999999999</v>
      </c>
      <c r="AR138" s="30">
        <f t="shared" ref="AR138:AR140" si="291">AP138+AQ138</f>
        <v>140500</v>
      </c>
      <c r="AS138" s="30">
        <f>AS142+AS144+AS149+AS150+AS151+AS156+AS157+AS154+AS147+AS159+AS160+AS161+AS158</f>
        <v>0</v>
      </c>
      <c r="AT138" s="30">
        <f t="shared" ref="AT138:AT140" si="292">AR138+AS138</f>
        <v>140500</v>
      </c>
      <c r="AU138" s="30">
        <f>AU142+AU144+AU149+AU150+AU151+AU156+AU157+AU154+AU147+AU159+AU160+AU161+AU158</f>
        <v>0</v>
      </c>
      <c r="AV138" s="30">
        <f t="shared" ref="AV138:AV140" si="293">AT138+AU138</f>
        <v>140500</v>
      </c>
      <c r="AW138" s="30">
        <f>AW142+AW144+AW149+AW150+AW151+AW156+AW157+AW154+AW147+AW159+AW160+AW161+AW158+AW162</f>
        <v>0</v>
      </c>
      <c r="AX138" s="30">
        <f t="shared" ref="AX138:AX140" si="294">AV138+AW138</f>
        <v>140500</v>
      </c>
      <c r="AY138" s="31"/>
      <c r="AZ138" s="33">
        <v>0</v>
      </c>
    </row>
    <row r="139" spans="1:53" x14ac:dyDescent="0.3">
      <c r="A139" s="58"/>
      <c r="B139" s="7" t="s">
        <v>12</v>
      </c>
      <c r="C139" s="79"/>
      <c r="D139" s="29">
        <f>D143+D155+D148</f>
        <v>62361.8</v>
      </c>
      <c r="E139" s="29">
        <f>E143+E155+E148</f>
        <v>0</v>
      </c>
      <c r="F139" s="29">
        <f t="shared" si="211"/>
        <v>62361.8</v>
      </c>
      <c r="G139" s="29">
        <f>G143+G155+G148</f>
        <v>0</v>
      </c>
      <c r="H139" s="29">
        <f t="shared" si="281"/>
        <v>62361.8</v>
      </c>
      <c r="I139" s="29">
        <f>I143+I155+I148</f>
        <v>0</v>
      </c>
      <c r="J139" s="29">
        <f t="shared" si="282"/>
        <v>62361.8</v>
      </c>
      <c r="K139" s="29">
        <f>K143+K155+K148</f>
        <v>0</v>
      </c>
      <c r="L139" s="29">
        <f t="shared" si="283"/>
        <v>62361.8</v>
      </c>
      <c r="M139" s="29">
        <f>M143+M155+M148</f>
        <v>0</v>
      </c>
      <c r="N139" s="29">
        <f t="shared" si="284"/>
        <v>62361.8</v>
      </c>
      <c r="O139" s="29">
        <f>O143+O155+O148</f>
        <v>0</v>
      </c>
      <c r="P139" s="29">
        <f t="shared" si="285"/>
        <v>62361.8</v>
      </c>
      <c r="Q139" s="29">
        <f>Q143+Q155+Q148</f>
        <v>0</v>
      </c>
      <c r="R139" s="15">
        <f t="shared" si="286"/>
        <v>62361.8</v>
      </c>
      <c r="S139" s="29">
        <f t="shared" ref="S139:AJ139" si="295">S143+S155+S148</f>
        <v>116338.8</v>
      </c>
      <c r="T139" s="29">
        <f>T143+T155+T148</f>
        <v>0</v>
      </c>
      <c r="U139" s="29">
        <f t="shared" si="212"/>
        <v>116338.8</v>
      </c>
      <c r="V139" s="29">
        <f>V143+V155+V148</f>
        <v>-32677.599999999999</v>
      </c>
      <c r="W139" s="29">
        <f t="shared" si="288"/>
        <v>83661.200000000012</v>
      </c>
      <c r="X139" s="29">
        <f>X143+X155+X148</f>
        <v>0</v>
      </c>
      <c r="Y139" s="29">
        <f>W139+X139</f>
        <v>83661.200000000012</v>
      </c>
      <c r="Z139" s="29">
        <f>Z143+Z155+Z148</f>
        <v>0</v>
      </c>
      <c r="AA139" s="29">
        <f>Y139+Z139</f>
        <v>83661.200000000012</v>
      </c>
      <c r="AB139" s="29">
        <f>AB143+AB155+AB148</f>
        <v>0</v>
      </c>
      <c r="AC139" s="29">
        <f>AA139+AB139</f>
        <v>83661.200000000012</v>
      </c>
      <c r="AD139" s="29">
        <f>AD143+AD155+AD148</f>
        <v>0</v>
      </c>
      <c r="AE139" s="29">
        <f>AC139+AD139</f>
        <v>83661.200000000012</v>
      </c>
      <c r="AF139" s="29">
        <f>AF143+AF155+AF148</f>
        <v>0</v>
      </c>
      <c r="AG139" s="29">
        <f>AE139+AF139</f>
        <v>83661.200000000012</v>
      </c>
      <c r="AH139" s="29">
        <f>AH143+AH155+AH148</f>
        <v>0</v>
      </c>
      <c r="AI139" s="15">
        <f>AG139+AH139</f>
        <v>83661.200000000012</v>
      </c>
      <c r="AJ139" s="29">
        <f t="shared" si="295"/>
        <v>155766</v>
      </c>
      <c r="AK139" s="30">
        <f>AK143+AK155+AK148</f>
        <v>0</v>
      </c>
      <c r="AL139" s="30">
        <f t="shared" si="213"/>
        <v>155766</v>
      </c>
      <c r="AM139" s="30">
        <f>AM143+AM155+AM148</f>
        <v>-155766</v>
      </c>
      <c r="AN139" s="30">
        <f t="shared" si="289"/>
        <v>0</v>
      </c>
      <c r="AO139" s="30">
        <f>AO143+AO155+AO148</f>
        <v>0</v>
      </c>
      <c r="AP139" s="30">
        <f t="shared" si="290"/>
        <v>0</v>
      </c>
      <c r="AQ139" s="30">
        <f>AQ143+AQ155+AQ148</f>
        <v>0</v>
      </c>
      <c r="AR139" s="30">
        <f t="shared" si="291"/>
        <v>0</v>
      </c>
      <c r="AS139" s="30">
        <f>AS143+AS155+AS148</f>
        <v>0</v>
      </c>
      <c r="AT139" s="30">
        <f t="shared" si="292"/>
        <v>0</v>
      </c>
      <c r="AU139" s="30">
        <f>AU143+AU155+AU148</f>
        <v>0</v>
      </c>
      <c r="AV139" s="30">
        <f t="shared" si="293"/>
        <v>0</v>
      </c>
      <c r="AW139" s="30">
        <f>AW143+AW155+AW148</f>
        <v>0</v>
      </c>
      <c r="AX139" s="16">
        <f t="shared" si="294"/>
        <v>0</v>
      </c>
      <c r="AY139" s="31"/>
      <c r="AZ139" s="33"/>
      <c r="BA139" s="32"/>
    </row>
    <row r="140" spans="1:53" ht="56.25" x14ac:dyDescent="0.3">
      <c r="A140" s="58" t="s">
        <v>181</v>
      </c>
      <c r="B140" s="7" t="s">
        <v>133</v>
      </c>
      <c r="C140" s="6" t="s">
        <v>354</v>
      </c>
      <c r="D140" s="15">
        <f>D142+D143</f>
        <v>122861.8</v>
      </c>
      <c r="E140" s="44">
        <f>E142+E143</f>
        <v>41419.322999999997</v>
      </c>
      <c r="F140" s="15">
        <f t="shared" si="211"/>
        <v>164281.12299999999</v>
      </c>
      <c r="G140" s="15">
        <f>G142+G143</f>
        <v>20363.190999999999</v>
      </c>
      <c r="H140" s="15">
        <f t="shared" si="281"/>
        <v>184644.31399999998</v>
      </c>
      <c r="I140" s="15">
        <f>I142+I143</f>
        <v>0</v>
      </c>
      <c r="J140" s="15">
        <f t="shared" si="282"/>
        <v>184644.31399999998</v>
      </c>
      <c r="K140" s="15">
        <f>K142+K143</f>
        <v>0</v>
      </c>
      <c r="L140" s="15">
        <f t="shared" si="283"/>
        <v>184644.31399999998</v>
      </c>
      <c r="M140" s="15">
        <f>M142+M143</f>
        <v>0</v>
      </c>
      <c r="N140" s="15">
        <f t="shared" si="284"/>
        <v>184644.31399999998</v>
      </c>
      <c r="O140" s="15">
        <f>O142+O143</f>
        <v>0</v>
      </c>
      <c r="P140" s="15">
        <f t="shared" si="285"/>
        <v>184644.31399999998</v>
      </c>
      <c r="Q140" s="24">
        <f>Q142+Q143</f>
        <v>0</v>
      </c>
      <c r="R140" s="15">
        <f t="shared" si="286"/>
        <v>184644.31399999998</v>
      </c>
      <c r="S140" s="15">
        <f t="shared" ref="S140:AJ140" si="296">S142+S143</f>
        <v>176838.8</v>
      </c>
      <c r="T140" s="44">
        <f>T142+T143</f>
        <v>0</v>
      </c>
      <c r="U140" s="15">
        <f t="shared" si="212"/>
        <v>176838.8</v>
      </c>
      <c r="V140" s="15">
        <f>V142+V143</f>
        <v>-32677.599999999999</v>
      </c>
      <c r="W140" s="15">
        <f t="shared" si="288"/>
        <v>144161.19999999998</v>
      </c>
      <c r="X140" s="15">
        <f>X142+X143</f>
        <v>0</v>
      </c>
      <c r="Y140" s="15">
        <f>W140+X140</f>
        <v>144161.19999999998</v>
      </c>
      <c r="Z140" s="15">
        <f>Z142+Z143</f>
        <v>0</v>
      </c>
      <c r="AA140" s="15">
        <f>Y140+Z140</f>
        <v>144161.19999999998</v>
      </c>
      <c r="AB140" s="15">
        <f>AB142+AB143</f>
        <v>0</v>
      </c>
      <c r="AC140" s="15">
        <f>AA140+AB140</f>
        <v>144161.19999999998</v>
      </c>
      <c r="AD140" s="15">
        <f>AD142+AD143</f>
        <v>0</v>
      </c>
      <c r="AE140" s="15">
        <f>AC140+AD140</f>
        <v>144161.19999999998</v>
      </c>
      <c r="AF140" s="15">
        <f>AF142+AF143</f>
        <v>0</v>
      </c>
      <c r="AG140" s="15">
        <f>AE140+AF140</f>
        <v>144161.19999999998</v>
      </c>
      <c r="AH140" s="24">
        <f>AH142+AH143</f>
        <v>0</v>
      </c>
      <c r="AI140" s="15">
        <f>AG140+AH140</f>
        <v>144161.19999999998</v>
      </c>
      <c r="AJ140" s="15">
        <f t="shared" si="296"/>
        <v>180500</v>
      </c>
      <c r="AK140" s="16">
        <f>AK142+AK143</f>
        <v>0</v>
      </c>
      <c r="AL140" s="16">
        <f t="shared" si="213"/>
        <v>180500</v>
      </c>
      <c r="AM140" s="16">
        <f>AM142+AM143</f>
        <v>-120000</v>
      </c>
      <c r="AN140" s="16">
        <f t="shared" si="289"/>
        <v>60500</v>
      </c>
      <c r="AO140" s="16">
        <f>AO142+AO143</f>
        <v>0</v>
      </c>
      <c r="AP140" s="16">
        <f t="shared" si="290"/>
        <v>60500</v>
      </c>
      <c r="AQ140" s="16">
        <f>AQ142+AQ143</f>
        <v>0</v>
      </c>
      <c r="AR140" s="16">
        <f t="shared" si="291"/>
        <v>60500</v>
      </c>
      <c r="AS140" s="16">
        <f>AS142+AS143</f>
        <v>0</v>
      </c>
      <c r="AT140" s="16">
        <f t="shared" si="292"/>
        <v>60500</v>
      </c>
      <c r="AU140" s="16">
        <f>AU142+AU143</f>
        <v>0</v>
      </c>
      <c r="AV140" s="16">
        <f t="shared" si="293"/>
        <v>60500</v>
      </c>
      <c r="AW140" s="26">
        <f>AW142+AW143</f>
        <v>0</v>
      </c>
      <c r="AX140" s="16">
        <f t="shared" si="294"/>
        <v>60500</v>
      </c>
      <c r="AZ140" s="13"/>
    </row>
    <row r="141" spans="1:53" x14ac:dyDescent="0.3">
      <c r="A141" s="58"/>
      <c r="B141" s="7" t="s">
        <v>5</v>
      </c>
      <c r="C141" s="6"/>
      <c r="D141" s="15"/>
      <c r="E141" s="44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24"/>
      <c r="R141" s="15"/>
      <c r="S141" s="15"/>
      <c r="T141" s="4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24"/>
      <c r="AI141" s="15"/>
      <c r="AJ141" s="15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26"/>
      <c r="AX141" s="16"/>
      <c r="AZ141" s="13"/>
    </row>
    <row r="142" spans="1:53" hidden="1" x14ac:dyDescent="0.3">
      <c r="A142" s="1"/>
      <c r="B142" s="7" t="s">
        <v>6</v>
      </c>
      <c r="C142" s="21"/>
      <c r="D142" s="15">
        <v>60500</v>
      </c>
      <c r="E142" s="44">
        <v>41419.322999999997</v>
      </c>
      <c r="F142" s="15">
        <f t="shared" si="211"/>
        <v>101919.323</v>
      </c>
      <c r="G142" s="15">
        <v>20363.190999999999</v>
      </c>
      <c r="H142" s="15">
        <f t="shared" ref="H142:H145" si="297">F142+G142</f>
        <v>122282.514</v>
      </c>
      <c r="I142" s="15"/>
      <c r="J142" s="15">
        <f t="shared" ref="J142:J145" si="298">H142+I142</f>
        <v>122282.514</v>
      </c>
      <c r="K142" s="15"/>
      <c r="L142" s="15">
        <f t="shared" ref="L142:L145" si="299">J142+K142</f>
        <v>122282.514</v>
      </c>
      <c r="M142" s="15"/>
      <c r="N142" s="15">
        <f t="shared" ref="N142:N145" si="300">L142+M142</f>
        <v>122282.514</v>
      </c>
      <c r="O142" s="15"/>
      <c r="P142" s="15">
        <f t="shared" ref="P142:P145" si="301">N142+O142</f>
        <v>122282.514</v>
      </c>
      <c r="Q142" s="24"/>
      <c r="R142" s="15">
        <f t="shared" ref="R142:R145" si="302">P142+Q142</f>
        <v>122282.514</v>
      </c>
      <c r="S142" s="15">
        <v>60500</v>
      </c>
      <c r="T142" s="44"/>
      <c r="U142" s="15">
        <f t="shared" si="212"/>
        <v>60500</v>
      </c>
      <c r="V142" s="15"/>
      <c r="W142" s="15">
        <f t="shared" ref="W142:W145" si="303">U142+V142</f>
        <v>60500</v>
      </c>
      <c r="X142" s="15"/>
      <c r="Y142" s="15">
        <f>W142+X142</f>
        <v>60500</v>
      </c>
      <c r="Z142" s="15"/>
      <c r="AA142" s="15">
        <f>Y142+Z142</f>
        <v>60500</v>
      </c>
      <c r="AB142" s="15"/>
      <c r="AC142" s="15">
        <f>AA142+AB142</f>
        <v>60500</v>
      </c>
      <c r="AD142" s="15"/>
      <c r="AE142" s="15">
        <f>AC142+AD142</f>
        <v>60500</v>
      </c>
      <c r="AF142" s="15"/>
      <c r="AG142" s="15">
        <f>AE142+AF142</f>
        <v>60500</v>
      </c>
      <c r="AH142" s="24"/>
      <c r="AI142" s="15">
        <f>AG142+AH142</f>
        <v>60500</v>
      </c>
      <c r="AJ142" s="16">
        <v>60500</v>
      </c>
      <c r="AK142" s="16"/>
      <c r="AL142" s="16">
        <f t="shared" si="213"/>
        <v>60500</v>
      </c>
      <c r="AM142" s="16"/>
      <c r="AN142" s="16">
        <f t="shared" ref="AN142:AN145" si="304">AL142+AM142</f>
        <v>60500</v>
      </c>
      <c r="AO142" s="16"/>
      <c r="AP142" s="16">
        <f t="shared" ref="AP142:AP145" si="305">AN142+AO142</f>
        <v>60500</v>
      </c>
      <c r="AQ142" s="16"/>
      <c r="AR142" s="16">
        <f t="shared" ref="AR142:AR145" si="306">AP142+AQ142</f>
        <v>60500</v>
      </c>
      <c r="AS142" s="16"/>
      <c r="AT142" s="16">
        <f t="shared" ref="AT142:AT145" si="307">AR142+AS142</f>
        <v>60500</v>
      </c>
      <c r="AU142" s="16"/>
      <c r="AV142" s="16">
        <f t="shared" ref="AV142:AV145" si="308">AT142+AU142</f>
        <v>60500</v>
      </c>
      <c r="AW142" s="26"/>
      <c r="AX142" s="16">
        <f t="shared" ref="AX142:AX145" si="309">AV142+AW142</f>
        <v>60500</v>
      </c>
      <c r="AY142" s="9" t="s">
        <v>222</v>
      </c>
      <c r="AZ142" s="13">
        <v>0</v>
      </c>
    </row>
    <row r="143" spans="1:53" x14ac:dyDescent="0.3">
      <c r="A143" s="58"/>
      <c r="B143" s="5" t="s">
        <v>12</v>
      </c>
      <c r="C143" s="79"/>
      <c r="D143" s="15">
        <v>62361.8</v>
      </c>
      <c r="E143" s="44"/>
      <c r="F143" s="15">
        <f t="shared" si="211"/>
        <v>62361.8</v>
      </c>
      <c r="G143" s="15"/>
      <c r="H143" s="15">
        <f t="shared" si="297"/>
        <v>62361.8</v>
      </c>
      <c r="I143" s="15"/>
      <c r="J143" s="15">
        <f t="shared" si="298"/>
        <v>62361.8</v>
      </c>
      <c r="K143" s="15"/>
      <c r="L143" s="15">
        <f t="shared" si="299"/>
        <v>62361.8</v>
      </c>
      <c r="M143" s="15"/>
      <c r="N143" s="15">
        <f t="shared" si="300"/>
        <v>62361.8</v>
      </c>
      <c r="O143" s="15"/>
      <c r="P143" s="15">
        <f t="shared" si="301"/>
        <v>62361.8</v>
      </c>
      <c r="Q143" s="24"/>
      <c r="R143" s="15">
        <f t="shared" si="302"/>
        <v>62361.8</v>
      </c>
      <c r="S143" s="15">
        <v>116338.8</v>
      </c>
      <c r="T143" s="44"/>
      <c r="U143" s="15">
        <f t="shared" si="212"/>
        <v>116338.8</v>
      </c>
      <c r="V143" s="15">
        <v>-32677.599999999999</v>
      </c>
      <c r="W143" s="15">
        <f t="shared" si="303"/>
        <v>83661.200000000012</v>
      </c>
      <c r="X143" s="15"/>
      <c r="Y143" s="15">
        <f>W143+X143</f>
        <v>83661.200000000012</v>
      </c>
      <c r="Z143" s="15"/>
      <c r="AA143" s="15">
        <f>Y143+Z143</f>
        <v>83661.200000000012</v>
      </c>
      <c r="AB143" s="15"/>
      <c r="AC143" s="15">
        <f>AA143+AB143</f>
        <v>83661.200000000012</v>
      </c>
      <c r="AD143" s="15"/>
      <c r="AE143" s="15">
        <f>AC143+AD143</f>
        <v>83661.200000000012</v>
      </c>
      <c r="AF143" s="15"/>
      <c r="AG143" s="15">
        <f>AE143+AF143</f>
        <v>83661.200000000012</v>
      </c>
      <c r="AH143" s="24"/>
      <c r="AI143" s="15">
        <f>AG143+AH143</f>
        <v>83661.200000000012</v>
      </c>
      <c r="AJ143" s="16">
        <v>120000</v>
      </c>
      <c r="AK143" s="16"/>
      <c r="AL143" s="16">
        <f t="shared" si="213"/>
        <v>120000</v>
      </c>
      <c r="AM143" s="16">
        <v>-120000</v>
      </c>
      <c r="AN143" s="16">
        <f t="shared" si="304"/>
        <v>0</v>
      </c>
      <c r="AO143" s="16"/>
      <c r="AP143" s="16">
        <f t="shared" si="305"/>
        <v>0</v>
      </c>
      <c r="AQ143" s="16"/>
      <c r="AR143" s="16">
        <f t="shared" si="306"/>
        <v>0</v>
      </c>
      <c r="AS143" s="16"/>
      <c r="AT143" s="16">
        <f t="shared" si="307"/>
        <v>0</v>
      </c>
      <c r="AU143" s="16"/>
      <c r="AV143" s="16">
        <f t="shared" si="308"/>
        <v>0</v>
      </c>
      <c r="AW143" s="26"/>
      <c r="AX143" s="16">
        <f t="shared" si="309"/>
        <v>0</v>
      </c>
      <c r="AY143" s="9" t="s">
        <v>223</v>
      </c>
      <c r="AZ143" s="13"/>
    </row>
    <row r="144" spans="1:53" ht="56.25" x14ac:dyDescent="0.3">
      <c r="A144" s="58" t="s">
        <v>182</v>
      </c>
      <c r="B144" s="7" t="s">
        <v>78</v>
      </c>
      <c r="C144" s="6" t="s">
        <v>354</v>
      </c>
      <c r="D144" s="15">
        <v>16975.900000000001</v>
      </c>
      <c r="E144" s="44"/>
      <c r="F144" s="15">
        <f t="shared" si="211"/>
        <v>16975.900000000001</v>
      </c>
      <c r="G144" s="15"/>
      <c r="H144" s="15">
        <f t="shared" si="297"/>
        <v>16975.900000000001</v>
      </c>
      <c r="I144" s="15"/>
      <c r="J144" s="15">
        <f t="shared" si="298"/>
        <v>16975.900000000001</v>
      </c>
      <c r="K144" s="15"/>
      <c r="L144" s="15">
        <f t="shared" si="299"/>
        <v>16975.900000000001</v>
      </c>
      <c r="M144" s="15">
        <v>-16975.900000000001</v>
      </c>
      <c r="N144" s="15">
        <f t="shared" si="300"/>
        <v>0</v>
      </c>
      <c r="O144" s="15"/>
      <c r="P144" s="15">
        <f t="shared" si="301"/>
        <v>0</v>
      </c>
      <c r="Q144" s="24"/>
      <c r="R144" s="15">
        <f t="shared" si="302"/>
        <v>0</v>
      </c>
      <c r="S144" s="15">
        <v>0</v>
      </c>
      <c r="T144" s="44"/>
      <c r="U144" s="15">
        <f t="shared" si="212"/>
        <v>0</v>
      </c>
      <c r="V144" s="15"/>
      <c r="W144" s="15">
        <f t="shared" si="303"/>
        <v>0</v>
      </c>
      <c r="X144" s="15"/>
      <c r="Y144" s="15">
        <f>W144+X144</f>
        <v>0</v>
      </c>
      <c r="Z144" s="15"/>
      <c r="AA144" s="15">
        <f>Y144+Z144</f>
        <v>0</v>
      </c>
      <c r="AB144" s="15"/>
      <c r="AC144" s="15">
        <f>AA144+AB144</f>
        <v>0</v>
      </c>
      <c r="AD144" s="15">
        <v>16975.900000000001</v>
      </c>
      <c r="AE144" s="15">
        <f>AC144+AD144</f>
        <v>16975.900000000001</v>
      </c>
      <c r="AF144" s="15"/>
      <c r="AG144" s="15">
        <f>AE144+AF144</f>
        <v>16975.900000000001</v>
      </c>
      <c r="AH144" s="24"/>
      <c r="AI144" s="15">
        <f>AG144+AH144</f>
        <v>16975.900000000001</v>
      </c>
      <c r="AJ144" s="16">
        <v>0</v>
      </c>
      <c r="AK144" s="16"/>
      <c r="AL144" s="16">
        <f t="shared" si="213"/>
        <v>0</v>
      </c>
      <c r="AM144" s="16"/>
      <c r="AN144" s="16">
        <f t="shared" si="304"/>
        <v>0</v>
      </c>
      <c r="AO144" s="16"/>
      <c r="AP144" s="16">
        <f t="shared" si="305"/>
        <v>0</v>
      </c>
      <c r="AQ144" s="16"/>
      <c r="AR144" s="16">
        <f t="shared" si="306"/>
        <v>0</v>
      </c>
      <c r="AS144" s="16"/>
      <c r="AT144" s="16">
        <f t="shared" si="307"/>
        <v>0</v>
      </c>
      <c r="AU144" s="16"/>
      <c r="AV144" s="16">
        <f t="shared" si="308"/>
        <v>0</v>
      </c>
      <c r="AW144" s="26"/>
      <c r="AX144" s="16">
        <f t="shared" si="309"/>
        <v>0</v>
      </c>
      <c r="AY144" s="9" t="s">
        <v>109</v>
      </c>
      <c r="AZ144" s="13"/>
    </row>
    <row r="145" spans="1:52" ht="56.25" x14ac:dyDescent="0.3">
      <c r="A145" s="58" t="s">
        <v>183</v>
      </c>
      <c r="B145" s="7" t="s">
        <v>45</v>
      </c>
      <c r="C145" s="6" t="s">
        <v>354</v>
      </c>
      <c r="D145" s="15">
        <f>D147+D148</f>
        <v>16230.4</v>
      </c>
      <c r="E145" s="44">
        <f>E147+E148</f>
        <v>0</v>
      </c>
      <c r="F145" s="15">
        <f t="shared" si="211"/>
        <v>16230.4</v>
      </c>
      <c r="G145" s="15">
        <f>G147+G148</f>
        <v>0</v>
      </c>
      <c r="H145" s="15">
        <f t="shared" si="297"/>
        <v>16230.4</v>
      </c>
      <c r="I145" s="15">
        <f>I147+I148</f>
        <v>0</v>
      </c>
      <c r="J145" s="15">
        <f t="shared" si="298"/>
        <v>16230.4</v>
      </c>
      <c r="K145" s="15">
        <f>K147+K148</f>
        <v>0</v>
      </c>
      <c r="L145" s="15">
        <f t="shared" si="299"/>
        <v>16230.4</v>
      </c>
      <c r="M145" s="15">
        <f>M147+M148</f>
        <v>0</v>
      </c>
      <c r="N145" s="15">
        <f t="shared" si="300"/>
        <v>16230.4</v>
      </c>
      <c r="O145" s="15">
        <f>O147+O148</f>
        <v>0</v>
      </c>
      <c r="P145" s="15">
        <f t="shared" si="301"/>
        <v>16230.4</v>
      </c>
      <c r="Q145" s="24">
        <f>Q147+Q148</f>
        <v>0</v>
      </c>
      <c r="R145" s="15">
        <f t="shared" si="302"/>
        <v>16230.4</v>
      </c>
      <c r="S145" s="15">
        <f t="shared" ref="S145:AJ145" si="310">S147+S148</f>
        <v>39980.400000000001</v>
      </c>
      <c r="T145" s="44">
        <f>T147+T148</f>
        <v>0</v>
      </c>
      <c r="U145" s="15">
        <f t="shared" si="212"/>
        <v>39980.400000000001</v>
      </c>
      <c r="V145" s="15">
        <f>V147+V148</f>
        <v>0</v>
      </c>
      <c r="W145" s="15">
        <f t="shared" si="303"/>
        <v>39980.400000000001</v>
      </c>
      <c r="X145" s="15">
        <f>X147+X148</f>
        <v>0</v>
      </c>
      <c r="Y145" s="15">
        <f>W145+X145</f>
        <v>39980.400000000001</v>
      </c>
      <c r="Z145" s="15">
        <f>Z147+Z148</f>
        <v>0</v>
      </c>
      <c r="AA145" s="15">
        <f>Y145+Z145</f>
        <v>39980.400000000001</v>
      </c>
      <c r="AB145" s="15">
        <f>AB147+AB148</f>
        <v>0</v>
      </c>
      <c r="AC145" s="15">
        <f>AA145+AB145</f>
        <v>39980.400000000001</v>
      </c>
      <c r="AD145" s="15">
        <f>AD147+AD148</f>
        <v>0</v>
      </c>
      <c r="AE145" s="15">
        <f>AC145+AD145</f>
        <v>39980.400000000001</v>
      </c>
      <c r="AF145" s="15">
        <f>AF147+AF148</f>
        <v>0</v>
      </c>
      <c r="AG145" s="15">
        <f>AE145+AF145</f>
        <v>39980.400000000001</v>
      </c>
      <c r="AH145" s="24">
        <f>AH147+AH148</f>
        <v>0</v>
      </c>
      <c r="AI145" s="15">
        <f>AG145+AH145</f>
        <v>39980.400000000001</v>
      </c>
      <c r="AJ145" s="15">
        <f t="shared" si="310"/>
        <v>17701.5</v>
      </c>
      <c r="AK145" s="16">
        <f>AK147+AK148</f>
        <v>0</v>
      </c>
      <c r="AL145" s="16">
        <f t="shared" si="213"/>
        <v>17701.5</v>
      </c>
      <c r="AM145" s="16">
        <f>AM147+AM148</f>
        <v>-17701.5</v>
      </c>
      <c r="AN145" s="16">
        <f t="shared" si="304"/>
        <v>0</v>
      </c>
      <c r="AO145" s="16">
        <f>AO147+AO148</f>
        <v>28022.061000000002</v>
      </c>
      <c r="AP145" s="16">
        <f t="shared" si="305"/>
        <v>28022.061000000002</v>
      </c>
      <c r="AQ145" s="16">
        <f>AQ147+AQ148</f>
        <v>0</v>
      </c>
      <c r="AR145" s="16">
        <f t="shared" si="306"/>
        <v>28022.061000000002</v>
      </c>
      <c r="AS145" s="16">
        <f>AS147+AS148</f>
        <v>0</v>
      </c>
      <c r="AT145" s="16">
        <f t="shared" si="307"/>
        <v>28022.061000000002</v>
      </c>
      <c r="AU145" s="16">
        <f>AU147+AU148</f>
        <v>0</v>
      </c>
      <c r="AV145" s="16">
        <f t="shared" si="308"/>
        <v>28022.061000000002</v>
      </c>
      <c r="AW145" s="26">
        <f>AW147+AW148</f>
        <v>0</v>
      </c>
      <c r="AX145" s="16">
        <f t="shared" si="309"/>
        <v>28022.061000000002</v>
      </c>
      <c r="AY145" s="9" t="s">
        <v>110</v>
      </c>
      <c r="AZ145" s="13"/>
    </row>
    <row r="146" spans="1:52" hidden="1" x14ac:dyDescent="0.3">
      <c r="A146" s="1"/>
      <c r="B146" s="7" t="s">
        <v>5</v>
      </c>
      <c r="C146" s="6"/>
      <c r="D146" s="15"/>
      <c r="E146" s="44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24"/>
      <c r="R146" s="15"/>
      <c r="S146" s="15"/>
      <c r="T146" s="4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24"/>
      <c r="AI146" s="15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26"/>
      <c r="AX146" s="16"/>
      <c r="AZ146" s="13">
        <v>0</v>
      </c>
    </row>
    <row r="147" spans="1:52" hidden="1" x14ac:dyDescent="0.3">
      <c r="A147" s="1"/>
      <c r="B147" s="7" t="s">
        <v>6</v>
      </c>
      <c r="C147" s="6"/>
      <c r="D147" s="15">
        <v>16230.4</v>
      </c>
      <c r="E147" s="44"/>
      <c r="F147" s="15">
        <f t="shared" si="211"/>
        <v>16230.4</v>
      </c>
      <c r="G147" s="15"/>
      <c r="H147" s="15">
        <f t="shared" ref="H147:H152" si="311">F147+G147</f>
        <v>16230.4</v>
      </c>
      <c r="I147" s="15"/>
      <c r="J147" s="15">
        <f t="shared" ref="J147:J152" si="312">H147+I147</f>
        <v>16230.4</v>
      </c>
      <c r="K147" s="15"/>
      <c r="L147" s="15">
        <f t="shared" ref="L147:L152" si="313">J147+K147</f>
        <v>16230.4</v>
      </c>
      <c r="M147" s="15"/>
      <c r="N147" s="15">
        <f t="shared" ref="N147:N152" si="314">L147+M147</f>
        <v>16230.4</v>
      </c>
      <c r="O147" s="15"/>
      <c r="P147" s="15">
        <f t="shared" ref="P147:P152" si="315">N147+O147</f>
        <v>16230.4</v>
      </c>
      <c r="Q147" s="24"/>
      <c r="R147" s="15">
        <f t="shared" ref="R147:R152" si="316">P147+Q147</f>
        <v>16230.4</v>
      </c>
      <c r="S147" s="15">
        <v>39980.400000000001</v>
      </c>
      <c r="T147" s="44"/>
      <c r="U147" s="15">
        <f t="shared" si="212"/>
        <v>39980.400000000001</v>
      </c>
      <c r="V147" s="15"/>
      <c r="W147" s="15">
        <f t="shared" ref="W147:W152" si="317">U147+V147</f>
        <v>39980.400000000001</v>
      </c>
      <c r="X147" s="15"/>
      <c r="Y147" s="15">
        <f t="shared" ref="Y147:Y152" si="318">W147+X147</f>
        <v>39980.400000000001</v>
      </c>
      <c r="Z147" s="15"/>
      <c r="AA147" s="15">
        <f t="shared" ref="AA147:AA152" si="319">Y147+Z147</f>
        <v>39980.400000000001</v>
      </c>
      <c r="AB147" s="15"/>
      <c r="AC147" s="15">
        <f t="shared" ref="AC147:AC152" si="320">AA147+AB147</f>
        <v>39980.400000000001</v>
      </c>
      <c r="AD147" s="15"/>
      <c r="AE147" s="15">
        <f t="shared" ref="AE147:AE152" si="321">AC147+AD147</f>
        <v>39980.400000000001</v>
      </c>
      <c r="AF147" s="15"/>
      <c r="AG147" s="15">
        <f t="shared" ref="AG147:AG152" si="322">AE147+AF147</f>
        <v>39980.400000000001</v>
      </c>
      <c r="AH147" s="24"/>
      <c r="AI147" s="15">
        <f t="shared" ref="AI147:AI152" si="323">AG147+AH147</f>
        <v>39980.400000000001</v>
      </c>
      <c r="AJ147" s="16">
        <v>0</v>
      </c>
      <c r="AK147" s="16"/>
      <c r="AL147" s="16">
        <f t="shared" si="213"/>
        <v>0</v>
      </c>
      <c r="AM147" s="16"/>
      <c r="AN147" s="16">
        <f t="shared" ref="AN147:AN152" si="324">AL147+AM147</f>
        <v>0</v>
      </c>
      <c r="AO147" s="16">
        <v>28022.061000000002</v>
      </c>
      <c r="AP147" s="16">
        <f t="shared" ref="AP147:AP152" si="325">AN147+AO147</f>
        <v>28022.061000000002</v>
      </c>
      <c r="AQ147" s="16"/>
      <c r="AR147" s="16">
        <f t="shared" ref="AR147:AR152" si="326">AP147+AQ147</f>
        <v>28022.061000000002</v>
      </c>
      <c r="AS147" s="16"/>
      <c r="AT147" s="16">
        <f t="shared" ref="AT147:AT152" si="327">AR147+AS147</f>
        <v>28022.061000000002</v>
      </c>
      <c r="AU147" s="16"/>
      <c r="AV147" s="16">
        <f t="shared" ref="AV147:AV152" si="328">AT147+AU147</f>
        <v>28022.061000000002</v>
      </c>
      <c r="AW147" s="26"/>
      <c r="AX147" s="16">
        <f t="shared" ref="AX147:AX152" si="329">AV147+AW147</f>
        <v>28022.061000000002</v>
      </c>
      <c r="AY147" s="9" t="s">
        <v>110</v>
      </c>
      <c r="AZ147" s="13">
        <v>0</v>
      </c>
    </row>
    <row r="148" spans="1:52" hidden="1" x14ac:dyDescent="0.3">
      <c r="A148" s="1"/>
      <c r="B148" s="5" t="s">
        <v>12</v>
      </c>
      <c r="C148" s="6"/>
      <c r="D148" s="15">
        <v>0</v>
      </c>
      <c r="E148" s="44">
        <v>0</v>
      </c>
      <c r="F148" s="15">
        <f t="shared" si="211"/>
        <v>0</v>
      </c>
      <c r="G148" s="15">
        <v>0</v>
      </c>
      <c r="H148" s="15">
        <f t="shared" si="311"/>
        <v>0</v>
      </c>
      <c r="I148" s="15">
        <v>0</v>
      </c>
      <c r="J148" s="15">
        <f t="shared" si="312"/>
        <v>0</v>
      </c>
      <c r="K148" s="15">
        <v>0</v>
      </c>
      <c r="L148" s="15">
        <f t="shared" si="313"/>
        <v>0</v>
      </c>
      <c r="M148" s="15">
        <v>0</v>
      </c>
      <c r="N148" s="15">
        <f t="shared" si="314"/>
        <v>0</v>
      </c>
      <c r="O148" s="15">
        <v>0</v>
      </c>
      <c r="P148" s="15">
        <f t="shared" si="315"/>
        <v>0</v>
      </c>
      <c r="Q148" s="24">
        <v>0</v>
      </c>
      <c r="R148" s="15">
        <f t="shared" si="316"/>
        <v>0</v>
      </c>
      <c r="S148" s="15">
        <v>0</v>
      </c>
      <c r="T148" s="44">
        <v>0</v>
      </c>
      <c r="U148" s="15">
        <f t="shared" si="212"/>
        <v>0</v>
      </c>
      <c r="V148" s="15">
        <v>0</v>
      </c>
      <c r="W148" s="15">
        <f t="shared" si="317"/>
        <v>0</v>
      </c>
      <c r="X148" s="15">
        <v>0</v>
      </c>
      <c r="Y148" s="15">
        <f t="shared" si="318"/>
        <v>0</v>
      </c>
      <c r="Z148" s="15">
        <v>0</v>
      </c>
      <c r="AA148" s="15">
        <f t="shared" si="319"/>
        <v>0</v>
      </c>
      <c r="AB148" s="15">
        <v>0</v>
      </c>
      <c r="AC148" s="15">
        <f t="shared" si="320"/>
        <v>0</v>
      </c>
      <c r="AD148" s="15">
        <v>0</v>
      </c>
      <c r="AE148" s="15">
        <f t="shared" si="321"/>
        <v>0</v>
      </c>
      <c r="AF148" s="15">
        <v>0</v>
      </c>
      <c r="AG148" s="15">
        <f t="shared" si="322"/>
        <v>0</v>
      </c>
      <c r="AH148" s="24">
        <v>0</v>
      </c>
      <c r="AI148" s="15">
        <f t="shared" si="323"/>
        <v>0</v>
      </c>
      <c r="AJ148" s="16">
        <v>17701.5</v>
      </c>
      <c r="AK148" s="16">
        <v>0</v>
      </c>
      <c r="AL148" s="16">
        <f t="shared" si="213"/>
        <v>17701.5</v>
      </c>
      <c r="AM148" s="16">
        <v>-17701.5</v>
      </c>
      <c r="AN148" s="16">
        <f t="shared" si="324"/>
        <v>0</v>
      </c>
      <c r="AO148" s="16"/>
      <c r="AP148" s="16">
        <f t="shared" si="325"/>
        <v>0</v>
      </c>
      <c r="AQ148" s="16"/>
      <c r="AR148" s="16">
        <f t="shared" si="326"/>
        <v>0</v>
      </c>
      <c r="AS148" s="16"/>
      <c r="AT148" s="16">
        <f t="shared" si="327"/>
        <v>0</v>
      </c>
      <c r="AU148" s="16"/>
      <c r="AV148" s="16">
        <f t="shared" si="328"/>
        <v>0</v>
      </c>
      <c r="AW148" s="26"/>
      <c r="AX148" s="16">
        <f t="shared" si="329"/>
        <v>0</v>
      </c>
      <c r="AY148" s="9" t="s">
        <v>224</v>
      </c>
      <c r="AZ148" s="13">
        <v>0</v>
      </c>
    </row>
    <row r="149" spans="1:52" ht="56.25" hidden="1" x14ac:dyDescent="0.3">
      <c r="A149" s="58" t="s">
        <v>179</v>
      </c>
      <c r="B149" s="7" t="s">
        <v>46</v>
      </c>
      <c r="C149" s="6" t="s">
        <v>354</v>
      </c>
      <c r="D149" s="15">
        <v>0</v>
      </c>
      <c r="E149" s="44">
        <v>0</v>
      </c>
      <c r="F149" s="15">
        <f t="shared" si="211"/>
        <v>0</v>
      </c>
      <c r="G149" s="15">
        <v>0</v>
      </c>
      <c r="H149" s="15">
        <f t="shared" si="311"/>
        <v>0</v>
      </c>
      <c r="I149" s="15"/>
      <c r="J149" s="15">
        <f t="shared" si="312"/>
        <v>0</v>
      </c>
      <c r="K149" s="15"/>
      <c r="L149" s="15">
        <f t="shared" si="313"/>
        <v>0</v>
      </c>
      <c r="M149" s="15"/>
      <c r="N149" s="15">
        <f t="shared" si="314"/>
        <v>0</v>
      </c>
      <c r="O149" s="15"/>
      <c r="P149" s="15">
        <f t="shared" si="315"/>
        <v>0</v>
      </c>
      <c r="Q149" s="24"/>
      <c r="R149" s="15">
        <f t="shared" si="316"/>
        <v>0</v>
      </c>
      <c r="S149" s="15">
        <v>14256.8</v>
      </c>
      <c r="T149" s="44">
        <v>0</v>
      </c>
      <c r="U149" s="15">
        <f t="shared" si="212"/>
        <v>14256.8</v>
      </c>
      <c r="V149" s="15">
        <v>0</v>
      </c>
      <c r="W149" s="15">
        <f t="shared" si="317"/>
        <v>14256.8</v>
      </c>
      <c r="X149" s="15">
        <v>0</v>
      </c>
      <c r="Y149" s="15">
        <f t="shared" si="318"/>
        <v>14256.8</v>
      </c>
      <c r="Z149" s="15">
        <v>-14256.8</v>
      </c>
      <c r="AA149" s="15">
        <f t="shared" si="319"/>
        <v>0</v>
      </c>
      <c r="AB149" s="15"/>
      <c r="AC149" s="15">
        <f t="shared" si="320"/>
        <v>0</v>
      </c>
      <c r="AD149" s="15"/>
      <c r="AE149" s="15">
        <f t="shared" si="321"/>
        <v>0</v>
      </c>
      <c r="AF149" s="15"/>
      <c r="AG149" s="15">
        <f t="shared" si="322"/>
        <v>0</v>
      </c>
      <c r="AH149" s="24"/>
      <c r="AI149" s="15">
        <f t="shared" si="323"/>
        <v>0</v>
      </c>
      <c r="AJ149" s="16">
        <v>0</v>
      </c>
      <c r="AK149" s="16">
        <v>0</v>
      </c>
      <c r="AL149" s="16">
        <f t="shared" si="213"/>
        <v>0</v>
      </c>
      <c r="AM149" s="16">
        <v>0</v>
      </c>
      <c r="AN149" s="16">
        <f t="shared" si="324"/>
        <v>0</v>
      </c>
      <c r="AO149" s="16">
        <v>0</v>
      </c>
      <c r="AP149" s="16">
        <f t="shared" si="325"/>
        <v>0</v>
      </c>
      <c r="AQ149" s="16">
        <v>0</v>
      </c>
      <c r="AR149" s="16">
        <f t="shared" si="326"/>
        <v>0</v>
      </c>
      <c r="AS149" s="16">
        <v>0</v>
      </c>
      <c r="AT149" s="16">
        <f t="shared" si="327"/>
        <v>0</v>
      </c>
      <c r="AU149" s="16">
        <v>0</v>
      </c>
      <c r="AV149" s="16">
        <f t="shared" si="328"/>
        <v>0</v>
      </c>
      <c r="AW149" s="26">
        <v>0</v>
      </c>
      <c r="AX149" s="16">
        <f t="shared" si="329"/>
        <v>0</v>
      </c>
      <c r="AY149" s="8" t="s">
        <v>111</v>
      </c>
      <c r="AZ149" s="13">
        <v>0</v>
      </c>
    </row>
    <row r="150" spans="1:52" ht="56.25" x14ac:dyDescent="0.3">
      <c r="A150" s="58" t="s">
        <v>184</v>
      </c>
      <c r="B150" s="7" t="s">
        <v>47</v>
      </c>
      <c r="C150" s="6" t="s">
        <v>354</v>
      </c>
      <c r="D150" s="15">
        <v>12170.5</v>
      </c>
      <c r="E150" s="44"/>
      <c r="F150" s="15">
        <f t="shared" si="211"/>
        <v>12170.5</v>
      </c>
      <c r="G150" s="15"/>
      <c r="H150" s="15">
        <f t="shared" si="311"/>
        <v>12170.5</v>
      </c>
      <c r="I150" s="15">
        <v>26867.7</v>
      </c>
      <c r="J150" s="15">
        <f t="shared" si="312"/>
        <v>39038.199999999997</v>
      </c>
      <c r="K150" s="15"/>
      <c r="L150" s="15">
        <f t="shared" si="313"/>
        <v>39038.199999999997</v>
      </c>
      <c r="M150" s="15"/>
      <c r="N150" s="15">
        <f t="shared" si="314"/>
        <v>39038.199999999997</v>
      </c>
      <c r="O150" s="15"/>
      <c r="P150" s="15">
        <f t="shared" si="315"/>
        <v>39038.199999999997</v>
      </c>
      <c r="Q150" s="24"/>
      <c r="R150" s="15">
        <f t="shared" si="316"/>
        <v>39038.199999999997</v>
      </c>
      <c r="S150" s="15">
        <v>37733.300000000003</v>
      </c>
      <c r="T150" s="44"/>
      <c r="U150" s="15">
        <f t="shared" si="212"/>
        <v>37733.300000000003</v>
      </c>
      <c r="V150" s="15"/>
      <c r="W150" s="15">
        <f t="shared" si="317"/>
        <v>37733.300000000003</v>
      </c>
      <c r="X150" s="15"/>
      <c r="Y150" s="15">
        <f t="shared" si="318"/>
        <v>37733.300000000003</v>
      </c>
      <c r="Z150" s="15">
        <v>-22429.963</v>
      </c>
      <c r="AA150" s="15">
        <f t="shared" si="319"/>
        <v>15303.337000000003</v>
      </c>
      <c r="AB150" s="15"/>
      <c r="AC150" s="15">
        <f t="shared" si="320"/>
        <v>15303.337000000003</v>
      </c>
      <c r="AD150" s="15"/>
      <c r="AE150" s="15">
        <f t="shared" si="321"/>
        <v>15303.337000000003</v>
      </c>
      <c r="AF150" s="15"/>
      <c r="AG150" s="15">
        <f t="shared" si="322"/>
        <v>15303.337000000003</v>
      </c>
      <c r="AH150" s="24"/>
      <c r="AI150" s="15">
        <f t="shared" si="323"/>
        <v>15303.337000000003</v>
      </c>
      <c r="AJ150" s="16">
        <v>0</v>
      </c>
      <c r="AK150" s="16"/>
      <c r="AL150" s="16">
        <f t="shared" si="213"/>
        <v>0</v>
      </c>
      <c r="AM150" s="16"/>
      <c r="AN150" s="16">
        <f t="shared" si="324"/>
        <v>0</v>
      </c>
      <c r="AO150" s="16"/>
      <c r="AP150" s="16">
        <f t="shared" si="325"/>
        <v>0</v>
      </c>
      <c r="AQ150" s="16"/>
      <c r="AR150" s="16">
        <f t="shared" si="326"/>
        <v>0</v>
      </c>
      <c r="AS150" s="16"/>
      <c r="AT150" s="16">
        <f t="shared" si="327"/>
        <v>0</v>
      </c>
      <c r="AU150" s="16"/>
      <c r="AV150" s="16">
        <f t="shared" si="328"/>
        <v>0</v>
      </c>
      <c r="AW150" s="26"/>
      <c r="AX150" s="16">
        <f t="shared" si="329"/>
        <v>0</v>
      </c>
      <c r="AY150" s="8" t="s">
        <v>112</v>
      </c>
      <c r="AZ150" s="13"/>
    </row>
    <row r="151" spans="1:52" ht="56.25" x14ac:dyDescent="0.3">
      <c r="A151" s="58" t="s">
        <v>185</v>
      </c>
      <c r="B151" s="7" t="s">
        <v>48</v>
      </c>
      <c r="C151" s="6" t="s">
        <v>354</v>
      </c>
      <c r="D151" s="15">
        <v>18910</v>
      </c>
      <c r="E151" s="44"/>
      <c r="F151" s="15">
        <f t="shared" si="211"/>
        <v>18910</v>
      </c>
      <c r="G151" s="15"/>
      <c r="H151" s="15">
        <f t="shared" si="311"/>
        <v>18910</v>
      </c>
      <c r="I151" s="15">
        <v>43000</v>
      </c>
      <c r="J151" s="15">
        <f t="shared" si="312"/>
        <v>61910</v>
      </c>
      <c r="K151" s="15"/>
      <c r="L151" s="15">
        <f t="shared" si="313"/>
        <v>61910</v>
      </c>
      <c r="M151" s="15"/>
      <c r="N151" s="15">
        <f t="shared" si="314"/>
        <v>61910</v>
      </c>
      <c r="O151" s="15"/>
      <c r="P151" s="15">
        <f t="shared" si="315"/>
        <v>61910</v>
      </c>
      <c r="Q151" s="24"/>
      <c r="R151" s="15">
        <f t="shared" si="316"/>
        <v>61910</v>
      </c>
      <c r="S151" s="15">
        <v>53457.599999999999</v>
      </c>
      <c r="T151" s="44"/>
      <c r="U151" s="15">
        <f t="shared" si="212"/>
        <v>53457.599999999999</v>
      </c>
      <c r="V151" s="15"/>
      <c r="W151" s="15">
        <f t="shared" si="317"/>
        <v>53457.599999999999</v>
      </c>
      <c r="X151" s="15"/>
      <c r="Y151" s="15">
        <f t="shared" si="318"/>
        <v>53457.599999999999</v>
      </c>
      <c r="Z151" s="15">
        <v>-39481.737000000001</v>
      </c>
      <c r="AA151" s="15">
        <f t="shared" si="319"/>
        <v>13975.862999999998</v>
      </c>
      <c r="AB151" s="15"/>
      <c r="AC151" s="15">
        <f t="shared" si="320"/>
        <v>13975.862999999998</v>
      </c>
      <c r="AD151" s="15"/>
      <c r="AE151" s="15">
        <f t="shared" si="321"/>
        <v>13975.862999999998</v>
      </c>
      <c r="AF151" s="15"/>
      <c r="AG151" s="15">
        <f t="shared" si="322"/>
        <v>13975.862999999998</v>
      </c>
      <c r="AH151" s="24"/>
      <c r="AI151" s="15">
        <f t="shared" si="323"/>
        <v>13975.862999999998</v>
      </c>
      <c r="AJ151" s="16">
        <v>0</v>
      </c>
      <c r="AK151" s="16"/>
      <c r="AL151" s="16">
        <f t="shared" si="213"/>
        <v>0</v>
      </c>
      <c r="AM151" s="16"/>
      <c r="AN151" s="16">
        <f t="shared" si="324"/>
        <v>0</v>
      </c>
      <c r="AO151" s="16">
        <v>5691.8919999999998</v>
      </c>
      <c r="AP151" s="16">
        <f t="shared" si="325"/>
        <v>5691.8919999999998</v>
      </c>
      <c r="AQ151" s="16"/>
      <c r="AR151" s="16">
        <f t="shared" si="326"/>
        <v>5691.8919999999998</v>
      </c>
      <c r="AS151" s="16"/>
      <c r="AT151" s="16">
        <f t="shared" si="327"/>
        <v>5691.8919999999998</v>
      </c>
      <c r="AU151" s="16"/>
      <c r="AV151" s="16">
        <f t="shared" si="328"/>
        <v>5691.8919999999998</v>
      </c>
      <c r="AW151" s="26"/>
      <c r="AX151" s="16">
        <f t="shared" si="329"/>
        <v>5691.8919999999998</v>
      </c>
      <c r="AY151" s="8" t="s">
        <v>210</v>
      </c>
      <c r="AZ151" s="13"/>
    </row>
    <row r="152" spans="1:52" ht="56.25" x14ac:dyDescent="0.3">
      <c r="A152" s="58" t="s">
        <v>186</v>
      </c>
      <c r="B152" s="7" t="s">
        <v>49</v>
      </c>
      <c r="C152" s="6" t="s">
        <v>354</v>
      </c>
      <c r="D152" s="15">
        <f>D154+D155</f>
        <v>1928.1</v>
      </c>
      <c r="E152" s="44">
        <f>E154+E155</f>
        <v>0</v>
      </c>
      <c r="F152" s="15">
        <f t="shared" si="211"/>
        <v>1928.1</v>
      </c>
      <c r="G152" s="15">
        <f>G154+G155</f>
        <v>0</v>
      </c>
      <c r="H152" s="15">
        <f t="shared" si="311"/>
        <v>1928.1</v>
      </c>
      <c r="I152" s="15">
        <f>I154+I155</f>
        <v>0</v>
      </c>
      <c r="J152" s="15">
        <f t="shared" si="312"/>
        <v>1928.1</v>
      </c>
      <c r="K152" s="15">
        <f>K154+K155</f>
        <v>0</v>
      </c>
      <c r="L152" s="15">
        <f t="shared" si="313"/>
        <v>1928.1</v>
      </c>
      <c r="M152" s="15">
        <f>M154+M155</f>
        <v>0</v>
      </c>
      <c r="N152" s="15">
        <f t="shared" si="314"/>
        <v>1928.1</v>
      </c>
      <c r="O152" s="15">
        <f>O154+O155</f>
        <v>0</v>
      </c>
      <c r="P152" s="15">
        <f t="shared" si="315"/>
        <v>1928.1</v>
      </c>
      <c r="Q152" s="24">
        <f>Q154+Q155</f>
        <v>0</v>
      </c>
      <c r="R152" s="15">
        <f t="shared" si="316"/>
        <v>1928.1</v>
      </c>
      <c r="S152" s="15">
        <f t="shared" ref="S152:AJ152" si="330">S154+S155</f>
        <v>3072.8</v>
      </c>
      <c r="T152" s="44">
        <f>T154+T155</f>
        <v>0</v>
      </c>
      <c r="U152" s="15">
        <f t="shared" si="212"/>
        <v>3072.8</v>
      </c>
      <c r="V152" s="15">
        <f>V154+V155</f>
        <v>0</v>
      </c>
      <c r="W152" s="15">
        <f t="shared" si="317"/>
        <v>3072.8</v>
      </c>
      <c r="X152" s="15">
        <f>X154+X155</f>
        <v>0</v>
      </c>
      <c r="Y152" s="15">
        <f t="shared" si="318"/>
        <v>3072.8</v>
      </c>
      <c r="Z152" s="15">
        <f>Z154+Z155</f>
        <v>0</v>
      </c>
      <c r="AA152" s="15">
        <f t="shared" si="319"/>
        <v>3072.8</v>
      </c>
      <c r="AB152" s="15">
        <f>AB154+AB155</f>
        <v>0</v>
      </c>
      <c r="AC152" s="15">
        <f t="shared" si="320"/>
        <v>3072.8</v>
      </c>
      <c r="AD152" s="15">
        <f>AD154+AD155</f>
        <v>0</v>
      </c>
      <c r="AE152" s="15">
        <f t="shared" si="321"/>
        <v>3072.8</v>
      </c>
      <c r="AF152" s="15">
        <f>AF154+AF155</f>
        <v>0</v>
      </c>
      <c r="AG152" s="15">
        <f t="shared" si="322"/>
        <v>3072.8</v>
      </c>
      <c r="AH152" s="24">
        <f>AH154+AH155</f>
        <v>0</v>
      </c>
      <c r="AI152" s="15">
        <f t="shared" si="323"/>
        <v>3072.8</v>
      </c>
      <c r="AJ152" s="15">
        <f t="shared" si="330"/>
        <v>18064.5</v>
      </c>
      <c r="AK152" s="16">
        <f>AK154+AK155</f>
        <v>0</v>
      </c>
      <c r="AL152" s="16">
        <f t="shared" si="213"/>
        <v>18064.5</v>
      </c>
      <c r="AM152" s="16">
        <f>AM154+AM155</f>
        <v>-18064.5</v>
      </c>
      <c r="AN152" s="16">
        <f t="shared" si="324"/>
        <v>0</v>
      </c>
      <c r="AO152" s="16">
        <f>AO154+AO155</f>
        <v>18064.5</v>
      </c>
      <c r="AP152" s="16">
        <f t="shared" si="325"/>
        <v>18064.5</v>
      </c>
      <c r="AQ152" s="16">
        <f>AQ154+AQ155</f>
        <v>0</v>
      </c>
      <c r="AR152" s="16">
        <f t="shared" si="326"/>
        <v>18064.5</v>
      </c>
      <c r="AS152" s="16">
        <f>AS154+AS155</f>
        <v>0</v>
      </c>
      <c r="AT152" s="16">
        <f t="shared" si="327"/>
        <v>18064.5</v>
      </c>
      <c r="AU152" s="16">
        <f>AU154+AU155</f>
        <v>0</v>
      </c>
      <c r="AV152" s="16">
        <f t="shared" si="328"/>
        <v>18064.5</v>
      </c>
      <c r="AW152" s="26">
        <f>AW154+AW155</f>
        <v>0</v>
      </c>
      <c r="AX152" s="16">
        <f t="shared" si="329"/>
        <v>18064.5</v>
      </c>
      <c r="AY152" s="9" t="s">
        <v>113</v>
      </c>
      <c r="AZ152" s="13"/>
    </row>
    <row r="153" spans="1:52" hidden="1" x14ac:dyDescent="0.3">
      <c r="A153" s="1"/>
      <c r="B153" s="7" t="s">
        <v>5</v>
      </c>
      <c r="C153" s="6"/>
      <c r="D153" s="15"/>
      <c r="E153" s="4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24"/>
      <c r="R153" s="15"/>
      <c r="S153" s="15"/>
      <c r="T153" s="44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24"/>
      <c r="AI153" s="15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26"/>
      <c r="AX153" s="16"/>
      <c r="AY153" s="8"/>
      <c r="AZ153" s="13">
        <v>0</v>
      </c>
    </row>
    <row r="154" spans="1:52" hidden="1" x14ac:dyDescent="0.3">
      <c r="A154" s="1"/>
      <c r="B154" s="7" t="s">
        <v>6</v>
      </c>
      <c r="C154" s="6"/>
      <c r="D154" s="15">
        <v>1928.1</v>
      </c>
      <c r="E154" s="44"/>
      <c r="F154" s="15">
        <f t="shared" si="211"/>
        <v>1928.1</v>
      </c>
      <c r="G154" s="15"/>
      <c r="H154" s="15">
        <f t="shared" ref="H154:H163" si="331">F154+G154</f>
        <v>1928.1</v>
      </c>
      <c r="I154" s="15"/>
      <c r="J154" s="15">
        <f t="shared" ref="J154:J163" si="332">H154+I154</f>
        <v>1928.1</v>
      </c>
      <c r="K154" s="15"/>
      <c r="L154" s="15">
        <f t="shared" ref="L154:L163" si="333">J154+K154</f>
        <v>1928.1</v>
      </c>
      <c r="M154" s="15"/>
      <c r="N154" s="15">
        <f t="shared" ref="N154:N163" si="334">L154+M154</f>
        <v>1928.1</v>
      </c>
      <c r="O154" s="15"/>
      <c r="P154" s="15">
        <f t="shared" ref="P154:P163" si="335">N154+O154</f>
        <v>1928.1</v>
      </c>
      <c r="Q154" s="24"/>
      <c r="R154" s="15">
        <f t="shared" ref="R154:R163" si="336">P154+Q154</f>
        <v>1928.1</v>
      </c>
      <c r="S154" s="15">
        <v>3072.8</v>
      </c>
      <c r="T154" s="44"/>
      <c r="U154" s="15">
        <f t="shared" si="212"/>
        <v>3072.8</v>
      </c>
      <c r="V154" s="15"/>
      <c r="W154" s="15">
        <f t="shared" ref="W154:W163" si="337">U154+V154</f>
        <v>3072.8</v>
      </c>
      <c r="X154" s="15"/>
      <c r="Y154" s="15">
        <f t="shared" ref="Y154:Y163" si="338">W154+X154</f>
        <v>3072.8</v>
      </c>
      <c r="Z154" s="15"/>
      <c r="AA154" s="15">
        <f t="shared" ref="AA154:AA163" si="339">Y154+Z154</f>
        <v>3072.8</v>
      </c>
      <c r="AB154" s="15"/>
      <c r="AC154" s="15">
        <f t="shared" ref="AC154:AC163" si="340">AA154+AB154</f>
        <v>3072.8</v>
      </c>
      <c r="AD154" s="15"/>
      <c r="AE154" s="15">
        <f t="shared" ref="AE154:AE163" si="341">AC154+AD154</f>
        <v>3072.8</v>
      </c>
      <c r="AF154" s="15"/>
      <c r="AG154" s="15">
        <f t="shared" ref="AG154:AG163" si="342">AE154+AF154</f>
        <v>3072.8</v>
      </c>
      <c r="AH154" s="24"/>
      <c r="AI154" s="15">
        <f t="shared" ref="AI154:AI163" si="343">AG154+AH154</f>
        <v>3072.8</v>
      </c>
      <c r="AJ154" s="16">
        <v>0</v>
      </c>
      <c r="AK154" s="16"/>
      <c r="AL154" s="16">
        <f t="shared" si="213"/>
        <v>0</v>
      </c>
      <c r="AM154" s="16"/>
      <c r="AN154" s="16">
        <f t="shared" ref="AN154:AN163" si="344">AL154+AM154</f>
        <v>0</v>
      </c>
      <c r="AO154" s="16">
        <v>18064.5</v>
      </c>
      <c r="AP154" s="16">
        <f t="shared" ref="AP154:AP163" si="345">AN154+AO154</f>
        <v>18064.5</v>
      </c>
      <c r="AQ154" s="16"/>
      <c r="AR154" s="16">
        <f t="shared" ref="AR154:AR163" si="346">AP154+AQ154</f>
        <v>18064.5</v>
      </c>
      <c r="AS154" s="16"/>
      <c r="AT154" s="16">
        <f t="shared" ref="AT154:AT163" si="347">AR154+AS154</f>
        <v>18064.5</v>
      </c>
      <c r="AU154" s="16"/>
      <c r="AV154" s="16">
        <f t="shared" ref="AV154:AV163" si="348">AT154+AU154</f>
        <v>18064.5</v>
      </c>
      <c r="AW154" s="26"/>
      <c r="AX154" s="16">
        <f t="shared" ref="AX154:AX163" si="349">AV154+AW154</f>
        <v>18064.5</v>
      </c>
      <c r="AY154" s="8" t="s">
        <v>113</v>
      </c>
      <c r="AZ154" s="13">
        <v>0</v>
      </c>
    </row>
    <row r="155" spans="1:52" hidden="1" x14ac:dyDescent="0.3">
      <c r="A155" s="1"/>
      <c r="B155" s="5" t="s">
        <v>12</v>
      </c>
      <c r="C155" s="6"/>
      <c r="D155" s="15">
        <v>0</v>
      </c>
      <c r="E155" s="44">
        <v>0</v>
      </c>
      <c r="F155" s="15">
        <f t="shared" si="211"/>
        <v>0</v>
      </c>
      <c r="G155" s="15">
        <v>0</v>
      </c>
      <c r="H155" s="15">
        <f t="shared" si="331"/>
        <v>0</v>
      </c>
      <c r="I155" s="15">
        <v>0</v>
      </c>
      <c r="J155" s="15">
        <f t="shared" si="332"/>
        <v>0</v>
      </c>
      <c r="K155" s="15">
        <v>0</v>
      </c>
      <c r="L155" s="15">
        <f t="shared" si="333"/>
        <v>0</v>
      </c>
      <c r="M155" s="15">
        <v>0</v>
      </c>
      <c r="N155" s="15">
        <f t="shared" si="334"/>
        <v>0</v>
      </c>
      <c r="O155" s="15">
        <v>0</v>
      </c>
      <c r="P155" s="15">
        <f t="shared" si="335"/>
        <v>0</v>
      </c>
      <c r="Q155" s="24">
        <v>0</v>
      </c>
      <c r="R155" s="15">
        <f t="shared" si="336"/>
        <v>0</v>
      </c>
      <c r="S155" s="15">
        <v>0</v>
      </c>
      <c r="T155" s="44">
        <v>0</v>
      </c>
      <c r="U155" s="15">
        <f t="shared" si="212"/>
        <v>0</v>
      </c>
      <c r="V155" s="15">
        <v>0</v>
      </c>
      <c r="W155" s="15">
        <f t="shared" si="337"/>
        <v>0</v>
      </c>
      <c r="X155" s="15">
        <v>0</v>
      </c>
      <c r="Y155" s="15">
        <f t="shared" si="338"/>
        <v>0</v>
      </c>
      <c r="Z155" s="15">
        <v>0</v>
      </c>
      <c r="AA155" s="15">
        <f t="shared" si="339"/>
        <v>0</v>
      </c>
      <c r="AB155" s="15">
        <v>0</v>
      </c>
      <c r="AC155" s="15">
        <f t="shared" si="340"/>
        <v>0</v>
      </c>
      <c r="AD155" s="15">
        <v>0</v>
      </c>
      <c r="AE155" s="15">
        <f t="shared" si="341"/>
        <v>0</v>
      </c>
      <c r="AF155" s="15">
        <v>0</v>
      </c>
      <c r="AG155" s="15">
        <f t="shared" si="342"/>
        <v>0</v>
      </c>
      <c r="AH155" s="24">
        <v>0</v>
      </c>
      <c r="AI155" s="15">
        <f t="shared" si="343"/>
        <v>0</v>
      </c>
      <c r="AJ155" s="16">
        <v>18064.5</v>
      </c>
      <c r="AK155" s="16">
        <v>0</v>
      </c>
      <c r="AL155" s="16">
        <f t="shared" si="213"/>
        <v>18064.5</v>
      </c>
      <c r="AM155" s="16">
        <v>-18064.5</v>
      </c>
      <c r="AN155" s="16">
        <f t="shared" si="344"/>
        <v>0</v>
      </c>
      <c r="AO155" s="16"/>
      <c r="AP155" s="16">
        <f t="shared" si="345"/>
        <v>0</v>
      </c>
      <c r="AQ155" s="16"/>
      <c r="AR155" s="16">
        <f t="shared" si="346"/>
        <v>0</v>
      </c>
      <c r="AS155" s="16"/>
      <c r="AT155" s="16">
        <f t="shared" si="347"/>
        <v>0</v>
      </c>
      <c r="AU155" s="16"/>
      <c r="AV155" s="16">
        <f t="shared" si="348"/>
        <v>0</v>
      </c>
      <c r="AW155" s="26"/>
      <c r="AX155" s="16">
        <f t="shared" si="349"/>
        <v>0</v>
      </c>
      <c r="AY155" s="8" t="s">
        <v>224</v>
      </c>
      <c r="AZ155" s="13">
        <v>0</v>
      </c>
    </row>
    <row r="156" spans="1:52" ht="56.25" x14ac:dyDescent="0.3">
      <c r="A156" s="58" t="s">
        <v>187</v>
      </c>
      <c r="B156" s="7" t="s">
        <v>77</v>
      </c>
      <c r="C156" s="6" t="s">
        <v>354</v>
      </c>
      <c r="D156" s="15">
        <v>0</v>
      </c>
      <c r="E156" s="44">
        <v>0</v>
      </c>
      <c r="F156" s="15">
        <f t="shared" si="211"/>
        <v>0</v>
      </c>
      <c r="G156" s="15">
        <v>0</v>
      </c>
      <c r="H156" s="15">
        <f t="shared" si="331"/>
        <v>0</v>
      </c>
      <c r="I156" s="15">
        <v>0</v>
      </c>
      <c r="J156" s="15">
        <f t="shared" si="332"/>
        <v>0</v>
      </c>
      <c r="K156" s="15">
        <v>0</v>
      </c>
      <c r="L156" s="15">
        <f t="shared" si="333"/>
        <v>0</v>
      </c>
      <c r="M156" s="15">
        <v>0</v>
      </c>
      <c r="N156" s="15">
        <f t="shared" si="334"/>
        <v>0</v>
      </c>
      <c r="O156" s="15">
        <v>0</v>
      </c>
      <c r="P156" s="15">
        <f t="shared" si="335"/>
        <v>0</v>
      </c>
      <c r="Q156" s="24">
        <v>0</v>
      </c>
      <c r="R156" s="15">
        <f t="shared" si="336"/>
        <v>0</v>
      </c>
      <c r="S156" s="15">
        <v>7956</v>
      </c>
      <c r="T156" s="44">
        <v>0</v>
      </c>
      <c r="U156" s="15">
        <f t="shared" si="212"/>
        <v>7956</v>
      </c>
      <c r="V156" s="15">
        <v>0</v>
      </c>
      <c r="W156" s="15">
        <f t="shared" si="337"/>
        <v>7956</v>
      </c>
      <c r="X156" s="15">
        <v>0</v>
      </c>
      <c r="Y156" s="15">
        <f t="shared" si="338"/>
        <v>7956</v>
      </c>
      <c r="Z156" s="15">
        <v>-7956</v>
      </c>
      <c r="AA156" s="15">
        <f t="shared" si="339"/>
        <v>0</v>
      </c>
      <c r="AB156" s="15"/>
      <c r="AC156" s="15">
        <f t="shared" si="340"/>
        <v>0</v>
      </c>
      <c r="AD156" s="15"/>
      <c r="AE156" s="15">
        <f t="shared" si="341"/>
        <v>0</v>
      </c>
      <c r="AF156" s="15"/>
      <c r="AG156" s="15">
        <f t="shared" si="342"/>
        <v>0</v>
      </c>
      <c r="AH156" s="24"/>
      <c r="AI156" s="15">
        <f t="shared" si="343"/>
        <v>0</v>
      </c>
      <c r="AJ156" s="16">
        <v>80000</v>
      </c>
      <c r="AK156" s="16">
        <v>0</v>
      </c>
      <c r="AL156" s="16">
        <f t="shared" si="213"/>
        <v>80000</v>
      </c>
      <c r="AM156" s="16">
        <v>0</v>
      </c>
      <c r="AN156" s="16">
        <f t="shared" si="344"/>
        <v>80000</v>
      </c>
      <c r="AO156" s="16">
        <v>-80000</v>
      </c>
      <c r="AP156" s="16">
        <f t="shared" si="345"/>
        <v>0</v>
      </c>
      <c r="AQ156" s="16">
        <v>28221.546999999999</v>
      </c>
      <c r="AR156" s="16">
        <f t="shared" si="346"/>
        <v>28221.546999999999</v>
      </c>
      <c r="AS156" s="16"/>
      <c r="AT156" s="16">
        <f t="shared" si="347"/>
        <v>28221.546999999999</v>
      </c>
      <c r="AU156" s="16"/>
      <c r="AV156" s="16">
        <f t="shared" si="348"/>
        <v>28221.546999999999</v>
      </c>
      <c r="AW156" s="26"/>
      <c r="AX156" s="16">
        <f t="shared" si="349"/>
        <v>28221.546999999999</v>
      </c>
      <c r="AY156" s="8" t="s">
        <v>114</v>
      </c>
      <c r="AZ156" s="13"/>
    </row>
    <row r="157" spans="1:52" ht="56.25" hidden="1" x14ac:dyDescent="0.3">
      <c r="A157" s="66" t="s">
        <v>183</v>
      </c>
      <c r="B157" s="7" t="s">
        <v>384</v>
      </c>
      <c r="C157" s="6" t="s">
        <v>128</v>
      </c>
      <c r="D157" s="15">
        <v>21381.1</v>
      </c>
      <c r="E157" s="44"/>
      <c r="F157" s="15">
        <f t="shared" si="211"/>
        <v>21381.1</v>
      </c>
      <c r="G157" s="15"/>
      <c r="H157" s="15">
        <f t="shared" si="331"/>
        <v>21381.1</v>
      </c>
      <c r="I157" s="15">
        <v>-21381.1</v>
      </c>
      <c r="J157" s="15">
        <f t="shared" si="332"/>
        <v>0</v>
      </c>
      <c r="K157" s="15"/>
      <c r="L157" s="15">
        <f t="shared" si="333"/>
        <v>0</v>
      </c>
      <c r="M157" s="15"/>
      <c r="N157" s="15">
        <f t="shared" si="334"/>
        <v>0</v>
      </c>
      <c r="O157" s="15"/>
      <c r="P157" s="15">
        <f t="shared" si="335"/>
        <v>0</v>
      </c>
      <c r="Q157" s="24"/>
      <c r="R157" s="15">
        <f t="shared" si="336"/>
        <v>0</v>
      </c>
      <c r="S157" s="15">
        <v>0</v>
      </c>
      <c r="T157" s="44"/>
      <c r="U157" s="15">
        <f t="shared" si="212"/>
        <v>0</v>
      </c>
      <c r="V157" s="15"/>
      <c r="W157" s="15">
        <f t="shared" si="337"/>
        <v>0</v>
      </c>
      <c r="X157" s="15"/>
      <c r="Y157" s="15">
        <f t="shared" si="338"/>
        <v>0</v>
      </c>
      <c r="Z157" s="15"/>
      <c r="AA157" s="15">
        <f t="shared" si="339"/>
        <v>0</v>
      </c>
      <c r="AB157" s="15"/>
      <c r="AC157" s="15">
        <f t="shared" si="340"/>
        <v>0</v>
      </c>
      <c r="AD157" s="15"/>
      <c r="AE157" s="15">
        <f t="shared" si="341"/>
        <v>0</v>
      </c>
      <c r="AF157" s="15"/>
      <c r="AG157" s="15">
        <f t="shared" si="342"/>
        <v>0</v>
      </c>
      <c r="AH157" s="24"/>
      <c r="AI157" s="15">
        <f t="shared" si="343"/>
        <v>0</v>
      </c>
      <c r="AJ157" s="15">
        <v>0</v>
      </c>
      <c r="AK157" s="16"/>
      <c r="AL157" s="16">
        <f t="shared" si="213"/>
        <v>0</v>
      </c>
      <c r="AM157" s="16"/>
      <c r="AN157" s="16">
        <f t="shared" si="344"/>
        <v>0</v>
      </c>
      <c r="AO157" s="16"/>
      <c r="AP157" s="16">
        <f t="shared" si="345"/>
        <v>0</v>
      </c>
      <c r="AQ157" s="16"/>
      <c r="AR157" s="16">
        <f t="shared" si="346"/>
        <v>0</v>
      </c>
      <c r="AS157" s="16"/>
      <c r="AT157" s="16">
        <f t="shared" si="347"/>
        <v>0</v>
      </c>
      <c r="AU157" s="16"/>
      <c r="AV157" s="16">
        <f t="shared" si="348"/>
        <v>0</v>
      </c>
      <c r="AW157" s="26"/>
      <c r="AX157" s="16">
        <f t="shared" si="349"/>
        <v>0</v>
      </c>
      <c r="AY157" s="8" t="s">
        <v>115</v>
      </c>
      <c r="AZ157" s="13">
        <v>0</v>
      </c>
    </row>
    <row r="158" spans="1:52" ht="56.25" x14ac:dyDescent="0.3">
      <c r="A158" s="58" t="s">
        <v>188</v>
      </c>
      <c r="B158" s="7" t="s">
        <v>384</v>
      </c>
      <c r="C158" s="6" t="s">
        <v>354</v>
      </c>
      <c r="D158" s="15"/>
      <c r="E158" s="44"/>
      <c r="F158" s="15"/>
      <c r="G158" s="15"/>
      <c r="H158" s="15"/>
      <c r="I158" s="15"/>
      <c r="J158" s="15"/>
      <c r="K158" s="15">
        <v>21381.1</v>
      </c>
      <c r="L158" s="15">
        <f t="shared" si="333"/>
        <v>21381.1</v>
      </c>
      <c r="M158" s="15">
        <v>-21381.1</v>
      </c>
      <c r="N158" s="15">
        <f t="shared" si="334"/>
        <v>0</v>
      </c>
      <c r="O158" s="15"/>
      <c r="P158" s="15">
        <f t="shared" si="335"/>
        <v>0</v>
      </c>
      <c r="Q158" s="24"/>
      <c r="R158" s="15">
        <f t="shared" si="336"/>
        <v>0</v>
      </c>
      <c r="S158" s="15"/>
      <c r="T158" s="44"/>
      <c r="U158" s="15"/>
      <c r="V158" s="15"/>
      <c r="W158" s="15"/>
      <c r="X158" s="15"/>
      <c r="Y158" s="15"/>
      <c r="Z158" s="15"/>
      <c r="AA158" s="15"/>
      <c r="AB158" s="15"/>
      <c r="AC158" s="15">
        <f t="shared" si="340"/>
        <v>0</v>
      </c>
      <c r="AD158" s="15">
        <v>21381.1</v>
      </c>
      <c r="AE158" s="15">
        <f t="shared" si="341"/>
        <v>21381.1</v>
      </c>
      <c r="AF158" s="15"/>
      <c r="AG158" s="15">
        <f t="shared" si="342"/>
        <v>21381.1</v>
      </c>
      <c r="AH158" s="24"/>
      <c r="AI158" s="15">
        <f t="shared" si="343"/>
        <v>21381.1</v>
      </c>
      <c r="AJ158" s="15"/>
      <c r="AK158" s="16"/>
      <c r="AL158" s="16"/>
      <c r="AM158" s="16"/>
      <c r="AN158" s="16"/>
      <c r="AO158" s="16"/>
      <c r="AP158" s="16"/>
      <c r="AQ158" s="16"/>
      <c r="AR158" s="16">
        <f t="shared" si="346"/>
        <v>0</v>
      </c>
      <c r="AS158" s="16"/>
      <c r="AT158" s="16">
        <f t="shared" si="347"/>
        <v>0</v>
      </c>
      <c r="AU158" s="16"/>
      <c r="AV158" s="16">
        <f t="shared" si="348"/>
        <v>0</v>
      </c>
      <c r="AW158" s="26"/>
      <c r="AX158" s="16">
        <f t="shared" si="349"/>
        <v>0</v>
      </c>
      <c r="AY158" s="8" t="s">
        <v>115</v>
      </c>
      <c r="AZ158" s="13"/>
    </row>
    <row r="159" spans="1:52" ht="56.25" x14ac:dyDescent="0.3">
      <c r="A159" s="58" t="s">
        <v>189</v>
      </c>
      <c r="B159" s="7" t="s">
        <v>247</v>
      </c>
      <c r="C159" s="6" t="s">
        <v>354</v>
      </c>
      <c r="D159" s="15"/>
      <c r="E159" s="44">
        <v>25842.915000000001</v>
      </c>
      <c r="F159" s="15">
        <f t="shared" si="211"/>
        <v>25842.915000000001</v>
      </c>
      <c r="G159" s="15">
        <v>6287.3549999999996</v>
      </c>
      <c r="H159" s="15">
        <f t="shared" si="331"/>
        <v>32130.27</v>
      </c>
      <c r="I159" s="15"/>
      <c r="J159" s="15">
        <f t="shared" si="332"/>
        <v>32130.27</v>
      </c>
      <c r="K159" s="15"/>
      <c r="L159" s="15">
        <f t="shared" si="333"/>
        <v>32130.27</v>
      </c>
      <c r="M159" s="15"/>
      <c r="N159" s="15">
        <f t="shared" si="334"/>
        <v>32130.27</v>
      </c>
      <c r="O159" s="15"/>
      <c r="P159" s="15">
        <f t="shared" si="335"/>
        <v>32130.27</v>
      </c>
      <c r="Q159" s="24"/>
      <c r="R159" s="15">
        <f t="shared" si="336"/>
        <v>32130.27</v>
      </c>
      <c r="S159" s="15"/>
      <c r="T159" s="44"/>
      <c r="U159" s="15">
        <f t="shared" si="212"/>
        <v>0</v>
      </c>
      <c r="V159" s="15"/>
      <c r="W159" s="15">
        <f t="shared" si="337"/>
        <v>0</v>
      </c>
      <c r="X159" s="15"/>
      <c r="Y159" s="15">
        <f t="shared" si="338"/>
        <v>0</v>
      </c>
      <c r="Z159" s="15"/>
      <c r="AA159" s="15">
        <f t="shared" si="339"/>
        <v>0</v>
      </c>
      <c r="AB159" s="15"/>
      <c r="AC159" s="15">
        <f t="shared" si="340"/>
        <v>0</v>
      </c>
      <c r="AD159" s="15"/>
      <c r="AE159" s="15">
        <f t="shared" si="341"/>
        <v>0</v>
      </c>
      <c r="AF159" s="15"/>
      <c r="AG159" s="15">
        <f t="shared" si="342"/>
        <v>0</v>
      </c>
      <c r="AH159" s="24"/>
      <c r="AI159" s="15">
        <f t="shared" si="343"/>
        <v>0</v>
      </c>
      <c r="AJ159" s="15"/>
      <c r="AK159" s="16"/>
      <c r="AL159" s="16">
        <f t="shared" si="213"/>
        <v>0</v>
      </c>
      <c r="AM159" s="16"/>
      <c r="AN159" s="16">
        <f t="shared" si="344"/>
        <v>0</v>
      </c>
      <c r="AO159" s="16"/>
      <c r="AP159" s="16">
        <f t="shared" si="345"/>
        <v>0</v>
      </c>
      <c r="AQ159" s="16"/>
      <c r="AR159" s="16">
        <f t="shared" si="346"/>
        <v>0</v>
      </c>
      <c r="AS159" s="16"/>
      <c r="AT159" s="16">
        <f t="shared" si="347"/>
        <v>0</v>
      </c>
      <c r="AU159" s="16"/>
      <c r="AV159" s="16">
        <f t="shared" si="348"/>
        <v>0</v>
      </c>
      <c r="AW159" s="26"/>
      <c r="AX159" s="16">
        <f t="shared" si="349"/>
        <v>0</v>
      </c>
      <c r="AY159" s="8" t="s">
        <v>248</v>
      </c>
      <c r="AZ159" s="13"/>
    </row>
    <row r="160" spans="1:52" ht="56.25" x14ac:dyDescent="0.3">
      <c r="A160" s="58" t="s">
        <v>190</v>
      </c>
      <c r="B160" s="7" t="s">
        <v>322</v>
      </c>
      <c r="C160" s="6" t="s">
        <v>354</v>
      </c>
      <c r="D160" s="15"/>
      <c r="E160" s="44"/>
      <c r="F160" s="15"/>
      <c r="G160" s="15">
        <v>23340.873</v>
      </c>
      <c r="H160" s="15">
        <f t="shared" si="331"/>
        <v>23340.873</v>
      </c>
      <c r="I160" s="15"/>
      <c r="J160" s="15">
        <f t="shared" si="332"/>
        <v>23340.873</v>
      </c>
      <c r="K160" s="15"/>
      <c r="L160" s="15">
        <f t="shared" si="333"/>
        <v>23340.873</v>
      </c>
      <c r="M160" s="15"/>
      <c r="N160" s="15">
        <f t="shared" si="334"/>
        <v>23340.873</v>
      </c>
      <c r="O160" s="15"/>
      <c r="P160" s="15">
        <f t="shared" si="335"/>
        <v>23340.873</v>
      </c>
      <c r="Q160" s="24"/>
      <c r="R160" s="15">
        <f t="shared" si="336"/>
        <v>23340.873</v>
      </c>
      <c r="S160" s="15"/>
      <c r="T160" s="44"/>
      <c r="U160" s="15"/>
      <c r="V160" s="15"/>
      <c r="W160" s="15">
        <f t="shared" si="337"/>
        <v>0</v>
      </c>
      <c r="X160" s="15"/>
      <c r="Y160" s="15">
        <f t="shared" si="338"/>
        <v>0</v>
      </c>
      <c r="Z160" s="15"/>
      <c r="AA160" s="15">
        <f t="shared" si="339"/>
        <v>0</v>
      </c>
      <c r="AB160" s="15"/>
      <c r="AC160" s="15">
        <f t="shared" si="340"/>
        <v>0</v>
      </c>
      <c r="AD160" s="15"/>
      <c r="AE160" s="15">
        <f t="shared" si="341"/>
        <v>0</v>
      </c>
      <c r="AF160" s="15"/>
      <c r="AG160" s="15">
        <f t="shared" si="342"/>
        <v>0</v>
      </c>
      <c r="AH160" s="24"/>
      <c r="AI160" s="15">
        <f t="shared" si="343"/>
        <v>0</v>
      </c>
      <c r="AJ160" s="15"/>
      <c r="AK160" s="16"/>
      <c r="AL160" s="16"/>
      <c r="AM160" s="16"/>
      <c r="AN160" s="16">
        <f t="shared" si="344"/>
        <v>0</v>
      </c>
      <c r="AO160" s="16"/>
      <c r="AP160" s="16">
        <f t="shared" si="345"/>
        <v>0</v>
      </c>
      <c r="AQ160" s="16"/>
      <c r="AR160" s="16">
        <f t="shared" si="346"/>
        <v>0</v>
      </c>
      <c r="AS160" s="16"/>
      <c r="AT160" s="16">
        <f t="shared" si="347"/>
        <v>0</v>
      </c>
      <c r="AU160" s="16"/>
      <c r="AV160" s="16">
        <f t="shared" si="348"/>
        <v>0</v>
      </c>
      <c r="AW160" s="26"/>
      <c r="AX160" s="16">
        <f t="shared" si="349"/>
        <v>0</v>
      </c>
      <c r="AY160" s="8" t="s">
        <v>324</v>
      </c>
      <c r="AZ160" s="13"/>
    </row>
    <row r="161" spans="1:53" ht="56.25" x14ac:dyDescent="0.3">
      <c r="A161" s="58" t="s">
        <v>191</v>
      </c>
      <c r="B161" s="7" t="s">
        <v>323</v>
      </c>
      <c r="C161" s="6" t="s">
        <v>354</v>
      </c>
      <c r="D161" s="15"/>
      <c r="E161" s="44"/>
      <c r="F161" s="15"/>
      <c r="G161" s="15">
        <v>22679.438999999998</v>
      </c>
      <c r="H161" s="15">
        <f t="shared" si="331"/>
        <v>22679.438999999998</v>
      </c>
      <c r="I161" s="15"/>
      <c r="J161" s="15">
        <f t="shared" si="332"/>
        <v>22679.438999999998</v>
      </c>
      <c r="K161" s="15"/>
      <c r="L161" s="15">
        <f t="shared" si="333"/>
        <v>22679.438999999998</v>
      </c>
      <c r="M161" s="15"/>
      <c r="N161" s="15">
        <f t="shared" si="334"/>
        <v>22679.438999999998</v>
      </c>
      <c r="O161" s="15"/>
      <c r="P161" s="15">
        <f t="shared" si="335"/>
        <v>22679.438999999998</v>
      </c>
      <c r="Q161" s="24"/>
      <c r="R161" s="15">
        <f t="shared" si="336"/>
        <v>22679.438999999998</v>
      </c>
      <c r="S161" s="15"/>
      <c r="T161" s="44"/>
      <c r="U161" s="15"/>
      <c r="V161" s="15"/>
      <c r="W161" s="15">
        <f t="shared" si="337"/>
        <v>0</v>
      </c>
      <c r="X161" s="15"/>
      <c r="Y161" s="15">
        <f t="shared" si="338"/>
        <v>0</v>
      </c>
      <c r="Z161" s="15"/>
      <c r="AA161" s="15">
        <f t="shared" si="339"/>
        <v>0</v>
      </c>
      <c r="AB161" s="15"/>
      <c r="AC161" s="15">
        <f t="shared" si="340"/>
        <v>0</v>
      </c>
      <c r="AD161" s="15"/>
      <c r="AE161" s="15">
        <f t="shared" si="341"/>
        <v>0</v>
      </c>
      <c r="AF161" s="15"/>
      <c r="AG161" s="15">
        <f t="shared" si="342"/>
        <v>0</v>
      </c>
      <c r="AH161" s="24"/>
      <c r="AI161" s="15">
        <f t="shared" si="343"/>
        <v>0</v>
      </c>
      <c r="AJ161" s="15"/>
      <c r="AK161" s="16"/>
      <c r="AL161" s="16"/>
      <c r="AM161" s="16"/>
      <c r="AN161" s="16">
        <f t="shared" si="344"/>
        <v>0</v>
      </c>
      <c r="AO161" s="16"/>
      <c r="AP161" s="16">
        <f t="shared" si="345"/>
        <v>0</v>
      </c>
      <c r="AQ161" s="16"/>
      <c r="AR161" s="16">
        <f t="shared" si="346"/>
        <v>0</v>
      </c>
      <c r="AS161" s="16"/>
      <c r="AT161" s="16">
        <f t="shared" si="347"/>
        <v>0</v>
      </c>
      <c r="AU161" s="16"/>
      <c r="AV161" s="16">
        <f t="shared" si="348"/>
        <v>0</v>
      </c>
      <c r="AW161" s="26"/>
      <c r="AX161" s="16">
        <f t="shared" si="349"/>
        <v>0</v>
      </c>
      <c r="AY161" s="8" t="s">
        <v>325</v>
      </c>
      <c r="AZ161" s="13"/>
    </row>
    <row r="162" spans="1:53" ht="56.25" x14ac:dyDescent="0.3">
      <c r="A162" s="58" t="s">
        <v>192</v>
      </c>
      <c r="B162" s="79" t="s">
        <v>390</v>
      </c>
      <c r="C162" s="6" t="s">
        <v>128</v>
      </c>
      <c r="D162" s="15"/>
      <c r="E162" s="44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24"/>
      <c r="R162" s="15">
        <f t="shared" si="336"/>
        <v>0</v>
      </c>
      <c r="S162" s="15"/>
      <c r="T162" s="44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24">
        <v>4161.4530000000004</v>
      </c>
      <c r="AI162" s="15">
        <f t="shared" si="343"/>
        <v>4161.4530000000004</v>
      </c>
      <c r="AJ162" s="15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26"/>
      <c r="AX162" s="16">
        <f t="shared" si="349"/>
        <v>0</v>
      </c>
      <c r="AY162" s="8" t="s">
        <v>391</v>
      </c>
      <c r="AZ162" s="13"/>
    </row>
    <row r="163" spans="1:53" x14ac:dyDescent="0.3">
      <c r="A163" s="58"/>
      <c r="B163" s="79" t="s">
        <v>4</v>
      </c>
      <c r="C163" s="79"/>
      <c r="D163" s="30">
        <f>D165+D166</f>
        <v>2702073</v>
      </c>
      <c r="E163" s="30">
        <f>E165+E166</f>
        <v>12363.3</v>
      </c>
      <c r="F163" s="29">
        <f t="shared" si="211"/>
        <v>2714436.3</v>
      </c>
      <c r="G163" s="30">
        <f>G165+G166</f>
        <v>284356.26200000005</v>
      </c>
      <c r="H163" s="29">
        <f t="shared" si="331"/>
        <v>2998792.5619999999</v>
      </c>
      <c r="I163" s="30">
        <f>I165+I166</f>
        <v>0</v>
      </c>
      <c r="J163" s="29">
        <f t="shared" si="332"/>
        <v>2998792.5619999999</v>
      </c>
      <c r="K163" s="30">
        <f>K165+K166</f>
        <v>0</v>
      </c>
      <c r="L163" s="29">
        <f t="shared" si="333"/>
        <v>2998792.5619999999</v>
      </c>
      <c r="M163" s="30">
        <f>M165+M166</f>
        <v>-437360.86</v>
      </c>
      <c r="N163" s="29">
        <f t="shared" si="334"/>
        <v>2561431.702</v>
      </c>
      <c r="O163" s="30">
        <f>O165+O166</f>
        <v>0</v>
      </c>
      <c r="P163" s="29">
        <f t="shared" si="335"/>
        <v>2561431.702</v>
      </c>
      <c r="Q163" s="30">
        <f>Q165+Q166</f>
        <v>-113121.58600000001</v>
      </c>
      <c r="R163" s="15">
        <f t="shared" si="336"/>
        <v>2448310.1159999999</v>
      </c>
      <c r="S163" s="30">
        <f t="shared" ref="S163:AJ163" si="350">S165+S166</f>
        <v>2943856.3</v>
      </c>
      <c r="T163" s="30">
        <f>T165+T166</f>
        <v>0</v>
      </c>
      <c r="U163" s="29">
        <f t="shared" si="212"/>
        <v>2943856.3</v>
      </c>
      <c r="V163" s="30">
        <f>V165+V166</f>
        <v>0</v>
      </c>
      <c r="W163" s="29">
        <f t="shared" si="337"/>
        <v>2943856.3</v>
      </c>
      <c r="X163" s="30">
        <f>X165+X166</f>
        <v>0</v>
      </c>
      <c r="Y163" s="29">
        <f t="shared" si="338"/>
        <v>2943856.3</v>
      </c>
      <c r="Z163" s="30">
        <f>Z165+Z166</f>
        <v>0</v>
      </c>
      <c r="AA163" s="29">
        <f t="shared" si="339"/>
        <v>2943856.3</v>
      </c>
      <c r="AB163" s="30">
        <f>AB165+AB166</f>
        <v>0</v>
      </c>
      <c r="AC163" s="29">
        <f t="shared" si="340"/>
        <v>2943856.3</v>
      </c>
      <c r="AD163" s="30">
        <f>AD165+AD166</f>
        <v>469152.16</v>
      </c>
      <c r="AE163" s="29">
        <f t="shared" si="341"/>
        <v>3413008.46</v>
      </c>
      <c r="AF163" s="30">
        <f>AF165+AF166</f>
        <v>0</v>
      </c>
      <c r="AG163" s="29">
        <f t="shared" si="342"/>
        <v>3413008.46</v>
      </c>
      <c r="AH163" s="30">
        <f>AH165+AH166</f>
        <v>21398.400000000001</v>
      </c>
      <c r="AI163" s="15">
        <f t="shared" si="343"/>
        <v>3434406.86</v>
      </c>
      <c r="AJ163" s="30">
        <f t="shared" si="350"/>
        <v>3590793.7</v>
      </c>
      <c r="AK163" s="30">
        <f>AK165+AK166</f>
        <v>0</v>
      </c>
      <c r="AL163" s="30">
        <f t="shared" si="213"/>
        <v>3590793.7</v>
      </c>
      <c r="AM163" s="30">
        <f>AM165+AM166</f>
        <v>0</v>
      </c>
      <c r="AN163" s="30">
        <f t="shared" si="344"/>
        <v>3590793.7</v>
      </c>
      <c r="AO163" s="30">
        <f>AO165+AO166</f>
        <v>0</v>
      </c>
      <c r="AP163" s="30">
        <f t="shared" si="345"/>
        <v>3590793.7</v>
      </c>
      <c r="AQ163" s="30">
        <f>AQ165+AQ166</f>
        <v>0</v>
      </c>
      <c r="AR163" s="30">
        <f t="shared" si="346"/>
        <v>3590793.7</v>
      </c>
      <c r="AS163" s="30">
        <f>AS165+AS166</f>
        <v>0</v>
      </c>
      <c r="AT163" s="30">
        <f t="shared" si="347"/>
        <v>3590793.7</v>
      </c>
      <c r="AU163" s="30">
        <f>AU165+AU166</f>
        <v>0</v>
      </c>
      <c r="AV163" s="30">
        <f t="shared" si="348"/>
        <v>3590793.7</v>
      </c>
      <c r="AW163" s="30">
        <f>AW165+AW166</f>
        <v>0</v>
      </c>
      <c r="AX163" s="16">
        <f t="shared" si="349"/>
        <v>3590793.7</v>
      </c>
      <c r="AY163" s="31"/>
      <c r="AZ163" s="33"/>
      <c r="BA163" s="32"/>
    </row>
    <row r="164" spans="1:53" x14ac:dyDescent="0.3">
      <c r="A164" s="58"/>
      <c r="B164" s="7" t="s">
        <v>5</v>
      </c>
      <c r="C164" s="82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15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15"/>
      <c r="AJ164" s="29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16"/>
      <c r="AY164" s="31"/>
      <c r="AZ164" s="33"/>
      <c r="BA164" s="32"/>
    </row>
    <row r="165" spans="1:53" s="32" customFormat="1" hidden="1" x14ac:dyDescent="0.3">
      <c r="A165" s="28"/>
      <c r="B165" s="37" t="s">
        <v>6</v>
      </c>
      <c r="C165" s="52"/>
      <c r="D165" s="39">
        <f>D169+D173+D177+D181+D185+D189+D193+D197+D201+D204+D207+D211+D215+D203</f>
        <v>599118</v>
      </c>
      <c r="E165" s="39">
        <f>E169+E173+E177+E181+E185+E189+E193+E197+E201+E204+E207+E211+E215+E203+E217</f>
        <v>12363.3</v>
      </c>
      <c r="F165" s="29">
        <f t="shared" si="211"/>
        <v>611481.30000000005</v>
      </c>
      <c r="G165" s="39">
        <f>G169+G173+G177+G181+G185+G189+G193+G197+G201+G204+G207+G211+G215+G203+G217+G218+G219+G220+G221</f>
        <v>284356.26200000005</v>
      </c>
      <c r="H165" s="29">
        <f t="shared" ref="H165:H167" si="351">F165+G165</f>
        <v>895837.56200000015</v>
      </c>
      <c r="I165" s="39">
        <f>I169+I173+I177+I181+I185+I189+I193+I197+I201+I204+I207+I211+I215+I203+I217+I218+I219+I220+I221</f>
        <v>0</v>
      </c>
      <c r="J165" s="29">
        <f t="shared" ref="J165:J167" si="352">H165+I165</f>
        <v>895837.56200000015</v>
      </c>
      <c r="K165" s="39">
        <f>K169+K173+K177+K181+K185+K189+K193+K197+K201+K204+K207+K211+K215+K203+K217+K218+K219+K220+K221</f>
        <v>0</v>
      </c>
      <c r="L165" s="29">
        <f t="shared" ref="L165:L167" si="353">J165+K165</f>
        <v>895837.56200000015</v>
      </c>
      <c r="M165" s="39">
        <f>M169+M173+M177+M181+M185+M189+M193+M197+M201+M204+M207+M211+M215+M203+M217+M218+M219+M220+M221+M222</f>
        <v>-99467.26</v>
      </c>
      <c r="N165" s="29">
        <f t="shared" ref="N165:N167" si="354">L165+M165</f>
        <v>796370.30200000014</v>
      </c>
      <c r="O165" s="39">
        <f>O169+O173+O177+O181+O185+O189+O193+O197+O201+O204+O207+O211+O215+O203+O217+O218+O219+O220+O221+O222</f>
        <v>0</v>
      </c>
      <c r="P165" s="29">
        <f t="shared" ref="P165:P167" si="355">N165+O165</f>
        <v>796370.30200000014</v>
      </c>
      <c r="Q165" s="39">
        <f>Q169+Q173+Q177+Q181+Q185+Q189+Q193+Q197+Q201+Q204+Q207+Q211+Q215+Q203+Q217+Q218+Q219+Q220+Q221+Q222</f>
        <v>-113121.58600000001</v>
      </c>
      <c r="R165" s="29">
        <f t="shared" ref="R165:R167" si="356">P165+Q165</f>
        <v>683248.71600000013</v>
      </c>
      <c r="S165" s="39">
        <f t="shared" ref="S165:AJ165" si="357">S169+S173+S177+S181+S185+S189+S193+S197+S201+S204+S207+S211+S215+S203</f>
        <v>1083181.3</v>
      </c>
      <c r="T165" s="39">
        <f>T169+T173+T177+T181+T185+T189+T193+T197+T201+T204+T207+T211+T215+T203+T217</f>
        <v>0</v>
      </c>
      <c r="U165" s="29">
        <f t="shared" si="212"/>
        <v>1083181.3</v>
      </c>
      <c r="V165" s="39">
        <f>V169+V173+V177+V181+V185+V189+V193+V197+V201+V204+V207+V211+V215+V203+V217+V218+V219+V220+V221</f>
        <v>0</v>
      </c>
      <c r="W165" s="29">
        <f t="shared" ref="W165:W167" si="358">U165+V165</f>
        <v>1083181.3</v>
      </c>
      <c r="X165" s="39">
        <f>X169+X173+X177+X181+X185+X189+X193+X197+X201+X204+X207+X211+X215+X203+X217+X218+X219+X220+X221</f>
        <v>0</v>
      </c>
      <c r="Y165" s="29">
        <f>W165+X165</f>
        <v>1083181.3</v>
      </c>
      <c r="Z165" s="39">
        <f>Z169+Z173+Z177+Z181+Z185+Z189+Z193+Z197+Z201+Z204+Z207+Z211+Z215+Z203+Z217+Z218+Z219+Z220+Z221</f>
        <v>0</v>
      </c>
      <c r="AA165" s="29">
        <f>Y165+Z165</f>
        <v>1083181.3</v>
      </c>
      <c r="AB165" s="39">
        <f>AB169+AB173+AB177+AB181+AB185+AB189+AB193+AB197+AB201+AB204+AB207+AB211+AB215+AB203+AB217+AB218+AB219+AB220+AB221</f>
        <v>0</v>
      </c>
      <c r="AC165" s="29">
        <f>AA165+AB165</f>
        <v>1083181.3</v>
      </c>
      <c r="AD165" s="39">
        <f>AD169+AD173+AD177+AD181+AD185+AD189+AD193+AD197+AD201+AD204+AD207+AD211+AD215+AD203+AD217+AD218+AD219+AD220+AD221+AD222</f>
        <v>89821.06</v>
      </c>
      <c r="AE165" s="29">
        <f>AC165+AD165</f>
        <v>1173002.3600000001</v>
      </c>
      <c r="AF165" s="39">
        <f>AF169+AF173+AF177+AF181+AF185+AF189+AF193+AF197+AF201+AF204+AF207+AF211+AF215+AF203+AF217+AF218+AF219+AF220+AF221+AF222</f>
        <v>0</v>
      </c>
      <c r="AG165" s="29">
        <f>AE165+AF165</f>
        <v>1173002.3600000001</v>
      </c>
      <c r="AH165" s="39">
        <f>AH169+AH173+AH177+AH181+AH185+AH189+AH193+AH197+AH201+AH204+AH207+AH211+AH215+AH203+AH217+AH218+AH219+AH220+AH221+AH222</f>
        <v>21398.400000000001</v>
      </c>
      <c r="AI165" s="29">
        <f>AG165+AH165</f>
        <v>1194400.76</v>
      </c>
      <c r="AJ165" s="39">
        <f t="shared" si="357"/>
        <v>1333689.2</v>
      </c>
      <c r="AK165" s="40">
        <f>AK169+AK173+AK177+AK181+AK185+AK189+AK193+AK197+AK201+AK204+AK207+AK211+AK215+AK203+AK217</f>
        <v>0</v>
      </c>
      <c r="AL165" s="30">
        <f t="shared" si="213"/>
        <v>1333689.2</v>
      </c>
      <c r="AM165" s="40">
        <f>AM169+AM173+AM177+AM181+AM185+AM189+AM193+AM197+AM201+AM204+AM207+AM211+AM215+AM203+AM217+AM218+AM219+AM220+AM221</f>
        <v>0</v>
      </c>
      <c r="AN165" s="30">
        <f t="shared" ref="AN165:AN167" si="359">AL165+AM165</f>
        <v>1333689.2</v>
      </c>
      <c r="AO165" s="40">
        <f>AO169+AO173+AO177+AO181+AO185+AO189+AO193+AO197+AO201+AO204+AO207+AO211+AO215+AO203+AO217+AO218+AO219+AO220+AO221</f>
        <v>0</v>
      </c>
      <c r="AP165" s="30">
        <f t="shared" ref="AP165:AP167" si="360">AN165+AO165</f>
        <v>1333689.2</v>
      </c>
      <c r="AQ165" s="40">
        <f>AQ169+AQ173+AQ177+AQ181+AQ185+AQ189+AQ193+AQ197+AQ201+AQ204+AQ207+AQ211+AQ215+AQ203+AQ217+AQ218+AQ219+AQ220+AQ221</f>
        <v>0</v>
      </c>
      <c r="AR165" s="30">
        <f t="shared" ref="AR165:AR167" si="361">AP165+AQ165</f>
        <v>1333689.2</v>
      </c>
      <c r="AS165" s="40">
        <f>AS169+AS173+AS177+AS181+AS185+AS189+AS193+AS197+AS201+AS204+AS207+AS211+AS215+AS203+AS217+AS218+AS219+AS220+AS221+AS222</f>
        <v>0</v>
      </c>
      <c r="AT165" s="30">
        <f t="shared" ref="AT165:AT167" si="362">AR165+AS165</f>
        <v>1333689.2</v>
      </c>
      <c r="AU165" s="40">
        <f>AU169+AU173+AU177+AU181+AU185+AU189+AU193+AU197+AU201+AU204+AU207+AU211+AU215+AU203+AU217+AU218+AU219+AU220+AU221+AU222</f>
        <v>0</v>
      </c>
      <c r="AV165" s="30">
        <f t="shared" ref="AV165:AV167" si="363">AT165+AU165</f>
        <v>1333689.2</v>
      </c>
      <c r="AW165" s="40">
        <f>AW169+AW173+AW177+AW181+AW185+AW189+AW193+AW197+AW201+AW204+AW207+AW211+AW215+AW203+AW217+AW218+AW219+AW220+AW221+AW222</f>
        <v>0</v>
      </c>
      <c r="AX165" s="30">
        <f t="shared" ref="AX165:AX167" si="364">AV165+AW165</f>
        <v>1333689.2</v>
      </c>
      <c r="AY165" s="31"/>
      <c r="AZ165" s="33">
        <v>0</v>
      </c>
    </row>
    <row r="166" spans="1:53" x14ac:dyDescent="0.3">
      <c r="A166" s="58"/>
      <c r="B166" s="79" t="s">
        <v>20</v>
      </c>
      <c r="C166" s="82"/>
      <c r="D166" s="29">
        <f>D170+D174+D178+D182+D186+D190+D194+D198+D202+D208+D212+D216</f>
        <v>2102955</v>
      </c>
      <c r="E166" s="29">
        <f>E170+E174+E178+E182+E186+E190+E194+E198+E202+E208+E212+E216</f>
        <v>0</v>
      </c>
      <c r="F166" s="29">
        <f t="shared" si="211"/>
        <v>2102955</v>
      </c>
      <c r="G166" s="29">
        <f>G170+G174+G178+G182+G186+G190+G194+G198+G202+G208+G212+G216</f>
        <v>0</v>
      </c>
      <c r="H166" s="29">
        <f t="shared" si="351"/>
        <v>2102955</v>
      </c>
      <c r="I166" s="29">
        <f>I170+I174+I178+I182+I186+I190+I194+I198+I202+I208+I212+I216</f>
        <v>0</v>
      </c>
      <c r="J166" s="29">
        <f t="shared" si="352"/>
        <v>2102955</v>
      </c>
      <c r="K166" s="29">
        <f>K170+K174+K178+K182+K186+K190+K194+K198+K202+K208+K212+K216</f>
        <v>0</v>
      </c>
      <c r="L166" s="29">
        <f t="shared" si="353"/>
        <v>2102955</v>
      </c>
      <c r="M166" s="29">
        <f>M170+M174+M178+M182+M186+M190+M194+M198+M202+M208+M212+M216</f>
        <v>-337893.6</v>
      </c>
      <c r="N166" s="29">
        <f t="shared" si="354"/>
        <v>1765061.4</v>
      </c>
      <c r="O166" s="29">
        <f>O170+O174+O178+O182+O186+O190+O194+O198+O202+O208+O212+O216</f>
        <v>0</v>
      </c>
      <c r="P166" s="29">
        <f t="shared" si="355"/>
        <v>1765061.4</v>
      </c>
      <c r="Q166" s="29">
        <f>Q170+Q174+Q178+Q182+Q186+Q190+Q194+Q198+Q202+Q208+Q212+Q216</f>
        <v>0</v>
      </c>
      <c r="R166" s="15">
        <f t="shared" si="356"/>
        <v>1765061.4</v>
      </c>
      <c r="S166" s="29">
        <f t="shared" ref="S166:AJ166" si="365">S170+S174+S178+S182+S186+S190+S194+S198+S202+S208+S212+S216</f>
        <v>1860675</v>
      </c>
      <c r="T166" s="29">
        <f>T170+T174+T178+T182+T186+T190+T194+T198+T202+T208+T212+T216</f>
        <v>0</v>
      </c>
      <c r="U166" s="29">
        <f t="shared" si="212"/>
        <v>1860675</v>
      </c>
      <c r="V166" s="29">
        <f>V170+V174+V178+V182+V186+V190+V194+V198+V202+V208+V212+V216</f>
        <v>0</v>
      </c>
      <c r="W166" s="29">
        <f t="shared" si="358"/>
        <v>1860675</v>
      </c>
      <c r="X166" s="29">
        <f>X170+X174+X178+X182+X186+X190+X194+X198+X202+X208+X212+X216</f>
        <v>0</v>
      </c>
      <c r="Y166" s="29">
        <f>W166+X166</f>
        <v>1860675</v>
      </c>
      <c r="Z166" s="29">
        <f>Z170+Z174+Z178+Z182+Z186+Z190+Z194+Z198+Z202+Z208+Z212+Z216</f>
        <v>0</v>
      </c>
      <c r="AA166" s="29">
        <f>Y166+Z166</f>
        <v>1860675</v>
      </c>
      <c r="AB166" s="29">
        <f>AB170+AB174+AB178+AB182+AB186+AB190+AB194+AB198+AB202+AB208+AB212+AB216</f>
        <v>0</v>
      </c>
      <c r="AC166" s="29">
        <f>AA166+AB166</f>
        <v>1860675</v>
      </c>
      <c r="AD166" s="29">
        <f>AD170+AD174+AD178+AD182+AD186+AD190+AD194+AD198+AD202+AD208+AD212+AD216</f>
        <v>379331.1</v>
      </c>
      <c r="AE166" s="29">
        <f>AC166+AD166</f>
        <v>2240006.1</v>
      </c>
      <c r="AF166" s="29">
        <f>AF170+AF174+AF178+AF182+AF186+AF190+AF194+AF198+AF202+AF208+AF212+AF216</f>
        <v>0</v>
      </c>
      <c r="AG166" s="29">
        <f>AE166+AF166</f>
        <v>2240006.1</v>
      </c>
      <c r="AH166" s="29">
        <f>AH170+AH174+AH178+AH182+AH186+AH190+AH194+AH198+AH202+AH208+AH212+AH216</f>
        <v>0</v>
      </c>
      <c r="AI166" s="15">
        <f>AG166+AH166</f>
        <v>2240006.1</v>
      </c>
      <c r="AJ166" s="29">
        <f t="shared" si="365"/>
        <v>2257104.5</v>
      </c>
      <c r="AK166" s="30">
        <f>AK170+AK174+AK178+AK182+AK186+AK190+AK194+AK198+AK202+AK208+AK212+AK216</f>
        <v>0</v>
      </c>
      <c r="AL166" s="30">
        <f t="shared" si="213"/>
        <v>2257104.5</v>
      </c>
      <c r="AM166" s="30">
        <f>AM170+AM174+AM178+AM182+AM186+AM190+AM194+AM198+AM202+AM208+AM212+AM216</f>
        <v>0</v>
      </c>
      <c r="AN166" s="30">
        <f t="shared" si="359"/>
        <v>2257104.5</v>
      </c>
      <c r="AO166" s="30">
        <f>AO170+AO174+AO178+AO182+AO186+AO190+AO194+AO198+AO202+AO208+AO212+AO216</f>
        <v>0</v>
      </c>
      <c r="AP166" s="30">
        <f t="shared" si="360"/>
        <v>2257104.5</v>
      </c>
      <c r="AQ166" s="30">
        <f>AQ170+AQ174+AQ178+AQ182+AQ186+AQ190+AQ194+AQ198+AQ202+AQ208+AQ212+AQ216</f>
        <v>0</v>
      </c>
      <c r="AR166" s="30">
        <f t="shared" si="361"/>
        <v>2257104.5</v>
      </c>
      <c r="AS166" s="30">
        <f>AS170+AS174+AS178+AS182+AS186+AS190+AS194+AS198+AS202+AS208+AS212+AS216</f>
        <v>0</v>
      </c>
      <c r="AT166" s="30">
        <f t="shared" si="362"/>
        <v>2257104.5</v>
      </c>
      <c r="AU166" s="30">
        <f>AU170+AU174+AU178+AU182+AU186+AU190+AU194+AU198+AU202+AU208+AU212+AU216</f>
        <v>0</v>
      </c>
      <c r="AV166" s="30">
        <f t="shared" si="363"/>
        <v>2257104.5</v>
      </c>
      <c r="AW166" s="30">
        <f>AW170+AW174+AW178+AW182+AW186+AW190+AW194+AW198+AW202+AW208+AW212+AW216</f>
        <v>0</v>
      </c>
      <c r="AX166" s="16">
        <f t="shared" si="364"/>
        <v>2257104.5</v>
      </c>
      <c r="AY166" s="31"/>
      <c r="AZ166" s="33"/>
      <c r="BA166" s="32"/>
    </row>
    <row r="167" spans="1:53" ht="56.25" x14ac:dyDescent="0.3">
      <c r="A167" s="58" t="s">
        <v>193</v>
      </c>
      <c r="B167" s="79" t="s">
        <v>134</v>
      </c>
      <c r="C167" s="6" t="s">
        <v>354</v>
      </c>
      <c r="D167" s="15">
        <f>D169+D170</f>
        <v>311998.90000000002</v>
      </c>
      <c r="E167" s="44">
        <f>E169+E170</f>
        <v>0</v>
      </c>
      <c r="F167" s="15">
        <f t="shared" si="211"/>
        <v>311998.90000000002</v>
      </c>
      <c r="G167" s="15">
        <f>G169+G170</f>
        <v>90690.504000000001</v>
      </c>
      <c r="H167" s="15">
        <f t="shared" si="351"/>
        <v>402689.40400000004</v>
      </c>
      <c r="I167" s="15">
        <f>I169+I170</f>
        <v>0</v>
      </c>
      <c r="J167" s="15">
        <f t="shared" si="352"/>
        <v>402689.40400000004</v>
      </c>
      <c r="K167" s="15">
        <f>K169+K170</f>
        <v>0</v>
      </c>
      <c r="L167" s="15">
        <f t="shared" si="353"/>
        <v>402689.40400000004</v>
      </c>
      <c r="M167" s="15">
        <f>M169+M170</f>
        <v>0</v>
      </c>
      <c r="N167" s="15">
        <f t="shared" si="354"/>
        <v>402689.40400000004</v>
      </c>
      <c r="O167" s="15">
        <f>O169+O170</f>
        <v>0</v>
      </c>
      <c r="P167" s="15">
        <f t="shared" si="355"/>
        <v>402689.40400000004</v>
      </c>
      <c r="Q167" s="24">
        <f>Q169+Q170</f>
        <v>0</v>
      </c>
      <c r="R167" s="15">
        <f t="shared" si="356"/>
        <v>402689.40400000004</v>
      </c>
      <c r="S167" s="15">
        <f>S169+S170</f>
        <v>0</v>
      </c>
      <c r="T167" s="44">
        <f>T169+T170</f>
        <v>0</v>
      </c>
      <c r="U167" s="15">
        <f t="shared" si="212"/>
        <v>0</v>
      </c>
      <c r="V167" s="15">
        <f>V169+V170</f>
        <v>0</v>
      </c>
      <c r="W167" s="15">
        <f t="shared" si="358"/>
        <v>0</v>
      </c>
      <c r="X167" s="15">
        <f>X169+X170</f>
        <v>0</v>
      </c>
      <c r="Y167" s="15">
        <f>W167+X167</f>
        <v>0</v>
      </c>
      <c r="Z167" s="15">
        <f>Z169+Z170</f>
        <v>0</v>
      </c>
      <c r="AA167" s="15">
        <f>Y167+Z167</f>
        <v>0</v>
      </c>
      <c r="AB167" s="15">
        <f>AB169+AB170</f>
        <v>0</v>
      </c>
      <c r="AC167" s="15">
        <f>AA167+AB167</f>
        <v>0</v>
      </c>
      <c r="AD167" s="15">
        <f>AD169+AD170</f>
        <v>0</v>
      </c>
      <c r="AE167" s="15">
        <f>AC167+AD167</f>
        <v>0</v>
      </c>
      <c r="AF167" s="15">
        <f>AF169+AF170</f>
        <v>0</v>
      </c>
      <c r="AG167" s="15">
        <f>AE167+AF167</f>
        <v>0</v>
      </c>
      <c r="AH167" s="24">
        <f>AH169+AH170</f>
        <v>0</v>
      </c>
      <c r="AI167" s="15">
        <f>AG167+AH167</f>
        <v>0</v>
      </c>
      <c r="AJ167" s="15">
        <f>AJ169+AJ170</f>
        <v>0</v>
      </c>
      <c r="AK167" s="16">
        <f>AK169+AK170</f>
        <v>0</v>
      </c>
      <c r="AL167" s="16">
        <f t="shared" si="213"/>
        <v>0</v>
      </c>
      <c r="AM167" s="16">
        <f>AM169+AM170</f>
        <v>0</v>
      </c>
      <c r="AN167" s="16">
        <f t="shared" si="359"/>
        <v>0</v>
      </c>
      <c r="AO167" s="16">
        <f>AO169+AO170</f>
        <v>0</v>
      </c>
      <c r="AP167" s="16">
        <f t="shared" si="360"/>
        <v>0</v>
      </c>
      <c r="AQ167" s="16">
        <f>AQ169+AQ170</f>
        <v>0</v>
      </c>
      <c r="AR167" s="16">
        <f t="shared" si="361"/>
        <v>0</v>
      </c>
      <c r="AS167" s="16">
        <f>AS169+AS170</f>
        <v>0</v>
      </c>
      <c r="AT167" s="16">
        <f t="shared" si="362"/>
        <v>0</v>
      </c>
      <c r="AU167" s="16">
        <f>AU169+AU170</f>
        <v>0</v>
      </c>
      <c r="AV167" s="16">
        <f t="shared" si="363"/>
        <v>0</v>
      </c>
      <c r="AW167" s="26">
        <f>AW169+AW170</f>
        <v>0</v>
      </c>
      <c r="AX167" s="16">
        <f t="shared" si="364"/>
        <v>0</v>
      </c>
      <c r="AZ167" s="13"/>
    </row>
    <row r="168" spans="1:53" x14ac:dyDescent="0.3">
      <c r="A168" s="58"/>
      <c r="B168" s="79" t="s">
        <v>5</v>
      </c>
      <c r="C168" s="82"/>
      <c r="D168" s="15"/>
      <c r="E168" s="44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24"/>
      <c r="R168" s="15"/>
      <c r="S168" s="15"/>
      <c r="T168" s="44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24"/>
      <c r="AI168" s="15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26"/>
      <c r="AX168" s="16"/>
      <c r="AZ168" s="13"/>
    </row>
    <row r="169" spans="1:53" hidden="1" x14ac:dyDescent="0.3">
      <c r="A169" s="1"/>
      <c r="B169" s="21" t="s">
        <v>6</v>
      </c>
      <c r="C169" s="2"/>
      <c r="D169" s="18">
        <v>85005.3</v>
      </c>
      <c r="E169" s="45"/>
      <c r="F169" s="15">
        <f t="shared" si="211"/>
        <v>85005.3</v>
      </c>
      <c r="G169" s="18">
        <f>40.056+90650.448</f>
        <v>90690.504000000001</v>
      </c>
      <c r="H169" s="15">
        <f t="shared" ref="H169:H171" si="366">F169+G169</f>
        <v>175695.804</v>
      </c>
      <c r="I169" s="18"/>
      <c r="J169" s="15">
        <f t="shared" ref="J169:J171" si="367">H169+I169</f>
        <v>175695.804</v>
      </c>
      <c r="K169" s="18"/>
      <c r="L169" s="15">
        <f t="shared" ref="L169:L171" si="368">J169+K169</f>
        <v>175695.804</v>
      </c>
      <c r="M169" s="18"/>
      <c r="N169" s="15">
        <f t="shared" ref="N169:N171" si="369">L169+M169</f>
        <v>175695.804</v>
      </c>
      <c r="O169" s="18"/>
      <c r="P169" s="15">
        <f t="shared" ref="P169:P171" si="370">N169+O169</f>
        <v>175695.804</v>
      </c>
      <c r="Q169" s="25"/>
      <c r="R169" s="15">
        <f t="shared" ref="R169:R171" si="371">P169+Q169</f>
        <v>175695.804</v>
      </c>
      <c r="S169" s="18">
        <v>0</v>
      </c>
      <c r="T169" s="45"/>
      <c r="U169" s="15">
        <f t="shared" si="212"/>
        <v>0</v>
      </c>
      <c r="V169" s="18"/>
      <c r="W169" s="15">
        <f t="shared" ref="W169:W171" si="372">U169+V169</f>
        <v>0</v>
      </c>
      <c r="X169" s="18"/>
      <c r="Y169" s="15">
        <f>W169+X169</f>
        <v>0</v>
      </c>
      <c r="Z169" s="18"/>
      <c r="AA169" s="15">
        <f>Y169+Z169</f>
        <v>0</v>
      </c>
      <c r="AB169" s="18"/>
      <c r="AC169" s="15">
        <f>AA169+AB169</f>
        <v>0</v>
      </c>
      <c r="AD169" s="18"/>
      <c r="AE169" s="15">
        <f>AC169+AD169</f>
        <v>0</v>
      </c>
      <c r="AF169" s="18"/>
      <c r="AG169" s="15">
        <f>AE169+AF169</f>
        <v>0</v>
      </c>
      <c r="AH169" s="25"/>
      <c r="AI169" s="15">
        <f>AG169+AH169</f>
        <v>0</v>
      </c>
      <c r="AJ169" s="17">
        <v>0</v>
      </c>
      <c r="AK169" s="17"/>
      <c r="AL169" s="16">
        <f t="shared" si="213"/>
        <v>0</v>
      </c>
      <c r="AM169" s="17"/>
      <c r="AN169" s="16">
        <f t="shared" ref="AN169:AN171" si="373">AL169+AM169</f>
        <v>0</v>
      </c>
      <c r="AO169" s="17"/>
      <c r="AP169" s="16">
        <f t="shared" ref="AP169:AP171" si="374">AN169+AO169</f>
        <v>0</v>
      </c>
      <c r="AQ169" s="17"/>
      <c r="AR169" s="16">
        <f t="shared" ref="AR169:AR171" si="375">AP169+AQ169</f>
        <v>0</v>
      </c>
      <c r="AS169" s="17"/>
      <c r="AT169" s="16">
        <f t="shared" ref="AT169:AT171" si="376">AR169+AS169</f>
        <v>0</v>
      </c>
      <c r="AU169" s="17"/>
      <c r="AV169" s="16">
        <f t="shared" ref="AV169:AV171" si="377">AT169+AU169</f>
        <v>0</v>
      </c>
      <c r="AW169" s="27"/>
      <c r="AX169" s="16">
        <f t="shared" ref="AX169:AX171" si="378">AV169+AW169</f>
        <v>0</v>
      </c>
      <c r="AY169" s="9" t="s">
        <v>232</v>
      </c>
      <c r="AZ169" s="13">
        <v>0</v>
      </c>
    </row>
    <row r="170" spans="1:53" x14ac:dyDescent="0.3">
      <c r="A170" s="58"/>
      <c r="B170" s="79" t="s">
        <v>20</v>
      </c>
      <c r="C170" s="82"/>
      <c r="D170" s="15">
        <v>226993.6</v>
      </c>
      <c r="E170" s="44"/>
      <c r="F170" s="15">
        <f t="shared" si="211"/>
        <v>226993.6</v>
      </c>
      <c r="G170" s="15"/>
      <c r="H170" s="15">
        <f t="shared" si="366"/>
        <v>226993.6</v>
      </c>
      <c r="I170" s="15"/>
      <c r="J170" s="15">
        <f t="shared" si="367"/>
        <v>226993.6</v>
      </c>
      <c r="K170" s="15"/>
      <c r="L170" s="15">
        <f t="shared" si="368"/>
        <v>226993.6</v>
      </c>
      <c r="M170" s="15"/>
      <c r="N170" s="15">
        <f t="shared" si="369"/>
        <v>226993.6</v>
      </c>
      <c r="O170" s="15"/>
      <c r="P170" s="15">
        <f t="shared" si="370"/>
        <v>226993.6</v>
      </c>
      <c r="Q170" s="24"/>
      <c r="R170" s="15">
        <f t="shared" si="371"/>
        <v>226993.6</v>
      </c>
      <c r="S170" s="15">
        <v>0</v>
      </c>
      <c r="T170" s="44"/>
      <c r="U170" s="15">
        <f t="shared" si="212"/>
        <v>0</v>
      </c>
      <c r="V170" s="15"/>
      <c r="W170" s="15">
        <f t="shared" si="372"/>
        <v>0</v>
      </c>
      <c r="X170" s="15"/>
      <c r="Y170" s="15">
        <f>W170+X170</f>
        <v>0</v>
      </c>
      <c r="Z170" s="15"/>
      <c r="AA170" s="15">
        <f>Y170+Z170</f>
        <v>0</v>
      </c>
      <c r="AB170" s="15"/>
      <c r="AC170" s="15">
        <f>AA170+AB170</f>
        <v>0</v>
      </c>
      <c r="AD170" s="15"/>
      <c r="AE170" s="15">
        <f>AC170+AD170</f>
        <v>0</v>
      </c>
      <c r="AF170" s="15"/>
      <c r="AG170" s="15">
        <f>AE170+AF170</f>
        <v>0</v>
      </c>
      <c r="AH170" s="24"/>
      <c r="AI170" s="15">
        <f>AG170+AH170</f>
        <v>0</v>
      </c>
      <c r="AJ170" s="16">
        <v>0</v>
      </c>
      <c r="AK170" s="16"/>
      <c r="AL170" s="16">
        <f t="shared" si="213"/>
        <v>0</v>
      </c>
      <c r="AM170" s="16"/>
      <c r="AN170" s="16">
        <f t="shared" si="373"/>
        <v>0</v>
      </c>
      <c r="AO170" s="16"/>
      <c r="AP170" s="16">
        <f t="shared" si="374"/>
        <v>0</v>
      </c>
      <c r="AQ170" s="16"/>
      <c r="AR170" s="16">
        <f t="shared" si="375"/>
        <v>0</v>
      </c>
      <c r="AS170" s="16"/>
      <c r="AT170" s="16">
        <f t="shared" si="376"/>
        <v>0</v>
      </c>
      <c r="AU170" s="16"/>
      <c r="AV170" s="16">
        <f t="shared" si="377"/>
        <v>0</v>
      </c>
      <c r="AW170" s="26"/>
      <c r="AX170" s="16">
        <f t="shared" si="378"/>
        <v>0</v>
      </c>
      <c r="AY170" s="9" t="s">
        <v>233</v>
      </c>
      <c r="AZ170" s="13"/>
    </row>
    <row r="171" spans="1:53" ht="56.25" x14ac:dyDescent="0.3">
      <c r="A171" s="58" t="s">
        <v>194</v>
      </c>
      <c r="B171" s="79" t="s">
        <v>36</v>
      </c>
      <c r="C171" s="6" t="s">
        <v>354</v>
      </c>
      <c r="D171" s="15">
        <f>D173+D174</f>
        <v>469142.3</v>
      </c>
      <c r="E171" s="44">
        <f>E173+E174</f>
        <v>0</v>
      </c>
      <c r="F171" s="15">
        <f t="shared" si="211"/>
        <v>469142.3</v>
      </c>
      <c r="G171" s="15">
        <f>G173+G174</f>
        <v>0</v>
      </c>
      <c r="H171" s="15">
        <f t="shared" si="366"/>
        <v>469142.3</v>
      </c>
      <c r="I171" s="15">
        <f>I173+I174</f>
        <v>0</v>
      </c>
      <c r="J171" s="15">
        <f t="shared" si="367"/>
        <v>469142.3</v>
      </c>
      <c r="K171" s="15">
        <f>K173+K174</f>
        <v>0</v>
      </c>
      <c r="L171" s="15">
        <f t="shared" si="368"/>
        <v>469142.3</v>
      </c>
      <c r="M171" s="15">
        <f>M173+M174</f>
        <v>0</v>
      </c>
      <c r="N171" s="15">
        <f t="shared" si="369"/>
        <v>469142.3</v>
      </c>
      <c r="O171" s="15">
        <f>O173+O174</f>
        <v>0</v>
      </c>
      <c r="P171" s="15">
        <f t="shared" si="370"/>
        <v>469142.3</v>
      </c>
      <c r="Q171" s="24">
        <f>Q173+Q174</f>
        <v>0</v>
      </c>
      <c r="R171" s="15">
        <f t="shared" si="371"/>
        <v>469142.3</v>
      </c>
      <c r="S171" s="15">
        <f t="shared" ref="S171:AJ171" si="379">S173+S174</f>
        <v>0</v>
      </c>
      <c r="T171" s="44">
        <f>T173+T174</f>
        <v>0</v>
      </c>
      <c r="U171" s="15">
        <f t="shared" si="212"/>
        <v>0</v>
      </c>
      <c r="V171" s="15">
        <f>V173+V174</f>
        <v>0</v>
      </c>
      <c r="W171" s="15">
        <f t="shared" si="372"/>
        <v>0</v>
      </c>
      <c r="X171" s="15">
        <f>X173+X174</f>
        <v>0</v>
      </c>
      <c r="Y171" s="15">
        <f>W171+X171</f>
        <v>0</v>
      </c>
      <c r="Z171" s="15">
        <f>Z173+Z174</f>
        <v>0</v>
      </c>
      <c r="AA171" s="15">
        <f>Y171+Z171</f>
        <v>0</v>
      </c>
      <c r="AB171" s="15">
        <f>AB173+AB174</f>
        <v>0</v>
      </c>
      <c r="AC171" s="15">
        <f>AA171+AB171</f>
        <v>0</v>
      </c>
      <c r="AD171" s="15">
        <f>AD173+AD174</f>
        <v>0</v>
      </c>
      <c r="AE171" s="15">
        <f>AC171+AD171</f>
        <v>0</v>
      </c>
      <c r="AF171" s="15">
        <f>AF173+AF174</f>
        <v>0</v>
      </c>
      <c r="AG171" s="15">
        <f>AE171+AF171</f>
        <v>0</v>
      </c>
      <c r="AH171" s="24">
        <f>AH173+AH174</f>
        <v>0</v>
      </c>
      <c r="AI171" s="15">
        <f>AG171+AH171</f>
        <v>0</v>
      </c>
      <c r="AJ171" s="15">
        <f t="shared" si="379"/>
        <v>0</v>
      </c>
      <c r="AK171" s="16">
        <f>AK173+AK174</f>
        <v>0</v>
      </c>
      <c r="AL171" s="16">
        <f t="shared" si="213"/>
        <v>0</v>
      </c>
      <c r="AM171" s="16">
        <f>AM173+AM174</f>
        <v>0</v>
      </c>
      <c r="AN171" s="16">
        <f t="shared" si="373"/>
        <v>0</v>
      </c>
      <c r="AO171" s="16">
        <f>AO173+AO174</f>
        <v>0</v>
      </c>
      <c r="AP171" s="16">
        <f t="shared" si="374"/>
        <v>0</v>
      </c>
      <c r="AQ171" s="16">
        <f>AQ173+AQ174</f>
        <v>0</v>
      </c>
      <c r="AR171" s="16">
        <f t="shared" si="375"/>
        <v>0</v>
      </c>
      <c r="AS171" s="16">
        <f>AS173+AS174</f>
        <v>0</v>
      </c>
      <c r="AT171" s="16">
        <f t="shared" si="376"/>
        <v>0</v>
      </c>
      <c r="AU171" s="16">
        <f>AU173+AU174</f>
        <v>0</v>
      </c>
      <c r="AV171" s="16">
        <f t="shared" si="377"/>
        <v>0</v>
      </c>
      <c r="AW171" s="26">
        <f>AW173+AW174</f>
        <v>0</v>
      </c>
      <c r="AX171" s="16">
        <f t="shared" si="378"/>
        <v>0</v>
      </c>
      <c r="AZ171" s="13"/>
    </row>
    <row r="172" spans="1:53" x14ac:dyDescent="0.3">
      <c r="A172" s="58"/>
      <c r="B172" s="79" t="s">
        <v>5</v>
      </c>
      <c r="C172" s="41"/>
      <c r="D172" s="15"/>
      <c r="E172" s="44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24"/>
      <c r="R172" s="15"/>
      <c r="S172" s="15"/>
      <c r="T172" s="44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24"/>
      <c r="AI172" s="15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26"/>
      <c r="AX172" s="16"/>
      <c r="AZ172" s="13"/>
    </row>
    <row r="173" spans="1:53" hidden="1" x14ac:dyDescent="0.3">
      <c r="A173" s="1"/>
      <c r="B173" s="21" t="s">
        <v>6</v>
      </c>
      <c r="C173" s="22"/>
      <c r="D173" s="15">
        <v>117285.5</v>
      </c>
      <c r="E173" s="44"/>
      <c r="F173" s="15">
        <f t="shared" si="211"/>
        <v>117285.5</v>
      </c>
      <c r="G173" s="15"/>
      <c r="H173" s="15">
        <f t="shared" ref="H173:H175" si="380">F173+G173</f>
        <v>117285.5</v>
      </c>
      <c r="I173" s="15"/>
      <c r="J173" s="15">
        <f t="shared" ref="J173:J175" si="381">H173+I173</f>
        <v>117285.5</v>
      </c>
      <c r="K173" s="15"/>
      <c r="L173" s="15">
        <f t="shared" ref="L173:L175" si="382">J173+K173</f>
        <v>117285.5</v>
      </c>
      <c r="M173" s="15"/>
      <c r="N173" s="15">
        <f t="shared" ref="N173:N175" si="383">L173+M173</f>
        <v>117285.5</v>
      </c>
      <c r="O173" s="15"/>
      <c r="P173" s="15">
        <f t="shared" ref="P173:P175" si="384">N173+O173</f>
        <v>117285.5</v>
      </c>
      <c r="Q173" s="24"/>
      <c r="R173" s="15">
        <f t="shared" ref="R173:R175" si="385">P173+Q173</f>
        <v>117285.5</v>
      </c>
      <c r="S173" s="15">
        <v>0</v>
      </c>
      <c r="T173" s="44"/>
      <c r="U173" s="15">
        <f t="shared" si="212"/>
        <v>0</v>
      </c>
      <c r="V173" s="15"/>
      <c r="W173" s="15">
        <f t="shared" ref="W173:W175" si="386">U173+V173</f>
        <v>0</v>
      </c>
      <c r="X173" s="15"/>
      <c r="Y173" s="15">
        <f>W173+X173</f>
        <v>0</v>
      </c>
      <c r="Z173" s="15"/>
      <c r="AA173" s="15">
        <f>Y173+Z173</f>
        <v>0</v>
      </c>
      <c r="AB173" s="15"/>
      <c r="AC173" s="15">
        <f>AA173+AB173</f>
        <v>0</v>
      </c>
      <c r="AD173" s="15"/>
      <c r="AE173" s="15">
        <f>AC173+AD173</f>
        <v>0</v>
      </c>
      <c r="AF173" s="15"/>
      <c r="AG173" s="15">
        <f>AE173+AF173</f>
        <v>0</v>
      </c>
      <c r="AH173" s="24"/>
      <c r="AI173" s="15">
        <f>AG173+AH173</f>
        <v>0</v>
      </c>
      <c r="AJ173" s="16">
        <v>0</v>
      </c>
      <c r="AK173" s="16"/>
      <c r="AL173" s="16">
        <f t="shared" si="213"/>
        <v>0</v>
      </c>
      <c r="AM173" s="16"/>
      <c r="AN173" s="16">
        <f t="shared" ref="AN173:AN175" si="387">AL173+AM173</f>
        <v>0</v>
      </c>
      <c r="AO173" s="16"/>
      <c r="AP173" s="16">
        <f t="shared" ref="AP173:AP175" si="388">AN173+AO173</f>
        <v>0</v>
      </c>
      <c r="AQ173" s="16"/>
      <c r="AR173" s="16">
        <f t="shared" ref="AR173:AR175" si="389">AP173+AQ173</f>
        <v>0</v>
      </c>
      <c r="AS173" s="16"/>
      <c r="AT173" s="16">
        <f t="shared" ref="AT173:AT175" si="390">AR173+AS173</f>
        <v>0</v>
      </c>
      <c r="AU173" s="16"/>
      <c r="AV173" s="16">
        <f t="shared" ref="AV173:AV175" si="391">AT173+AU173</f>
        <v>0</v>
      </c>
      <c r="AW173" s="26"/>
      <c r="AX173" s="16">
        <f t="shared" ref="AX173:AX175" si="392">AV173+AW173</f>
        <v>0</v>
      </c>
      <c r="AY173" s="9" t="s">
        <v>230</v>
      </c>
      <c r="AZ173" s="13">
        <v>0</v>
      </c>
    </row>
    <row r="174" spans="1:53" x14ac:dyDescent="0.3">
      <c r="A174" s="58"/>
      <c r="B174" s="79" t="s">
        <v>20</v>
      </c>
      <c r="C174" s="41"/>
      <c r="D174" s="15">
        <v>351856.8</v>
      </c>
      <c r="E174" s="44"/>
      <c r="F174" s="15">
        <f t="shared" si="211"/>
        <v>351856.8</v>
      </c>
      <c r="G174" s="15"/>
      <c r="H174" s="15">
        <f t="shared" si="380"/>
        <v>351856.8</v>
      </c>
      <c r="I174" s="15"/>
      <c r="J174" s="15">
        <f t="shared" si="381"/>
        <v>351856.8</v>
      </c>
      <c r="K174" s="15"/>
      <c r="L174" s="15">
        <f t="shared" si="382"/>
        <v>351856.8</v>
      </c>
      <c r="M174" s="15"/>
      <c r="N174" s="15">
        <f t="shared" si="383"/>
        <v>351856.8</v>
      </c>
      <c r="O174" s="15"/>
      <c r="P174" s="15">
        <f t="shared" si="384"/>
        <v>351856.8</v>
      </c>
      <c r="Q174" s="24"/>
      <c r="R174" s="15">
        <f t="shared" si="385"/>
        <v>351856.8</v>
      </c>
      <c r="S174" s="15">
        <v>0</v>
      </c>
      <c r="T174" s="44"/>
      <c r="U174" s="15">
        <f t="shared" si="212"/>
        <v>0</v>
      </c>
      <c r="V174" s="15"/>
      <c r="W174" s="15">
        <f t="shared" si="386"/>
        <v>0</v>
      </c>
      <c r="X174" s="15"/>
      <c r="Y174" s="15">
        <f>W174+X174</f>
        <v>0</v>
      </c>
      <c r="Z174" s="15"/>
      <c r="AA174" s="15">
        <f>Y174+Z174</f>
        <v>0</v>
      </c>
      <c r="AB174" s="15"/>
      <c r="AC174" s="15">
        <f>AA174+AB174</f>
        <v>0</v>
      </c>
      <c r="AD174" s="15"/>
      <c r="AE174" s="15">
        <f>AC174+AD174</f>
        <v>0</v>
      </c>
      <c r="AF174" s="15"/>
      <c r="AG174" s="15">
        <f>AE174+AF174</f>
        <v>0</v>
      </c>
      <c r="AH174" s="24"/>
      <c r="AI174" s="15">
        <f>AG174+AH174</f>
        <v>0</v>
      </c>
      <c r="AJ174" s="16">
        <v>0</v>
      </c>
      <c r="AK174" s="16"/>
      <c r="AL174" s="16">
        <f t="shared" si="213"/>
        <v>0</v>
      </c>
      <c r="AM174" s="16"/>
      <c r="AN174" s="16">
        <f t="shared" si="387"/>
        <v>0</v>
      </c>
      <c r="AO174" s="16"/>
      <c r="AP174" s="16">
        <f t="shared" si="388"/>
        <v>0</v>
      </c>
      <c r="AQ174" s="16"/>
      <c r="AR174" s="16">
        <f t="shared" si="389"/>
        <v>0</v>
      </c>
      <c r="AS174" s="16"/>
      <c r="AT174" s="16">
        <f t="shared" si="390"/>
        <v>0</v>
      </c>
      <c r="AU174" s="16"/>
      <c r="AV174" s="16">
        <f t="shared" si="391"/>
        <v>0</v>
      </c>
      <c r="AW174" s="26"/>
      <c r="AX174" s="16">
        <f t="shared" si="392"/>
        <v>0</v>
      </c>
      <c r="AY174" s="9" t="s">
        <v>233</v>
      </c>
      <c r="AZ174" s="13"/>
    </row>
    <row r="175" spans="1:53" ht="56.25" x14ac:dyDescent="0.3">
      <c r="A175" s="58" t="s">
        <v>195</v>
      </c>
      <c r="B175" s="79" t="s">
        <v>242</v>
      </c>
      <c r="C175" s="6" t="s">
        <v>354</v>
      </c>
      <c r="D175" s="15">
        <f>D177+D178</f>
        <v>62004.900000000009</v>
      </c>
      <c r="E175" s="44">
        <f>E177+E178</f>
        <v>0</v>
      </c>
      <c r="F175" s="15">
        <f t="shared" si="211"/>
        <v>62004.900000000009</v>
      </c>
      <c r="G175" s="15">
        <f>G177+G178</f>
        <v>5305</v>
      </c>
      <c r="H175" s="15">
        <f t="shared" si="380"/>
        <v>67309.900000000009</v>
      </c>
      <c r="I175" s="15">
        <f>I177+I178</f>
        <v>0</v>
      </c>
      <c r="J175" s="15">
        <f t="shared" si="381"/>
        <v>67309.900000000009</v>
      </c>
      <c r="K175" s="15">
        <f>K177+K178</f>
        <v>0</v>
      </c>
      <c r="L175" s="15">
        <f t="shared" si="382"/>
        <v>67309.900000000009</v>
      </c>
      <c r="M175" s="15">
        <f>M177+M178</f>
        <v>0</v>
      </c>
      <c r="N175" s="15">
        <f t="shared" si="383"/>
        <v>67309.900000000009</v>
      </c>
      <c r="O175" s="15">
        <f>O177+O178</f>
        <v>0</v>
      </c>
      <c r="P175" s="15">
        <f t="shared" si="384"/>
        <v>67309.900000000009</v>
      </c>
      <c r="Q175" s="24">
        <f>Q177+Q178</f>
        <v>0</v>
      </c>
      <c r="R175" s="15">
        <f t="shared" si="385"/>
        <v>67309.900000000009</v>
      </c>
      <c r="S175" s="15">
        <f t="shared" ref="S175:AJ175" si="393">S177+S178</f>
        <v>279089.3</v>
      </c>
      <c r="T175" s="44">
        <f>T177+T178</f>
        <v>0</v>
      </c>
      <c r="U175" s="15">
        <f t="shared" si="212"/>
        <v>279089.3</v>
      </c>
      <c r="V175" s="15">
        <f>V177+V178</f>
        <v>0</v>
      </c>
      <c r="W175" s="15">
        <f t="shared" si="386"/>
        <v>279089.3</v>
      </c>
      <c r="X175" s="15">
        <f>X177+X178</f>
        <v>0</v>
      </c>
      <c r="Y175" s="15">
        <f>W175+X175</f>
        <v>279089.3</v>
      </c>
      <c r="Z175" s="15">
        <f>Z177+Z178</f>
        <v>0</v>
      </c>
      <c r="AA175" s="15">
        <f>Y175+Z175</f>
        <v>279089.3</v>
      </c>
      <c r="AB175" s="15">
        <f>AB177+AB178</f>
        <v>0</v>
      </c>
      <c r="AC175" s="15">
        <f>AA175+AB175</f>
        <v>279089.3</v>
      </c>
      <c r="AD175" s="15">
        <f>AD177+AD178</f>
        <v>0</v>
      </c>
      <c r="AE175" s="15">
        <f>AC175+AD175</f>
        <v>279089.3</v>
      </c>
      <c r="AF175" s="15">
        <f>AF177+AF178</f>
        <v>0</v>
      </c>
      <c r="AG175" s="15">
        <f>AE175+AF175</f>
        <v>279089.3</v>
      </c>
      <c r="AH175" s="24">
        <f>AH177+AH178</f>
        <v>0</v>
      </c>
      <c r="AI175" s="15">
        <f>AG175+AH175</f>
        <v>279089.3</v>
      </c>
      <c r="AJ175" s="15">
        <f t="shared" si="393"/>
        <v>1088484.5</v>
      </c>
      <c r="AK175" s="16">
        <f>AK177+AK178</f>
        <v>0</v>
      </c>
      <c r="AL175" s="16">
        <f t="shared" si="213"/>
        <v>1088484.5</v>
      </c>
      <c r="AM175" s="16">
        <f>AM177+AM178</f>
        <v>0</v>
      </c>
      <c r="AN175" s="16">
        <f t="shared" si="387"/>
        <v>1088484.5</v>
      </c>
      <c r="AO175" s="16">
        <f>AO177+AO178</f>
        <v>0</v>
      </c>
      <c r="AP175" s="16">
        <f t="shared" si="388"/>
        <v>1088484.5</v>
      </c>
      <c r="AQ175" s="16">
        <f>AQ177+AQ178</f>
        <v>0</v>
      </c>
      <c r="AR175" s="16">
        <f t="shared" si="389"/>
        <v>1088484.5</v>
      </c>
      <c r="AS175" s="16">
        <f>AS177+AS178</f>
        <v>0</v>
      </c>
      <c r="AT175" s="16">
        <f t="shared" si="390"/>
        <v>1088484.5</v>
      </c>
      <c r="AU175" s="16">
        <f>AU177+AU178</f>
        <v>0</v>
      </c>
      <c r="AV175" s="16">
        <f t="shared" si="391"/>
        <v>1088484.5</v>
      </c>
      <c r="AW175" s="26">
        <f>AW177+AW178</f>
        <v>0</v>
      </c>
      <c r="AX175" s="16">
        <f t="shared" si="392"/>
        <v>1088484.5</v>
      </c>
      <c r="AZ175" s="13"/>
    </row>
    <row r="176" spans="1:53" x14ac:dyDescent="0.3">
      <c r="A176" s="58"/>
      <c r="B176" s="79" t="s">
        <v>5</v>
      </c>
      <c r="C176" s="41"/>
      <c r="D176" s="15"/>
      <c r="E176" s="44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24"/>
      <c r="R176" s="15"/>
      <c r="S176" s="15"/>
      <c r="T176" s="44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24"/>
      <c r="AI176" s="15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26"/>
      <c r="AX176" s="16"/>
      <c r="AZ176" s="13"/>
    </row>
    <row r="177" spans="1:52" hidden="1" x14ac:dyDescent="0.3">
      <c r="A177" s="1"/>
      <c r="B177" s="21" t="s">
        <v>6</v>
      </c>
      <c r="C177" s="22"/>
      <c r="D177" s="15">
        <v>11580.600000000006</v>
      </c>
      <c r="E177" s="44"/>
      <c r="F177" s="15">
        <f t="shared" si="211"/>
        <v>11580.600000000006</v>
      </c>
      <c r="G177" s="15">
        <v>5305</v>
      </c>
      <c r="H177" s="15">
        <f t="shared" ref="H177:H179" si="394">F177+G177</f>
        <v>16885.600000000006</v>
      </c>
      <c r="I177" s="15"/>
      <c r="J177" s="15">
        <f t="shared" ref="J177:J179" si="395">H177+I177</f>
        <v>16885.600000000006</v>
      </c>
      <c r="K177" s="15"/>
      <c r="L177" s="15">
        <f t="shared" ref="L177:L179" si="396">J177+K177</f>
        <v>16885.600000000006</v>
      </c>
      <c r="M177" s="15"/>
      <c r="N177" s="15">
        <f t="shared" ref="N177:N179" si="397">L177+M177</f>
        <v>16885.600000000006</v>
      </c>
      <c r="O177" s="15"/>
      <c r="P177" s="15">
        <f t="shared" ref="P177:P179" si="398">N177+O177</f>
        <v>16885.600000000006</v>
      </c>
      <c r="Q177" s="24"/>
      <c r="R177" s="15">
        <f t="shared" ref="R177:R179" si="399">P177+Q177</f>
        <v>16885.600000000006</v>
      </c>
      <c r="S177" s="15">
        <v>279089.3</v>
      </c>
      <c r="T177" s="44"/>
      <c r="U177" s="15">
        <f t="shared" si="212"/>
        <v>279089.3</v>
      </c>
      <c r="V177" s="15"/>
      <c r="W177" s="15">
        <f t="shared" ref="W177:W179" si="400">U177+V177</f>
        <v>279089.3</v>
      </c>
      <c r="X177" s="15"/>
      <c r="Y177" s="15">
        <f>W177+X177</f>
        <v>279089.3</v>
      </c>
      <c r="Z177" s="15"/>
      <c r="AA177" s="15">
        <f>Y177+Z177</f>
        <v>279089.3</v>
      </c>
      <c r="AB177" s="15"/>
      <c r="AC177" s="15">
        <f>AA177+AB177</f>
        <v>279089.3</v>
      </c>
      <c r="AD177" s="15"/>
      <c r="AE177" s="15">
        <f>AC177+AD177</f>
        <v>279089.3</v>
      </c>
      <c r="AF177" s="15"/>
      <c r="AG177" s="15">
        <f>AE177+AF177</f>
        <v>279089.3</v>
      </c>
      <c r="AH177" s="24"/>
      <c r="AI177" s="15">
        <f>AG177+AH177</f>
        <v>279089.3</v>
      </c>
      <c r="AJ177" s="16">
        <v>338484.5</v>
      </c>
      <c r="AK177" s="16"/>
      <c r="AL177" s="16">
        <f t="shared" si="213"/>
        <v>338484.5</v>
      </c>
      <c r="AM177" s="16"/>
      <c r="AN177" s="16">
        <f t="shared" ref="AN177:AN179" si="401">AL177+AM177</f>
        <v>338484.5</v>
      </c>
      <c r="AO177" s="16"/>
      <c r="AP177" s="16">
        <f t="shared" ref="AP177:AP179" si="402">AN177+AO177</f>
        <v>338484.5</v>
      </c>
      <c r="AQ177" s="16"/>
      <c r="AR177" s="16">
        <f t="shared" ref="AR177:AR179" si="403">AP177+AQ177</f>
        <v>338484.5</v>
      </c>
      <c r="AS177" s="16"/>
      <c r="AT177" s="16">
        <f t="shared" ref="AT177:AT179" si="404">AR177+AS177</f>
        <v>338484.5</v>
      </c>
      <c r="AU177" s="16"/>
      <c r="AV177" s="16">
        <f t="shared" ref="AV177:AV179" si="405">AT177+AU177</f>
        <v>338484.5</v>
      </c>
      <c r="AW177" s="26"/>
      <c r="AX177" s="16">
        <f t="shared" ref="AX177:AX179" si="406">AV177+AW177</f>
        <v>338484.5</v>
      </c>
      <c r="AY177" s="3" t="s">
        <v>229</v>
      </c>
      <c r="AZ177" s="13">
        <v>0</v>
      </c>
    </row>
    <row r="178" spans="1:52" x14ac:dyDescent="0.3">
      <c r="A178" s="58"/>
      <c r="B178" s="79" t="s">
        <v>20</v>
      </c>
      <c r="C178" s="41"/>
      <c r="D178" s="15">
        <v>50424.3</v>
      </c>
      <c r="E178" s="44"/>
      <c r="F178" s="15">
        <f t="shared" si="211"/>
        <v>50424.3</v>
      </c>
      <c r="G178" s="15"/>
      <c r="H178" s="15">
        <f t="shared" si="394"/>
        <v>50424.3</v>
      </c>
      <c r="I178" s="15"/>
      <c r="J178" s="15">
        <f t="shared" si="395"/>
        <v>50424.3</v>
      </c>
      <c r="K178" s="15"/>
      <c r="L178" s="15">
        <f t="shared" si="396"/>
        <v>50424.3</v>
      </c>
      <c r="M178" s="15"/>
      <c r="N178" s="15">
        <f t="shared" si="397"/>
        <v>50424.3</v>
      </c>
      <c r="O178" s="15"/>
      <c r="P178" s="15">
        <f t="shared" si="398"/>
        <v>50424.3</v>
      </c>
      <c r="Q178" s="24"/>
      <c r="R178" s="15">
        <f t="shared" si="399"/>
        <v>50424.3</v>
      </c>
      <c r="S178" s="15">
        <v>0</v>
      </c>
      <c r="T178" s="44"/>
      <c r="U178" s="15">
        <f t="shared" si="212"/>
        <v>0</v>
      </c>
      <c r="V178" s="15"/>
      <c r="W178" s="15">
        <f t="shared" si="400"/>
        <v>0</v>
      </c>
      <c r="X178" s="15"/>
      <c r="Y178" s="15">
        <f>W178+X178</f>
        <v>0</v>
      </c>
      <c r="Z178" s="15"/>
      <c r="AA178" s="15">
        <f>Y178+Z178</f>
        <v>0</v>
      </c>
      <c r="AB178" s="15"/>
      <c r="AC178" s="15">
        <f>AA178+AB178</f>
        <v>0</v>
      </c>
      <c r="AD178" s="15"/>
      <c r="AE178" s="15">
        <f>AC178+AD178</f>
        <v>0</v>
      </c>
      <c r="AF178" s="15"/>
      <c r="AG178" s="15">
        <f>AE178+AF178</f>
        <v>0</v>
      </c>
      <c r="AH178" s="24"/>
      <c r="AI178" s="15">
        <f>AG178+AH178</f>
        <v>0</v>
      </c>
      <c r="AJ178" s="16">
        <v>750000</v>
      </c>
      <c r="AK178" s="16"/>
      <c r="AL178" s="16">
        <f t="shared" si="213"/>
        <v>750000</v>
      </c>
      <c r="AM178" s="16"/>
      <c r="AN178" s="16">
        <f t="shared" si="401"/>
        <v>750000</v>
      </c>
      <c r="AO178" s="16"/>
      <c r="AP178" s="16">
        <f t="shared" si="402"/>
        <v>750000</v>
      </c>
      <c r="AQ178" s="16"/>
      <c r="AR178" s="16">
        <f t="shared" si="403"/>
        <v>750000</v>
      </c>
      <c r="AS178" s="16"/>
      <c r="AT178" s="16">
        <f t="shared" si="404"/>
        <v>750000</v>
      </c>
      <c r="AU178" s="16"/>
      <c r="AV178" s="16">
        <f t="shared" si="405"/>
        <v>750000</v>
      </c>
      <c r="AW178" s="26"/>
      <c r="AX178" s="16">
        <f t="shared" si="406"/>
        <v>750000</v>
      </c>
      <c r="AY178" s="9" t="s">
        <v>233</v>
      </c>
      <c r="AZ178" s="13"/>
    </row>
    <row r="179" spans="1:52" ht="56.25" x14ac:dyDescent="0.3">
      <c r="A179" s="58" t="s">
        <v>196</v>
      </c>
      <c r="B179" s="79" t="s">
        <v>211</v>
      </c>
      <c r="C179" s="6" t="s">
        <v>354</v>
      </c>
      <c r="D179" s="15">
        <f>D181+D182</f>
        <v>0</v>
      </c>
      <c r="E179" s="44">
        <f>E181+E182</f>
        <v>0</v>
      </c>
      <c r="F179" s="15">
        <f t="shared" si="211"/>
        <v>0</v>
      </c>
      <c r="G179" s="15">
        <f>G181+G182</f>
        <v>0</v>
      </c>
      <c r="H179" s="15">
        <f t="shared" si="394"/>
        <v>0</v>
      </c>
      <c r="I179" s="15">
        <f>I181+I182</f>
        <v>0</v>
      </c>
      <c r="J179" s="15">
        <f t="shared" si="395"/>
        <v>0</v>
      </c>
      <c r="K179" s="15">
        <f>K181+K182</f>
        <v>0</v>
      </c>
      <c r="L179" s="15">
        <f t="shared" si="396"/>
        <v>0</v>
      </c>
      <c r="M179" s="15">
        <f>M181+M182</f>
        <v>0</v>
      </c>
      <c r="N179" s="15">
        <f t="shared" si="397"/>
        <v>0</v>
      </c>
      <c r="O179" s="15">
        <f>O181+O182</f>
        <v>0</v>
      </c>
      <c r="P179" s="15">
        <f t="shared" si="398"/>
        <v>0</v>
      </c>
      <c r="Q179" s="24">
        <f>Q181+Q182</f>
        <v>0</v>
      </c>
      <c r="R179" s="15">
        <f t="shared" si="399"/>
        <v>0</v>
      </c>
      <c r="S179" s="15">
        <f t="shared" ref="S179:AJ179" si="407">S181+S182</f>
        <v>41507.199999999997</v>
      </c>
      <c r="T179" s="44">
        <f>T181+T182</f>
        <v>0</v>
      </c>
      <c r="U179" s="15">
        <f t="shared" si="212"/>
        <v>41507.199999999997</v>
      </c>
      <c r="V179" s="15">
        <f>V181+V182</f>
        <v>0</v>
      </c>
      <c r="W179" s="15">
        <f t="shared" si="400"/>
        <v>41507.199999999997</v>
      </c>
      <c r="X179" s="15">
        <f>X181+X182</f>
        <v>0</v>
      </c>
      <c r="Y179" s="15">
        <f>W179+X179</f>
        <v>41507.199999999997</v>
      </c>
      <c r="Z179" s="15">
        <f>Z181+Z182</f>
        <v>0</v>
      </c>
      <c r="AA179" s="15">
        <f>Y179+Z179</f>
        <v>41507.199999999997</v>
      </c>
      <c r="AB179" s="15">
        <f>AB181+AB182</f>
        <v>0</v>
      </c>
      <c r="AC179" s="15">
        <f>AA179+AB179</f>
        <v>41507.199999999997</v>
      </c>
      <c r="AD179" s="15">
        <f>AD181+AD182</f>
        <v>0</v>
      </c>
      <c r="AE179" s="15">
        <f>AC179+AD179</f>
        <v>41507.199999999997</v>
      </c>
      <c r="AF179" s="15">
        <f>AF181+AF182</f>
        <v>0</v>
      </c>
      <c r="AG179" s="15">
        <f>AE179+AF179</f>
        <v>41507.199999999997</v>
      </c>
      <c r="AH179" s="24">
        <f>AH181+AH182</f>
        <v>0</v>
      </c>
      <c r="AI179" s="15">
        <f>AG179+AH179</f>
        <v>41507.199999999997</v>
      </c>
      <c r="AJ179" s="15">
        <f t="shared" si="407"/>
        <v>0</v>
      </c>
      <c r="AK179" s="16">
        <f>AK181+AK182</f>
        <v>0</v>
      </c>
      <c r="AL179" s="16">
        <f t="shared" si="213"/>
        <v>0</v>
      </c>
      <c r="AM179" s="16">
        <f>AM181+AM182</f>
        <v>0</v>
      </c>
      <c r="AN179" s="16">
        <f t="shared" si="401"/>
        <v>0</v>
      </c>
      <c r="AO179" s="16">
        <f>AO181+AO182</f>
        <v>0</v>
      </c>
      <c r="AP179" s="16">
        <f t="shared" si="402"/>
        <v>0</v>
      </c>
      <c r="AQ179" s="16">
        <f>AQ181+AQ182</f>
        <v>0</v>
      </c>
      <c r="AR179" s="16">
        <f t="shared" si="403"/>
        <v>0</v>
      </c>
      <c r="AS179" s="16">
        <f>AS181+AS182</f>
        <v>0</v>
      </c>
      <c r="AT179" s="16">
        <f t="shared" si="404"/>
        <v>0</v>
      </c>
      <c r="AU179" s="16">
        <f>AU181+AU182</f>
        <v>0</v>
      </c>
      <c r="AV179" s="16">
        <f t="shared" si="405"/>
        <v>0</v>
      </c>
      <c r="AW179" s="26">
        <f>AW181+AW182</f>
        <v>0</v>
      </c>
      <c r="AX179" s="16">
        <f t="shared" si="406"/>
        <v>0</v>
      </c>
      <c r="AZ179" s="13"/>
    </row>
    <row r="180" spans="1:52" x14ac:dyDescent="0.3">
      <c r="A180" s="58"/>
      <c r="B180" s="79" t="s">
        <v>5</v>
      </c>
      <c r="C180" s="41"/>
      <c r="D180" s="15"/>
      <c r="E180" s="44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24"/>
      <c r="R180" s="15"/>
      <c r="S180" s="15"/>
      <c r="T180" s="44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24"/>
      <c r="AI180" s="15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26"/>
      <c r="AX180" s="16"/>
      <c r="AZ180" s="13"/>
    </row>
    <row r="181" spans="1:52" hidden="1" x14ac:dyDescent="0.3">
      <c r="A181" s="1"/>
      <c r="B181" s="21" t="s">
        <v>6</v>
      </c>
      <c r="C181" s="22"/>
      <c r="D181" s="15">
        <v>0</v>
      </c>
      <c r="E181" s="44">
        <v>0</v>
      </c>
      <c r="F181" s="15">
        <f t="shared" si="211"/>
        <v>0</v>
      </c>
      <c r="G181" s="15">
        <v>0</v>
      </c>
      <c r="H181" s="15">
        <f t="shared" ref="H181:H183" si="408">F181+G181</f>
        <v>0</v>
      </c>
      <c r="I181" s="15">
        <v>0</v>
      </c>
      <c r="J181" s="15">
        <f t="shared" ref="J181:J183" si="409">H181+I181</f>
        <v>0</v>
      </c>
      <c r="K181" s="15">
        <v>0</v>
      </c>
      <c r="L181" s="15">
        <f t="shared" ref="L181:L183" si="410">J181+K181</f>
        <v>0</v>
      </c>
      <c r="M181" s="15">
        <v>0</v>
      </c>
      <c r="N181" s="15">
        <f t="shared" ref="N181:N183" si="411">L181+M181</f>
        <v>0</v>
      </c>
      <c r="O181" s="15">
        <v>0</v>
      </c>
      <c r="P181" s="15">
        <f t="shared" ref="P181:P183" si="412">N181+O181</f>
        <v>0</v>
      </c>
      <c r="Q181" s="24">
        <v>0</v>
      </c>
      <c r="R181" s="15">
        <f t="shared" ref="R181:R183" si="413">P181+Q181</f>
        <v>0</v>
      </c>
      <c r="S181" s="15">
        <v>10376.9</v>
      </c>
      <c r="T181" s="44">
        <v>0</v>
      </c>
      <c r="U181" s="15">
        <f t="shared" si="212"/>
        <v>10376.9</v>
      </c>
      <c r="V181" s="15">
        <v>0</v>
      </c>
      <c r="W181" s="15">
        <f t="shared" ref="W181:W183" si="414">U181+V181</f>
        <v>10376.9</v>
      </c>
      <c r="X181" s="15">
        <v>0</v>
      </c>
      <c r="Y181" s="15">
        <f>W181+X181</f>
        <v>10376.9</v>
      </c>
      <c r="Z181" s="15">
        <v>0</v>
      </c>
      <c r="AA181" s="15">
        <f>Y181+Z181</f>
        <v>10376.9</v>
      </c>
      <c r="AB181" s="15">
        <v>0</v>
      </c>
      <c r="AC181" s="15">
        <f>AA181+AB181</f>
        <v>10376.9</v>
      </c>
      <c r="AD181" s="15">
        <v>0</v>
      </c>
      <c r="AE181" s="15">
        <f>AC181+AD181</f>
        <v>10376.9</v>
      </c>
      <c r="AF181" s="15">
        <v>0</v>
      </c>
      <c r="AG181" s="15">
        <f>AE181+AF181</f>
        <v>10376.9</v>
      </c>
      <c r="AH181" s="24">
        <v>0</v>
      </c>
      <c r="AI181" s="15">
        <f>AG181+AH181</f>
        <v>10376.9</v>
      </c>
      <c r="AJ181" s="16">
        <v>0</v>
      </c>
      <c r="AK181" s="16">
        <v>0</v>
      </c>
      <c r="AL181" s="16">
        <f t="shared" si="213"/>
        <v>0</v>
      </c>
      <c r="AM181" s="16">
        <v>0</v>
      </c>
      <c r="AN181" s="16">
        <f t="shared" ref="AN181:AN183" si="415">AL181+AM181</f>
        <v>0</v>
      </c>
      <c r="AO181" s="16">
        <v>0</v>
      </c>
      <c r="AP181" s="16">
        <f t="shared" ref="AP181:AP183" si="416">AN181+AO181</f>
        <v>0</v>
      </c>
      <c r="AQ181" s="16">
        <v>0</v>
      </c>
      <c r="AR181" s="16">
        <f t="shared" ref="AR181:AR183" si="417">AP181+AQ181</f>
        <v>0</v>
      </c>
      <c r="AS181" s="16">
        <v>0</v>
      </c>
      <c r="AT181" s="16">
        <f t="shared" ref="AT181:AT183" si="418">AR181+AS181</f>
        <v>0</v>
      </c>
      <c r="AU181" s="16">
        <v>0</v>
      </c>
      <c r="AV181" s="16">
        <f t="shared" ref="AV181:AV183" si="419">AT181+AU181</f>
        <v>0</v>
      </c>
      <c r="AW181" s="26">
        <v>0</v>
      </c>
      <c r="AX181" s="16">
        <f t="shared" ref="AX181:AX183" si="420">AV181+AW181</f>
        <v>0</v>
      </c>
      <c r="AY181" s="9" t="s">
        <v>236</v>
      </c>
      <c r="AZ181" s="13">
        <v>0</v>
      </c>
    </row>
    <row r="182" spans="1:52" x14ac:dyDescent="0.3">
      <c r="A182" s="58"/>
      <c r="B182" s="79" t="s">
        <v>20</v>
      </c>
      <c r="C182" s="41"/>
      <c r="D182" s="15">
        <v>0</v>
      </c>
      <c r="E182" s="44">
        <v>0</v>
      </c>
      <c r="F182" s="15">
        <f t="shared" si="211"/>
        <v>0</v>
      </c>
      <c r="G182" s="15">
        <v>0</v>
      </c>
      <c r="H182" s="15">
        <f t="shared" si="408"/>
        <v>0</v>
      </c>
      <c r="I182" s="15">
        <v>0</v>
      </c>
      <c r="J182" s="15">
        <f t="shared" si="409"/>
        <v>0</v>
      </c>
      <c r="K182" s="15">
        <v>0</v>
      </c>
      <c r="L182" s="15">
        <f t="shared" si="410"/>
        <v>0</v>
      </c>
      <c r="M182" s="15">
        <v>0</v>
      </c>
      <c r="N182" s="15">
        <f t="shared" si="411"/>
        <v>0</v>
      </c>
      <c r="O182" s="15">
        <v>0</v>
      </c>
      <c r="P182" s="15">
        <f t="shared" si="412"/>
        <v>0</v>
      </c>
      <c r="Q182" s="24">
        <v>0</v>
      </c>
      <c r="R182" s="15">
        <f t="shared" si="413"/>
        <v>0</v>
      </c>
      <c r="S182" s="15">
        <v>31130.3</v>
      </c>
      <c r="T182" s="44">
        <v>0</v>
      </c>
      <c r="U182" s="15">
        <f t="shared" si="212"/>
        <v>31130.3</v>
      </c>
      <c r="V182" s="15">
        <v>0</v>
      </c>
      <c r="W182" s="15">
        <f t="shared" si="414"/>
        <v>31130.3</v>
      </c>
      <c r="X182" s="15">
        <v>0</v>
      </c>
      <c r="Y182" s="15">
        <f>W182+X182</f>
        <v>31130.3</v>
      </c>
      <c r="Z182" s="15">
        <v>0</v>
      </c>
      <c r="AA182" s="15">
        <f>Y182+Z182</f>
        <v>31130.3</v>
      </c>
      <c r="AB182" s="15">
        <v>0</v>
      </c>
      <c r="AC182" s="15">
        <f>AA182+AB182</f>
        <v>31130.3</v>
      </c>
      <c r="AD182" s="15">
        <v>0</v>
      </c>
      <c r="AE182" s="15">
        <f>AC182+AD182</f>
        <v>31130.3</v>
      </c>
      <c r="AF182" s="15">
        <v>0</v>
      </c>
      <c r="AG182" s="15">
        <f>AE182+AF182</f>
        <v>31130.3</v>
      </c>
      <c r="AH182" s="24">
        <v>0</v>
      </c>
      <c r="AI182" s="15">
        <f>AG182+AH182</f>
        <v>31130.3</v>
      </c>
      <c r="AJ182" s="16">
        <v>0</v>
      </c>
      <c r="AK182" s="16">
        <v>0</v>
      </c>
      <c r="AL182" s="16">
        <f t="shared" si="213"/>
        <v>0</v>
      </c>
      <c r="AM182" s="16">
        <v>0</v>
      </c>
      <c r="AN182" s="16">
        <f t="shared" si="415"/>
        <v>0</v>
      </c>
      <c r="AO182" s="16">
        <v>0</v>
      </c>
      <c r="AP182" s="16">
        <f t="shared" si="416"/>
        <v>0</v>
      </c>
      <c r="AQ182" s="16">
        <v>0</v>
      </c>
      <c r="AR182" s="16">
        <f t="shared" si="417"/>
        <v>0</v>
      </c>
      <c r="AS182" s="16">
        <v>0</v>
      </c>
      <c r="AT182" s="16">
        <f t="shared" si="418"/>
        <v>0</v>
      </c>
      <c r="AU182" s="16">
        <v>0</v>
      </c>
      <c r="AV182" s="16">
        <f t="shared" si="419"/>
        <v>0</v>
      </c>
      <c r="AW182" s="26">
        <v>0</v>
      </c>
      <c r="AX182" s="16">
        <f t="shared" si="420"/>
        <v>0</v>
      </c>
      <c r="AY182" s="9" t="s">
        <v>233</v>
      </c>
      <c r="AZ182" s="13"/>
    </row>
    <row r="183" spans="1:52" ht="75" x14ac:dyDescent="0.3">
      <c r="A183" s="58" t="s">
        <v>197</v>
      </c>
      <c r="B183" s="79" t="s">
        <v>37</v>
      </c>
      <c r="C183" s="6" t="s">
        <v>354</v>
      </c>
      <c r="D183" s="15">
        <f>D185+D186</f>
        <v>0</v>
      </c>
      <c r="E183" s="44">
        <f>E185+E186</f>
        <v>0</v>
      </c>
      <c r="F183" s="15">
        <f t="shared" si="211"/>
        <v>0</v>
      </c>
      <c r="G183" s="15">
        <f>G185+G186</f>
        <v>0</v>
      </c>
      <c r="H183" s="15">
        <f t="shared" si="408"/>
        <v>0</v>
      </c>
      <c r="I183" s="15">
        <f>I185+I186</f>
        <v>0</v>
      </c>
      <c r="J183" s="15">
        <f t="shared" si="409"/>
        <v>0</v>
      </c>
      <c r="K183" s="15">
        <f>K185+K186</f>
        <v>0</v>
      </c>
      <c r="L183" s="15">
        <f t="shared" si="410"/>
        <v>0</v>
      </c>
      <c r="M183" s="15">
        <f>M185+M186</f>
        <v>0</v>
      </c>
      <c r="N183" s="15">
        <f t="shared" si="411"/>
        <v>0</v>
      </c>
      <c r="O183" s="15">
        <f>O185+O186</f>
        <v>0</v>
      </c>
      <c r="P183" s="15">
        <f t="shared" si="412"/>
        <v>0</v>
      </c>
      <c r="Q183" s="24">
        <f>Q185+Q186</f>
        <v>0</v>
      </c>
      <c r="R183" s="15">
        <f t="shared" si="413"/>
        <v>0</v>
      </c>
      <c r="S183" s="15">
        <f t="shared" ref="S183:AJ183" si="421">S185+S186</f>
        <v>46155</v>
      </c>
      <c r="T183" s="44">
        <f>T185+T186</f>
        <v>0</v>
      </c>
      <c r="U183" s="15">
        <f t="shared" si="212"/>
        <v>46155</v>
      </c>
      <c r="V183" s="15">
        <f>V185+V186</f>
        <v>0</v>
      </c>
      <c r="W183" s="15">
        <f t="shared" si="414"/>
        <v>46155</v>
      </c>
      <c r="X183" s="15">
        <f>X185+X186</f>
        <v>0</v>
      </c>
      <c r="Y183" s="15">
        <f>W183+X183</f>
        <v>46155</v>
      </c>
      <c r="Z183" s="15">
        <f>Z185+Z186</f>
        <v>0</v>
      </c>
      <c r="AA183" s="15">
        <f>Y183+Z183</f>
        <v>46155</v>
      </c>
      <c r="AB183" s="15">
        <f>AB185+AB186</f>
        <v>0</v>
      </c>
      <c r="AC183" s="15">
        <f>AA183+AB183</f>
        <v>46155</v>
      </c>
      <c r="AD183" s="15">
        <f>AD185+AD186</f>
        <v>0</v>
      </c>
      <c r="AE183" s="15">
        <f>AC183+AD183</f>
        <v>46155</v>
      </c>
      <c r="AF183" s="15">
        <f>AF185+AF186</f>
        <v>0</v>
      </c>
      <c r="AG183" s="15">
        <f>AE183+AF183</f>
        <v>46155</v>
      </c>
      <c r="AH183" s="24">
        <f>AH185+AH186</f>
        <v>0</v>
      </c>
      <c r="AI183" s="15">
        <f>AG183+AH183</f>
        <v>46155</v>
      </c>
      <c r="AJ183" s="15">
        <f t="shared" si="421"/>
        <v>0</v>
      </c>
      <c r="AK183" s="16">
        <f>AK185+AK186</f>
        <v>0</v>
      </c>
      <c r="AL183" s="16">
        <f t="shared" si="213"/>
        <v>0</v>
      </c>
      <c r="AM183" s="16">
        <f>AM185+AM186</f>
        <v>0</v>
      </c>
      <c r="AN183" s="16">
        <f t="shared" si="415"/>
        <v>0</v>
      </c>
      <c r="AO183" s="16">
        <f>AO185+AO186</f>
        <v>0</v>
      </c>
      <c r="AP183" s="16">
        <f t="shared" si="416"/>
        <v>0</v>
      </c>
      <c r="AQ183" s="16">
        <f>AQ185+AQ186</f>
        <v>0</v>
      </c>
      <c r="AR183" s="16">
        <f t="shared" si="417"/>
        <v>0</v>
      </c>
      <c r="AS183" s="16">
        <f>AS185+AS186</f>
        <v>0</v>
      </c>
      <c r="AT183" s="16">
        <f t="shared" si="418"/>
        <v>0</v>
      </c>
      <c r="AU183" s="16">
        <f>AU185+AU186</f>
        <v>0</v>
      </c>
      <c r="AV183" s="16">
        <f t="shared" si="419"/>
        <v>0</v>
      </c>
      <c r="AW183" s="26">
        <f>AW185+AW186</f>
        <v>0</v>
      </c>
      <c r="AX183" s="16">
        <f t="shared" si="420"/>
        <v>0</v>
      </c>
      <c r="AZ183" s="13"/>
    </row>
    <row r="184" spans="1:52" x14ac:dyDescent="0.3">
      <c r="A184" s="58"/>
      <c r="B184" s="79" t="s">
        <v>5</v>
      </c>
      <c r="C184" s="82"/>
      <c r="D184" s="15"/>
      <c r="E184" s="44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24"/>
      <c r="R184" s="15"/>
      <c r="S184" s="15"/>
      <c r="T184" s="44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24"/>
      <c r="AI184" s="15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26"/>
      <c r="AX184" s="16"/>
      <c r="AZ184" s="13"/>
    </row>
    <row r="185" spans="1:52" hidden="1" x14ac:dyDescent="0.3">
      <c r="A185" s="1"/>
      <c r="B185" s="21" t="s">
        <v>6</v>
      </c>
      <c r="C185" s="2"/>
      <c r="D185" s="18">
        <v>0</v>
      </c>
      <c r="E185" s="45">
        <v>0</v>
      </c>
      <c r="F185" s="15">
        <f t="shared" ref="F185:F254" si="422">D185+E185</f>
        <v>0</v>
      </c>
      <c r="G185" s="18">
        <v>0</v>
      </c>
      <c r="H185" s="15">
        <f t="shared" ref="H185:H187" si="423">F185+G185</f>
        <v>0</v>
      </c>
      <c r="I185" s="18">
        <v>0</v>
      </c>
      <c r="J185" s="15">
        <f t="shared" ref="J185:J187" si="424">H185+I185</f>
        <v>0</v>
      </c>
      <c r="K185" s="18">
        <v>0</v>
      </c>
      <c r="L185" s="15">
        <f t="shared" ref="L185:L187" si="425">J185+K185</f>
        <v>0</v>
      </c>
      <c r="M185" s="18">
        <v>0</v>
      </c>
      <c r="N185" s="15">
        <f t="shared" ref="N185:N187" si="426">L185+M185</f>
        <v>0</v>
      </c>
      <c r="O185" s="18">
        <v>0</v>
      </c>
      <c r="P185" s="15">
        <f t="shared" ref="P185:P187" si="427">N185+O185</f>
        <v>0</v>
      </c>
      <c r="Q185" s="25">
        <v>0</v>
      </c>
      <c r="R185" s="15">
        <f t="shared" ref="R185:R187" si="428">P185+Q185</f>
        <v>0</v>
      </c>
      <c r="S185" s="18">
        <v>11538.9</v>
      </c>
      <c r="T185" s="45">
        <v>0</v>
      </c>
      <c r="U185" s="15">
        <f t="shared" ref="U185:U254" si="429">S185+T185</f>
        <v>11538.9</v>
      </c>
      <c r="V185" s="18">
        <v>0</v>
      </c>
      <c r="W185" s="15">
        <f t="shared" ref="W185:W187" si="430">U185+V185</f>
        <v>11538.9</v>
      </c>
      <c r="X185" s="18">
        <v>0</v>
      </c>
      <c r="Y185" s="15">
        <f>W185+X185</f>
        <v>11538.9</v>
      </c>
      <c r="Z185" s="18">
        <v>0</v>
      </c>
      <c r="AA185" s="15">
        <f>Y185+Z185</f>
        <v>11538.9</v>
      </c>
      <c r="AB185" s="18">
        <v>0</v>
      </c>
      <c r="AC185" s="15">
        <f>AA185+AB185</f>
        <v>11538.9</v>
      </c>
      <c r="AD185" s="18">
        <v>0</v>
      </c>
      <c r="AE185" s="15">
        <f>AC185+AD185</f>
        <v>11538.9</v>
      </c>
      <c r="AF185" s="18">
        <v>0</v>
      </c>
      <c r="AG185" s="15">
        <f>AE185+AF185</f>
        <v>11538.9</v>
      </c>
      <c r="AH185" s="25">
        <v>0</v>
      </c>
      <c r="AI185" s="15">
        <f>AG185+AH185</f>
        <v>11538.9</v>
      </c>
      <c r="AJ185" s="17">
        <v>0</v>
      </c>
      <c r="AK185" s="17">
        <v>0</v>
      </c>
      <c r="AL185" s="16">
        <f t="shared" ref="AL185:AL254" si="431">AJ185+AK185</f>
        <v>0</v>
      </c>
      <c r="AM185" s="17">
        <v>0</v>
      </c>
      <c r="AN185" s="16">
        <f t="shared" ref="AN185:AN187" si="432">AL185+AM185</f>
        <v>0</v>
      </c>
      <c r="AO185" s="17">
        <v>0</v>
      </c>
      <c r="AP185" s="16">
        <f t="shared" ref="AP185:AP187" si="433">AN185+AO185</f>
        <v>0</v>
      </c>
      <c r="AQ185" s="17">
        <v>0</v>
      </c>
      <c r="AR185" s="16">
        <f t="shared" ref="AR185:AR187" si="434">AP185+AQ185</f>
        <v>0</v>
      </c>
      <c r="AS185" s="17">
        <v>0</v>
      </c>
      <c r="AT185" s="16">
        <f t="shared" ref="AT185:AT187" si="435">AR185+AS185</f>
        <v>0</v>
      </c>
      <c r="AU185" s="17">
        <v>0</v>
      </c>
      <c r="AV185" s="16">
        <f t="shared" ref="AV185:AV187" si="436">AT185+AU185</f>
        <v>0</v>
      </c>
      <c r="AW185" s="27">
        <v>0</v>
      </c>
      <c r="AX185" s="16">
        <f t="shared" ref="AX185:AX187" si="437">AV185+AW185</f>
        <v>0</v>
      </c>
      <c r="AY185" s="8" t="s">
        <v>237</v>
      </c>
      <c r="AZ185" s="13">
        <v>0</v>
      </c>
    </row>
    <row r="186" spans="1:52" x14ac:dyDescent="0.3">
      <c r="A186" s="58"/>
      <c r="B186" s="79" t="s">
        <v>20</v>
      </c>
      <c r="C186" s="82"/>
      <c r="D186" s="15">
        <v>0</v>
      </c>
      <c r="E186" s="44">
        <v>0</v>
      </c>
      <c r="F186" s="15">
        <f t="shared" si="422"/>
        <v>0</v>
      </c>
      <c r="G186" s="15">
        <v>0</v>
      </c>
      <c r="H186" s="15">
        <f t="shared" si="423"/>
        <v>0</v>
      </c>
      <c r="I186" s="15">
        <v>0</v>
      </c>
      <c r="J186" s="15">
        <f t="shared" si="424"/>
        <v>0</v>
      </c>
      <c r="K186" s="15">
        <v>0</v>
      </c>
      <c r="L186" s="15">
        <f t="shared" si="425"/>
        <v>0</v>
      </c>
      <c r="M186" s="15">
        <v>0</v>
      </c>
      <c r="N186" s="15">
        <f t="shared" si="426"/>
        <v>0</v>
      </c>
      <c r="O186" s="15">
        <v>0</v>
      </c>
      <c r="P186" s="15">
        <f t="shared" si="427"/>
        <v>0</v>
      </c>
      <c r="Q186" s="24">
        <v>0</v>
      </c>
      <c r="R186" s="15">
        <f t="shared" si="428"/>
        <v>0</v>
      </c>
      <c r="S186" s="15">
        <v>34616.1</v>
      </c>
      <c r="T186" s="44">
        <v>0</v>
      </c>
      <c r="U186" s="15">
        <f t="shared" si="429"/>
        <v>34616.1</v>
      </c>
      <c r="V186" s="15">
        <v>0</v>
      </c>
      <c r="W186" s="15">
        <f t="shared" si="430"/>
        <v>34616.1</v>
      </c>
      <c r="X186" s="15">
        <v>0</v>
      </c>
      <c r="Y186" s="15">
        <f>W186+X186</f>
        <v>34616.1</v>
      </c>
      <c r="Z186" s="15">
        <v>0</v>
      </c>
      <c r="AA186" s="15">
        <f>Y186+Z186</f>
        <v>34616.1</v>
      </c>
      <c r="AB186" s="15">
        <v>0</v>
      </c>
      <c r="AC186" s="15">
        <f>AA186+AB186</f>
        <v>34616.1</v>
      </c>
      <c r="AD186" s="15">
        <v>0</v>
      </c>
      <c r="AE186" s="15">
        <f>AC186+AD186</f>
        <v>34616.1</v>
      </c>
      <c r="AF186" s="15">
        <v>0</v>
      </c>
      <c r="AG186" s="15">
        <f>AE186+AF186</f>
        <v>34616.1</v>
      </c>
      <c r="AH186" s="24">
        <v>0</v>
      </c>
      <c r="AI186" s="15">
        <f>AG186+AH186</f>
        <v>34616.1</v>
      </c>
      <c r="AJ186" s="16">
        <v>0</v>
      </c>
      <c r="AK186" s="16">
        <v>0</v>
      </c>
      <c r="AL186" s="16">
        <f t="shared" si="431"/>
        <v>0</v>
      </c>
      <c r="AM186" s="16">
        <v>0</v>
      </c>
      <c r="AN186" s="16">
        <f t="shared" si="432"/>
        <v>0</v>
      </c>
      <c r="AO186" s="16">
        <v>0</v>
      </c>
      <c r="AP186" s="16">
        <f t="shared" si="433"/>
        <v>0</v>
      </c>
      <c r="AQ186" s="16">
        <v>0</v>
      </c>
      <c r="AR186" s="16">
        <f t="shared" si="434"/>
        <v>0</v>
      </c>
      <c r="AS186" s="16">
        <v>0</v>
      </c>
      <c r="AT186" s="16">
        <f t="shared" si="435"/>
        <v>0</v>
      </c>
      <c r="AU186" s="16">
        <v>0</v>
      </c>
      <c r="AV186" s="16">
        <f t="shared" si="436"/>
        <v>0</v>
      </c>
      <c r="AW186" s="26">
        <v>0</v>
      </c>
      <c r="AX186" s="16">
        <f t="shared" si="437"/>
        <v>0</v>
      </c>
      <c r="AY186" s="9" t="s">
        <v>233</v>
      </c>
      <c r="AZ186" s="13"/>
    </row>
    <row r="187" spans="1:52" ht="56.25" x14ac:dyDescent="0.3">
      <c r="A187" s="58" t="s">
        <v>198</v>
      </c>
      <c r="B187" s="79" t="s">
        <v>38</v>
      </c>
      <c r="C187" s="6" t="s">
        <v>354</v>
      </c>
      <c r="D187" s="15">
        <f>D189+D190</f>
        <v>955530.5</v>
      </c>
      <c r="E187" s="44">
        <f>E189+E190</f>
        <v>0</v>
      </c>
      <c r="F187" s="15">
        <f t="shared" si="422"/>
        <v>955530.5</v>
      </c>
      <c r="G187" s="15">
        <f>G189+G190</f>
        <v>48155.483999999997</v>
      </c>
      <c r="H187" s="15">
        <f t="shared" si="423"/>
        <v>1003685.9839999999</v>
      </c>
      <c r="I187" s="15">
        <f>I189+I190</f>
        <v>0</v>
      </c>
      <c r="J187" s="15">
        <f t="shared" si="424"/>
        <v>1003685.9839999999</v>
      </c>
      <c r="K187" s="15">
        <f>K189+K190</f>
        <v>0</v>
      </c>
      <c r="L187" s="15">
        <f t="shared" si="425"/>
        <v>1003685.9839999999</v>
      </c>
      <c r="M187" s="15">
        <f>M189+M190</f>
        <v>0</v>
      </c>
      <c r="N187" s="15">
        <f t="shared" si="426"/>
        <v>1003685.9839999999</v>
      </c>
      <c r="O187" s="15">
        <f>O189+O190</f>
        <v>0</v>
      </c>
      <c r="P187" s="15">
        <f t="shared" si="427"/>
        <v>1003685.9839999999</v>
      </c>
      <c r="Q187" s="24">
        <f>Q189+Q190</f>
        <v>0</v>
      </c>
      <c r="R187" s="15">
        <f t="shared" si="428"/>
        <v>1003685.9839999999</v>
      </c>
      <c r="S187" s="15">
        <f t="shared" ref="S187:AJ187" si="438">S189+S190</f>
        <v>1475299.3</v>
      </c>
      <c r="T187" s="44">
        <f>T189+T190</f>
        <v>0</v>
      </c>
      <c r="U187" s="15">
        <f t="shared" si="429"/>
        <v>1475299.3</v>
      </c>
      <c r="V187" s="15">
        <f>V189+V190</f>
        <v>0</v>
      </c>
      <c r="W187" s="15">
        <f t="shared" si="430"/>
        <v>1475299.3</v>
      </c>
      <c r="X187" s="15">
        <f>X189+X190</f>
        <v>0</v>
      </c>
      <c r="Y187" s="15">
        <f>W187+X187</f>
        <v>1475299.3</v>
      </c>
      <c r="Z187" s="15">
        <f>Z189+Z190</f>
        <v>0</v>
      </c>
      <c r="AA187" s="15">
        <f>Y187+Z187</f>
        <v>1475299.3</v>
      </c>
      <c r="AB187" s="15">
        <f>AB189+AB190</f>
        <v>0</v>
      </c>
      <c r="AC187" s="15">
        <f>AA187+AB187</f>
        <v>1475299.3</v>
      </c>
      <c r="AD187" s="15">
        <f>AD189+AD190</f>
        <v>0</v>
      </c>
      <c r="AE187" s="15">
        <f>AC187+AD187</f>
        <v>1475299.3</v>
      </c>
      <c r="AF187" s="15">
        <f>AF189+AF190</f>
        <v>0</v>
      </c>
      <c r="AG187" s="15">
        <f>AE187+AF187</f>
        <v>1475299.3</v>
      </c>
      <c r="AH187" s="24">
        <f>AH189+AH190</f>
        <v>0</v>
      </c>
      <c r="AI187" s="15">
        <f>AG187+AH187</f>
        <v>1475299.3</v>
      </c>
      <c r="AJ187" s="15">
        <f t="shared" si="438"/>
        <v>2402309.2000000002</v>
      </c>
      <c r="AK187" s="16">
        <f>AK189+AK190</f>
        <v>0</v>
      </c>
      <c r="AL187" s="16">
        <f t="shared" si="431"/>
        <v>2402309.2000000002</v>
      </c>
      <c r="AM187" s="16">
        <f>AM189+AM190</f>
        <v>0</v>
      </c>
      <c r="AN187" s="16">
        <f t="shared" si="432"/>
        <v>2402309.2000000002</v>
      </c>
      <c r="AO187" s="16">
        <f>AO189+AO190</f>
        <v>0</v>
      </c>
      <c r="AP187" s="16">
        <f t="shared" si="433"/>
        <v>2402309.2000000002</v>
      </c>
      <c r="AQ187" s="16">
        <f>AQ189+AQ190</f>
        <v>0</v>
      </c>
      <c r="AR187" s="16">
        <f t="shared" si="434"/>
        <v>2402309.2000000002</v>
      </c>
      <c r="AS187" s="16">
        <f>AS189+AS190</f>
        <v>0</v>
      </c>
      <c r="AT187" s="16">
        <f t="shared" si="435"/>
        <v>2402309.2000000002</v>
      </c>
      <c r="AU187" s="16">
        <f>AU189+AU190</f>
        <v>0</v>
      </c>
      <c r="AV187" s="16">
        <f t="shared" si="436"/>
        <v>2402309.2000000002</v>
      </c>
      <c r="AW187" s="26">
        <f>AW189+AW190</f>
        <v>0</v>
      </c>
      <c r="AX187" s="16">
        <f t="shared" si="437"/>
        <v>2402309.2000000002</v>
      </c>
      <c r="AZ187" s="13"/>
    </row>
    <row r="188" spans="1:52" x14ac:dyDescent="0.3">
      <c r="A188" s="58"/>
      <c r="B188" s="79" t="s">
        <v>5</v>
      </c>
      <c r="C188" s="82"/>
      <c r="D188" s="15"/>
      <c r="E188" s="44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24"/>
      <c r="R188" s="15"/>
      <c r="S188" s="15"/>
      <c r="T188" s="44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24"/>
      <c r="AI188" s="15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26"/>
      <c r="AX188" s="16"/>
      <c r="AZ188" s="13"/>
    </row>
    <row r="189" spans="1:52" hidden="1" x14ac:dyDescent="0.3">
      <c r="A189" s="1"/>
      <c r="B189" s="21" t="s">
        <v>6</v>
      </c>
      <c r="C189" s="2"/>
      <c r="D189" s="18">
        <v>156098.9</v>
      </c>
      <c r="E189" s="45"/>
      <c r="F189" s="15">
        <f t="shared" si="422"/>
        <v>156098.9</v>
      </c>
      <c r="G189" s="18">
        <v>48155.483999999997</v>
      </c>
      <c r="H189" s="15">
        <f t="shared" ref="H189:H191" si="439">F189+G189</f>
        <v>204254.38399999999</v>
      </c>
      <c r="I189" s="18"/>
      <c r="J189" s="15">
        <f t="shared" ref="J189:J191" si="440">H189+I189</f>
        <v>204254.38399999999</v>
      </c>
      <c r="K189" s="18"/>
      <c r="L189" s="15">
        <f t="shared" ref="L189:L191" si="441">J189+K189</f>
        <v>204254.38399999999</v>
      </c>
      <c r="M189" s="18"/>
      <c r="N189" s="15">
        <f t="shared" ref="N189:N191" si="442">L189+M189</f>
        <v>204254.38399999999</v>
      </c>
      <c r="O189" s="18"/>
      <c r="P189" s="15">
        <f t="shared" ref="P189:P191" si="443">N189+O189</f>
        <v>204254.38399999999</v>
      </c>
      <c r="Q189" s="25"/>
      <c r="R189" s="15">
        <f t="shared" ref="R189:R191" si="444">P189+Q189</f>
        <v>204254.38399999999</v>
      </c>
      <c r="S189" s="18">
        <v>434567.5</v>
      </c>
      <c r="T189" s="45"/>
      <c r="U189" s="15">
        <f t="shared" si="429"/>
        <v>434567.5</v>
      </c>
      <c r="V189" s="18"/>
      <c r="W189" s="15">
        <f t="shared" ref="W189:W191" si="445">U189+V189</f>
        <v>434567.5</v>
      </c>
      <c r="X189" s="18"/>
      <c r="Y189" s="15">
        <f>W189+X189</f>
        <v>434567.5</v>
      </c>
      <c r="Z189" s="18"/>
      <c r="AA189" s="15">
        <f>Y189+Z189</f>
        <v>434567.5</v>
      </c>
      <c r="AB189" s="18"/>
      <c r="AC189" s="15">
        <f>AA189+AB189</f>
        <v>434567.5</v>
      </c>
      <c r="AD189" s="18"/>
      <c r="AE189" s="15">
        <f>AC189+AD189</f>
        <v>434567.5</v>
      </c>
      <c r="AF189" s="18"/>
      <c r="AG189" s="15">
        <f>AE189+AF189</f>
        <v>434567.5</v>
      </c>
      <c r="AH189" s="25"/>
      <c r="AI189" s="15">
        <f>AG189+AH189</f>
        <v>434567.5</v>
      </c>
      <c r="AJ189" s="17">
        <v>970204.7</v>
      </c>
      <c r="AK189" s="17"/>
      <c r="AL189" s="16">
        <f t="shared" si="431"/>
        <v>970204.7</v>
      </c>
      <c r="AM189" s="17"/>
      <c r="AN189" s="16">
        <f t="shared" ref="AN189:AN191" si="446">AL189+AM189</f>
        <v>970204.7</v>
      </c>
      <c r="AO189" s="17"/>
      <c r="AP189" s="16">
        <f t="shared" ref="AP189:AP191" si="447">AN189+AO189</f>
        <v>970204.7</v>
      </c>
      <c r="AQ189" s="17"/>
      <c r="AR189" s="16">
        <f t="shared" ref="AR189:AR191" si="448">AP189+AQ189</f>
        <v>970204.7</v>
      </c>
      <c r="AS189" s="17"/>
      <c r="AT189" s="16">
        <f t="shared" ref="AT189:AT191" si="449">AR189+AS189</f>
        <v>970204.7</v>
      </c>
      <c r="AU189" s="17"/>
      <c r="AV189" s="16">
        <f t="shared" ref="AV189:AV191" si="450">AT189+AU189</f>
        <v>970204.7</v>
      </c>
      <c r="AW189" s="27"/>
      <c r="AX189" s="16">
        <f t="shared" ref="AX189:AX191" si="451">AV189+AW189</f>
        <v>970204.7</v>
      </c>
      <c r="AY189" s="8" t="s">
        <v>228</v>
      </c>
      <c r="AZ189" s="13">
        <v>0</v>
      </c>
    </row>
    <row r="190" spans="1:52" x14ac:dyDescent="0.3">
      <c r="A190" s="58"/>
      <c r="B190" s="79" t="s">
        <v>20</v>
      </c>
      <c r="C190" s="82"/>
      <c r="D190" s="15">
        <v>799431.6</v>
      </c>
      <c r="E190" s="44"/>
      <c r="F190" s="15">
        <f t="shared" si="422"/>
        <v>799431.6</v>
      </c>
      <c r="G190" s="15"/>
      <c r="H190" s="15">
        <f t="shared" si="439"/>
        <v>799431.6</v>
      </c>
      <c r="I190" s="15"/>
      <c r="J190" s="15">
        <f t="shared" si="440"/>
        <v>799431.6</v>
      </c>
      <c r="K190" s="15"/>
      <c r="L190" s="15">
        <f t="shared" si="441"/>
        <v>799431.6</v>
      </c>
      <c r="M190" s="15"/>
      <c r="N190" s="15">
        <f t="shared" si="442"/>
        <v>799431.6</v>
      </c>
      <c r="O190" s="15"/>
      <c r="P190" s="15">
        <f t="shared" si="443"/>
        <v>799431.6</v>
      </c>
      <c r="Q190" s="24"/>
      <c r="R190" s="15">
        <f t="shared" si="444"/>
        <v>799431.6</v>
      </c>
      <c r="S190" s="15">
        <v>1040731.8</v>
      </c>
      <c r="T190" s="44"/>
      <c r="U190" s="15">
        <f t="shared" si="429"/>
        <v>1040731.8</v>
      </c>
      <c r="V190" s="15"/>
      <c r="W190" s="15">
        <f t="shared" si="445"/>
        <v>1040731.8</v>
      </c>
      <c r="X190" s="15"/>
      <c r="Y190" s="15">
        <f>W190+X190</f>
        <v>1040731.8</v>
      </c>
      <c r="Z190" s="15"/>
      <c r="AA190" s="15">
        <f>Y190+Z190</f>
        <v>1040731.8</v>
      </c>
      <c r="AB190" s="15"/>
      <c r="AC190" s="15">
        <f>AA190+AB190</f>
        <v>1040731.8</v>
      </c>
      <c r="AD190" s="15"/>
      <c r="AE190" s="15">
        <f>AC190+AD190</f>
        <v>1040731.8</v>
      </c>
      <c r="AF190" s="15"/>
      <c r="AG190" s="15">
        <f>AE190+AF190</f>
        <v>1040731.8</v>
      </c>
      <c r="AH190" s="24"/>
      <c r="AI190" s="15">
        <f>AG190+AH190</f>
        <v>1040731.8</v>
      </c>
      <c r="AJ190" s="16">
        <v>1432104.5</v>
      </c>
      <c r="AK190" s="16"/>
      <c r="AL190" s="16">
        <f t="shared" si="431"/>
        <v>1432104.5</v>
      </c>
      <c r="AM190" s="16"/>
      <c r="AN190" s="16">
        <f t="shared" si="446"/>
        <v>1432104.5</v>
      </c>
      <c r="AO190" s="16"/>
      <c r="AP190" s="16">
        <f t="shared" si="447"/>
        <v>1432104.5</v>
      </c>
      <c r="AQ190" s="16"/>
      <c r="AR190" s="16">
        <f t="shared" si="448"/>
        <v>1432104.5</v>
      </c>
      <c r="AS190" s="16"/>
      <c r="AT190" s="16">
        <f t="shared" si="449"/>
        <v>1432104.5</v>
      </c>
      <c r="AU190" s="16"/>
      <c r="AV190" s="16">
        <f t="shared" si="450"/>
        <v>1432104.5</v>
      </c>
      <c r="AW190" s="26"/>
      <c r="AX190" s="16">
        <f t="shared" si="451"/>
        <v>1432104.5</v>
      </c>
      <c r="AY190" s="9" t="s">
        <v>233</v>
      </c>
      <c r="AZ190" s="13"/>
    </row>
    <row r="191" spans="1:52" ht="56.25" x14ac:dyDescent="0.3">
      <c r="A191" s="58" t="s">
        <v>199</v>
      </c>
      <c r="B191" s="79" t="s">
        <v>39</v>
      </c>
      <c r="C191" s="6" t="s">
        <v>354</v>
      </c>
      <c r="D191" s="15">
        <f>D193+D194</f>
        <v>393223.6</v>
      </c>
      <c r="E191" s="44">
        <f>E193+E194</f>
        <v>0</v>
      </c>
      <c r="F191" s="15">
        <f t="shared" si="422"/>
        <v>393223.6</v>
      </c>
      <c r="G191" s="15">
        <f>G193+G194</f>
        <v>0</v>
      </c>
      <c r="H191" s="15">
        <f t="shared" si="439"/>
        <v>393223.6</v>
      </c>
      <c r="I191" s="15">
        <f>I193+I194</f>
        <v>0</v>
      </c>
      <c r="J191" s="15">
        <f t="shared" si="440"/>
        <v>393223.6</v>
      </c>
      <c r="K191" s="15">
        <f>K193+K194</f>
        <v>0</v>
      </c>
      <c r="L191" s="15">
        <f t="shared" si="441"/>
        <v>393223.6</v>
      </c>
      <c r="M191" s="15">
        <f>M193+M194</f>
        <v>0</v>
      </c>
      <c r="N191" s="15">
        <f t="shared" si="442"/>
        <v>393223.6</v>
      </c>
      <c r="O191" s="15">
        <f>O193+O194</f>
        <v>0</v>
      </c>
      <c r="P191" s="15">
        <f t="shared" si="443"/>
        <v>393223.6</v>
      </c>
      <c r="Q191" s="24">
        <f>Q193+Q194</f>
        <v>0</v>
      </c>
      <c r="R191" s="15">
        <f t="shared" si="444"/>
        <v>393223.6</v>
      </c>
      <c r="S191" s="15">
        <f t="shared" ref="S191:AJ191" si="452">S193+S194</f>
        <v>0</v>
      </c>
      <c r="T191" s="44">
        <f>T193+T194</f>
        <v>0</v>
      </c>
      <c r="U191" s="15">
        <f t="shared" si="429"/>
        <v>0</v>
      </c>
      <c r="V191" s="15">
        <f>V193+V194</f>
        <v>0</v>
      </c>
      <c r="W191" s="15">
        <f t="shared" si="445"/>
        <v>0</v>
      </c>
      <c r="X191" s="15">
        <f>X193+X194</f>
        <v>0</v>
      </c>
      <c r="Y191" s="15">
        <f>W191+X191</f>
        <v>0</v>
      </c>
      <c r="Z191" s="15">
        <f>Z193+Z194</f>
        <v>0</v>
      </c>
      <c r="AA191" s="15">
        <f>Y191+Z191</f>
        <v>0</v>
      </c>
      <c r="AB191" s="15">
        <f>AB193+AB194</f>
        <v>0</v>
      </c>
      <c r="AC191" s="15">
        <f>AA191+AB191</f>
        <v>0</v>
      </c>
      <c r="AD191" s="15">
        <f>AD193+AD194</f>
        <v>0</v>
      </c>
      <c r="AE191" s="15">
        <f>AC191+AD191</f>
        <v>0</v>
      </c>
      <c r="AF191" s="15">
        <f>AF193+AF194</f>
        <v>0</v>
      </c>
      <c r="AG191" s="15">
        <f>AE191+AF191</f>
        <v>0</v>
      </c>
      <c r="AH191" s="24">
        <f>AH193+AH194</f>
        <v>0</v>
      </c>
      <c r="AI191" s="15">
        <f>AG191+AH191</f>
        <v>0</v>
      </c>
      <c r="AJ191" s="15">
        <f t="shared" si="452"/>
        <v>0</v>
      </c>
      <c r="AK191" s="16">
        <f>AK193+AK194</f>
        <v>0</v>
      </c>
      <c r="AL191" s="16">
        <f t="shared" si="431"/>
        <v>0</v>
      </c>
      <c r="AM191" s="16">
        <f>AM193+AM194</f>
        <v>0</v>
      </c>
      <c r="AN191" s="16">
        <f t="shared" si="446"/>
        <v>0</v>
      </c>
      <c r="AO191" s="16">
        <f>AO193+AO194</f>
        <v>0</v>
      </c>
      <c r="AP191" s="16">
        <f t="shared" si="447"/>
        <v>0</v>
      </c>
      <c r="AQ191" s="16">
        <f>AQ193+AQ194</f>
        <v>0</v>
      </c>
      <c r="AR191" s="16">
        <f t="shared" si="448"/>
        <v>0</v>
      </c>
      <c r="AS191" s="16">
        <f>AS193+AS194</f>
        <v>0</v>
      </c>
      <c r="AT191" s="16">
        <f t="shared" si="449"/>
        <v>0</v>
      </c>
      <c r="AU191" s="16">
        <f>AU193+AU194</f>
        <v>0</v>
      </c>
      <c r="AV191" s="16">
        <f t="shared" si="450"/>
        <v>0</v>
      </c>
      <c r="AW191" s="26">
        <f>AW193+AW194</f>
        <v>0</v>
      </c>
      <c r="AX191" s="16">
        <f t="shared" si="451"/>
        <v>0</v>
      </c>
      <c r="AZ191" s="13"/>
    </row>
    <row r="192" spans="1:52" x14ac:dyDescent="0.3">
      <c r="A192" s="58"/>
      <c r="B192" s="79" t="s">
        <v>5</v>
      </c>
      <c r="C192" s="6"/>
      <c r="D192" s="15"/>
      <c r="E192" s="44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24"/>
      <c r="R192" s="15"/>
      <c r="S192" s="15"/>
      <c r="T192" s="44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24"/>
      <c r="AI192" s="15"/>
      <c r="AJ192" s="15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26"/>
      <c r="AX192" s="16"/>
      <c r="AZ192" s="13"/>
    </row>
    <row r="193" spans="1:52" hidden="1" x14ac:dyDescent="0.3">
      <c r="A193" s="1"/>
      <c r="B193" s="21" t="s">
        <v>6</v>
      </c>
      <c r="C193" s="21"/>
      <c r="D193" s="15">
        <v>98306</v>
      </c>
      <c r="E193" s="44"/>
      <c r="F193" s="15">
        <f t="shared" si="422"/>
        <v>98306</v>
      </c>
      <c r="G193" s="15"/>
      <c r="H193" s="15">
        <f t="shared" ref="H193:H195" si="453">F193+G193</f>
        <v>98306</v>
      </c>
      <c r="I193" s="15"/>
      <c r="J193" s="15">
        <f t="shared" ref="J193:J195" si="454">H193+I193</f>
        <v>98306</v>
      </c>
      <c r="K193" s="15"/>
      <c r="L193" s="15">
        <f t="shared" ref="L193:L195" si="455">J193+K193</f>
        <v>98306</v>
      </c>
      <c r="M193" s="15"/>
      <c r="N193" s="15">
        <f t="shared" ref="N193:N195" si="456">L193+M193</f>
        <v>98306</v>
      </c>
      <c r="O193" s="15"/>
      <c r="P193" s="15">
        <f t="shared" ref="P193:P195" si="457">N193+O193</f>
        <v>98306</v>
      </c>
      <c r="Q193" s="24"/>
      <c r="R193" s="15">
        <f t="shared" ref="R193:R195" si="458">P193+Q193</f>
        <v>98306</v>
      </c>
      <c r="S193" s="15">
        <v>0</v>
      </c>
      <c r="T193" s="44"/>
      <c r="U193" s="15">
        <f t="shared" si="429"/>
        <v>0</v>
      </c>
      <c r="V193" s="15"/>
      <c r="W193" s="15">
        <f t="shared" ref="W193:W195" si="459">U193+V193</f>
        <v>0</v>
      </c>
      <c r="X193" s="15"/>
      <c r="Y193" s="15">
        <f>W193+X193</f>
        <v>0</v>
      </c>
      <c r="Z193" s="15"/>
      <c r="AA193" s="15">
        <f>Y193+Z193</f>
        <v>0</v>
      </c>
      <c r="AB193" s="15"/>
      <c r="AC193" s="15">
        <f>AA193+AB193</f>
        <v>0</v>
      </c>
      <c r="AD193" s="15"/>
      <c r="AE193" s="15">
        <f>AC193+AD193</f>
        <v>0</v>
      </c>
      <c r="AF193" s="15"/>
      <c r="AG193" s="15">
        <f>AE193+AF193</f>
        <v>0</v>
      </c>
      <c r="AH193" s="24"/>
      <c r="AI193" s="15">
        <f>AG193+AH193</f>
        <v>0</v>
      </c>
      <c r="AJ193" s="16">
        <v>0</v>
      </c>
      <c r="AK193" s="16"/>
      <c r="AL193" s="16">
        <f t="shared" si="431"/>
        <v>0</v>
      </c>
      <c r="AM193" s="16"/>
      <c r="AN193" s="16">
        <f t="shared" ref="AN193:AN195" si="460">AL193+AM193</f>
        <v>0</v>
      </c>
      <c r="AO193" s="16"/>
      <c r="AP193" s="16">
        <f t="shared" ref="AP193:AP195" si="461">AN193+AO193</f>
        <v>0</v>
      </c>
      <c r="AQ193" s="16"/>
      <c r="AR193" s="16">
        <f t="shared" ref="AR193:AR195" si="462">AP193+AQ193</f>
        <v>0</v>
      </c>
      <c r="AS193" s="16"/>
      <c r="AT193" s="16">
        <f t="shared" ref="AT193:AT195" si="463">AR193+AS193</f>
        <v>0</v>
      </c>
      <c r="AU193" s="16"/>
      <c r="AV193" s="16">
        <f t="shared" ref="AV193:AV195" si="464">AT193+AU193</f>
        <v>0</v>
      </c>
      <c r="AW193" s="26"/>
      <c r="AX193" s="16">
        <f t="shared" ref="AX193:AX195" si="465">AV193+AW193</f>
        <v>0</v>
      </c>
      <c r="AY193" s="9" t="s">
        <v>226</v>
      </c>
      <c r="AZ193" s="13">
        <v>0</v>
      </c>
    </row>
    <row r="194" spans="1:52" x14ac:dyDescent="0.3">
      <c r="A194" s="58"/>
      <c r="B194" s="79" t="s">
        <v>20</v>
      </c>
      <c r="C194" s="79"/>
      <c r="D194" s="15">
        <v>294917.59999999998</v>
      </c>
      <c r="E194" s="44"/>
      <c r="F194" s="15">
        <f t="shared" si="422"/>
        <v>294917.59999999998</v>
      </c>
      <c r="G194" s="15"/>
      <c r="H194" s="15">
        <f t="shared" si="453"/>
        <v>294917.59999999998</v>
      </c>
      <c r="I194" s="15"/>
      <c r="J194" s="15">
        <f t="shared" si="454"/>
        <v>294917.59999999998</v>
      </c>
      <c r="K194" s="15"/>
      <c r="L194" s="15">
        <f t="shared" si="455"/>
        <v>294917.59999999998</v>
      </c>
      <c r="M194" s="15"/>
      <c r="N194" s="15">
        <f t="shared" si="456"/>
        <v>294917.59999999998</v>
      </c>
      <c r="O194" s="15"/>
      <c r="P194" s="15">
        <f t="shared" si="457"/>
        <v>294917.59999999998</v>
      </c>
      <c r="Q194" s="24"/>
      <c r="R194" s="15">
        <f t="shared" si="458"/>
        <v>294917.59999999998</v>
      </c>
      <c r="S194" s="15">
        <v>0</v>
      </c>
      <c r="T194" s="44"/>
      <c r="U194" s="15">
        <f t="shared" si="429"/>
        <v>0</v>
      </c>
      <c r="V194" s="15"/>
      <c r="W194" s="15">
        <f t="shared" si="459"/>
        <v>0</v>
      </c>
      <c r="X194" s="15"/>
      <c r="Y194" s="15">
        <f>W194+X194</f>
        <v>0</v>
      </c>
      <c r="Z194" s="15"/>
      <c r="AA194" s="15">
        <f>Y194+Z194</f>
        <v>0</v>
      </c>
      <c r="AB194" s="15"/>
      <c r="AC194" s="15">
        <f>AA194+AB194</f>
        <v>0</v>
      </c>
      <c r="AD194" s="15"/>
      <c r="AE194" s="15">
        <f>AC194+AD194</f>
        <v>0</v>
      </c>
      <c r="AF194" s="15"/>
      <c r="AG194" s="15">
        <f>AE194+AF194</f>
        <v>0</v>
      </c>
      <c r="AH194" s="24"/>
      <c r="AI194" s="15">
        <f>AG194+AH194</f>
        <v>0</v>
      </c>
      <c r="AJ194" s="16">
        <v>0</v>
      </c>
      <c r="AK194" s="16"/>
      <c r="AL194" s="16">
        <f t="shared" si="431"/>
        <v>0</v>
      </c>
      <c r="AM194" s="16"/>
      <c r="AN194" s="16">
        <f t="shared" si="460"/>
        <v>0</v>
      </c>
      <c r="AO194" s="16"/>
      <c r="AP194" s="16">
        <f t="shared" si="461"/>
        <v>0</v>
      </c>
      <c r="AQ194" s="16"/>
      <c r="AR194" s="16">
        <f t="shared" si="462"/>
        <v>0</v>
      </c>
      <c r="AS194" s="16"/>
      <c r="AT194" s="16">
        <f t="shared" si="463"/>
        <v>0</v>
      </c>
      <c r="AU194" s="16"/>
      <c r="AV194" s="16">
        <f t="shared" si="464"/>
        <v>0</v>
      </c>
      <c r="AW194" s="26"/>
      <c r="AX194" s="16">
        <f t="shared" si="465"/>
        <v>0</v>
      </c>
      <c r="AY194" s="9" t="s">
        <v>233</v>
      </c>
      <c r="AZ194" s="13"/>
    </row>
    <row r="195" spans="1:52" ht="56.25" x14ac:dyDescent="0.3">
      <c r="A195" s="58" t="s">
        <v>200</v>
      </c>
      <c r="B195" s="79" t="s">
        <v>40</v>
      </c>
      <c r="C195" s="6" t="s">
        <v>354</v>
      </c>
      <c r="D195" s="15">
        <f>D197+D198</f>
        <v>100000</v>
      </c>
      <c r="E195" s="44">
        <f>E197+E198</f>
        <v>0</v>
      </c>
      <c r="F195" s="15">
        <f t="shared" si="422"/>
        <v>100000</v>
      </c>
      <c r="G195" s="15">
        <f>G197+G198</f>
        <v>0</v>
      </c>
      <c r="H195" s="15">
        <f t="shared" si="453"/>
        <v>100000</v>
      </c>
      <c r="I195" s="15">
        <f>I197+I198</f>
        <v>0</v>
      </c>
      <c r="J195" s="15">
        <f t="shared" si="454"/>
        <v>100000</v>
      </c>
      <c r="K195" s="15">
        <f>K197+K198</f>
        <v>0</v>
      </c>
      <c r="L195" s="15">
        <f t="shared" si="455"/>
        <v>100000</v>
      </c>
      <c r="M195" s="15">
        <f>M197+M198</f>
        <v>-100000</v>
      </c>
      <c r="N195" s="15">
        <f t="shared" si="456"/>
        <v>0</v>
      </c>
      <c r="O195" s="15">
        <f>O197+O198</f>
        <v>0</v>
      </c>
      <c r="P195" s="15">
        <f t="shared" si="457"/>
        <v>0</v>
      </c>
      <c r="Q195" s="24">
        <f>Q197+Q198</f>
        <v>0</v>
      </c>
      <c r="R195" s="15">
        <f t="shared" si="458"/>
        <v>0</v>
      </c>
      <c r="S195" s="15">
        <f t="shared" ref="S195:AJ195" si="466">S197+S198</f>
        <v>999358.3</v>
      </c>
      <c r="T195" s="44">
        <f>T197+T198</f>
        <v>0</v>
      </c>
      <c r="U195" s="15">
        <f t="shared" si="429"/>
        <v>999358.3</v>
      </c>
      <c r="V195" s="15">
        <f>V197+V198</f>
        <v>0</v>
      </c>
      <c r="W195" s="15">
        <f t="shared" si="459"/>
        <v>999358.3</v>
      </c>
      <c r="X195" s="15">
        <f>X197+X198</f>
        <v>0</v>
      </c>
      <c r="Y195" s="15">
        <f>W195+X195</f>
        <v>999358.3</v>
      </c>
      <c r="Z195" s="15">
        <f>Z197+Z198</f>
        <v>0</v>
      </c>
      <c r="AA195" s="15">
        <f>Y195+Z195</f>
        <v>999358.3</v>
      </c>
      <c r="AB195" s="15">
        <f>AB197+AB198</f>
        <v>0</v>
      </c>
      <c r="AC195" s="15">
        <f>AA195+AB195</f>
        <v>999358.3</v>
      </c>
      <c r="AD195" s="15">
        <f>AD197+AD198</f>
        <v>100000</v>
      </c>
      <c r="AE195" s="15">
        <f>AC195+AD195</f>
        <v>1099358.3</v>
      </c>
      <c r="AF195" s="15">
        <f>AF197+AF198</f>
        <v>0</v>
      </c>
      <c r="AG195" s="15">
        <f>AE195+AF195</f>
        <v>1099358.3</v>
      </c>
      <c r="AH195" s="24">
        <f>AH197+AH198</f>
        <v>0</v>
      </c>
      <c r="AI195" s="15">
        <f>AG195+AH195</f>
        <v>1099358.3</v>
      </c>
      <c r="AJ195" s="15">
        <f t="shared" si="466"/>
        <v>100000</v>
      </c>
      <c r="AK195" s="16">
        <f>AK197+AK198</f>
        <v>0</v>
      </c>
      <c r="AL195" s="16">
        <f t="shared" si="431"/>
        <v>100000</v>
      </c>
      <c r="AM195" s="16">
        <f>AM197+AM198</f>
        <v>0</v>
      </c>
      <c r="AN195" s="16">
        <f t="shared" si="460"/>
        <v>100000</v>
      </c>
      <c r="AO195" s="16">
        <f>AO197+AO198</f>
        <v>0</v>
      </c>
      <c r="AP195" s="16">
        <f t="shared" si="461"/>
        <v>100000</v>
      </c>
      <c r="AQ195" s="16">
        <f>AQ197+AQ198</f>
        <v>0</v>
      </c>
      <c r="AR195" s="16">
        <f t="shared" si="462"/>
        <v>100000</v>
      </c>
      <c r="AS195" s="16">
        <f>AS197+AS198</f>
        <v>0</v>
      </c>
      <c r="AT195" s="16">
        <f t="shared" si="463"/>
        <v>100000</v>
      </c>
      <c r="AU195" s="16">
        <f>AU197+AU198</f>
        <v>0</v>
      </c>
      <c r="AV195" s="16">
        <f t="shared" si="464"/>
        <v>100000</v>
      </c>
      <c r="AW195" s="26">
        <f>AW197+AW198</f>
        <v>0</v>
      </c>
      <c r="AX195" s="16">
        <f t="shared" si="465"/>
        <v>100000</v>
      </c>
      <c r="AZ195" s="13"/>
    </row>
    <row r="196" spans="1:52" x14ac:dyDescent="0.3">
      <c r="A196" s="58"/>
      <c r="B196" s="79" t="s">
        <v>5</v>
      </c>
      <c r="C196" s="6"/>
      <c r="D196" s="15"/>
      <c r="E196" s="44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24"/>
      <c r="R196" s="15"/>
      <c r="S196" s="15"/>
      <c r="T196" s="44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24"/>
      <c r="AI196" s="15"/>
      <c r="AJ196" s="15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26"/>
      <c r="AX196" s="16"/>
      <c r="AZ196" s="13"/>
    </row>
    <row r="197" spans="1:52" hidden="1" x14ac:dyDescent="0.3">
      <c r="A197" s="1"/>
      <c r="B197" s="21" t="s">
        <v>6</v>
      </c>
      <c r="C197" s="21"/>
      <c r="D197" s="15">
        <v>25000</v>
      </c>
      <c r="E197" s="44"/>
      <c r="F197" s="15">
        <f t="shared" si="422"/>
        <v>25000</v>
      </c>
      <c r="G197" s="15"/>
      <c r="H197" s="15">
        <f t="shared" ref="H197:H199" si="467">F197+G197</f>
        <v>25000</v>
      </c>
      <c r="I197" s="15"/>
      <c r="J197" s="15">
        <f t="shared" ref="J197:J199" si="468">H197+I197</f>
        <v>25000</v>
      </c>
      <c r="K197" s="15"/>
      <c r="L197" s="15">
        <f t="shared" ref="L197:L199" si="469">J197+K197</f>
        <v>25000</v>
      </c>
      <c r="M197" s="15">
        <v>-25000</v>
      </c>
      <c r="N197" s="15">
        <f t="shared" ref="N197:N199" si="470">L197+M197</f>
        <v>0</v>
      </c>
      <c r="O197" s="15"/>
      <c r="P197" s="15">
        <f t="shared" ref="P197:P199" si="471">N197+O197</f>
        <v>0</v>
      </c>
      <c r="Q197" s="24"/>
      <c r="R197" s="15">
        <f t="shared" ref="R197:R199" si="472">P197+Q197</f>
        <v>0</v>
      </c>
      <c r="S197" s="15">
        <v>284496.90000000002</v>
      </c>
      <c r="T197" s="44"/>
      <c r="U197" s="15">
        <f t="shared" si="429"/>
        <v>284496.90000000002</v>
      </c>
      <c r="V197" s="15"/>
      <c r="W197" s="15">
        <f t="shared" ref="W197:W199" si="473">U197+V197</f>
        <v>284496.90000000002</v>
      </c>
      <c r="X197" s="15"/>
      <c r="Y197" s="15">
        <f>W197+X197</f>
        <v>284496.90000000002</v>
      </c>
      <c r="Z197" s="15"/>
      <c r="AA197" s="15">
        <f>Y197+Z197</f>
        <v>284496.90000000002</v>
      </c>
      <c r="AB197" s="15"/>
      <c r="AC197" s="15">
        <f>AA197+AB197</f>
        <v>284496.90000000002</v>
      </c>
      <c r="AD197" s="15">
        <v>25000</v>
      </c>
      <c r="AE197" s="15">
        <f>AC197+AD197</f>
        <v>309496.90000000002</v>
      </c>
      <c r="AF197" s="15"/>
      <c r="AG197" s="15">
        <f>AE197+AF197</f>
        <v>309496.90000000002</v>
      </c>
      <c r="AH197" s="24"/>
      <c r="AI197" s="15">
        <f>AG197+AH197</f>
        <v>309496.90000000002</v>
      </c>
      <c r="AJ197" s="16">
        <v>25000</v>
      </c>
      <c r="AK197" s="16"/>
      <c r="AL197" s="16">
        <f t="shared" si="431"/>
        <v>25000</v>
      </c>
      <c r="AM197" s="16"/>
      <c r="AN197" s="16">
        <f t="shared" ref="AN197:AN199" si="474">AL197+AM197</f>
        <v>25000</v>
      </c>
      <c r="AO197" s="16"/>
      <c r="AP197" s="16">
        <f t="shared" ref="AP197:AP199" si="475">AN197+AO197</f>
        <v>25000</v>
      </c>
      <c r="AQ197" s="16"/>
      <c r="AR197" s="16">
        <f t="shared" ref="AR197:AR199" si="476">AP197+AQ197</f>
        <v>25000</v>
      </c>
      <c r="AS197" s="16"/>
      <c r="AT197" s="16">
        <f t="shared" ref="AT197:AT199" si="477">AR197+AS197</f>
        <v>25000</v>
      </c>
      <c r="AU197" s="16"/>
      <c r="AV197" s="16">
        <f t="shared" ref="AV197:AV199" si="478">AT197+AU197</f>
        <v>25000</v>
      </c>
      <c r="AW197" s="26"/>
      <c r="AX197" s="16">
        <f t="shared" ref="AX197:AX199" si="479">AV197+AW197</f>
        <v>25000</v>
      </c>
      <c r="AY197" s="9" t="s">
        <v>225</v>
      </c>
      <c r="AZ197" s="13">
        <v>0</v>
      </c>
    </row>
    <row r="198" spans="1:52" x14ac:dyDescent="0.3">
      <c r="A198" s="58"/>
      <c r="B198" s="79" t="s">
        <v>20</v>
      </c>
      <c r="C198" s="79"/>
      <c r="D198" s="15">
        <v>75000</v>
      </c>
      <c r="E198" s="44"/>
      <c r="F198" s="15">
        <f t="shared" si="422"/>
        <v>75000</v>
      </c>
      <c r="G198" s="15"/>
      <c r="H198" s="15">
        <f t="shared" si="467"/>
        <v>75000</v>
      </c>
      <c r="I198" s="15"/>
      <c r="J198" s="15">
        <f t="shared" si="468"/>
        <v>75000</v>
      </c>
      <c r="K198" s="15"/>
      <c r="L198" s="15">
        <f t="shared" si="469"/>
        <v>75000</v>
      </c>
      <c r="M198" s="15">
        <v>-75000</v>
      </c>
      <c r="N198" s="15">
        <f t="shared" si="470"/>
        <v>0</v>
      </c>
      <c r="O198" s="15"/>
      <c r="P198" s="15">
        <f t="shared" si="471"/>
        <v>0</v>
      </c>
      <c r="Q198" s="24"/>
      <c r="R198" s="15">
        <f t="shared" si="472"/>
        <v>0</v>
      </c>
      <c r="S198" s="15">
        <v>714861.4</v>
      </c>
      <c r="T198" s="44"/>
      <c r="U198" s="15">
        <f t="shared" si="429"/>
        <v>714861.4</v>
      </c>
      <c r="V198" s="15"/>
      <c r="W198" s="15">
        <f t="shared" si="473"/>
        <v>714861.4</v>
      </c>
      <c r="X198" s="15"/>
      <c r="Y198" s="15">
        <f>W198+X198</f>
        <v>714861.4</v>
      </c>
      <c r="Z198" s="15"/>
      <c r="AA198" s="15">
        <f>Y198+Z198</f>
        <v>714861.4</v>
      </c>
      <c r="AB198" s="15"/>
      <c r="AC198" s="15">
        <f>AA198+AB198</f>
        <v>714861.4</v>
      </c>
      <c r="AD198" s="15">
        <v>75000</v>
      </c>
      <c r="AE198" s="15">
        <f>AC198+AD198</f>
        <v>789861.4</v>
      </c>
      <c r="AF198" s="15"/>
      <c r="AG198" s="15">
        <f>AE198+AF198</f>
        <v>789861.4</v>
      </c>
      <c r="AH198" s="24"/>
      <c r="AI198" s="15">
        <f>AG198+AH198</f>
        <v>789861.4</v>
      </c>
      <c r="AJ198" s="16">
        <v>75000</v>
      </c>
      <c r="AK198" s="16"/>
      <c r="AL198" s="16">
        <f t="shared" si="431"/>
        <v>75000</v>
      </c>
      <c r="AM198" s="16"/>
      <c r="AN198" s="16">
        <f t="shared" si="474"/>
        <v>75000</v>
      </c>
      <c r="AO198" s="16"/>
      <c r="AP198" s="16">
        <f t="shared" si="475"/>
        <v>75000</v>
      </c>
      <c r="AQ198" s="16"/>
      <c r="AR198" s="16">
        <f t="shared" si="476"/>
        <v>75000</v>
      </c>
      <c r="AS198" s="16"/>
      <c r="AT198" s="16">
        <f t="shared" si="477"/>
        <v>75000</v>
      </c>
      <c r="AU198" s="16"/>
      <c r="AV198" s="16">
        <f t="shared" si="478"/>
        <v>75000</v>
      </c>
      <c r="AW198" s="26"/>
      <c r="AX198" s="16">
        <f t="shared" si="479"/>
        <v>75000</v>
      </c>
      <c r="AY198" s="9" t="s">
        <v>233</v>
      </c>
      <c r="AZ198" s="13"/>
    </row>
    <row r="199" spans="1:52" ht="56.25" x14ac:dyDescent="0.3">
      <c r="A199" s="58" t="s">
        <v>201</v>
      </c>
      <c r="B199" s="79" t="s">
        <v>240</v>
      </c>
      <c r="C199" s="6" t="s">
        <v>354</v>
      </c>
      <c r="D199" s="15">
        <f>D201+D202</f>
        <v>344108.19999999995</v>
      </c>
      <c r="E199" s="44">
        <f>E201+E202</f>
        <v>0</v>
      </c>
      <c r="F199" s="15">
        <f t="shared" si="422"/>
        <v>344108.19999999995</v>
      </c>
      <c r="G199" s="15">
        <f>G201+G202</f>
        <v>13812.6</v>
      </c>
      <c r="H199" s="15">
        <f t="shared" si="467"/>
        <v>357920.79999999993</v>
      </c>
      <c r="I199" s="15">
        <f>I201+I202</f>
        <v>0</v>
      </c>
      <c r="J199" s="15">
        <f t="shared" si="468"/>
        <v>357920.79999999993</v>
      </c>
      <c r="K199" s="15">
        <f>K201+K202</f>
        <v>0</v>
      </c>
      <c r="L199" s="15">
        <f t="shared" si="469"/>
        <v>357920.79999999993</v>
      </c>
      <c r="M199" s="15">
        <f>M201+M202</f>
        <v>-292714.65999999997</v>
      </c>
      <c r="N199" s="15">
        <f t="shared" si="470"/>
        <v>65206.139999999956</v>
      </c>
      <c r="O199" s="15">
        <f>O201+O202</f>
        <v>0</v>
      </c>
      <c r="P199" s="15">
        <f t="shared" si="471"/>
        <v>65206.139999999956</v>
      </c>
      <c r="Q199" s="24">
        <f>Q201+Q202</f>
        <v>0</v>
      </c>
      <c r="R199" s="15">
        <f t="shared" si="472"/>
        <v>65206.139999999956</v>
      </c>
      <c r="S199" s="15">
        <f t="shared" ref="S199:AJ199" si="480">S201+S202</f>
        <v>50000</v>
      </c>
      <c r="T199" s="44">
        <f>T201+T202</f>
        <v>0</v>
      </c>
      <c r="U199" s="15">
        <f t="shared" si="429"/>
        <v>50000</v>
      </c>
      <c r="V199" s="15">
        <f>V201+V202</f>
        <v>0</v>
      </c>
      <c r="W199" s="15">
        <f t="shared" si="473"/>
        <v>50000</v>
      </c>
      <c r="X199" s="15">
        <f>X201+X202</f>
        <v>0</v>
      </c>
      <c r="Y199" s="15">
        <f>W199+X199</f>
        <v>50000</v>
      </c>
      <c r="Z199" s="15">
        <f>Z201+Z202</f>
        <v>0</v>
      </c>
      <c r="AA199" s="15">
        <f>Y199+Z199</f>
        <v>50000</v>
      </c>
      <c r="AB199" s="15">
        <f>AB201+AB202</f>
        <v>0</v>
      </c>
      <c r="AC199" s="15">
        <f>AA199+AB199</f>
        <v>50000</v>
      </c>
      <c r="AD199" s="15">
        <f>AD201+AD202</f>
        <v>334152.15999999997</v>
      </c>
      <c r="AE199" s="15">
        <f>AC199+AD199</f>
        <v>384152.16</v>
      </c>
      <c r="AF199" s="15">
        <f>AF201+AF202</f>
        <v>0</v>
      </c>
      <c r="AG199" s="15">
        <f>AE199+AF199</f>
        <v>384152.16</v>
      </c>
      <c r="AH199" s="24">
        <f>AH201+AH202</f>
        <v>0</v>
      </c>
      <c r="AI199" s="15">
        <f>AG199+AH199</f>
        <v>384152.16</v>
      </c>
      <c r="AJ199" s="15">
        <f t="shared" si="480"/>
        <v>0</v>
      </c>
      <c r="AK199" s="16">
        <f>AK201+AK202</f>
        <v>0</v>
      </c>
      <c r="AL199" s="16">
        <f t="shared" si="431"/>
        <v>0</v>
      </c>
      <c r="AM199" s="16">
        <f>AM201+AM202</f>
        <v>0</v>
      </c>
      <c r="AN199" s="16">
        <f t="shared" si="474"/>
        <v>0</v>
      </c>
      <c r="AO199" s="16">
        <f>AO201+AO202</f>
        <v>0</v>
      </c>
      <c r="AP199" s="16">
        <f t="shared" si="475"/>
        <v>0</v>
      </c>
      <c r="AQ199" s="16">
        <f>AQ201+AQ202</f>
        <v>0</v>
      </c>
      <c r="AR199" s="16">
        <f t="shared" si="476"/>
        <v>0</v>
      </c>
      <c r="AS199" s="16">
        <f>AS201+AS202</f>
        <v>0</v>
      </c>
      <c r="AT199" s="16">
        <f t="shared" si="477"/>
        <v>0</v>
      </c>
      <c r="AU199" s="16">
        <f>AU201+AU202</f>
        <v>0</v>
      </c>
      <c r="AV199" s="16">
        <f t="shared" si="478"/>
        <v>0</v>
      </c>
      <c r="AW199" s="26">
        <f>AW201+AW202</f>
        <v>0</v>
      </c>
      <c r="AX199" s="16">
        <f t="shared" si="479"/>
        <v>0</v>
      </c>
      <c r="AZ199" s="13"/>
    </row>
    <row r="200" spans="1:52" x14ac:dyDescent="0.3">
      <c r="A200" s="58"/>
      <c r="B200" s="79" t="s">
        <v>5</v>
      </c>
      <c r="C200" s="6"/>
      <c r="D200" s="15"/>
      <c r="E200" s="44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24"/>
      <c r="R200" s="15"/>
      <c r="S200" s="15"/>
      <c r="T200" s="44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24"/>
      <c r="AI200" s="15"/>
      <c r="AJ200" s="15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26"/>
      <c r="AX200" s="16"/>
      <c r="AZ200" s="13"/>
    </row>
    <row r="201" spans="1:52" hidden="1" x14ac:dyDescent="0.3">
      <c r="A201" s="1"/>
      <c r="B201" s="21" t="s">
        <v>6</v>
      </c>
      <c r="C201" s="21"/>
      <c r="D201" s="15">
        <v>48527.100000000006</v>
      </c>
      <c r="E201" s="44"/>
      <c r="F201" s="15">
        <f t="shared" si="422"/>
        <v>48527.100000000006</v>
      </c>
      <c r="G201" s="15">
        <v>13812.6</v>
      </c>
      <c r="H201" s="15">
        <f t="shared" ref="H201:H205" si="481">F201+G201</f>
        <v>62339.700000000004</v>
      </c>
      <c r="I201" s="15"/>
      <c r="J201" s="15">
        <f t="shared" ref="J201:J205" si="482">H201+I201</f>
        <v>62339.700000000004</v>
      </c>
      <c r="K201" s="15"/>
      <c r="L201" s="15">
        <f t="shared" ref="L201:L205" si="483">J201+K201</f>
        <v>62339.700000000004</v>
      </c>
      <c r="M201" s="15">
        <v>-38571.06</v>
      </c>
      <c r="N201" s="15">
        <f t="shared" ref="N201:N205" si="484">L201+M201</f>
        <v>23768.640000000007</v>
      </c>
      <c r="O201" s="15"/>
      <c r="P201" s="15">
        <f t="shared" ref="P201:P205" si="485">N201+O201</f>
        <v>23768.640000000007</v>
      </c>
      <c r="Q201" s="24"/>
      <c r="R201" s="15">
        <f t="shared" ref="R201:R205" si="486">P201+Q201</f>
        <v>23768.640000000007</v>
      </c>
      <c r="S201" s="15">
        <v>50000</v>
      </c>
      <c r="T201" s="44"/>
      <c r="U201" s="15">
        <f t="shared" si="429"/>
        <v>50000</v>
      </c>
      <c r="V201" s="15"/>
      <c r="W201" s="15">
        <f t="shared" ref="W201:W205" si="487">U201+V201</f>
        <v>50000</v>
      </c>
      <c r="X201" s="15"/>
      <c r="Y201" s="15">
        <f>W201+X201</f>
        <v>50000</v>
      </c>
      <c r="Z201" s="15"/>
      <c r="AA201" s="15">
        <f>Y201+Z201</f>
        <v>50000</v>
      </c>
      <c r="AB201" s="15"/>
      <c r="AC201" s="15">
        <f>AA201+AB201</f>
        <v>50000</v>
      </c>
      <c r="AD201" s="15">
        <v>38571.06</v>
      </c>
      <c r="AE201" s="15">
        <f>AC201+AD201</f>
        <v>88571.06</v>
      </c>
      <c r="AF201" s="15"/>
      <c r="AG201" s="15">
        <f>AE201+AF201</f>
        <v>88571.06</v>
      </c>
      <c r="AH201" s="24"/>
      <c r="AI201" s="15">
        <f>AG201+AH201</f>
        <v>88571.06</v>
      </c>
      <c r="AJ201" s="16">
        <v>0</v>
      </c>
      <c r="AK201" s="16"/>
      <c r="AL201" s="16">
        <f t="shared" si="431"/>
        <v>0</v>
      </c>
      <c r="AM201" s="16"/>
      <c r="AN201" s="16">
        <f t="shared" ref="AN201:AN205" si="488">AL201+AM201</f>
        <v>0</v>
      </c>
      <c r="AO201" s="16"/>
      <c r="AP201" s="16">
        <f t="shared" ref="AP201:AP205" si="489">AN201+AO201</f>
        <v>0</v>
      </c>
      <c r="AQ201" s="16"/>
      <c r="AR201" s="16">
        <f t="shared" ref="AR201:AR205" si="490">AP201+AQ201</f>
        <v>0</v>
      </c>
      <c r="AS201" s="16"/>
      <c r="AT201" s="16">
        <f t="shared" ref="AT201:AT205" si="491">AR201+AS201</f>
        <v>0</v>
      </c>
      <c r="AU201" s="16"/>
      <c r="AV201" s="16">
        <f t="shared" ref="AV201:AV205" si="492">AT201+AU201</f>
        <v>0</v>
      </c>
      <c r="AW201" s="26"/>
      <c r="AX201" s="16">
        <f t="shared" ref="AX201:AX205" si="493">AV201+AW201</f>
        <v>0</v>
      </c>
      <c r="AY201" s="9" t="s">
        <v>231</v>
      </c>
      <c r="AZ201" s="13">
        <v>0</v>
      </c>
    </row>
    <row r="202" spans="1:52" x14ac:dyDescent="0.3">
      <c r="A202" s="58"/>
      <c r="B202" s="79" t="s">
        <v>20</v>
      </c>
      <c r="C202" s="79"/>
      <c r="D202" s="15">
        <v>295581.09999999998</v>
      </c>
      <c r="E202" s="44"/>
      <c r="F202" s="15">
        <f t="shared" si="422"/>
        <v>295581.09999999998</v>
      </c>
      <c r="G202" s="15"/>
      <c r="H202" s="15">
        <f t="shared" si="481"/>
        <v>295581.09999999998</v>
      </c>
      <c r="I202" s="15"/>
      <c r="J202" s="15">
        <f t="shared" si="482"/>
        <v>295581.09999999998</v>
      </c>
      <c r="K202" s="15"/>
      <c r="L202" s="15">
        <f t="shared" si="483"/>
        <v>295581.09999999998</v>
      </c>
      <c r="M202" s="15">
        <f>-295581.1+41437.5</f>
        <v>-254143.59999999998</v>
      </c>
      <c r="N202" s="15">
        <f t="shared" si="484"/>
        <v>41437.5</v>
      </c>
      <c r="O202" s="15"/>
      <c r="P202" s="15">
        <f t="shared" si="485"/>
        <v>41437.5</v>
      </c>
      <c r="Q202" s="24"/>
      <c r="R202" s="15">
        <f t="shared" si="486"/>
        <v>41437.5</v>
      </c>
      <c r="S202" s="15">
        <v>0</v>
      </c>
      <c r="T202" s="44"/>
      <c r="U202" s="15">
        <f t="shared" si="429"/>
        <v>0</v>
      </c>
      <c r="V202" s="15"/>
      <c r="W202" s="15">
        <f t="shared" si="487"/>
        <v>0</v>
      </c>
      <c r="X202" s="15"/>
      <c r="Y202" s="15">
        <f>W202+X202</f>
        <v>0</v>
      </c>
      <c r="Z202" s="15"/>
      <c r="AA202" s="15">
        <f>Y202+Z202</f>
        <v>0</v>
      </c>
      <c r="AB202" s="15"/>
      <c r="AC202" s="15">
        <f>AA202+AB202</f>
        <v>0</v>
      </c>
      <c r="AD202" s="15">
        <v>295581.09999999998</v>
      </c>
      <c r="AE202" s="15">
        <f>AC202+AD202</f>
        <v>295581.09999999998</v>
      </c>
      <c r="AF202" s="15"/>
      <c r="AG202" s="15">
        <f>AE202+AF202</f>
        <v>295581.09999999998</v>
      </c>
      <c r="AH202" s="24"/>
      <c r="AI202" s="15">
        <f>AG202+AH202</f>
        <v>295581.09999999998</v>
      </c>
      <c r="AJ202" s="16">
        <v>0</v>
      </c>
      <c r="AK202" s="16"/>
      <c r="AL202" s="16">
        <f t="shared" si="431"/>
        <v>0</v>
      </c>
      <c r="AM202" s="16"/>
      <c r="AN202" s="16">
        <f t="shared" si="488"/>
        <v>0</v>
      </c>
      <c r="AO202" s="16"/>
      <c r="AP202" s="16">
        <f t="shared" si="489"/>
        <v>0</v>
      </c>
      <c r="AQ202" s="16"/>
      <c r="AR202" s="16">
        <f t="shared" si="490"/>
        <v>0</v>
      </c>
      <c r="AS202" s="16"/>
      <c r="AT202" s="16">
        <f t="shared" si="491"/>
        <v>0</v>
      </c>
      <c r="AU202" s="16"/>
      <c r="AV202" s="16">
        <f t="shared" si="492"/>
        <v>0</v>
      </c>
      <c r="AW202" s="26"/>
      <c r="AX202" s="16">
        <f t="shared" si="493"/>
        <v>0</v>
      </c>
      <c r="AY202" s="9" t="s">
        <v>233</v>
      </c>
      <c r="AZ202" s="13"/>
    </row>
    <row r="203" spans="1:52" ht="56.25" x14ac:dyDescent="0.3">
      <c r="A203" s="58" t="s">
        <v>202</v>
      </c>
      <c r="B203" s="79" t="s">
        <v>41</v>
      </c>
      <c r="C203" s="6" t="s">
        <v>354</v>
      </c>
      <c r="D203" s="15">
        <v>21398.400000000001</v>
      </c>
      <c r="E203" s="44"/>
      <c r="F203" s="15">
        <f t="shared" si="422"/>
        <v>21398.400000000001</v>
      </c>
      <c r="G203" s="15"/>
      <c r="H203" s="15">
        <f t="shared" si="481"/>
        <v>21398.400000000001</v>
      </c>
      <c r="I203" s="15"/>
      <c r="J203" s="15">
        <f t="shared" si="482"/>
        <v>21398.400000000001</v>
      </c>
      <c r="K203" s="15"/>
      <c r="L203" s="15">
        <f t="shared" si="483"/>
        <v>21398.400000000001</v>
      </c>
      <c r="M203" s="15"/>
      <c r="N203" s="15">
        <f t="shared" si="484"/>
        <v>21398.400000000001</v>
      </c>
      <c r="O203" s="15"/>
      <c r="P203" s="15">
        <f t="shared" si="485"/>
        <v>21398.400000000001</v>
      </c>
      <c r="Q203" s="24">
        <v>-21398.400000000001</v>
      </c>
      <c r="R203" s="15">
        <f t="shared" si="486"/>
        <v>0</v>
      </c>
      <c r="S203" s="15">
        <v>0</v>
      </c>
      <c r="T203" s="44"/>
      <c r="U203" s="15">
        <f t="shared" si="429"/>
        <v>0</v>
      </c>
      <c r="V203" s="15"/>
      <c r="W203" s="15">
        <f t="shared" si="487"/>
        <v>0</v>
      </c>
      <c r="X203" s="15"/>
      <c r="Y203" s="15">
        <f>W203+X203</f>
        <v>0</v>
      </c>
      <c r="Z203" s="15"/>
      <c r="AA203" s="15">
        <f>Y203+Z203</f>
        <v>0</v>
      </c>
      <c r="AB203" s="15"/>
      <c r="AC203" s="15">
        <f>AA203+AB203</f>
        <v>0</v>
      </c>
      <c r="AD203" s="15"/>
      <c r="AE203" s="15">
        <f>AC203+AD203</f>
        <v>0</v>
      </c>
      <c r="AF203" s="15"/>
      <c r="AG203" s="15">
        <f>AE203+AF203</f>
        <v>0</v>
      </c>
      <c r="AH203" s="24">
        <v>21398.400000000001</v>
      </c>
      <c r="AI203" s="15">
        <f>AG203+AH203</f>
        <v>21398.400000000001</v>
      </c>
      <c r="AJ203" s="16">
        <v>0</v>
      </c>
      <c r="AK203" s="16"/>
      <c r="AL203" s="16">
        <f t="shared" si="431"/>
        <v>0</v>
      </c>
      <c r="AM203" s="16"/>
      <c r="AN203" s="16">
        <f t="shared" si="488"/>
        <v>0</v>
      </c>
      <c r="AO203" s="16"/>
      <c r="AP203" s="16">
        <f t="shared" si="489"/>
        <v>0</v>
      </c>
      <c r="AQ203" s="16"/>
      <c r="AR203" s="16">
        <f t="shared" si="490"/>
        <v>0</v>
      </c>
      <c r="AS203" s="16"/>
      <c r="AT203" s="16">
        <f t="shared" si="491"/>
        <v>0</v>
      </c>
      <c r="AU203" s="16"/>
      <c r="AV203" s="16">
        <f t="shared" si="492"/>
        <v>0</v>
      </c>
      <c r="AW203" s="26"/>
      <c r="AX203" s="16">
        <f t="shared" si="493"/>
        <v>0</v>
      </c>
      <c r="AY203" s="9" t="s">
        <v>116</v>
      </c>
      <c r="AZ203" s="13"/>
    </row>
    <row r="204" spans="1:52" ht="56.25" hidden="1" x14ac:dyDescent="0.3">
      <c r="A204" s="58" t="s">
        <v>197</v>
      </c>
      <c r="B204" s="67" t="s">
        <v>42</v>
      </c>
      <c r="C204" s="6" t="s">
        <v>354</v>
      </c>
      <c r="D204" s="15">
        <v>9666.2000000000007</v>
      </c>
      <c r="E204" s="44"/>
      <c r="F204" s="15">
        <f t="shared" si="422"/>
        <v>9666.2000000000007</v>
      </c>
      <c r="G204" s="15"/>
      <c r="H204" s="15">
        <f t="shared" si="481"/>
        <v>9666.2000000000007</v>
      </c>
      <c r="I204" s="15"/>
      <c r="J204" s="15">
        <f t="shared" si="482"/>
        <v>9666.2000000000007</v>
      </c>
      <c r="K204" s="15"/>
      <c r="L204" s="15">
        <f t="shared" si="483"/>
        <v>9666.2000000000007</v>
      </c>
      <c r="M204" s="15">
        <v>-9666.2000000000007</v>
      </c>
      <c r="N204" s="15">
        <f t="shared" si="484"/>
        <v>0</v>
      </c>
      <c r="O204" s="15"/>
      <c r="P204" s="15">
        <f t="shared" si="485"/>
        <v>0</v>
      </c>
      <c r="Q204" s="24"/>
      <c r="R204" s="15">
        <f t="shared" si="486"/>
        <v>0</v>
      </c>
      <c r="S204" s="15">
        <v>0</v>
      </c>
      <c r="T204" s="44"/>
      <c r="U204" s="15">
        <f t="shared" si="429"/>
        <v>0</v>
      </c>
      <c r="V204" s="15"/>
      <c r="W204" s="15">
        <f t="shared" si="487"/>
        <v>0</v>
      </c>
      <c r="X204" s="15"/>
      <c r="Y204" s="15">
        <f>W204+X204</f>
        <v>0</v>
      </c>
      <c r="Z204" s="15"/>
      <c r="AA204" s="15">
        <f>Y204+Z204</f>
        <v>0</v>
      </c>
      <c r="AB204" s="15"/>
      <c r="AC204" s="15">
        <f>AA204+AB204</f>
        <v>0</v>
      </c>
      <c r="AD204" s="15"/>
      <c r="AE204" s="15">
        <f>AC204+AD204</f>
        <v>0</v>
      </c>
      <c r="AF204" s="15"/>
      <c r="AG204" s="15">
        <f>AE204+AF204</f>
        <v>0</v>
      </c>
      <c r="AH204" s="24"/>
      <c r="AI204" s="15">
        <f>AG204+AH204</f>
        <v>0</v>
      </c>
      <c r="AJ204" s="15">
        <v>0</v>
      </c>
      <c r="AK204" s="16"/>
      <c r="AL204" s="16">
        <f t="shared" si="431"/>
        <v>0</v>
      </c>
      <c r="AM204" s="16"/>
      <c r="AN204" s="16">
        <f t="shared" si="488"/>
        <v>0</v>
      </c>
      <c r="AO204" s="16"/>
      <c r="AP204" s="16">
        <f t="shared" si="489"/>
        <v>0</v>
      </c>
      <c r="AQ204" s="16"/>
      <c r="AR204" s="16">
        <f t="shared" si="490"/>
        <v>0</v>
      </c>
      <c r="AS204" s="16"/>
      <c r="AT204" s="16">
        <f t="shared" si="491"/>
        <v>0</v>
      </c>
      <c r="AU204" s="16"/>
      <c r="AV204" s="16">
        <f t="shared" si="492"/>
        <v>0</v>
      </c>
      <c r="AW204" s="26"/>
      <c r="AX204" s="16">
        <f t="shared" si="493"/>
        <v>0</v>
      </c>
      <c r="AY204" s="9" t="s">
        <v>117</v>
      </c>
      <c r="AZ204" s="13">
        <v>0</v>
      </c>
    </row>
    <row r="205" spans="1:52" ht="56.25" x14ac:dyDescent="0.3">
      <c r="A205" s="58" t="s">
        <v>203</v>
      </c>
      <c r="B205" s="79" t="s">
        <v>79</v>
      </c>
      <c r="C205" s="6" t="s">
        <v>354</v>
      </c>
      <c r="D205" s="15">
        <f>D207+D208</f>
        <v>0</v>
      </c>
      <c r="E205" s="44">
        <f>E207+E208</f>
        <v>0</v>
      </c>
      <c r="F205" s="15">
        <f t="shared" si="422"/>
        <v>0</v>
      </c>
      <c r="G205" s="15">
        <f>G207+G208</f>
        <v>0</v>
      </c>
      <c r="H205" s="15">
        <f t="shared" si="481"/>
        <v>0</v>
      </c>
      <c r="I205" s="15">
        <f>I207+I208</f>
        <v>0</v>
      </c>
      <c r="J205" s="15">
        <f t="shared" si="482"/>
        <v>0</v>
      </c>
      <c r="K205" s="15">
        <f>K207+K208</f>
        <v>0</v>
      </c>
      <c r="L205" s="15">
        <f t="shared" si="483"/>
        <v>0</v>
      </c>
      <c r="M205" s="15">
        <f>M207+M208</f>
        <v>0</v>
      </c>
      <c r="N205" s="15">
        <f t="shared" si="484"/>
        <v>0</v>
      </c>
      <c r="O205" s="15">
        <f>O207+O208</f>
        <v>0</v>
      </c>
      <c r="P205" s="15">
        <f t="shared" si="485"/>
        <v>0</v>
      </c>
      <c r="Q205" s="24">
        <f>Q207+Q208</f>
        <v>0</v>
      </c>
      <c r="R205" s="15">
        <f t="shared" si="486"/>
        <v>0</v>
      </c>
      <c r="S205" s="15">
        <f t="shared" ref="S205:AJ205" si="494">S207+S208</f>
        <v>33031.300000000003</v>
      </c>
      <c r="T205" s="44">
        <f>T207+T208</f>
        <v>0</v>
      </c>
      <c r="U205" s="15">
        <f t="shared" si="429"/>
        <v>33031.300000000003</v>
      </c>
      <c r="V205" s="15">
        <f>V207+V208</f>
        <v>0</v>
      </c>
      <c r="W205" s="15">
        <f t="shared" si="487"/>
        <v>33031.300000000003</v>
      </c>
      <c r="X205" s="15">
        <f>X207+X208</f>
        <v>0</v>
      </c>
      <c r="Y205" s="15">
        <f>W205+X205</f>
        <v>33031.300000000003</v>
      </c>
      <c r="Z205" s="15">
        <f>Z207+Z208</f>
        <v>0</v>
      </c>
      <c r="AA205" s="15">
        <f>Y205+Z205</f>
        <v>33031.300000000003</v>
      </c>
      <c r="AB205" s="15">
        <f>AB207+AB208</f>
        <v>0</v>
      </c>
      <c r="AC205" s="15">
        <f>AA205+AB205</f>
        <v>33031.300000000003</v>
      </c>
      <c r="AD205" s="15">
        <f>AD207+AD208</f>
        <v>0</v>
      </c>
      <c r="AE205" s="15">
        <f>AC205+AD205</f>
        <v>33031.300000000003</v>
      </c>
      <c r="AF205" s="15">
        <f>AF207+AF208</f>
        <v>0</v>
      </c>
      <c r="AG205" s="15">
        <f>AE205+AF205</f>
        <v>33031.300000000003</v>
      </c>
      <c r="AH205" s="24">
        <f>AH207+AH208</f>
        <v>0</v>
      </c>
      <c r="AI205" s="15">
        <f>AG205+AH205</f>
        <v>33031.300000000003</v>
      </c>
      <c r="AJ205" s="15">
        <f t="shared" si="494"/>
        <v>0</v>
      </c>
      <c r="AK205" s="16">
        <f>AK207+AK208</f>
        <v>0</v>
      </c>
      <c r="AL205" s="16">
        <f t="shared" si="431"/>
        <v>0</v>
      </c>
      <c r="AM205" s="16">
        <f>AM207+AM208</f>
        <v>0</v>
      </c>
      <c r="AN205" s="16">
        <f t="shared" si="488"/>
        <v>0</v>
      </c>
      <c r="AO205" s="16">
        <f>AO207+AO208</f>
        <v>0</v>
      </c>
      <c r="AP205" s="16">
        <f t="shared" si="489"/>
        <v>0</v>
      </c>
      <c r="AQ205" s="16">
        <f>AQ207+AQ208</f>
        <v>0</v>
      </c>
      <c r="AR205" s="16">
        <f t="shared" si="490"/>
        <v>0</v>
      </c>
      <c r="AS205" s="16">
        <f>AS207+AS208</f>
        <v>0</v>
      </c>
      <c r="AT205" s="16">
        <f t="shared" si="491"/>
        <v>0</v>
      </c>
      <c r="AU205" s="16">
        <f>AU207+AU208</f>
        <v>0</v>
      </c>
      <c r="AV205" s="16">
        <f t="shared" si="492"/>
        <v>0</v>
      </c>
      <c r="AW205" s="26">
        <f>AW207+AW208</f>
        <v>0</v>
      </c>
      <c r="AX205" s="16">
        <f t="shared" si="493"/>
        <v>0</v>
      </c>
      <c r="AZ205" s="13"/>
    </row>
    <row r="206" spans="1:52" x14ac:dyDescent="0.3">
      <c r="A206" s="58"/>
      <c r="B206" s="79" t="s">
        <v>5</v>
      </c>
      <c r="C206" s="79"/>
      <c r="D206" s="15"/>
      <c r="E206" s="44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24"/>
      <c r="R206" s="15"/>
      <c r="S206" s="15"/>
      <c r="T206" s="44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24"/>
      <c r="AI206" s="15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26"/>
      <c r="AX206" s="16"/>
      <c r="AZ206" s="13"/>
    </row>
    <row r="207" spans="1:52" hidden="1" x14ac:dyDescent="0.3">
      <c r="A207" s="1"/>
      <c r="B207" s="21" t="s">
        <v>6</v>
      </c>
      <c r="C207" s="21"/>
      <c r="D207" s="15">
        <v>0</v>
      </c>
      <c r="E207" s="44">
        <v>0</v>
      </c>
      <c r="F207" s="15">
        <f t="shared" si="422"/>
        <v>0</v>
      </c>
      <c r="G207" s="15">
        <v>0</v>
      </c>
      <c r="H207" s="15">
        <f t="shared" ref="H207:H209" si="495">F207+G207</f>
        <v>0</v>
      </c>
      <c r="I207" s="15">
        <v>0</v>
      </c>
      <c r="J207" s="15">
        <f t="shared" ref="J207:J209" si="496">H207+I207</f>
        <v>0</v>
      </c>
      <c r="K207" s="15">
        <v>0</v>
      </c>
      <c r="L207" s="15">
        <f t="shared" ref="L207:L209" si="497">J207+K207</f>
        <v>0</v>
      </c>
      <c r="M207" s="15">
        <v>0</v>
      </c>
      <c r="N207" s="15">
        <f t="shared" ref="N207:N209" si="498">L207+M207</f>
        <v>0</v>
      </c>
      <c r="O207" s="15">
        <v>0</v>
      </c>
      <c r="P207" s="15">
        <f t="shared" ref="P207:P209" si="499">N207+O207</f>
        <v>0</v>
      </c>
      <c r="Q207" s="24">
        <v>0</v>
      </c>
      <c r="R207" s="15">
        <f t="shared" ref="R207:R209" si="500">P207+Q207</f>
        <v>0</v>
      </c>
      <c r="S207" s="15">
        <v>8257.7999999999993</v>
      </c>
      <c r="T207" s="44">
        <v>0</v>
      </c>
      <c r="U207" s="15">
        <f t="shared" si="429"/>
        <v>8257.7999999999993</v>
      </c>
      <c r="V207" s="15">
        <v>0</v>
      </c>
      <c r="W207" s="15">
        <f t="shared" ref="W207:W209" si="501">U207+V207</f>
        <v>8257.7999999999993</v>
      </c>
      <c r="X207" s="15">
        <v>0</v>
      </c>
      <c r="Y207" s="15">
        <f>W207+X207</f>
        <v>8257.7999999999993</v>
      </c>
      <c r="Z207" s="15">
        <v>0</v>
      </c>
      <c r="AA207" s="15">
        <f>Y207+Z207</f>
        <v>8257.7999999999993</v>
      </c>
      <c r="AB207" s="15">
        <v>0</v>
      </c>
      <c r="AC207" s="15">
        <f>AA207+AB207</f>
        <v>8257.7999999999993</v>
      </c>
      <c r="AD207" s="15">
        <v>0</v>
      </c>
      <c r="AE207" s="15">
        <f>AC207+AD207</f>
        <v>8257.7999999999993</v>
      </c>
      <c r="AF207" s="15">
        <v>0</v>
      </c>
      <c r="AG207" s="15">
        <f>AE207+AF207</f>
        <v>8257.7999999999993</v>
      </c>
      <c r="AH207" s="24">
        <v>0</v>
      </c>
      <c r="AI207" s="15">
        <f>AG207+AH207</f>
        <v>8257.7999999999993</v>
      </c>
      <c r="AJ207" s="16">
        <v>0</v>
      </c>
      <c r="AK207" s="16">
        <v>0</v>
      </c>
      <c r="AL207" s="16">
        <f t="shared" si="431"/>
        <v>0</v>
      </c>
      <c r="AM207" s="16">
        <v>0</v>
      </c>
      <c r="AN207" s="16">
        <f t="shared" ref="AN207:AN209" si="502">AL207+AM207</f>
        <v>0</v>
      </c>
      <c r="AO207" s="16">
        <v>0</v>
      </c>
      <c r="AP207" s="16">
        <f t="shared" ref="AP207:AP209" si="503">AN207+AO207</f>
        <v>0</v>
      </c>
      <c r="AQ207" s="16">
        <v>0</v>
      </c>
      <c r="AR207" s="16">
        <f t="shared" ref="AR207:AR209" si="504">AP207+AQ207</f>
        <v>0</v>
      </c>
      <c r="AS207" s="16">
        <v>0</v>
      </c>
      <c r="AT207" s="16">
        <f t="shared" ref="AT207:AT209" si="505">AR207+AS207</f>
        <v>0</v>
      </c>
      <c r="AU207" s="16">
        <v>0</v>
      </c>
      <c r="AV207" s="16">
        <f t="shared" ref="AV207:AV209" si="506">AT207+AU207</f>
        <v>0</v>
      </c>
      <c r="AW207" s="26">
        <v>0</v>
      </c>
      <c r="AX207" s="16">
        <f t="shared" ref="AX207:AX209" si="507">AV207+AW207</f>
        <v>0</v>
      </c>
      <c r="AY207" s="9" t="s">
        <v>235</v>
      </c>
      <c r="AZ207" s="13">
        <v>0</v>
      </c>
    </row>
    <row r="208" spans="1:52" x14ac:dyDescent="0.3">
      <c r="A208" s="58"/>
      <c r="B208" s="79" t="s">
        <v>20</v>
      </c>
      <c r="C208" s="6"/>
      <c r="D208" s="15">
        <v>0</v>
      </c>
      <c r="E208" s="44">
        <v>0</v>
      </c>
      <c r="F208" s="15">
        <f t="shared" si="422"/>
        <v>0</v>
      </c>
      <c r="G208" s="15">
        <v>0</v>
      </c>
      <c r="H208" s="15">
        <f t="shared" si="495"/>
        <v>0</v>
      </c>
      <c r="I208" s="15">
        <v>0</v>
      </c>
      <c r="J208" s="15">
        <f t="shared" si="496"/>
        <v>0</v>
      </c>
      <c r="K208" s="15">
        <v>0</v>
      </c>
      <c r="L208" s="15">
        <f t="shared" si="497"/>
        <v>0</v>
      </c>
      <c r="M208" s="15">
        <v>0</v>
      </c>
      <c r="N208" s="15">
        <f t="shared" si="498"/>
        <v>0</v>
      </c>
      <c r="O208" s="15">
        <v>0</v>
      </c>
      <c r="P208" s="15">
        <f t="shared" si="499"/>
        <v>0</v>
      </c>
      <c r="Q208" s="24">
        <v>0</v>
      </c>
      <c r="R208" s="15">
        <f t="shared" si="500"/>
        <v>0</v>
      </c>
      <c r="S208" s="15">
        <v>24773.5</v>
      </c>
      <c r="T208" s="44">
        <v>0</v>
      </c>
      <c r="U208" s="15">
        <f t="shared" si="429"/>
        <v>24773.5</v>
      </c>
      <c r="V208" s="15">
        <v>0</v>
      </c>
      <c r="W208" s="15">
        <f t="shared" si="501"/>
        <v>24773.5</v>
      </c>
      <c r="X208" s="15">
        <v>0</v>
      </c>
      <c r="Y208" s="15">
        <f>W208+X208</f>
        <v>24773.5</v>
      </c>
      <c r="Z208" s="15">
        <v>0</v>
      </c>
      <c r="AA208" s="15">
        <f>Y208+Z208</f>
        <v>24773.5</v>
      </c>
      <c r="AB208" s="15">
        <v>0</v>
      </c>
      <c r="AC208" s="15">
        <f>AA208+AB208</f>
        <v>24773.5</v>
      </c>
      <c r="AD208" s="15">
        <v>0</v>
      </c>
      <c r="AE208" s="15">
        <f>AC208+AD208</f>
        <v>24773.5</v>
      </c>
      <c r="AF208" s="15">
        <v>0</v>
      </c>
      <c r="AG208" s="15">
        <f>AE208+AF208</f>
        <v>24773.5</v>
      </c>
      <c r="AH208" s="24">
        <v>0</v>
      </c>
      <c r="AI208" s="15">
        <f>AG208+AH208</f>
        <v>24773.5</v>
      </c>
      <c r="AJ208" s="15">
        <v>0</v>
      </c>
      <c r="AK208" s="16">
        <v>0</v>
      </c>
      <c r="AL208" s="16">
        <f t="shared" si="431"/>
        <v>0</v>
      </c>
      <c r="AM208" s="16">
        <v>0</v>
      </c>
      <c r="AN208" s="16">
        <f t="shared" si="502"/>
        <v>0</v>
      </c>
      <c r="AO208" s="16">
        <v>0</v>
      </c>
      <c r="AP208" s="16">
        <f t="shared" si="503"/>
        <v>0</v>
      </c>
      <c r="AQ208" s="16">
        <v>0</v>
      </c>
      <c r="AR208" s="16">
        <f t="shared" si="504"/>
        <v>0</v>
      </c>
      <c r="AS208" s="16">
        <v>0</v>
      </c>
      <c r="AT208" s="16">
        <f t="shared" si="505"/>
        <v>0</v>
      </c>
      <c r="AU208" s="16">
        <v>0</v>
      </c>
      <c r="AV208" s="16">
        <f t="shared" si="506"/>
        <v>0</v>
      </c>
      <c r="AW208" s="26">
        <v>0</v>
      </c>
      <c r="AX208" s="16">
        <f t="shared" si="507"/>
        <v>0</v>
      </c>
      <c r="AY208" s="9" t="s">
        <v>233</v>
      </c>
      <c r="AZ208" s="13"/>
    </row>
    <row r="209" spans="1:53" ht="56.25" x14ac:dyDescent="0.3">
      <c r="A209" s="58" t="s">
        <v>257</v>
      </c>
      <c r="B209" s="79" t="s">
        <v>43</v>
      </c>
      <c r="C209" s="6" t="s">
        <v>354</v>
      </c>
      <c r="D209" s="15">
        <f>D211+D212</f>
        <v>0</v>
      </c>
      <c r="E209" s="44">
        <f>E211+E212</f>
        <v>0</v>
      </c>
      <c r="F209" s="15">
        <f t="shared" si="422"/>
        <v>0</v>
      </c>
      <c r="G209" s="15">
        <f>G211+G212</f>
        <v>0</v>
      </c>
      <c r="H209" s="15">
        <f t="shared" si="495"/>
        <v>0</v>
      </c>
      <c r="I209" s="15">
        <f>I211+I212</f>
        <v>0</v>
      </c>
      <c r="J209" s="15">
        <f t="shared" si="496"/>
        <v>0</v>
      </c>
      <c r="K209" s="15">
        <f>K211+K212</f>
        <v>0</v>
      </c>
      <c r="L209" s="15">
        <f t="shared" si="497"/>
        <v>0</v>
      </c>
      <c r="M209" s="15">
        <f>M211+M212</f>
        <v>0</v>
      </c>
      <c r="N209" s="15">
        <f t="shared" si="498"/>
        <v>0</v>
      </c>
      <c r="O209" s="15">
        <f>O211+O212</f>
        <v>0</v>
      </c>
      <c r="P209" s="15">
        <f t="shared" si="499"/>
        <v>0</v>
      </c>
      <c r="Q209" s="24">
        <f>Q211+Q212</f>
        <v>0</v>
      </c>
      <c r="R209" s="15">
        <f t="shared" si="500"/>
        <v>0</v>
      </c>
      <c r="S209" s="15">
        <f t="shared" ref="S209:AJ209" si="508">S211+S212</f>
        <v>19415.900000000001</v>
      </c>
      <c r="T209" s="44">
        <f>T211+T212</f>
        <v>0</v>
      </c>
      <c r="U209" s="15">
        <f t="shared" si="429"/>
        <v>19415.900000000001</v>
      </c>
      <c r="V209" s="15">
        <f>V211+V212</f>
        <v>0</v>
      </c>
      <c r="W209" s="15">
        <f t="shared" si="501"/>
        <v>19415.900000000001</v>
      </c>
      <c r="X209" s="15">
        <f>X211+X212</f>
        <v>0</v>
      </c>
      <c r="Y209" s="15">
        <f>W209+X209</f>
        <v>19415.900000000001</v>
      </c>
      <c r="Z209" s="15">
        <f>Z211+Z212</f>
        <v>0</v>
      </c>
      <c r="AA209" s="15">
        <f>Y209+Z209</f>
        <v>19415.900000000001</v>
      </c>
      <c r="AB209" s="15">
        <f>AB211+AB212</f>
        <v>0</v>
      </c>
      <c r="AC209" s="15">
        <f>AA209+AB209</f>
        <v>19415.900000000001</v>
      </c>
      <c r="AD209" s="15">
        <f>AD211+AD212</f>
        <v>0</v>
      </c>
      <c r="AE209" s="15">
        <f>AC209+AD209</f>
        <v>19415.900000000001</v>
      </c>
      <c r="AF209" s="15">
        <f>AF211+AF212</f>
        <v>0</v>
      </c>
      <c r="AG209" s="15">
        <f>AE209+AF209</f>
        <v>19415.900000000001</v>
      </c>
      <c r="AH209" s="24">
        <f>AH211+AH212</f>
        <v>0</v>
      </c>
      <c r="AI209" s="15">
        <f>AG209+AH209</f>
        <v>19415.900000000001</v>
      </c>
      <c r="AJ209" s="15">
        <f t="shared" si="508"/>
        <v>0</v>
      </c>
      <c r="AK209" s="16">
        <f>AK211+AK212</f>
        <v>0</v>
      </c>
      <c r="AL209" s="16">
        <f t="shared" si="431"/>
        <v>0</v>
      </c>
      <c r="AM209" s="16">
        <f>AM211+AM212</f>
        <v>0</v>
      </c>
      <c r="AN209" s="16">
        <f t="shared" si="502"/>
        <v>0</v>
      </c>
      <c r="AO209" s="16">
        <f>AO211+AO212</f>
        <v>0</v>
      </c>
      <c r="AP209" s="16">
        <f t="shared" si="503"/>
        <v>0</v>
      </c>
      <c r="AQ209" s="16">
        <f>AQ211+AQ212</f>
        <v>0</v>
      </c>
      <c r="AR209" s="16">
        <f t="shared" si="504"/>
        <v>0</v>
      </c>
      <c r="AS209" s="16">
        <f>AS211+AS212</f>
        <v>0</v>
      </c>
      <c r="AT209" s="16">
        <f t="shared" si="505"/>
        <v>0</v>
      </c>
      <c r="AU209" s="16">
        <f>AU211+AU212</f>
        <v>0</v>
      </c>
      <c r="AV209" s="16">
        <f t="shared" si="506"/>
        <v>0</v>
      </c>
      <c r="AW209" s="26">
        <f>AW211+AW212</f>
        <v>0</v>
      </c>
      <c r="AX209" s="16">
        <f t="shared" si="507"/>
        <v>0</v>
      </c>
      <c r="AZ209" s="13"/>
    </row>
    <row r="210" spans="1:53" x14ac:dyDescent="0.3">
      <c r="A210" s="58"/>
      <c r="B210" s="79" t="s">
        <v>5</v>
      </c>
      <c r="C210" s="79"/>
      <c r="D210" s="15"/>
      <c r="E210" s="44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24"/>
      <c r="R210" s="15"/>
      <c r="S210" s="15"/>
      <c r="T210" s="44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24"/>
      <c r="AI210" s="15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26"/>
      <c r="AX210" s="16"/>
      <c r="AZ210" s="13"/>
    </row>
    <row r="211" spans="1:53" hidden="1" x14ac:dyDescent="0.3">
      <c r="A211" s="1"/>
      <c r="B211" s="21" t="s">
        <v>6</v>
      </c>
      <c r="C211" s="21"/>
      <c r="D211" s="15">
        <v>0</v>
      </c>
      <c r="E211" s="44">
        <v>0</v>
      </c>
      <c r="F211" s="15">
        <f t="shared" si="422"/>
        <v>0</v>
      </c>
      <c r="G211" s="15">
        <v>0</v>
      </c>
      <c r="H211" s="15">
        <f t="shared" ref="H211:H213" si="509">F211+G211</f>
        <v>0</v>
      </c>
      <c r="I211" s="15">
        <v>0</v>
      </c>
      <c r="J211" s="15">
        <f t="shared" ref="J211:J213" si="510">H211+I211</f>
        <v>0</v>
      </c>
      <c r="K211" s="15">
        <v>0</v>
      </c>
      <c r="L211" s="15">
        <f t="shared" ref="L211:L213" si="511">J211+K211</f>
        <v>0</v>
      </c>
      <c r="M211" s="15">
        <v>0</v>
      </c>
      <c r="N211" s="15">
        <f t="shared" ref="N211:N213" si="512">L211+M211</f>
        <v>0</v>
      </c>
      <c r="O211" s="15">
        <v>0</v>
      </c>
      <c r="P211" s="15">
        <f t="shared" ref="P211:P213" si="513">N211+O211</f>
        <v>0</v>
      </c>
      <c r="Q211" s="24">
        <v>0</v>
      </c>
      <c r="R211" s="15">
        <f t="shared" ref="R211:R213" si="514">P211+Q211</f>
        <v>0</v>
      </c>
      <c r="S211" s="15">
        <v>4854</v>
      </c>
      <c r="T211" s="44">
        <v>0</v>
      </c>
      <c r="U211" s="15">
        <f t="shared" si="429"/>
        <v>4854</v>
      </c>
      <c r="V211" s="15">
        <v>0</v>
      </c>
      <c r="W211" s="15">
        <f t="shared" ref="W211:W213" si="515">U211+V211</f>
        <v>4854</v>
      </c>
      <c r="X211" s="15">
        <v>0</v>
      </c>
      <c r="Y211" s="15">
        <f>W211+X211</f>
        <v>4854</v>
      </c>
      <c r="Z211" s="15">
        <v>0</v>
      </c>
      <c r="AA211" s="15">
        <f>Y211+Z211</f>
        <v>4854</v>
      </c>
      <c r="AB211" s="15">
        <v>0</v>
      </c>
      <c r="AC211" s="15">
        <f>AA211+AB211</f>
        <v>4854</v>
      </c>
      <c r="AD211" s="15">
        <v>0</v>
      </c>
      <c r="AE211" s="15">
        <f>AC211+AD211</f>
        <v>4854</v>
      </c>
      <c r="AF211" s="15">
        <v>0</v>
      </c>
      <c r="AG211" s="15">
        <f>AE211+AF211</f>
        <v>4854</v>
      </c>
      <c r="AH211" s="24">
        <v>0</v>
      </c>
      <c r="AI211" s="15">
        <f>AG211+AH211</f>
        <v>4854</v>
      </c>
      <c r="AJ211" s="16">
        <v>0</v>
      </c>
      <c r="AK211" s="16">
        <v>0</v>
      </c>
      <c r="AL211" s="16">
        <f t="shared" si="431"/>
        <v>0</v>
      </c>
      <c r="AM211" s="16">
        <v>0</v>
      </c>
      <c r="AN211" s="16">
        <f t="shared" ref="AN211:AN213" si="516">AL211+AM211</f>
        <v>0</v>
      </c>
      <c r="AO211" s="16">
        <v>0</v>
      </c>
      <c r="AP211" s="16">
        <f t="shared" ref="AP211:AP213" si="517">AN211+AO211</f>
        <v>0</v>
      </c>
      <c r="AQ211" s="16">
        <v>0</v>
      </c>
      <c r="AR211" s="16">
        <f t="shared" ref="AR211:AR213" si="518">AP211+AQ211</f>
        <v>0</v>
      </c>
      <c r="AS211" s="16">
        <v>0</v>
      </c>
      <c r="AT211" s="16">
        <f t="shared" ref="AT211:AT213" si="519">AR211+AS211</f>
        <v>0</v>
      </c>
      <c r="AU211" s="16">
        <v>0</v>
      </c>
      <c r="AV211" s="16">
        <f t="shared" ref="AV211:AV213" si="520">AT211+AU211</f>
        <v>0</v>
      </c>
      <c r="AW211" s="26">
        <v>0</v>
      </c>
      <c r="AX211" s="16">
        <f t="shared" ref="AX211:AX213" si="521">AV211+AW211</f>
        <v>0</v>
      </c>
      <c r="AY211" s="9" t="s">
        <v>234</v>
      </c>
      <c r="AZ211" s="13">
        <v>0</v>
      </c>
    </row>
    <row r="212" spans="1:53" x14ac:dyDescent="0.3">
      <c r="A212" s="58"/>
      <c r="B212" s="79" t="s">
        <v>20</v>
      </c>
      <c r="C212" s="6"/>
      <c r="D212" s="15">
        <v>0</v>
      </c>
      <c r="E212" s="44">
        <v>0</v>
      </c>
      <c r="F212" s="15">
        <f t="shared" si="422"/>
        <v>0</v>
      </c>
      <c r="G212" s="15">
        <v>0</v>
      </c>
      <c r="H212" s="15">
        <f t="shared" si="509"/>
        <v>0</v>
      </c>
      <c r="I212" s="15">
        <v>0</v>
      </c>
      <c r="J212" s="15">
        <f t="shared" si="510"/>
        <v>0</v>
      </c>
      <c r="K212" s="15">
        <v>0</v>
      </c>
      <c r="L212" s="15">
        <f t="shared" si="511"/>
        <v>0</v>
      </c>
      <c r="M212" s="15">
        <v>0</v>
      </c>
      <c r="N212" s="15">
        <f t="shared" si="512"/>
        <v>0</v>
      </c>
      <c r="O212" s="15">
        <v>0</v>
      </c>
      <c r="P212" s="15">
        <f t="shared" si="513"/>
        <v>0</v>
      </c>
      <c r="Q212" s="24">
        <v>0</v>
      </c>
      <c r="R212" s="15">
        <f t="shared" si="514"/>
        <v>0</v>
      </c>
      <c r="S212" s="15">
        <v>14561.9</v>
      </c>
      <c r="T212" s="44">
        <v>0</v>
      </c>
      <c r="U212" s="15">
        <f t="shared" si="429"/>
        <v>14561.9</v>
      </c>
      <c r="V212" s="15">
        <v>0</v>
      </c>
      <c r="W212" s="15">
        <f t="shared" si="515"/>
        <v>14561.9</v>
      </c>
      <c r="X212" s="15">
        <v>0</v>
      </c>
      <c r="Y212" s="15">
        <f>W212+X212</f>
        <v>14561.9</v>
      </c>
      <c r="Z212" s="15">
        <v>0</v>
      </c>
      <c r="AA212" s="15">
        <f>Y212+Z212</f>
        <v>14561.9</v>
      </c>
      <c r="AB212" s="15">
        <v>0</v>
      </c>
      <c r="AC212" s="15">
        <f>AA212+AB212</f>
        <v>14561.9</v>
      </c>
      <c r="AD212" s="15">
        <v>0</v>
      </c>
      <c r="AE212" s="15">
        <f>AC212+AD212</f>
        <v>14561.9</v>
      </c>
      <c r="AF212" s="15">
        <v>0</v>
      </c>
      <c r="AG212" s="15">
        <f>AE212+AF212</f>
        <v>14561.9</v>
      </c>
      <c r="AH212" s="24">
        <v>0</v>
      </c>
      <c r="AI212" s="15">
        <f>AG212+AH212</f>
        <v>14561.9</v>
      </c>
      <c r="AJ212" s="15">
        <v>0</v>
      </c>
      <c r="AK212" s="16">
        <v>0</v>
      </c>
      <c r="AL212" s="16">
        <f t="shared" si="431"/>
        <v>0</v>
      </c>
      <c r="AM212" s="16">
        <v>0</v>
      </c>
      <c r="AN212" s="16">
        <f t="shared" si="516"/>
        <v>0</v>
      </c>
      <c r="AO212" s="16">
        <v>0</v>
      </c>
      <c r="AP212" s="16">
        <f t="shared" si="517"/>
        <v>0</v>
      </c>
      <c r="AQ212" s="16">
        <v>0</v>
      </c>
      <c r="AR212" s="16">
        <f t="shared" si="518"/>
        <v>0</v>
      </c>
      <c r="AS212" s="16">
        <v>0</v>
      </c>
      <c r="AT212" s="16">
        <f t="shared" si="519"/>
        <v>0</v>
      </c>
      <c r="AU212" s="16">
        <v>0</v>
      </c>
      <c r="AV212" s="16">
        <f t="shared" si="520"/>
        <v>0</v>
      </c>
      <c r="AW212" s="26">
        <v>0</v>
      </c>
      <c r="AX212" s="16">
        <f t="shared" si="521"/>
        <v>0</v>
      </c>
      <c r="AY212" s="9" t="s">
        <v>233</v>
      </c>
      <c r="AZ212" s="13"/>
    </row>
    <row r="213" spans="1:53" ht="56.25" x14ac:dyDescent="0.3">
      <c r="A213" s="58" t="s">
        <v>258</v>
      </c>
      <c r="B213" s="79" t="s">
        <v>44</v>
      </c>
      <c r="C213" s="6" t="s">
        <v>354</v>
      </c>
      <c r="D213" s="15">
        <f>D215+D216</f>
        <v>35000</v>
      </c>
      <c r="E213" s="44">
        <f>E215+E216</f>
        <v>0</v>
      </c>
      <c r="F213" s="15">
        <f t="shared" si="422"/>
        <v>35000</v>
      </c>
      <c r="G213" s="15">
        <f>G215+G216</f>
        <v>0</v>
      </c>
      <c r="H213" s="15">
        <f t="shared" si="509"/>
        <v>35000</v>
      </c>
      <c r="I213" s="15">
        <f>I215+I216</f>
        <v>0</v>
      </c>
      <c r="J213" s="15">
        <f t="shared" si="510"/>
        <v>35000</v>
      </c>
      <c r="K213" s="15">
        <f>K215+K216</f>
        <v>0</v>
      </c>
      <c r="L213" s="15">
        <f t="shared" si="511"/>
        <v>35000</v>
      </c>
      <c r="M213" s="15">
        <f>M215+M216</f>
        <v>-35000</v>
      </c>
      <c r="N213" s="15">
        <f t="shared" si="512"/>
        <v>0</v>
      </c>
      <c r="O213" s="15">
        <f>O215+O216</f>
        <v>0</v>
      </c>
      <c r="P213" s="15">
        <f t="shared" si="513"/>
        <v>0</v>
      </c>
      <c r="Q213" s="24">
        <f>Q215+Q216</f>
        <v>0</v>
      </c>
      <c r="R213" s="15">
        <f t="shared" si="514"/>
        <v>0</v>
      </c>
      <c r="S213" s="15">
        <f t="shared" ref="S213:AJ213" si="522">S215+S216</f>
        <v>0</v>
      </c>
      <c r="T213" s="44">
        <f>T215+T216</f>
        <v>0</v>
      </c>
      <c r="U213" s="15">
        <f t="shared" si="429"/>
        <v>0</v>
      </c>
      <c r="V213" s="15">
        <f>V215+V216</f>
        <v>0</v>
      </c>
      <c r="W213" s="15">
        <f t="shared" si="515"/>
        <v>0</v>
      </c>
      <c r="X213" s="15">
        <f>X215+X216</f>
        <v>0</v>
      </c>
      <c r="Y213" s="15">
        <f>W213+X213</f>
        <v>0</v>
      </c>
      <c r="Z213" s="15">
        <f>Z215+Z216</f>
        <v>0</v>
      </c>
      <c r="AA213" s="15">
        <f>Y213+Z213</f>
        <v>0</v>
      </c>
      <c r="AB213" s="15">
        <f>AB215+AB216</f>
        <v>0</v>
      </c>
      <c r="AC213" s="15">
        <f>AA213+AB213</f>
        <v>0</v>
      </c>
      <c r="AD213" s="15">
        <f>AD215+AD216</f>
        <v>35000</v>
      </c>
      <c r="AE213" s="15">
        <f>AC213+AD213</f>
        <v>35000</v>
      </c>
      <c r="AF213" s="15">
        <f>AF215+AF216</f>
        <v>0</v>
      </c>
      <c r="AG213" s="15">
        <f>AE213+AF213</f>
        <v>35000</v>
      </c>
      <c r="AH213" s="24">
        <f>AH215+AH216</f>
        <v>0</v>
      </c>
      <c r="AI213" s="15">
        <f>AG213+AH213</f>
        <v>35000</v>
      </c>
      <c r="AJ213" s="15">
        <f t="shared" si="522"/>
        <v>0</v>
      </c>
      <c r="AK213" s="16">
        <f>AK215+AK216</f>
        <v>0</v>
      </c>
      <c r="AL213" s="16">
        <f t="shared" si="431"/>
        <v>0</v>
      </c>
      <c r="AM213" s="16">
        <f>AM215+AM216</f>
        <v>0</v>
      </c>
      <c r="AN213" s="16">
        <f t="shared" si="516"/>
        <v>0</v>
      </c>
      <c r="AO213" s="16">
        <f>AO215+AO216</f>
        <v>0</v>
      </c>
      <c r="AP213" s="16">
        <f t="shared" si="517"/>
        <v>0</v>
      </c>
      <c r="AQ213" s="16">
        <f>AQ215+AQ216</f>
        <v>0</v>
      </c>
      <c r="AR213" s="16">
        <f t="shared" si="518"/>
        <v>0</v>
      </c>
      <c r="AS213" s="16">
        <f>AS215+AS216</f>
        <v>0</v>
      </c>
      <c r="AT213" s="16">
        <f t="shared" si="519"/>
        <v>0</v>
      </c>
      <c r="AU213" s="16">
        <f>AU215+AU216</f>
        <v>0</v>
      </c>
      <c r="AV213" s="16">
        <f t="shared" si="520"/>
        <v>0</v>
      </c>
      <c r="AW213" s="26">
        <f>AW215+AW216</f>
        <v>0</v>
      </c>
      <c r="AX213" s="16">
        <f t="shared" si="521"/>
        <v>0</v>
      </c>
      <c r="AZ213" s="13"/>
    </row>
    <row r="214" spans="1:53" x14ac:dyDescent="0.3">
      <c r="A214" s="58"/>
      <c r="B214" s="79" t="s">
        <v>5</v>
      </c>
      <c r="C214" s="79"/>
      <c r="D214" s="15"/>
      <c r="E214" s="44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24"/>
      <c r="R214" s="15"/>
      <c r="S214" s="15"/>
      <c r="T214" s="44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24"/>
      <c r="AI214" s="15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26"/>
      <c r="AX214" s="16"/>
      <c r="AZ214" s="13"/>
    </row>
    <row r="215" spans="1:53" hidden="1" x14ac:dyDescent="0.3">
      <c r="A215" s="1"/>
      <c r="B215" s="21" t="s">
        <v>6</v>
      </c>
      <c r="C215" s="21"/>
      <c r="D215" s="15">
        <v>26250</v>
      </c>
      <c r="E215" s="44"/>
      <c r="F215" s="15">
        <f t="shared" si="422"/>
        <v>26250</v>
      </c>
      <c r="G215" s="15"/>
      <c r="H215" s="15">
        <f t="shared" ref="H215:H223" si="523">F215+G215</f>
        <v>26250</v>
      </c>
      <c r="I215" s="15"/>
      <c r="J215" s="15">
        <f t="shared" ref="J215:J223" si="524">H215+I215</f>
        <v>26250</v>
      </c>
      <c r="K215" s="15"/>
      <c r="L215" s="15">
        <f t="shared" ref="L215:L223" si="525">J215+K215</f>
        <v>26250</v>
      </c>
      <c r="M215" s="15">
        <v>-26250</v>
      </c>
      <c r="N215" s="15">
        <f t="shared" ref="N215:N223" si="526">L215+M215</f>
        <v>0</v>
      </c>
      <c r="O215" s="15"/>
      <c r="P215" s="15">
        <f t="shared" ref="P215:P223" si="527">N215+O215</f>
        <v>0</v>
      </c>
      <c r="Q215" s="24"/>
      <c r="R215" s="15">
        <f t="shared" ref="R215:R223" si="528">P215+Q215</f>
        <v>0</v>
      </c>
      <c r="S215" s="15">
        <v>0</v>
      </c>
      <c r="T215" s="44"/>
      <c r="U215" s="15">
        <f t="shared" si="429"/>
        <v>0</v>
      </c>
      <c r="V215" s="15"/>
      <c r="W215" s="15">
        <f t="shared" ref="W215:W223" si="529">U215+V215</f>
        <v>0</v>
      </c>
      <c r="X215" s="15"/>
      <c r="Y215" s="15">
        <f t="shared" ref="Y215:Y223" si="530">W215+X215</f>
        <v>0</v>
      </c>
      <c r="Z215" s="15"/>
      <c r="AA215" s="15">
        <f t="shared" ref="AA215:AA223" si="531">Y215+Z215</f>
        <v>0</v>
      </c>
      <c r="AB215" s="15"/>
      <c r="AC215" s="15">
        <f t="shared" ref="AC215:AC223" si="532">AA215+AB215</f>
        <v>0</v>
      </c>
      <c r="AD215" s="15">
        <v>26250</v>
      </c>
      <c r="AE215" s="15">
        <f t="shared" ref="AE215:AE223" si="533">AC215+AD215</f>
        <v>26250</v>
      </c>
      <c r="AF215" s="15"/>
      <c r="AG215" s="15">
        <f t="shared" ref="AG215:AG223" si="534">AE215+AF215</f>
        <v>26250</v>
      </c>
      <c r="AH215" s="24"/>
      <c r="AI215" s="15">
        <f t="shared" ref="AI215:AI223" si="535">AG215+AH215</f>
        <v>26250</v>
      </c>
      <c r="AJ215" s="16">
        <v>0</v>
      </c>
      <c r="AK215" s="16"/>
      <c r="AL215" s="16">
        <f t="shared" si="431"/>
        <v>0</v>
      </c>
      <c r="AM215" s="16"/>
      <c r="AN215" s="16">
        <f t="shared" ref="AN215:AN223" si="536">AL215+AM215</f>
        <v>0</v>
      </c>
      <c r="AO215" s="16"/>
      <c r="AP215" s="16">
        <f t="shared" ref="AP215:AP223" si="537">AN215+AO215</f>
        <v>0</v>
      </c>
      <c r="AQ215" s="16"/>
      <c r="AR215" s="16">
        <f t="shared" ref="AR215:AR223" si="538">AP215+AQ215</f>
        <v>0</v>
      </c>
      <c r="AS215" s="16"/>
      <c r="AT215" s="16">
        <f t="shared" ref="AT215:AT223" si="539">AR215+AS215</f>
        <v>0</v>
      </c>
      <c r="AU215" s="16"/>
      <c r="AV215" s="16">
        <f t="shared" ref="AV215:AV223" si="540">AT215+AU215</f>
        <v>0</v>
      </c>
      <c r="AW215" s="26"/>
      <c r="AX215" s="16">
        <f t="shared" ref="AX215:AX223" si="541">AV215+AW215</f>
        <v>0</v>
      </c>
      <c r="AY215" s="9" t="s">
        <v>227</v>
      </c>
      <c r="AZ215" s="13">
        <v>0</v>
      </c>
    </row>
    <row r="216" spans="1:53" x14ac:dyDescent="0.3">
      <c r="A216" s="58"/>
      <c r="B216" s="79" t="s">
        <v>20</v>
      </c>
      <c r="C216" s="6"/>
      <c r="D216" s="15">
        <v>8750</v>
      </c>
      <c r="E216" s="44"/>
      <c r="F216" s="15">
        <f t="shared" si="422"/>
        <v>8750</v>
      </c>
      <c r="G216" s="15"/>
      <c r="H216" s="15">
        <f t="shared" si="523"/>
        <v>8750</v>
      </c>
      <c r="I216" s="15"/>
      <c r="J216" s="15">
        <f t="shared" si="524"/>
        <v>8750</v>
      </c>
      <c r="K216" s="15"/>
      <c r="L216" s="15">
        <f t="shared" si="525"/>
        <v>8750</v>
      </c>
      <c r="M216" s="15">
        <v>-8750</v>
      </c>
      <c r="N216" s="15">
        <f t="shared" si="526"/>
        <v>0</v>
      </c>
      <c r="O216" s="15"/>
      <c r="P216" s="15">
        <f t="shared" si="527"/>
        <v>0</v>
      </c>
      <c r="Q216" s="24"/>
      <c r="R216" s="15">
        <f t="shared" si="528"/>
        <v>0</v>
      </c>
      <c r="S216" s="15">
        <v>0</v>
      </c>
      <c r="T216" s="44"/>
      <c r="U216" s="15">
        <f t="shared" si="429"/>
        <v>0</v>
      </c>
      <c r="V216" s="15"/>
      <c r="W216" s="15">
        <f t="shared" si="529"/>
        <v>0</v>
      </c>
      <c r="X216" s="15"/>
      <c r="Y216" s="15">
        <f t="shared" si="530"/>
        <v>0</v>
      </c>
      <c r="Z216" s="15"/>
      <c r="AA216" s="15">
        <f t="shared" si="531"/>
        <v>0</v>
      </c>
      <c r="AB216" s="15"/>
      <c r="AC216" s="15">
        <f t="shared" si="532"/>
        <v>0</v>
      </c>
      <c r="AD216" s="15">
        <v>8750</v>
      </c>
      <c r="AE216" s="15">
        <f t="shared" si="533"/>
        <v>8750</v>
      </c>
      <c r="AF216" s="15"/>
      <c r="AG216" s="15">
        <f t="shared" si="534"/>
        <v>8750</v>
      </c>
      <c r="AH216" s="24"/>
      <c r="AI216" s="15">
        <f t="shared" si="535"/>
        <v>8750</v>
      </c>
      <c r="AJ216" s="15">
        <v>0</v>
      </c>
      <c r="AK216" s="16"/>
      <c r="AL216" s="16">
        <f t="shared" si="431"/>
        <v>0</v>
      </c>
      <c r="AM216" s="16"/>
      <c r="AN216" s="16">
        <f t="shared" si="536"/>
        <v>0</v>
      </c>
      <c r="AO216" s="16"/>
      <c r="AP216" s="16">
        <f t="shared" si="537"/>
        <v>0</v>
      </c>
      <c r="AQ216" s="16"/>
      <c r="AR216" s="16">
        <f t="shared" si="538"/>
        <v>0</v>
      </c>
      <c r="AS216" s="16"/>
      <c r="AT216" s="16">
        <f t="shared" si="539"/>
        <v>0</v>
      </c>
      <c r="AU216" s="16"/>
      <c r="AV216" s="16">
        <f t="shared" si="540"/>
        <v>0</v>
      </c>
      <c r="AW216" s="26"/>
      <c r="AX216" s="16">
        <f t="shared" si="541"/>
        <v>0</v>
      </c>
      <c r="AY216" s="9" t="s">
        <v>233</v>
      </c>
      <c r="AZ216" s="13"/>
    </row>
    <row r="217" spans="1:53" ht="56.25" x14ac:dyDescent="0.3">
      <c r="A217" s="58" t="s">
        <v>261</v>
      </c>
      <c r="B217" s="79" t="s">
        <v>249</v>
      </c>
      <c r="C217" s="6" t="s">
        <v>354</v>
      </c>
      <c r="D217" s="15"/>
      <c r="E217" s="44">
        <v>12363.3</v>
      </c>
      <c r="F217" s="15">
        <f t="shared" si="422"/>
        <v>12363.3</v>
      </c>
      <c r="G217" s="15"/>
      <c r="H217" s="15">
        <f t="shared" si="523"/>
        <v>12363.3</v>
      </c>
      <c r="I217" s="15"/>
      <c r="J217" s="15">
        <f t="shared" si="524"/>
        <v>12363.3</v>
      </c>
      <c r="K217" s="15"/>
      <c r="L217" s="15">
        <f t="shared" si="525"/>
        <v>12363.3</v>
      </c>
      <c r="M217" s="15"/>
      <c r="N217" s="15">
        <f t="shared" si="526"/>
        <v>12363.3</v>
      </c>
      <c r="O217" s="15"/>
      <c r="P217" s="15">
        <f t="shared" si="527"/>
        <v>12363.3</v>
      </c>
      <c r="Q217" s="24"/>
      <c r="R217" s="15">
        <f t="shared" si="528"/>
        <v>12363.3</v>
      </c>
      <c r="S217" s="15"/>
      <c r="T217" s="44"/>
      <c r="U217" s="15">
        <f t="shared" si="429"/>
        <v>0</v>
      </c>
      <c r="V217" s="15"/>
      <c r="W217" s="15">
        <f t="shared" si="529"/>
        <v>0</v>
      </c>
      <c r="X217" s="15"/>
      <c r="Y217" s="15">
        <f t="shared" si="530"/>
        <v>0</v>
      </c>
      <c r="Z217" s="15"/>
      <c r="AA217" s="15">
        <f t="shared" si="531"/>
        <v>0</v>
      </c>
      <c r="AB217" s="15"/>
      <c r="AC217" s="15">
        <f t="shared" si="532"/>
        <v>0</v>
      </c>
      <c r="AD217" s="15"/>
      <c r="AE217" s="15">
        <f t="shared" si="533"/>
        <v>0</v>
      </c>
      <c r="AF217" s="15"/>
      <c r="AG217" s="15">
        <f t="shared" si="534"/>
        <v>0</v>
      </c>
      <c r="AH217" s="24"/>
      <c r="AI217" s="15">
        <f t="shared" si="535"/>
        <v>0</v>
      </c>
      <c r="AJ217" s="15"/>
      <c r="AK217" s="16"/>
      <c r="AL217" s="16">
        <f t="shared" si="431"/>
        <v>0</v>
      </c>
      <c r="AM217" s="16"/>
      <c r="AN217" s="16">
        <f t="shared" si="536"/>
        <v>0</v>
      </c>
      <c r="AO217" s="16"/>
      <c r="AP217" s="16">
        <f t="shared" si="537"/>
        <v>0</v>
      </c>
      <c r="AQ217" s="16"/>
      <c r="AR217" s="16">
        <f t="shared" si="538"/>
        <v>0</v>
      </c>
      <c r="AS217" s="16"/>
      <c r="AT217" s="16">
        <f t="shared" si="539"/>
        <v>0</v>
      </c>
      <c r="AU217" s="16"/>
      <c r="AV217" s="16">
        <f t="shared" si="540"/>
        <v>0</v>
      </c>
      <c r="AW217" s="26"/>
      <c r="AX217" s="16">
        <f t="shared" si="541"/>
        <v>0</v>
      </c>
      <c r="AY217" s="9" t="s">
        <v>250</v>
      </c>
      <c r="AZ217" s="13"/>
    </row>
    <row r="218" spans="1:53" ht="56.25" x14ac:dyDescent="0.3">
      <c r="A218" s="58" t="s">
        <v>264</v>
      </c>
      <c r="B218" s="79" t="s">
        <v>292</v>
      </c>
      <c r="C218" s="6" t="s">
        <v>354</v>
      </c>
      <c r="D218" s="15"/>
      <c r="E218" s="44"/>
      <c r="F218" s="15"/>
      <c r="G218" s="15">
        <f>0.063+4658.938</f>
        <v>4659.0010000000002</v>
      </c>
      <c r="H218" s="15">
        <f t="shared" si="523"/>
        <v>4659.0010000000002</v>
      </c>
      <c r="I218" s="15"/>
      <c r="J218" s="15">
        <f t="shared" si="524"/>
        <v>4659.0010000000002</v>
      </c>
      <c r="K218" s="15"/>
      <c r="L218" s="15">
        <f t="shared" si="525"/>
        <v>4659.0010000000002</v>
      </c>
      <c r="M218" s="15"/>
      <c r="N218" s="15">
        <f t="shared" si="526"/>
        <v>4659.0010000000002</v>
      </c>
      <c r="O218" s="15"/>
      <c r="P218" s="15">
        <f t="shared" si="527"/>
        <v>4659.0010000000002</v>
      </c>
      <c r="Q218" s="24"/>
      <c r="R218" s="15">
        <f t="shared" si="528"/>
        <v>4659.0010000000002</v>
      </c>
      <c r="S218" s="15"/>
      <c r="T218" s="44"/>
      <c r="U218" s="15"/>
      <c r="V218" s="15"/>
      <c r="W218" s="15">
        <f t="shared" si="529"/>
        <v>0</v>
      </c>
      <c r="X218" s="15"/>
      <c r="Y218" s="15">
        <f t="shared" si="530"/>
        <v>0</v>
      </c>
      <c r="Z218" s="15"/>
      <c r="AA218" s="15">
        <f t="shared" si="531"/>
        <v>0</v>
      </c>
      <c r="AB218" s="15"/>
      <c r="AC218" s="15">
        <f t="shared" si="532"/>
        <v>0</v>
      </c>
      <c r="AD218" s="15"/>
      <c r="AE218" s="15">
        <f t="shared" si="533"/>
        <v>0</v>
      </c>
      <c r="AF218" s="15"/>
      <c r="AG218" s="15">
        <f t="shared" si="534"/>
        <v>0</v>
      </c>
      <c r="AH218" s="24"/>
      <c r="AI218" s="15">
        <f t="shared" si="535"/>
        <v>0</v>
      </c>
      <c r="AJ218" s="15"/>
      <c r="AK218" s="16"/>
      <c r="AL218" s="16"/>
      <c r="AM218" s="16"/>
      <c r="AN218" s="16">
        <f t="shared" si="536"/>
        <v>0</v>
      </c>
      <c r="AO218" s="16"/>
      <c r="AP218" s="16">
        <f t="shared" si="537"/>
        <v>0</v>
      </c>
      <c r="AQ218" s="16"/>
      <c r="AR218" s="16">
        <f t="shared" si="538"/>
        <v>0</v>
      </c>
      <c r="AS218" s="16"/>
      <c r="AT218" s="16">
        <f t="shared" si="539"/>
        <v>0</v>
      </c>
      <c r="AU218" s="16"/>
      <c r="AV218" s="16">
        <f t="shared" si="540"/>
        <v>0</v>
      </c>
      <c r="AW218" s="26"/>
      <c r="AX218" s="16">
        <f t="shared" si="541"/>
        <v>0</v>
      </c>
      <c r="AY218" s="9" t="s">
        <v>293</v>
      </c>
      <c r="AZ218" s="13"/>
    </row>
    <row r="219" spans="1:53" ht="75" hidden="1" x14ac:dyDescent="0.3">
      <c r="A219" s="58" t="s">
        <v>261</v>
      </c>
      <c r="B219" s="74" t="s">
        <v>294</v>
      </c>
      <c r="C219" s="6" t="s">
        <v>31</v>
      </c>
      <c r="D219" s="15"/>
      <c r="E219" s="44"/>
      <c r="F219" s="15"/>
      <c r="G219" s="15">
        <v>91723.186000000002</v>
      </c>
      <c r="H219" s="15">
        <f t="shared" si="523"/>
        <v>91723.186000000002</v>
      </c>
      <c r="I219" s="15"/>
      <c r="J219" s="15">
        <f t="shared" si="524"/>
        <v>91723.186000000002</v>
      </c>
      <c r="K219" s="15"/>
      <c r="L219" s="15">
        <f t="shared" si="525"/>
        <v>91723.186000000002</v>
      </c>
      <c r="M219" s="15"/>
      <c r="N219" s="15">
        <f t="shared" si="526"/>
        <v>91723.186000000002</v>
      </c>
      <c r="O219" s="15"/>
      <c r="P219" s="15">
        <f t="shared" si="527"/>
        <v>91723.186000000002</v>
      </c>
      <c r="Q219" s="24">
        <v>-91723.186000000002</v>
      </c>
      <c r="R219" s="15">
        <f t="shared" si="528"/>
        <v>0</v>
      </c>
      <c r="S219" s="15"/>
      <c r="T219" s="44"/>
      <c r="U219" s="15"/>
      <c r="V219" s="15"/>
      <c r="W219" s="15">
        <f t="shared" si="529"/>
        <v>0</v>
      </c>
      <c r="X219" s="15"/>
      <c r="Y219" s="15">
        <f t="shared" si="530"/>
        <v>0</v>
      </c>
      <c r="Z219" s="15"/>
      <c r="AA219" s="15">
        <f t="shared" si="531"/>
        <v>0</v>
      </c>
      <c r="AB219" s="15"/>
      <c r="AC219" s="15">
        <f t="shared" si="532"/>
        <v>0</v>
      </c>
      <c r="AD219" s="15"/>
      <c r="AE219" s="15">
        <f t="shared" si="533"/>
        <v>0</v>
      </c>
      <c r="AF219" s="15"/>
      <c r="AG219" s="15">
        <f t="shared" si="534"/>
        <v>0</v>
      </c>
      <c r="AH219" s="24"/>
      <c r="AI219" s="15">
        <f t="shared" si="535"/>
        <v>0</v>
      </c>
      <c r="AJ219" s="15"/>
      <c r="AK219" s="16"/>
      <c r="AL219" s="16"/>
      <c r="AM219" s="16"/>
      <c r="AN219" s="16">
        <f t="shared" si="536"/>
        <v>0</v>
      </c>
      <c r="AO219" s="16"/>
      <c r="AP219" s="16">
        <f t="shared" si="537"/>
        <v>0</v>
      </c>
      <c r="AQ219" s="16"/>
      <c r="AR219" s="16">
        <f t="shared" si="538"/>
        <v>0</v>
      </c>
      <c r="AS219" s="16"/>
      <c r="AT219" s="16">
        <f t="shared" si="539"/>
        <v>0</v>
      </c>
      <c r="AU219" s="16"/>
      <c r="AV219" s="16">
        <f t="shared" si="540"/>
        <v>0</v>
      </c>
      <c r="AW219" s="26"/>
      <c r="AX219" s="16">
        <f t="shared" si="541"/>
        <v>0</v>
      </c>
      <c r="AY219" s="9" t="s">
        <v>295</v>
      </c>
      <c r="AZ219" s="13">
        <v>0</v>
      </c>
    </row>
    <row r="220" spans="1:53" ht="56.25" x14ac:dyDescent="0.3">
      <c r="A220" s="58" t="s">
        <v>267</v>
      </c>
      <c r="B220" s="79" t="s">
        <v>320</v>
      </c>
      <c r="C220" s="6" t="s">
        <v>354</v>
      </c>
      <c r="D220" s="15"/>
      <c r="E220" s="44"/>
      <c r="F220" s="15"/>
      <c r="G220" s="15">
        <v>6716.1379999999999</v>
      </c>
      <c r="H220" s="15">
        <f t="shared" si="523"/>
        <v>6716.1379999999999</v>
      </c>
      <c r="I220" s="15"/>
      <c r="J220" s="15">
        <f t="shared" si="524"/>
        <v>6716.1379999999999</v>
      </c>
      <c r="K220" s="15"/>
      <c r="L220" s="15">
        <f t="shared" si="525"/>
        <v>6716.1379999999999</v>
      </c>
      <c r="M220" s="15"/>
      <c r="N220" s="15">
        <f t="shared" si="526"/>
        <v>6716.1379999999999</v>
      </c>
      <c r="O220" s="15"/>
      <c r="P220" s="15">
        <f t="shared" si="527"/>
        <v>6716.1379999999999</v>
      </c>
      <c r="Q220" s="24"/>
      <c r="R220" s="15">
        <f t="shared" si="528"/>
        <v>6716.1379999999999</v>
      </c>
      <c r="S220" s="15"/>
      <c r="T220" s="44"/>
      <c r="U220" s="15"/>
      <c r="V220" s="15"/>
      <c r="W220" s="15">
        <f t="shared" si="529"/>
        <v>0</v>
      </c>
      <c r="X220" s="15"/>
      <c r="Y220" s="15">
        <f t="shared" si="530"/>
        <v>0</v>
      </c>
      <c r="Z220" s="15"/>
      <c r="AA220" s="15">
        <f t="shared" si="531"/>
        <v>0</v>
      </c>
      <c r="AB220" s="15"/>
      <c r="AC220" s="15">
        <f t="shared" si="532"/>
        <v>0</v>
      </c>
      <c r="AD220" s="15"/>
      <c r="AE220" s="15">
        <f t="shared" si="533"/>
        <v>0</v>
      </c>
      <c r="AF220" s="15"/>
      <c r="AG220" s="15">
        <f t="shared" si="534"/>
        <v>0</v>
      </c>
      <c r="AH220" s="24"/>
      <c r="AI220" s="15">
        <f t="shared" si="535"/>
        <v>0</v>
      </c>
      <c r="AJ220" s="15"/>
      <c r="AK220" s="16"/>
      <c r="AL220" s="16"/>
      <c r="AM220" s="16"/>
      <c r="AN220" s="16">
        <f t="shared" si="536"/>
        <v>0</v>
      </c>
      <c r="AO220" s="16"/>
      <c r="AP220" s="16">
        <f t="shared" si="537"/>
        <v>0</v>
      </c>
      <c r="AQ220" s="16"/>
      <c r="AR220" s="16">
        <f t="shared" si="538"/>
        <v>0</v>
      </c>
      <c r="AS220" s="16"/>
      <c r="AT220" s="16">
        <f t="shared" si="539"/>
        <v>0</v>
      </c>
      <c r="AU220" s="16"/>
      <c r="AV220" s="16">
        <f t="shared" si="540"/>
        <v>0</v>
      </c>
      <c r="AW220" s="26"/>
      <c r="AX220" s="16">
        <f t="shared" si="541"/>
        <v>0</v>
      </c>
      <c r="AY220" s="9" t="s">
        <v>326</v>
      </c>
      <c r="AZ220" s="13"/>
    </row>
    <row r="221" spans="1:53" ht="56.25" x14ac:dyDescent="0.3">
      <c r="A221" s="58" t="s">
        <v>270</v>
      </c>
      <c r="B221" s="79" t="s">
        <v>321</v>
      </c>
      <c r="C221" s="6" t="s">
        <v>354</v>
      </c>
      <c r="D221" s="15"/>
      <c r="E221" s="44"/>
      <c r="F221" s="15"/>
      <c r="G221" s="15">
        <v>23294.348999999998</v>
      </c>
      <c r="H221" s="15">
        <f t="shared" si="523"/>
        <v>23294.348999999998</v>
      </c>
      <c r="I221" s="15"/>
      <c r="J221" s="15">
        <f t="shared" si="524"/>
        <v>23294.348999999998</v>
      </c>
      <c r="K221" s="15"/>
      <c r="L221" s="15">
        <f t="shared" si="525"/>
        <v>23294.348999999998</v>
      </c>
      <c r="M221" s="15"/>
      <c r="N221" s="15">
        <f t="shared" si="526"/>
        <v>23294.348999999998</v>
      </c>
      <c r="O221" s="15"/>
      <c r="P221" s="15">
        <f t="shared" si="527"/>
        <v>23294.348999999998</v>
      </c>
      <c r="Q221" s="24"/>
      <c r="R221" s="15">
        <f t="shared" si="528"/>
        <v>23294.348999999998</v>
      </c>
      <c r="S221" s="15"/>
      <c r="T221" s="44"/>
      <c r="U221" s="15"/>
      <c r="V221" s="15"/>
      <c r="W221" s="15">
        <f t="shared" si="529"/>
        <v>0</v>
      </c>
      <c r="X221" s="15"/>
      <c r="Y221" s="15">
        <f t="shared" si="530"/>
        <v>0</v>
      </c>
      <c r="Z221" s="15"/>
      <c r="AA221" s="15">
        <f t="shared" si="531"/>
        <v>0</v>
      </c>
      <c r="AB221" s="15"/>
      <c r="AC221" s="15">
        <f t="shared" si="532"/>
        <v>0</v>
      </c>
      <c r="AD221" s="15"/>
      <c r="AE221" s="15">
        <f t="shared" si="533"/>
        <v>0</v>
      </c>
      <c r="AF221" s="15"/>
      <c r="AG221" s="15">
        <f t="shared" si="534"/>
        <v>0</v>
      </c>
      <c r="AH221" s="24"/>
      <c r="AI221" s="15">
        <f t="shared" si="535"/>
        <v>0</v>
      </c>
      <c r="AJ221" s="15"/>
      <c r="AK221" s="16"/>
      <c r="AL221" s="16"/>
      <c r="AM221" s="16"/>
      <c r="AN221" s="16">
        <f t="shared" si="536"/>
        <v>0</v>
      </c>
      <c r="AO221" s="16"/>
      <c r="AP221" s="16">
        <f t="shared" si="537"/>
        <v>0</v>
      </c>
      <c r="AQ221" s="16"/>
      <c r="AR221" s="16">
        <f t="shared" si="538"/>
        <v>0</v>
      </c>
      <c r="AS221" s="16"/>
      <c r="AT221" s="16">
        <f t="shared" si="539"/>
        <v>0</v>
      </c>
      <c r="AU221" s="16"/>
      <c r="AV221" s="16">
        <f t="shared" si="540"/>
        <v>0</v>
      </c>
      <c r="AW221" s="26"/>
      <c r="AX221" s="16">
        <f t="shared" si="541"/>
        <v>0</v>
      </c>
      <c r="AY221" s="9" t="s">
        <v>327</v>
      </c>
      <c r="AZ221" s="13"/>
    </row>
    <row r="222" spans="1:53" ht="56.25" x14ac:dyDescent="0.3">
      <c r="A222" s="58" t="s">
        <v>273</v>
      </c>
      <c r="B222" s="79" t="s">
        <v>369</v>
      </c>
      <c r="C222" s="6" t="s">
        <v>354</v>
      </c>
      <c r="D222" s="15"/>
      <c r="E222" s="44"/>
      <c r="F222" s="15"/>
      <c r="G222" s="15"/>
      <c r="H222" s="15"/>
      <c r="I222" s="15"/>
      <c r="J222" s="15"/>
      <c r="K222" s="15"/>
      <c r="L222" s="15"/>
      <c r="M222" s="15">
        <v>20</v>
      </c>
      <c r="N222" s="15">
        <f t="shared" si="526"/>
        <v>20</v>
      </c>
      <c r="O222" s="15"/>
      <c r="P222" s="15">
        <f t="shared" si="527"/>
        <v>20</v>
      </c>
      <c r="Q222" s="24"/>
      <c r="R222" s="15">
        <f t="shared" si="528"/>
        <v>20</v>
      </c>
      <c r="S222" s="15"/>
      <c r="T222" s="44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>
        <f t="shared" si="533"/>
        <v>0</v>
      </c>
      <c r="AF222" s="15"/>
      <c r="AG222" s="15">
        <f t="shared" si="534"/>
        <v>0</v>
      </c>
      <c r="AH222" s="24"/>
      <c r="AI222" s="15">
        <f t="shared" si="535"/>
        <v>0</v>
      </c>
      <c r="AJ222" s="15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>
        <f t="shared" si="539"/>
        <v>0</v>
      </c>
      <c r="AU222" s="16"/>
      <c r="AV222" s="16">
        <f t="shared" si="540"/>
        <v>0</v>
      </c>
      <c r="AW222" s="26"/>
      <c r="AX222" s="16">
        <f t="shared" si="541"/>
        <v>0</v>
      </c>
      <c r="AY222" s="9" t="s">
        <v>370</v>
      </c>
      <c r="AZ222" s="13"/>
    </row>
    <row r="223" spans="1:53" x14ac:dyDescent="0.3">
      <c r="A223" s="58"/>
      <c r="B223" s="79" t="s">
        <v>27</v>
      </c>
      <c r="C223" s="79"/>
      <c r="D223" s="29">
        <f>D225</f>
        <v>2462496.4</v>
      </c>
      <c r="E223" s="29">
        <f>E225</f>
        <v>0</v>
      </c>
      <c r="F223" s="29">
        <f t="shared" si="422"/>
        <v>2462496.4</v>
      </c>
      <c r="G223" s="29">
        <f>G225</f>
        <v>0</v>
      </c>
      <c r="H223" s="29">
        <f t="shared" si="523"/>
        <v>2462496.4</v>
      </c>
      <c r="I223" s="29">
        <f>I225</f>
        <v>0</v>
      </c>
      <c r="J223" s="29">
        <f t="shared" si="524"/>
        <v>2462496.4</v>
      </c>
      <c r="K223" s="29">
        <f>K225</f>
        <v>0</v>
      </c>
      <c r="L223" s="29">
        <f t="shared" si="525"/>
        <v>2462496.4</v>
      </c>
      <c r="M223" s="29">
        <f>M225</f>
        <v>0</v>
      </c>
      <c r="N223" s="29">
        <f t="shared" si="526"/>
        <v>2462496.4</v>
      </c>
      <c r="O223" s="29">
        <f>O225</f>
        <v>0</v>
      </c>
      <c r="P223" s="29">
        <f t="shared" si="527"/>
        <v>2462496.4</v>
      </c>
      <c r="Q223" s="29">
        <f>Q225</f>
        <v>0</v>
      </c>
      <c r="R223" s="15">
        <f t="shared" si="528"/>
        <v>2462496.4</v>
      </c>
      <c r="S223" s="29">
        <f t="shared" ref="S223:AJ223" si="542">S225</f>
        <v>700000</v>
      </c>
      <c r="T223" s="29">
        <f>T225</f>
        <v>0</v>
      </c>
      <c r="U223" s="29">
        <f t="shared" si="429"/>
        <v>700000</v>
      </c>
      <c r="V223" s="29">
        <f>V225</f>
        <v>0</v>
      </c>
      <c r="W223" s="29">
        <f t="shared" si="529"/>
        <v>700000</v>
      </c>
      <c r="X223" s="29">
        <f>X225</f>
        <v>0</v>
      </c>
      <c r="Y223" s="29">
        <f t="shared" si="530"/>
        <v>700000</v>
      </c>
      <c r="Z223" s="29">
        <f>Z225</f>
        <v>0</v>
      </c>
      <c r="AA223" s="29">
        <f t="shared" si="531"/>
        <v>700000</v>
      </c>
      <c r="AB223" s="29">
        <f>AB225</f>
        <v>0</v>
      </c>
      <c r="AC223" s="29">
        <f t="shared" si="532"/>
        <v>700000</v>
      </c>
      <c r="AD223" s="29">
        <f>AD225</f>
        <v>0</v>
      </c>
      <c r="AE223" s="29">
        <f t="shared" si="533"/>
        <v>700000</v>
      </c>
      <c r="AF223" s="29">
        <f>AF225</f>
        <v>0</v>
      </c>
      <c r="AG223" s="29">
        <f t="shared" si="534"/>
        <v>700000</v>
      </c>
      <c r="AH223" s="29">
        <f>AH225</f>
        <v>0</v>
      </c>
      <c r="AI223" s="15">
        <f t="shared" si="535"/>
        <v>700000</v>
      </c>
      <c r="AJ223" s="29">
        <f t="shared" si="542"/>
        <v>0</v>
      </c>
      <c r="AK223" s="30">
        <f>AK225</f>
        <v>0</v>
      </c>
      <c r="AL223" s="30">
        <f t="shared" si="431"/>
        <v>0</v>
      </c>
      <c r="AM223" s="30">
        <f>AM225</f>
        <v>0</v>
      </c>
      <c r="AN223" s="30">
        <f t="shared" si="536"/>
        <v>0</v>
      </c>
      <c r="AO223" s="30">
        <f>AO225</f>
        <v>0</v>
      </c>
      <c r="AP223" s="30">
        <f t="shared" si="537"/>
        <v>0</v>
      </c>
      <c r="AQ223" s="30">
        <f>AQ225</f>
        <v>0</v>
      </c>
      <c r="AR223" s="30">
        <f t="shared" si="538"/>
        <v>0</v>
      </c>
      <c r="AS223" s="30">
        <f>AS225</f>
        <v>0</v>
      </c>
      <c r="AT223" s="30">
        <f t="shared" si="539"/>
        <v>0</v>
      </c>
      <c r="AU223" s="30">
        <f>AU225</f>
        <v>0</v>
      </c>
      <c r="AV223" s="30">
        <f t="shared" si="540"/>
        <v>0</v>
      </c>
      <c r="AW223" s="30">
        <f>AW225</f>
        <v>0</v>
      </c>
      <c r="AX223" s="16">
        <f t="shared" si="541"/>
        <v>0</v>
      </c>
      <c r="AY223" s="31"/>
      <c r="AZ223" s="33"/>
      <c r="BA223" s="32"/>
    </row>
    <row r="224" spans="1:53" x14ac:dyDescent="0.3">
      <c r="A224" s="58"/>
      <c r="B224" s="7" t="s">
        <v>5</v>
      </c>
      <c r="C224" s="7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15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15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16"/>
      <c r="AY224" s="31"/>
      <c r="AZ224" s="33"/>
      <c r="BA224" s="32"/>
    </row>
    <row r="225" spans="1:53" x14ac:dyDescent="0.3">
      <c r="A225" s="58"/>
      <c r="B225" s="7" t="s">
        <v>12</v>
      </c>
      <c r="C225" s="79"/>
      <c r="D225" s="29">
        <f>D228</f>
        <v>2462496.4</v>
      </c>
      <c r="E225" s="29">
        <f>E228</f>
        <v>0</v>
      </c>
      <c r="F225" s="29">
        <f t="shared" si="422"/>
        <v>2462496.4</v>
      </c>
      <c r="G225" s="29">
        <f>G228</f>
        <v>0</v>
      </c>
      <c r="H225" s="29">
        <f t="shared" ref="H225:H226" si="543">F225+G225</f>
        <v>2462496.4</v>
      </c>
      <c r="I225" s="29">
        <f>I228</f>
        <v>0</v>
      </c>
      <c r="J225" s="29">
        <f t="shared" ref="J225:J226" si="544">H225+I225</f>
        <v>2462496.4</v>
      </c>
      <c r="K225" s="29">
        <f>K228</f>
        <v>0</v>
      </c>
      <c r="L225" s="29">
        <f t="shared" ref="L225:L226" si="545">J225+K225</f>
        <v>2462496.4</v>
      </c>
      <c r="M225" s="29">
        <f>M228</f>
        <v>0</v>
      </c>
      <c r="N225" s="29">
        <f t="shared" ref="N225:N226" si="546">L225+M225</f>
        <v>2462496.4</v>
      </c>
      <c r="O225" s="29">
        <f>O228</f>
        <v>0</v>
      </c>
      <c r="P225" s="29">
        <f t="shared" ref="P225:P226" si="547">N225+O225</f>
        <v>2462496.4</v>
      </c>
      <c r="Q225" s="29">
        <f>Q228</f>
        <v>0</v>
      </c>
      <c r="R225" s="15">
        <f t="shared" ref="R225:R226" si="548">P225+Q225</f>
        <v>2462496.4</v>
      </c>
      <c r="S225" s="29">
        <f t="shared" ref="S225:AJ225" si="549">S228</f>
        <v>700000</v>
      </c>
      <c r="T225" s="29">
        <f>T228</f>
        <v>0</v>
      </c>
      <c r="U225" s="29">
        <f t="shared" si="429"/>
        <v>700000</v>
      </c>
      <c r="V225" s="29">
        <f>V228</f>
        <v>0</v>
      </c>
      <c r="W225" s="29">
        <f t="shared" ref="W225:W226" si="550">U225+V225</f>
        <v>700000</v>
      </c>
      <c r="X225" s="29">
        <f>X228</f>
        <v>0</v>
      </c>
      <c r="Y225" s="29">
        <f>W225+X225</f>
        <v>700000</v>
      </c>
      <c r="Z225" s="29">
        <f>Z228</f>
        <v>0</v>
      </c>
      <c r="AA225" s="29">
        <f>Y225+Z225</f>
        <v>700000</v>
      </c>
      <c r="AB225" s="29">
        <f>AB228</f>
        <v>0</v>
      </c>
      <c r="AC225" s="29">
        <f>AA225+AB225</f>
        <v>700000</v>
      </c>
      <c r="AD225" s="29">
        <f>AD228</f>
        <v>0</v>
      </c>
      <c r="AE225" s="29">
        <f>AC225+AD225</f>
        <v>700000</v>
      </c>
      <c r="AF225" s="29">
        <f>AF228</f>
        <v>0</v>
      </c>
      <c r="AG225" s="29">
        <f>AE225+AF225</f>
        <v>700000</v>
      </c>
      <c r="AH225" s="29">
        <f>AH228</f>
        <v>0</v>
      </c>
      <c r="AI225" s="15">
        <f>AG225+AH225</f>
        <v>700000</v>
      </c>
      <c r="AJ225" s="29">
        <f t="shared" si="549"/>
        <v>0</v>
      </c>
      <c r="AK225" s="30">
        <f>AK228</f>
        <v>0</v>
      </c>
      <c r="AL225" s="30">
        <f t="shared" si="431"/>
        <v>0</v>
      </c>
      <c r="AM225" s="30">
        <f>AM228</f>
        <v>0</v>
      </c>
      <c r="AN225" s="30">
        <f t="shared" ref="AN225:AN226" si="551">AL225+AM225</f>
        <v>0</v>
      </c>
      <c r="AO225" s="30">
        <f>AO228</f>
        <v>0</v>
      </c>
      <c r="AP225" s="30">
        <f t="shared" ref="AP225:AP226" si="552">AN225+AO225</f>
        <v>0</v>
      </c>
      <c r="AQ225" s="30">
        <f>AQ228</f>
        <v>0</v>
      </c>
      <c r="AR225" s="30">
        <f t="shared" ref="AR225:AR226" si="553">AP225+AQ225</f>
        <v>0</v>
      </c>
      <c r="AS225" s="30">
        <f>AS228</f>
        <v>0</v>
      </c>
      <c r="AT225" s="30">
        <f t="shared" ref="AT225:AT226" si="554">AR225+AS225</f>
        <v>0</v>
      </c>
      <c r="AU225" s="30">
        <f>AU228</f>
        <v>0</v>
      </c>
      <c r="AV225" s="30">
        <f t="shared" ref="AV225:AV226" si="555">AT225+AU225</f>
        <v>0</v>
      </c>
      <c r="AW225" s="30">
        <f>AW228</f>
        <v>0</v>
      </c>
      <c r="AX225" s="16">
        <f t="shared" ref="AX225:AX226" si="556">AV225+AW225</f>
        <v>0</v>
      </c>
      <c r="AY225" s="31"/>
      <c r="AZ225" s="33"/>
      <c r="BA225" s="32"/>
    </row>
    <row r="226" spans="1:53" ht="120.75" customHeight="1" x14ac:dyDescent="0.3">
      <c r="A226" s="58" t="s">
        <v>276</v>
      </c>
      <c r="B226" s="79" t="s">
        <v>243</v>
      </c>
      <c r="C226" s="6" t="s">
        <v>354</v>
      </c>
      <c r="D226" s="15">
        <f>D228</f>
        <v>2462496.4</v>
      </c>
      <c r="E226" s="44">
        <f>E228</f>
        <v>0</v>
      </c>
      <c r="F226" s="15">
        <f t="shared" si="422"/>
        <v>2462496.4</v>
      </c>
      <c r="G226" s="15">
        <f>G228</f>
        <v>0</v>
      </c>
      <c r="H226" s="15">
        <f t="shared" si="543"/>
        <v>2462496.4</v>
      </c>
      <c r="I226" s="15">
        <f>I228</f>
        <v>0</v>
      </c>
      <c r="J226" s="15">
        <f t="shared" si="544"/>
        <v>2462496.4</v>
      </c>
      <c r="K226" s="15">
        <f>K228</f>
        <v>0</v>
      </c>
      <c r="L226" s="15">
        <f t="shared" si="545"/>
        <v>2462496.4</v>
      </c>
      <c r="M226" s="15">
        <f>M228</f>
        <v>0</v>
      </c>
      <c r="N226" s="15">
        <f t="shared" si="546"/>
        <v>2462496.4</v>
      </c>
      <c r="O226" s="15">
        <f>O228</f>
        <v>0</v>
      </c>
      <c r="P226" s="15">
        <f t="shared" si="547"/>
        <v>2462496.4</v>
      </c>
      <c r="Q226" s="24">
        <f>Q228</f>
        <v>0</v>
      </c>
      <c r="R226" s="15">
        <f t="shared" si="548"/>
        <v>2462496.4</v>
      </c>
      <c r="S226" s="15">
        <f t="shared" ref="S226:AJ226" si="557">S228</f>
        <v>700000</v>
      </c>
      <c r="T226" s="44">
        <f>T228</f>
        <v>0</v>
      </c>
      <c r="U226" s="15">
        <f t="shared" si="429"/>
        <v>700000</v>
      </c>
      <c r="V226" s="15">
        <f>V228</f>
        <v>0</v>
      </c>
      <c r="W226" s="15">
        <f t="shared" si="550"/>
        <v>700000</v>
      </c>
      <c r="X226" s="15">
        <f>X228</f>
        <v>0</v>
      </c>
      <c r="Y226" s="15">
        <f>W226+X226</f>
        <v>700000</v>
      </c>
      <c r="Z226" s="15">
        <f>Z228</f>
        <v>0</v>
      </c>
      <c r="AA226" s="15">
        <f>Y226+Z226</f>
        <v>700000</v>
      </c>
      <c r="AB226" s="15">
        <f>AB228</f>
        <v>0</v>
      </c>
      <c r="AC226" s="15">
        <f>AA226+AB226</f>
        <v>700000</v>
      </c>
      <c r="AD226" s="15">
        <f>AD228</f>
        <v>0</v>
      </c>
      <c r="AE226" s="15">
        <f>AC226+AD226</f>
        <v>700000</v>
      </c>
      <c r="AF226" s="15">
        <f>AF228</f>
        <v>0</v>
      </c>
      <c r="AG226" s="15">
        <f>AE226+AF226</f>
        <v>700000</v>
      </c>
      <c r="AH226" s="24">
        <f>AH228</f>
        <v>0</v>
      </c>
      <c r="AI226" s="15">
        <f>AG226+AH226</f>
        <v>700000</v>
      </c>
      <c r="AJ226" s="15">
        <f t="shared" si="557"/>
        <v>0</v>
      </c>
      <c r="AK226" s="16">
        <f>AK228</f>
        <v>0</v>
      </c>
      <c r="AL226" s="16">
        <f t="shared" si="431"/>
        <v>0</v>
      </c>
      <c r="AM226" s="16">
        <f>AM228</f>
        <v>0</v>
      </c>
      <c r="AN226" s="16">
        <f t="shared" si="551"/>
        <v>0</v>
      </c>
      <c r="AO226" s="16">
        <f>AO228</f>
        <v>0</v>
      </c>
      <c r="AP226" s="16">
        <f t="shared" si="552"/>
        <v>0</v>
      </c>
      <c r="AQ226" s="16">
        <f>AQ228</f>
        <v>0</v>
      </c>
      <c r="AR226" s="16">
        <f t="shared" si="553"/>
        <v>0</v>
      </c>
      <c r="AS226" s="16">
        <f>AS228</f>
        <v>0</v>
      </c>
      <c r="AT226" s="16">
        <f t="shared" si="554"/>
        <v>0</v>
      </c>
      <c r="AU226" s="16">
        <f>AU228</f>
        <v>0</v>
      </c>
      <c r="AV226" s="16">
        <f t="shared" si="555"/>
        <v>0</v>
      </c>
      <c r="AW226" s="26">
        <f>AW228</f>
        <v>0</v>
      </c>
      <c r="AX226" s="16">
        <f t="shared" si="556"/>
        <v>0</v>
      </c>
      <c r="AZ226" s="13"/>
    </row>
    <row r="227" spans="1:53" x14ac:dyDescent="0.3">
      <c r="A227" s="58"/>
      <c r="B227" s="79" t="s">
        <v>5</v>
      </c>
      <c r="C227" s="79"/>
      <c r="D227" s="15"/>
      <c r="E227" s="44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24"/>
      <c r="R227" s="15"/>
      <c r="S227" s="15"/>
      <c r="T227" s="44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24"/>
      <c r="AI227" s="15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26"/>
      <c r="AX227" s="16"/>
      <c r="AZ227" s="13"/>
    </row>
    <row r="228" spans="1:53" x14ac:dyDescent="0.3">
      <c r="A228" s="58"/>
      <c r="B228" s="7" t="s">
        <v>12</v>
      </c>
      <c r="C228" s="79"/>
      <c r="D228" s="15">
        <v>2462496.4</v>
      </c>
      <c r="E228" s="44"/>
      <c r="F228" s="15">
        <f t="shared" si="422"/>
        <v>2462496.4</v>
      </c>
      <c r="G228" s="15"/>
      <c r="H228" s="15">
        <f t="shared" ref="H228:H229" si="558">F228+G228</f>
        <v>2462496.4</v>
      </c>
      <c r="I228" s="15"/>
      <c r="J228" s="15">
        <f t="shared" ref="J228:J229" si="559">H228+I228</f>
        <v>2462496.4</v>
      </c>
      <c r="K228" s="15"/>
      <c r="L228" s="15">
        <f t="shared" ref="L228:L229" si="560">J228+K228</f>
        <v>2462496.4</v>
      </c>
      <c r="M228" s="15"/>
      <c r="N228" s="15">
        <f t="shared" ref="N228:N229" si="561">L228+M228</f>
        <v>2462496.4</v>
      </c>
      <c r="O228" s="15"/>
      <c r="P228" s="15">
        <f t="shared" ref="P228:P229" si="562">N228+O228</f>
        <v>2462496.4</v>
      </c>
      <c r="Q228" s="24"/>
      <c r="R228" s="15">
        <f t="shared" ref="R228:R229" si="563">P228+Q228</f>
        <v>2462496.4</v>
      </c>
      <c r="S228" s="15">
        <v>700000</v>
      </c>
      <c r="T228" s="44"/>
      <c r="U228" s="15">
        <f t="shared" si="429"/>
        <v>700000</v>
      </c>
      <c r="V228" s="15"/>
      <c r="W228" s="15">
        <f t="shared" ref="W228:W229" si="564">U228+V228</f>
        <v>700000</v>
      </c>
      <c r="X228" s="15"/>
      <c r="Y228" s="15">
        <f>W228+X228</f>
        <v>700000</v>
      </c>
      <c r="Z228" s="15"/>
      <c r="AA228" s="15">
        <f>Y228+Z228</f>
        <v>700000</v>
      </c>
      <c r="AB228" s="15"/>
      <c r="AC228" s="15">
        <f>AA228+AB228</f>
        <v>700000</v>
      </c>
      <c r="AD228" s="15"/>
      <c r="AE228" s="15">
        <f>AC228+AD228</f>
        <v>700000</v>
      </c>
      <c r="AF228" s="15"/>
      <c r="AG228" s="15">
        <f>AE228+AF228</f>
        <v>700000</v>
      </c>
      <c r="AH228" s="24"/>
      <c r="AI228" s="15">
        <f>AG228+AH228</f>
        <v>700000</v>
      </c>
      <c r="AJ228" s="16">
        <v>0</v>
      </c>
      <c r="AK228" s="16"/>
      <c r="AL228" s="16">
        <f t="shared" si="431"/>
        <v>0</v>
      </c>
      <c r="AM228" s="16"/>
      <c r="AN228" s="16">
        <f t="shared" ref="AN228:AN229" si="565">AL228+AM228</f>
        <v>0</v>
      </c>
      <c r="AO228" s="16"/>
      <c r="AP228" s="16">
        <f t="shared" ref="AP228:AP229" si="566">AN228+AO228</f>
        <v>0</v>
      </c>
      <c r="AQ228" s="16"/>
      <c r="AR228" s="16">
        <f t="shared" ref="AR228:AR229" si="567">AP228+AQ228</f>
        <v>0</v>
      </c>
      <c r="AS228" s="16"/>
      <c r="AT228" s="16">
        <f t="shared" ref="AT228:AT229" si="568">AR228+AS228</f>
        <v>0</v>
      </c>
      <c r="AU228" s="16"/>
      <c r="AV228" s="16">
        <f t="shared" ref="AV228:AV229" si="569">AT228+AU228</f>
        <v>0</v>
      </c>
      <c r="AW228" s="26"/>
      <c r="AX228" s="16">
        <f t="shared" ref="AX228:AX229" si="570">AV228+AW228</f>
        <v>0</v>
      </c>
      <c r="AY228" s="9" t="s">
        <v>244</v>
      </c>
      <c r="AZ228" s="13"/>
    </row>
    <row r="229" spans="1:53" x14ac:dyDescent="0.3">
      <c r="A229" s="58"/>
      <c r="B229" s="79" t="s">
        <v>21</v>
      </c>
      <c r="C229" s="82"/>
      <c r="D229" s="30">
        <f>D231+D232</f>
        <v>190084.2</v>
      </c>
      <c r="E229" s="30">
        <f>E231+E232</f>
        <v>20000</v>
      </c>
      <c r="F229" s="29">
        <f t="shared" si="422"/>
        <v>210084.2</v>
      </c>
      <c r="G229" s="30">
        <f>G231+G232</f>
        <v>1503.4829999999999</v>
      </c>
      <c r="H229" s="29">
        <f t="shared" si="558"/>
        <v>211587.68300000002</v>
      </c>
      <c r="I229" s="30">
        <f>I231+I232</f>
        <v>-9924.2000000000007</v>
      </c>
      <c r="J229" s="29">
        <f t="shared" si="559"/>
        <v>201663.48300000001</v>
      </c>
      <c r="K229" s="30">
        <f>K231+K232</f>
        <v>0</v>
      </c>
      <c r="L229" s="29">
        <f t="shared" si="560"/>
        <v>201663.48300000001</v>
      </c>
      <c r="M229" s="30">
        <f>M231+M232</f>
        <v>0</v>
      </c>
      <c r="N229" s="29">
        <f t="shared" si="561"/>
        <v>201663.48300000001</v>
      </c>
      <c r="O229" s="30">
        <f>O231+O232</f>
        <v>0</v>
      </c>
      <c r="P229" s="29">
        <f t="shared" si="562"/>
        <v>201663.48300000001</v>
      </c>
      <c r="Q229" s="30">
        <f>Q231+Q232</f>
        <v>-30000</v>
      </c>
      <c r="R229" s="15">
        <f t="shared" si="563"/>
        <v>171663.48300000001</v>
      </c>
      <c r="S229" s="30">
        <f t="shared" ref="S229:AJ229" si="571">S231+S232</f>
        <v>260000</v>
      </c>
      <c r="T229" s="30">
        <f>T231+T232</f>
        <v>0</v>
      </c>
      <c r="U229" s="29">
        <f t="shared" si="429"/>
        <v>260000</v>
      </c>
      <c r="V229" s="30">
        <f>V231+V232</f>
        <v>0</v>
      </c>
      <c r="W229" s="29">
        <f t="shared" si="564"/>
        <v>260000</v>
      </c>
      <c r="X229" s="30">
        <f>X231+X232</f>
        <v>0</v>
      </c>
      <c r="Y229" s="29">
        <f>W229+X229</f>
        <v>260000</v>
      </c>
      <c r="Z229" s="30">
        <f>Z231+Z232</f>
        <v>0</v>
      </c>
      <c r="AA229" s="29">
        <f>Y229+Z229</f>
        <v>260000</v>
      </c>
      <c r="AB229" s="30">
        <f>AB231+AB232</f>
        <v>0</v>
      </c>
      <c r="AC229" s="29">
        <f>AA229+AB229</f>
        <v>260000</v>
      </c>
      <c r="AD229" s="30">
        <f>AD231+AD232</f>
        <v>0</v>
      </c>
      <c r="AE229" s="29">
        <f>AC229+AD229</f>
        <v>260000</v>
      </c>
      <c r="AF229" s="30">
        <f>AF231+AF232</f>
        <v>0</v>
      </c>
      <c r="AG229" s="29">
        <f>AE229+AF229</f>
        <v>260000</v>
      </c>
      <c r="AH229" s="30">
        <f>AH231+AH232</f>
        <v>30000</v>
      </c>
      <c r="AI229" s="15">
        <f>AG229+AH229</f>
        <v>290000</v>
      </c>
      <c r="AJ229" s="30">
        <f t="shared" si="571"/>
        <v>0</v>
      </c>
      <c r="AK229" s="30">
        <f>AK231+AK232</f>
        <v>0</v>
      </c>
      <c r="AL229" s="30">
        <f t="shared" si="431"/>
        <v>0</v>
      </c>
      <c r="AM229" s="30">
        <f>AM231+AM232</f>
        <v>0</v>
      </c>
      <c r="AN229" s="30">
        <f t="shared" si="565"/>
        <v>0</v>
      </c>
      <c r="AO229" s="30">
        <f>AO231+AO232</f>
        <v>0</v>
      </c>
      <c r="AP229" s="30">
        <f t="shared" si="566"/>
        <v>0</v>
      </c>
      <c r="AQ229" s="30">
        <f>AQ231+AQ232</f>
        <v>0</v>
      </c>
      <c r="AR229" s="30">
        <f t="shared" si="567"/>
        <v>0</v>
      </c>
      <c r="AS229" s="30">
        <f>AS231+AS232</f>
        <v>0</v>
      </c>
      <c r="AT229" s="30">
        <f t="shared" si="568"/>
        <v>0</v>
      </c>
      <c r="AU229" s="30">
        <f>AU231+AU232</f>
        <v>0</v>
      </c>
      <c r="AV229" s="30">
        <f t="shared" si="569"/>
        <v>0</v>
      </c>
      <c r="AW229" s="30">
        <f>AW231+AW232</f>
        <v>0</v>
      </c>
      <c r="AX229" s="16">
        <f t="shared" si="570"/>
        <v>0</v>
      </c>
      <c r="AY229" s="31"/>
      <c r="AZ229" s="33"/>
      <c r="BA229" s="32"/>
    </row>
    <row r="230" spans="1:53" x14ac:dyDescent="0.3">
      <c r="A230" s="81"/>
      <c r="B230" s="79" t="s">
        <v>5</v>
      </c>
      <c r="C230" s="82"/>
      <c r="D230" s="30"/>
      <c r="E230" s="30"/>
      <c r="F230" s="29"/>
      <c r="G230" s="30"/>
      <c r="H230" s="29"/>
      <c r="I230" s="30"/>
      <c r="J230" s="29"/>
      <c r="K230" s="30"/>
      <c r="L230" s="29"/>
      <c r="M230" s="30"/>
      <c r="N230" s="29"/>
      <c r="O230" s="30"/>
      <c r="P230" s="29"/>
      <c r="Q230" s="30"/>
      <c r="R230" s="15"/>
      <c r="S230" s="30"/>
      <c r="T230" s="30"/>
      <c r="U230" s="29"/>
      <c r="V230" s="30"/>
      <c r="W230" s="29"/>
      <c r="X230" s="30"/>
      <c r="Y230" s="29"/>
      <c r="Z230" s="30"/>
      <c r="AA230" s="29"/>
      <c r="AB230" s="30"/>
      <c r="AC230" s="29"/>
      <c r="AD230" s="30"/>
      <c r="AE230" s="29"/>
      <c r="AF230" s="30"/>
      <c r="AG230" s="29"/>
      <c r="AH230" s="30"/>
      <c r="AI230" s="15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16"/>
      <c r="AY230" s="31"/>
      <c r="AZ230" s="33"/>
      <c r="BA230" s="32"/>
    </row>
    <row r="231" spans="1:53" s="32" customFormat="1" hidden="1" x14ac:dyDescent="0.3">
      <c r="A231" s="53"/>
      <c r="B231" s="48" t="s">
        <v>6</v>
      </c>
      <c r="C231" s="51"/>
      <c r="D231" s="30">
        <f>D233+D234+D237</f>
        <v>178584.2</v>
      </c>
      <c r="E231" s="30">
        <f>E233+E234+E237</f>
        <v>20000</v>
      </c>
      <c r="F231" s="29">
        <f t="shared" si="422"/>
        <v>198584.2</v>
      </c>
      <c r="G231" s="30">
        <f>G233+G234+G237</f>
        <v>1503.4829999999999</v>
      </c>
      <c r="H231" s="29">
        <f t="shared" ref="H231:H235" si="572">F231+G231</f>
        <v>200087.68300000002</v>
      </c>
      <c r="I231" s="30">
        <f>I233+I234+I237</f>
        <v>-9924.2000000000007</v>
      </c>
      <c r="J231" s="29">
        <f t="shared" ref="J231:J235" si="573">H231+I231</f>
        <v>190163.48300000001</v>
      </c>
      <c r="K231" s="30">
        <f>K233+K234+K237</f>
        <v>0</v>
      </c>
      <c r="L231" s="29">
        <f t="shared" ref="L231:L235" si="574">J231+K231</f>
        <v>190163.48300000001</v>
      </c>
      <c r="M231" s="30">
        <f>M233+M234+M237</f>
        <v>0</v>
      </c>
      <c r="N231" s="29">
        <f t="shared" ref="N231:N235" si="575">L231+M231</f>
        <v>190163.48300000001</v>
      </c>
      <c r="O231" s="30">
        <f>O233+O234+O237</f>
        <v>0</v>
      </c>
      <c r="P231" s="29">
        <f t="shared" ref="P231:P235" si="576">N231+O231</f>
        <v>190163.48300000001</v>
      </c>
      <c r="Q231" s="30">
        <f>Q233+Q234+Q237</f>
        <v>-30000</v>
      </c>
      <c r="R231" s="29">
        <f t="shared" ref="R231:R235" si="577">P231+Q231</f>
        <v>160163.48300000001</v>
      </c>
      <c r="S231" s="30">
        <f t="shared" ref="S231:AJ231" si="578">S233+S234+S237</f>
        <v>260000</v>
      </c>
      <c r="T231" s="30">
        <f>T233+T234+T237</f>
        <v>0</v>
      </c>
      <c r="U231" s="29">
        <f t="shared" si="429"/>
        <v>260000</v>
      </c>
      <c r="V231" s="30">
        <f>V233+V234+V237</f>
        <v>0</v>
      </c>
      <c r="W231" s="29">
        <f t="shared" ref="W231:W235" si="579">U231+V231</f>
        <v>260000</v>
      </c>
      <c r="X231" s="30">
        <f>X233+X234+X237</f>
        <v>0</v>
      </c>
      <c r="Y231" s="29">
        <f>W231+X231</f>
        <v>260000</v>
      </c>
      <c r="Z231" s="30">
        <f>Z233+Z234+Z237</f>
        <v>0</v>
      </c>
      <c r="AA231" s="29">
        <f>Y231+Z231</f>
        <v>260000</v>
      </c>
      <c r="AB231" s="30">
        <f>AB233+AB234+AB237</f>
        <v>0</v>
      </c>
      <c r="AC231" s="29">
        <f>AA231+AB231</f>
        <v>260000</v>
      </c>
      <c r="AD231" s="30">
        <f>AD233+AD234+AD237</f>
        <v>0</v>
      </c>
      <c r="AE231" s="29">
        <f>AC231+AD231</f>
        <v>260000</v>
      </c>
      <c r="AF231" s="30">
        <f>AF233+AF234+AF237</f>
        <v>0</v>
      </c>
      <c r="AG231" s="29">
        <f>AE231+AF231</f>
        <v>260000</v>
      </c>
      <c r="AH231" s="30">
        <f>AH233+AH234+AH237</f>
        <v>30000</v>
      </c>
      <c r="AI231" s="29">
        <f>AG231+AH231</f>
        <v>290000</v>
      </c>
      <c r="AJ231" s="30">
        <f t="shared" si="578"/>
        <v>0</v>
      </c>
      <c r="AK231" s="30">
        <f>AK233+AK234+AK237</f>
        <v>0</v>
      </c>
      <c r="AL231" s="30">
        <f t="shared" si="431"/>
        <v>0</v>
      </c>
      <c r="AM231" s="30">
        <f>AM233+AM234+AM237</f>
        <v>0</v>
      </c>
      <c r="AN231" s="30">
        <f t="shared" ref="AN231:AN235" si="580">AL231+AM231</f>
        <v>0</v>
      </c>
      <c r="AO231" s="30">
        <f>AO233+AO234+AO237</f>
        <v>0</v>
      </c>
      <c r="AP231" s="30">
        <f t="shared" ref="AP231:AP235" si="581">AN231+AO231</f>
        <v>0</v>
      </c>
      <c r="AQ231" s="30">
        <f>AQ233+AQ234+AQ237</f>
        <v>0</v>
      </c>
      <c r="AR231" s="30">
        <f t="shared" ref="AR231:AR235" si="582">AP231+AQ231</f>
        <v>0</v>
      </c>
      <c r="AS231" s="30">
        <f>AS233+AS234+AS237</f>
        <v>0</v>
      </c>
      <c r="AT231" s="30">
        <f t="shared" ref="AT231:AT235" si="583">AR231+AS231</f>
        <v>0</v>
      </c>
      <c r="AU231" s="30">
        <f>AU233+AU234+AU237</f>
        <v>0</v>
      </c>
      <c r="AV231" s="30">
        <f t="shared" ref="AV231:AV235" si="584">AT231+AU231</f>
        <v>0</v>
      </c>
      <c r="AW231" s="30">
        <f>AW233+AW234+AW237</f>
        <v>0</v>
      </c>
      <c r="AX231" s="30">
        <f t="shared" ref="AX231:AX235" si="585">AV231+AW231</f>
        <v>0</v>
      </c>
      <c r="AY231" s="31"/>
      <c r="AZ231" s="33">
        <v>0</v>
      </c>
    </row>
    <row r="232" spans="1:53" x14ac:dyDescent="0.3">
      <c r="A232" s="81"/>
      <c r="B232" s="79" t="s">
        <v>59</v>
      </c>
      <c r="C232" s="82"/>
      <c r="D232" s="30">
        <f>D238</f>
        <v>11500</v>
      </c>
      <c r="E232" s="30">
        <f>E238</f>
        <v>0</v>
      </c>
      <c r="F232" s="29">
        <f t="shared" si="422"/>
        <v>11500</v>
      </c>
      <c r="G232" s="30">
        <f>G238</f>
        <v>0</v>
      </c>
      <c r="H232" s="29">
        <f t="shared" si="572"/>
        <v>11500</v>
      </c>
      <c r="I232" s="30">
        <f>I238</f>
        <v>0</v>
      </c>
      <c r="J232" s="29">
        <f t="shared" si="573"/>
        <v>11500</v>
      </c>
      <c r="K232" s="30">
        <f>K238</f>
        <v>0</v>
      </c>
      <c r="L232" s="29">
        <f>J232+K232</f>
        <v>11500</v>
      </c>
      <c r="M232" s="30">
        <f>M238</f>
        <v>0</v>
      </c>
      <c r="N232" s="29">
        <f t="shared" si="575"/>
        <v>11500</v>
      </c>
      <c r="O232" s="30">
        <f>O238</f>
        <v>0</v>
      </c>
      <c r="P232" s="29">
        <f t="shared" si="576"/>
        <v>11500</v>
      </c>
      <c r="Q232" s="30">
        <f>Q238</f>
        <v>0</v>
      </c>
      <c r="R232" s="15">
        <f t="shared" si="577"/>
        <v>11500</v>
      </c>
      <c r="S232" s="30">
        <f t="shared" ref="S232:AJ232" si="586">S238</f>
        <v>0</v>
      </c>
      <c r="T232" s="30">
        <f>T238</f>
        <v>0</v>
      </c>
      <c r="U232" s="29">
        <f t="shared" si="429"/>
        <v>0</v>
      </c>
      <c r="V232" s="30">
        <f>V238</f>
        <v>0</v>
      </c>
      <c r="W232" s="29">
        <f t="shared" si="579"/>
        <v>0</v>
      </c>
      <c r="X232" s="30">
        <f>X238</f>
        <v>0</v>
      </c>
      <c r="Y232" s="29">
        <f>W232+X232</f>
        <v>0</v>
      </c>
      <c r="Z232" s="30">
        <f>Z238</f>
        <v>0</v>
      </c>
      <c r="AA232" s="29">
        <f>Y232+Z232</f>
        <v>0</v>
      </c>
      <c r="AB232" s="30">
        <f>AB238</f>
        <v>0</v>
      </c>
      <c r="AC232" s="29">
        <f>AA232+AB232</f>
        <v>0</v>
      </c>
      <c r="AD232" s="30">
        <f>AD238</f>
        <v>0</v>
      </c>
      <c r="AE232" s="29">
        <f>AC232+AD232</f>
        <v>0</v>
      </c>
      <c r="AF232" s="30">
        <f>AF238</f>
        <v>0</v>
      </c>
      <c r="AG232" s="29">
        <f>AE232+AF232</f>
        <v>0</v>
      </c>
      <c r="AH232" s="30">
        <f>AH238</f>
        <v>0</v>
      </c>
      <c r="AI232" s="15">
        <f>AG232+AH232</f>
        <v>0</v>
      </c>
      <c r="AJ232" s="30">
        <f t="shared" si="586"/>
        <v>0</v>
      </c>
      <c r="AK232" s="30">
        <f>AK238</f>
        <v>0</v>
      </c>
      <c r="AL232" s="30">
        <f t="shared" si="431"/>
        <v>0</v>
      </c>
      <c r="AM232" s="30">
        <f>AM238</f>
        <v>0</v>
      </c>
      <c r="AN232" s="30">
        <f t="shared" si="580"/>
        <v>0</v>
      </c>
      <c r="AO232" s="30">
        <f>AO238</f>
        <v>0</v>
      </c>
      <c r="AP232" s="30">
        <f t="shared" si="581"/>
        <v>0</v>
      </c>
      <c r="AQ232" s="30">
        <f>AQ238</f>
        <v>0</v>
      </c>
      <c r="AR232" s="30">
        <f t="shared" si="582"/>
        <v>0</v>
      </c>
      <c r="AS232" s="30">
        <f>AS238</f>
        <v>0</v>
      </c>
      <c r="AT232" s="30">
        <f t="shared" si="583"/>
        <v>0</v>
      </c>
      <c r="AU232" s="30">
        <f>AU238</f>
        <v>0</v>
      </c>
      <c r="AV232" s="30">
        <f t="shared" si="584"/>
        <v>0</v>
      </c>
      <c r="AW232" s="30">
        <f>AW238</f>
        <v>0</v>
      </c>
      <c r="AX232" s="16">
        <f t="shared" si="585"/>
        <v>0</v>
      </c>
      <c r="AY232" s="31"/>
      <c r="AZ232" s="33"/>
      <c r="BA232" s="32"/>
    </row>
    <row r="233" spans="1:53" ht="56.25" x14ac:dyDescent="0.3">
      <c r="A233" s="96" t="s">
        <v>279</v>
      </c>
      <c r="B233" s="108" t="s">
        <v>61</v>
      </c>
      <c r="C233" s="6" t="s">
        <v>128</v>
      </c>
      <c r="D233" s="16">
        <v>168660</v>
      </c>
      <c r="E233" s="46">
        <v>20000</v>
      </c>
      <c r="F233" s="15">
        <f t="shared" si="422"/>
        <v>188660</v>
      </c>
      <c r="G233" s="16">
        <f>379.269+1124.214</f>
        <v>1503.4829999999999</v>
      </c>
      <c r="H233" s="15">
        <f t="shared" si="572"/>
        <v>190163.48300000001</v>
      </c>
      <c r="I233" s="16"/>
      <c r="J233" s="15">
        <f t="shared" si="573"/>
        <v>190163.48300000001</v>
      </c>
      <c r="K233" s="16"/>
      <c r="L233" s="15">
        <f t="shared" si="574"/>
        <v>190163.48300000001</v>
      </c>
      <c r="M233" s="16"/>
      <c r="N233" s="15">
        <f t="shared" si="575"/>
        <v>190163.48300000001</v>
      </c>
      <c r="O233" s="16"/>
      <c r="P233" s="15">
        <f t="shared" si="576"/>
        <v>190163.48300000001</v>
      </c>
      <c r="Q233" s="26">
        <v>-30000</v>
      </c>
      <c r="R233" s="15">
        <f t="shared" si="577"/>
        <v>160163.48300000001</v>
      </c>
      <c r="S233" s="16">
        <v>246018.2</v>
      </c>
      <c r="T233" s="46"/>
      <c r="U233" s="15">
        <f t="shared" si="429"/>
        <v>246018.2</v>
      </c>
      <c r="V233" s="16"/>
      <c r="W233" s="15">
        <f t="shared" si="579"/>
        <v>246018.2</v>
      </c>
      <c r="X233" s="16"/>
      <c r="Y233" s="15">
        <f>W233+X233</f>
        <v>246018.2</v>
      </c>
      <c r="Z233" s="16"/>
      <c r="AA233" s="15">
        <f>Y233+Z233</f>
        <v>246018.2</v>
      </c>
      <c r="AB233" s="16"/>
      <c r="AC233" s="15">
        <f>AA233+AB233</f>
        <v>246018.2</v>
      </c>
      <c r="AD233" s="16"/>
      <c r="AE233" s="15">
        <f>AC233+AD233</f>
        <v>246018.2</v>
      </c>
      <c r="AF233" s="16"/>
      <c r="AG233" s="15">
        <f>AE233+AF233</f>
        <v>246018.2</v>
      </c>
      <c r="AH233" s="26">
        <v>30000</v>
      </c>
      <c r="AI233" s="15">
        <f>AG233+AH233</f>
        <v>276018.2</v>
      </c>
      <c r="AJ233" s="16">
        <v>0</v>
      </c>
      <c r="AK233" s="16"/>
      <c r="AL233" s="16">
        <f t="shared" si="431"/>
        <v>0</v>
      </c>
      <c r="AM233" s="16"/>
      <c r="AN233" s="16">
        <f t="shared" si="580"/>
        <v>0</v>
      </c>
      <c r="AO233" s="16"/>
      <c r="AP233" s="16">
        <f t="shared" si="581"/>
        <v>0</v>
      </c>
      <c r="AQ233" s="16"/>
      <c r="AR233" s="16">
        <f t="shared" si="582"/>
        <v>0</v>
      </c>
      <c r="AS233" s="16"/>
      <c r="AT233" s="16">
        <f t="shared" si="583"/>
        <v>0</v>
      </c>
      <c r="AU233" s="16"/>
      <c r="AV233" s="16">
        <f t="shared" si="584"/>
        <v>0</v>
      </c>
      <c r="AW233" s="26"/>
      <c r="AX233" s="16">
        <f t="shared" si="585"/>
        <v>0</v>
      </c>
      <c r="AY233" s="8" t="s">
        <v>119</v>
      </c>
      <c r="AZ233" s="13"/>
    </row>
    <row r="234" spans="1:53" ht="75" x14ac:dyDescent="0.3">
      <c r="A234" s="98"/>
      <c r="B234" s="109"/>
      <c r="C234" s="6" t="s">
        <v>129</v>
      </c>
      <c r="D234" s="16">
        <v>0</v>
      </c>
      <c r="E234" s="46">
        <v>0</v>
      </c>
      <c r="F234" s="15">
        <f t="shared" si="422"/>
        <v>0</v>
      </c>
      <c r="G234" s="16">
        <v>0</v>
      </c>
      <c r="H234" s="15">
        <f t="shared" si="572"/>
        <v>0</v>
      </c>
      <c r="I234" s="16">
        <v>0</v>
      </c>
      <c r="J234" s="15">
        <f t="shared" si="573"/>
        <v>0</v>
      </c>
      <c r="K234" s="16">
        <v>0</v>
      </c>
      <c r="L234" s="15">
        <f t="shared" si="574"/>
        <v>0</v>
      </c>
      <c r="M234" s="16">
        <v>0</v>
      </c>
      <c r="N234" s="15">
        <f t="shared" si="575"/>
        <v>0</v>
      </c>
      <c r="O234" s="16">
        <v>0</v>
      </c>
      <c r="P234" s="15">
        <f t="shared" si="576"/>
        <v>0</v>
      </c>
      <c r="Q234" s="26">
        <v>0</v>
      </c>
      <c r="R234" s="15">
        <f t="shared" si="577"/>
        <v>0</v>
      </c>
      <c r="S234" s="16">
        <v>13981.8</v>
      </c>
      <c r="T234" s="46">
        <v>0</v>
      </c>
      <c r="U234" s="15">
        <f t="shared" si="429"/>
        <v>13981.8</v>
      </c>
      <c r="V234" s="16">
        <v>0</v>
      </c>
      <c r="W234" s="15">
        <f t="shared" si="579"/>
        <v>13981.8</v>
      </c>
      <c r="X234" s="16">
        <v>0</v>
      </c>
      <c r="Y234" s="15">
        <f>W234+X234</f>
        <v>13981.8</v>
      </c>
      <c r="Z234" s="16">
        <v>0</v>
      </c>
      <c r="AA234" s="15">
        <f>Y234+Z234</f>
        <v>13981.8</v>
      </c>
      <c r="AB234" s="16">
        <v>0</v>
      </c>
      <c r="AC234" s="15">
        <f>AA234+AB234</f>
        <v>13981.8</v>
      </c>
      <c r="AD234" s="16">
        <v>0</v>
      </c>
      <c r="AE234" s="15">
        <f>AC234+AD234</f>
        <v>13981.8</v>
      </c>
      <c r="AF234" s="16">
        <v>0</v>
      </c>
      <c r="AG234" s="15">
        <f>AE234+AF234</f>
        <v>13981.8</v>
      </c>
      <c r="AH234" s="26">
        <v>0</v>
      </c>
      <c r="AI234" s="15">
        <f>AG234+AH234</f>
        <v>13981.8</v>
      </c>
      <c r="AJ234" s="16">
        <v>0</v>
      </c>
      <c r="AK234" s="16">
        <v>0</v>
      </c>
      <c r="AL234" s="16">
        <f t="shared" si="431"/>
        <v>0</v>
      </c>
      <c r="AM234" s="16">
        <v>0</v>
      </c>
      <c r="AN234" s="16">
        <f t="shared" si="580"/>
        <v>0</v>
      </c>
      <c r="AO234" s="16">
        <v>0</v>
      </c>
      <c r="AP234" s="16">
        <f t="shared" si="581"/>
        <v>0</v>
      </c>
      <c r="AQ234" s="16">
        <v>0</v>
      </c>
      <c r="AR234" s="16">
        <f t="shared" si="582"/>
        <v>0</v>
      </c>
      <c r="AS234" s="16">
        <v>0</v>
      </c>
      <c r="AT234" s="16">
        <f t="shared" si="583"/>
        <v>0</v>
      </c>
      <c r="AU234" s="16">
        <v>0</v>
      </c>
      <c r="AV234" s="16">
        <f t="shared" si="584"/>
        <v>0</v>
      </c>
      <c r="AW234" s="26">
        <v>0</v>
      </c>
      <c r="AX234" s="16">
        <f t="shared" si="585"/>
        <v>0</v>
      </c>
      <c r="AY234" s="8" t="s">
        <v>119</v>
      </c>
      <c r="AZ234" s="13"/>
    </row>
    <row r="235" spans="1:53" ht="75" x14ac:dyDescent="0.3">
      <c r="A235" s="58" t="s">
        <v>282</v>
      </c>
      <c r="B235" s="79" t="s">
        <v>130</v>
      </c>
      <c r="C235" s="6" t="s">
        <v>128</v>
      </c>
      <c r="D235" s="16">
        <f>D237+D238</f>
        <v>21424.2</v>
      </c>
      <c r="E235" s="46">
        <f>E237+E238</f>
        <v>0</v>
      </c>
      <c r="F235" s="15">
        <f t="shared" si="422"/>
        <v>21424.2</v>
      </c>
      <c r="G235" s="16">
        <f>G237+G238</f>
        <v>0</v>
      </c>
      <c r="H235" s="15">
        <f t="shared" si="572"/>
        <v>21424.2</v>
      </c>
      <c r="I235" s="16">
        <f>I237+I238</f>
        <v>-9924.2000000000007</v>
      </c>
      <c r="J235" s="15">
        <f t="shared" si="573"/>
        <v>11500</v>
      </c>
      <c r="K235" s="16">
        <f>K237+K238</f>
        <v>0</v>
      </c>
      <c r="L235" s="15">
        <f t="shared" si="574"/>
        <v>11500</v>
      </c>
      <c r="M235" s="16">
        <f>M237+M238</f>
        <v>0</v>
      </c>
      <c r="N235" s="15">
        <f t="shared" si="575"/>
        <v>11500</v>
      </c>
      <c r="O235" s="16">
        <f>O237+O238</f>
        <v>0</v>
      </c>
      <c r="P235" s="15">
        <f t="shared" si="576"/>
        <v>11500</v>
      </c>
      <c r="Q235" s="26">
        <f>Q237+Q238</f>
        <v>0</v>
      </c>
      <c r="R235" s="15">
        <f t="shared" si="577"/>
        <v>11500</v>
      </c>
      <c r="S235" s="16">
        <f t="shared" ref="S235:AJ235" si="587">S237+S238</f>
        <v>0</v>
      </c>
      <c r="T235" s="46">
        <f>T237+T238</f>
        <v>0</v>
      </c>
      <c r="U235" s="15">
        <f t="shared" si="429"/>
        <v>0</v>
      </c>
      <c r="V235" s="16">
        <f>V237+V238</f>
        <v>0</v>
      </c>
      <c r="W235" s="15">
        <f t="shared" si="579"/>
        <v>0</v>
      </c>
      <c r="X235" s="16">
        <f>X237+X238</f>
        <v>0</v>
      </c>
      <c r="Y235" s="15">
        <f>W235+X235</f>
        <v>0</v>
      </c>
      <c r="Z235" s="16">
        <f>Z237+Z238</f>
        <v>0</v>
      </c>
      <c r="AA235" s="15">
        <f>Y235+Z235</f>
        <v>0</v>
      </c>
      <c r="AB235" s="16">
        <f>AB237+AB238</f>
        <v>0</v>
      </c>
      <c r="AC235" s="15">
        <f>AA235+AB235</f>
        <v>0</v>
      </c>
      <c r="AD235" s="16">
        <f>AD237+AD238</f>
        <v>0</v>
      </c>
      <c r="AE235" s="15">
        <f>AC235+AD235</f>
        <v>0</v>
      </c>
      <c r="AF235" s="16">
        <f>AF237+AF238</f>
        <v>0</v>
      </c>
      <c r="AG235" s="15">
        <f>AE235+AF235</f>
        <v>0</v>
      </c>
      <c r="AH235" s="26">
        <f>AH237+AH238</f>
        <v>0</v>
      </c>
      <c r="AI235" s="15">
        <f>AG235+AH235</f>
        <v>0</v>
      </c>
      <c r="AJ235" s="16">
        <f t="shared" si="587"/>
        <v>0</v>
      </c>
      <c r="AK235" s="16">
        <f>AK237+AK238</f>
        <v>0</v>
      </c>
      <c r="AL235" s="16">
        <f t="shared" si="431"/>
        <v>0</v>
      </c>
      <c r="AM235" s="16">
        <f>AM237+AM238</f>
        <v>0</v>
      </c>
      <c r="AN235" s="16">
        <f t="shared" si="580"/>
        <v>0</v>
      </c>
      <c r="AO235" s="16">
        <f>AO237+AO238</f>
        <v>0</v>
      </c>
      <c r="AP235" s="16">
        <f t="shared" si="581"/>
        <v>0</v>
      </c>
      <c r="AQ235" s="16">
        <f>AQ237+AQ238</f>
        <v>0</v>
      </c>
      <c r="AR235" s="16">
        <f t="shared" si="582"/>
        <v>0</v>
      </c>
      <c r="AS235" s="16">
        <f>AS237+AS238</f>
        <v>0</v>
      </c>
      <c r="AT235" s="16">
        <f t="shared" si="583"/>
        <v>0</v>
      </c>
      <c r="AU235" s="16">
        <f>AU237+AU238</f>
        <v>0</v>
      </c>
      <c r="AV235" s="16">
        <f t="shared" si="584"/>
        <v>0</v>
      </c>
      <c r="AW235" s="26">
        <f>AW237+AW238</f>
        <v>0</v>
      </c>
      <c r="AX235" s="16">
        <f t="shared" si="585"/>
        <v>0</v>
      </c>
      <c r="AY235" s="8"/>
      <c r="AZ235" s="13"/>
    </row>
    <row r="236" spans="1:53" x14ac:dyDescent="0.3">
      <c r="A236" s="58"/>
      <c r="B236" s="79" t="s">
        <v>5</v>
      </c>
      <c r="C236" s="6"/>
      <c r="D236" s="16"/>
      <c r="E236" s="46"/>
      <c r="F236" s="15"/>
      <c r="G236" s="16"/>
      <c r="H236" s="15"/>
      <c r="I236" s="16"/>
      <c r="J236" s="15"/>
      <c r="K236" s="16"/>
      <c r="L236" s="15"/>
      <c r="M236" s="16"/>
      <c r="N236" s="15"/>
      <c r="O236" s="16"/>
      <c r="P236" s="15"/>
      <c r="Q236" s="26"/>
      <c r="R236" s="15"/>
      <c r="S236" s="16"/>
      <c r="T236" s="46"/>
      <c r="U236" s="15"/>
      <c r="V236" s="16"/>
      <c r="W236" s="15"/>
      <c r="X236" s="16"/>
      <c r="Y236" s="15"/>
      <c r="Z236" s="16"/>
      <c r="AA236" s="15"/>
      <c r="AB236" s="16"/>
      <c r="AC236" s="15"/>
      <c r="AD236" s="16"/>
      <c r="AE236" s="15"/>
      <c r="AF236" s="16"/>
      <c r="AG236" s="15"/>
      <c r="AH236" s="26"/>
      <c r="AI236" s="15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26"/>
      <c r="AX236" s="16"/>
      <c r="AY236" s="8"/>
      <c r="AZ236" s="13"/>
    </row>
    <row r="237" spans="1:53" hidden="1" x14ac:dyDescent="0.3">
      <c r="A237" s="1"/>
      <c r="B237" s="21" t="s">
        <v>6</v>
      </c>
      <c r="C237" s="6"/>
      <c r="D237" s="16">
        <v>9924.2000000000007</v>
      </c>
      <c r="E237" s="46"/>
      <c r="F237" s="15">
        <f t="shared" si="422"/>
        <v>9924.2000000000007</v>
      </c>
      <c r="G237" s="16"/>
      <c r="H237" s="15">
        <f t="shared" ref="H237:H239" si="588">F237+G237</f>
        <v>9924.2000000000007</v>
      </c>
      <c r="I237" s="16">
        <v>-9924.2000000000007</v>
      </c>
      <c r="J237" s="15">
        <f t="shared" ref="J237:J239" si="589">H237+I237</f>
        <v>0</v>
      </c>
      <c r="K237" s="16"/>
      <c r="L237" s="15">
        <f t="shared" ref="L237:L239" si="590">J237+K237</f>
        <v>0</v>
      </c>
      <c r="M237" s="16"/>
      <c r="N237" s="15">
        <f t="shared" ref="N237:N239" si="591">L237+M237</f>
        <v>0</v>
      </c>
      <c r="O237" s="16"/>
      <c r="P237" s="15">
        <f t="shared" ref="P237:P239" si="592">N237+O237</f>
        <v>0</v>
      </c>
      <c r="Q237" s="26"/>
      <c r="R237" s="15">
        <f t="shared" ref="R237:R239" si="593">P237+Q237</f>
        <v>0</v>
      </c>
      <c r="S237" s="16">
        <v>0</v>
      </c>
      <c r="T237" s="46"/>
      <c r="U237" s="15">
        <f t="shared" si="429"/>
        <v>0</v>
      </c>
      <c r="V237" s="16"/>
      <c r="W237" s="15">
        <f t="shared" ref="W237:W239" si="594">U237+V237</f>
        <v>0</v>
      </c>
      <c r="X237" s="16"/>
      <c r="Y237" s="15">
        <f>W237+X237</f>
        <v>0</v>
      </c>
      <c r="Z237" s="16"/>
      <c r="AA237" s="15">
        <f>Y237+Z237</f>
        <v>0</v>
      </c>
      <c r="AB237" s="16"/>
      <c r="AC237" s="15">
        <f>AA237+AB237</f>
        <v>0</v>
      </c>
      <c r="AD237" s="16"/>
      <c r="AE237" s="15">
        <f>AC237+AD237</f>
        <v>0</v>
      </c>
      <c r="AF237" s="16"/>
      <c r="AG237" s="15">
        <f>AE237+AF237</f>
        <v>0</v>
      </c>
      <c r="AH237" s="26"/>
      <c r="AI237" s="15">
        <f>AG237+AH237</f>
        <v>0</v>
      </c>
      <c r="AJ237" s="16">
        <v>0</v>
      </c>
      <c r="AK237" s="16"/>
      <c r="AL237" s="16">
        <f t="shared" si="431"/>
        <v>0</v>
      </c>
      <c r="AM237" s="16"/>
      <c r="AN237" s="16">
        <f t="shared" ref="AN237:AN239" si="595">AL237+AM237</f>
        <v>0</v>
      </c>
      <c r="AO237" s="16"/>
      <c r="AP237" s="16">
        <f t="shared" ref="AP237:AP239" si="596">AN237+AO237</f>
        <v>0</v>
      </c>
      <c r="AQ237" s="16"/>
      <c r="AR237" s="16">
        <f t="shared" ref="AR237:AR239" si="597">AP237+AQ237</f>
        <v>0</v>
      </c>
      <c r="AS237" s="16"/>
      <c r="AT237" s="16">
        <f t="shared" ref="AT237:AT239" si="598">AR237+AS237</f>
        <v>0</v>
      </c>
      <c r="AU237" s="16"/>
      <c r="AV237" s="16">
        <f t="shared" ref="AV237:AV239" si="599">AT237+AU237</f>
        <v>0</v>
      </c>
      <c r="AW237" s="26"/>
      <c r="AX237" s="16">
        <f t="shared" ref="AX237:AX239" si="600">AV237+AW237</f>
        <v>0</v>
      </c>
      <c r="AY237" s="8" t="s">
        <v>131</v>
      </c>
      <c r="AZ237" s="13">
        <v>0</v>
      </c>
    </row>
    <row r="238" spans="1:53" x14ac:dyDescent="0.3">
      <c r="A238" s="58"/>
      <c r="B238" s="79" t="s">
        <v>59</v>
      </c>
      <c r="C238" s="6"/>
      <c r="D238" s="16">
        <v>11500</v>
      </c>
      <c r="E238" s="46"/>
      <c r="F238" s="15">
        <f t="shared" si="422"/>
        <v>11500</v>
      </c>
      <c r="G238" s="16"/>
      <c r="H238" s="15">
        <f t="shared" si="588"/>
        <v>11500</v>
      </c>
      <c r="I238" s="16"/>
      <c r="J238" s="15">
        <f t="shared" si="589"/>
        <v>11500</v>
      </c>
      <c r="K238" s="16"/>
      <c r="L238" s="15">
        <f t="shared" si="590"/>
        <v>11500</v>
      </c>
      <c r="M238" s="16"/>
      <c r="N238" s="15">
        <f t="shared" si="591"/>
        <v>11500</v>
      </c>
      <c r="O238" s="16"/>
      <c r="P238" s="15">
        <f t="shared" si="592"/>
        <v>11500</v>
      </c>
      <c r="Q238" s="26"/>
      <c r="R238" s="15">
        <f t="shared" si="593"/>
        <v>11500</v>
      </c>
      <c r="S238" s="16">
        <v>0</v>
      </c>
      <c r="T238" s="46"/>
      <c r="U238" s="15">
        <f t="shared" si="429"/>
        <v>0</v>
      </c>
      <c r="V238" s="16"/>
      <c r="W238" s="15">
        <f t="shared" si="594"/>
        <v>0</v>
      </c>
      <c r="X238" s="16"/>
      <c r="Y238" s="15">
        <f>W238+X238</f>
        <v>0</v>
      </c>
      <c r="Z238" s="16"/>
      <c r="AA238" s="15">
        <f>Y238+Z238</f>
        <v>0</v>
      </c>
      <c r="AB238" s="16"/>
      <c r="AC238" s="15">
        <f>AA238+AB238</f>
        <v>0</v>
      </c>
      <c r="AD238" s="16"/>
      <c r="AE238" s="15">
        <f>AC238+AD238</f>
        <v>0</v>
      </c>
      <c r="AF238" s="16"/>
      <c r="AG238" s="15">
        <f>AE238+AF238</f>
        <v>0</v>
      </c>
      <c r="AH238" s="26"/>
      <c r="AI238" s="15">
        <f>AG238+AH238</f>
        <v>0</v>
      </c>
      <c r="AJ238" s="16">
        <v>0</v>
      </c>
      <c r="AK238" s="16"/>
      <c r="AL238" s="16">
        <f t="shared" si="431"/>
        <v>0</v>
      </c>
      <c r="AM238" s="16"/>
      <c r="AN238" s="16">
        <f t="shared" si="595"/>
        <v>0</v>
      </c>
      <c r="AO238" s="16"/>
      <c r="AP238" s="16">
        <f t="shared" si="596"/>
        <v>0</v>
      </c>
      <c r="AQ238" s="16"/>
      <c r="AR238" s="16">
        <f t="shared" si="597"/>
        <v>0</v>
      </c>
      <c r="AS238" s="16"/>
      <c r="AT238" s="16">
        <f t="shared" si="598"/>
        <v>0</v>
      </c>
      <c r="AU238" s="16"/>
      <c r="AV238" s="16">
        <f t="shared" si="599"/>
        <v>0</v>
      </c>
      <c r="AW238" s="26"/>
      <c r="AX238" s="16">
        <f t="shared" si="600"/>
        <v>0</v>
      </c>
      <c r="AY238" s="8" t="s">
        <v>396</v>
      </c>
      <c r="AZ238" s="13"/>
    </row>
    <row r="239" spans="1:53" x14ac:dyDescent="0.3">
      <c r="A239" s="58"/>
      <c r="B239" s="129" t="s">
        <v>7</v>
      </c>
      <c r="C239" s="130"/>
      <c r="D239" s="30">
        <f>D241+D242</f>
        <v>501148.29999999993</v>
      </c>
      <c r="E239" s="30">
        <f>E241+E242</f>
        <v>4028</v>
      </c>
      <c r="F239" s="29">
        <f t="shared" si="422"/>
        <v>505176.29999999993</v>
      </c>
      <c r="G239" s="30">
        <f>G241+G242</f>
        <v>64247.038</v>
      </c>
      <c r="H239" s="29">
        <f t="shared" si="588"/>
        <v>569423.33799999999</v>
      </c>
      <c r="I239" s="30">
        <f>I241+I242</f>
        <v>-5255.2020000000002</v>
      </c>
      <c r="J239" s="29">
        <f t="shared" si="589"/>
        <v>564168.13599999994</v>
      </c>
      <c r="K239" s="30">
        <f>K241+K242</f>
        <v>4646.2020000000002</v>
      </c>
      <c r="L239" s="29">
        <f t="shared" si="590"/>
        <v>568814.33799999999</v>
      </c>
      <c r="M239" s="30">
        <f>M241+M242</f>
        <v>-30000</v>
      </c>
      <c r="N239" s="29">
        <f t="shared" si="591"/>
        <v>538814.33799999999</v>
      </c>
      <c r="O239" s="30">
        <f>O241+O242</f>
        <v>0</v>
      </c>
      <c r="P239" s="29">
        <f t="shared" si="592"/>
        <v>538814.33799999999</v>
      </c>
      <c r="Q239" s="30">
        <f>Q241+Q242</f>
        <v>-138630.60700000002</v>
      </c>
      <c r="R239" s="15">
        <f t="shared" si="593"/>
        <v>400183.73099999997</v>
      </c>
      <c r="S239" s="30">
        <f t="shared" ref="S239:AJ239" si="601">S241+S242</f>
        <v>408577.2</v>
      </c>
      <c r="T239" s="30">
        <f>T241+T242</f>
        <v>-4109</v>
      </c>
      <c r="U239" s="29">
        <f t="shared" si="429"/>
        <v>404468.2</v>
      </c>
      <c r="V239" s="30">
        <f>V241+V242</f>
        <v>0</v>
      </c>
      <c r="W239" s="29">
        <f t="shared" si="594"/>
        <v>404468.2</v>
      </c>
      <c r="X239" s="30">
        <f>X241+X242</f>
        <v>0</v>
      </c>
      <c r="Y239" s="29">
        <f>W239+X239</f>
        <v>404468.2</v>
      </c>
      <c r="Z239" s="30">
        <f>Z241+Z242</f>
        <v>0</v>
      </c>
      <c r="AA239" s="29">
        <f>Y239+Z239</f>
        <v>404468.2</v>
      </c>
      <c r="AB239" s="30">
        <f>AB241+AB242</f>
        <v>0</v>
      </c>
      <c r="AC239" s="29">
        <f>AA239+AB239</f>
        <v>404468.2</v>
      </c>
      <c r="AD239" s="30">
        <f>AD241+AD242</f>
        <v>0</v>
      </c>
      <c r="AE239" s="29">
        <f>AC239+AD239</f>
        <v>404468.2</v>
      </c>
      <c r="AF239" s="30">
        <f>AF241+AF242</f>
        <v>0</v>
      </c>
      <c r="AG239" s="29">
        <f>AE239+AF239</f>
        <v>404468.2</v>
      </c>
      <c r="AH239" s="30">
        <f>AH241+AH242</f>
        <v>138630.60700000002</v>
      </c>
      <c r="AI239" s="15">
        <f>AG239+AH239</f>
        <v>543098.80700000003</v>
      </c>
      <c r="AJ239" s="30">
        <f t="shared" si="601"/>
        <v>276286.2</v>
      </c>
      <c r="AK239" s="30">
        <f>AK241+AK242</f>
        <v>0</v>
      </c>
      <c r="AL239" s="30">
        <f t="shared" si="431"/>
        <v>276286.2</v>
      </c>
      <c r="AM239" s="30">
        <f>AM241+AM242</f>
        <v>0</v>
      </c>
      <c r="AN239" s="30">
        <f t="shared" si="595"/>
        <v>276286.2</v>
      </c>
      <c r="AO239" s="30">
        <f>AO241+AO242</f>
        <v>0</v>
      </c>
      <c r="AP239" s="30">
        <f t="shared" si="596"/>
        <v>276286.2</v>
      </c>
      <c r="AQ239" s="30">
        <f>AQ241+AQ242</f>
        <v>0</v>
      </c>
      <c r="AR239" s="30">
        <f t="shared" si="597"/>
        <v>276286.2</v>
      </c>
      <c r="AS239" s="30">
        <f>AS241+AS242</f>
        <v>30000</v>
      </c>
      <c r="AT239" s="30">
        <f t="shared" si="598"/>
        <v>306286.2</v>
      </c>
      <c r="AU239" s="30">
        <f>AU241+AU242</f>
        <v>0</v>
      </c>
      <c r="AV239" s="30">
        <f t="shared" si="599"/>
        <v>306286.2</v>
      </c>
      <c r="AW239" s="30">
        <f>AW241+AW242</f>
        <v>0</v>
      </c>
      <c r="AX239" s="16">
        <f t="shared" si="600"/>
        <v>306286.2</v>
      </c>
      <c r="AY239" s="31"/>
      <c r="AZ239" s="33"/>
      <c r="BA239" s="32"/>
    </row>
    <row r="240" spans="1:53" x14ac:dyDescent="0.3">
      <c r="A240" s="58"/>
      <c r="B240" s="79" t="s">
        <v>5</v>
      </c>
      <c r="C240" s="130"/>
      <c r="D240" s="30"/>
      <c r="E240" s="30"/>
      <c r="F240" s="29"/>
      <c r="G240" s="30"/>
      <c r="H240" s="29"/>
      <c r="I240" s="30"/>
      <c r="J240" s="29"/>
      <c r="K240" s="30"/>
      <c r="L240" s="29"/>
      <c r="M240" s="30"/>
      <c r="N240" s="29"/>
      <c r="O240" s="30"/>
      <c r="P240" s="29"/>
      <c r="Q240" s="30"/>
      <c r="R240" s="15"/>
      <c r="S240" s="30"/>
      <c r="T240" s="30"/>
      <c r="U240" s="29"/>
      <c r="V240" s="30"/>
      <c r="W240" s="29"/>
      <c r="X240" s="30"/>
      <c r="Y240" s="29"/>
      <c r="Z240" s="30"/>
      <c r="AA240" s="29"/>
      <c r="AB240" s="30"/>
      <c r="AC240" s="29"/>
      <c r="AD240" s="30"/>
      <c r="AE240" s="29"/>
      <c r="AF240" s="30"/>
      <c r="AG240" s="29"/>
      <c r="AH240" s="30"/>
      <c r="AI240" s="15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16"/>
      <c r="AY240" s="31"/>
      <c r="AZ240" s="33"/>
      <c r="BA240" s="32"/>
    </row>
    <row r="241" spans="1:53" s="32" customFormat="1" hidden="1" x14ac:dyDescent="0.3">
      <c r="A241" s="28"/>
      <c r="B241" s="48" t="s">
        <v>6</v>
      </c>
      <c r="C241" s="54"/>
      <c r="D241" s="30">
        <f>D243+D245+D247+D250+D252+D244+D246</f>
        <v>393360.69999999995</v>
      </c>
      <c r="E241" s="30">
        <f>E243+E245+E247+E250+E252+E244+E246</f>
        <v>4028</v>
      </c>
      <c r="F241" s="29">
        <f t="shared" si="422"/>
        <v>397388.69999999995</v>
      </c>
      <c r="G241" s="30">
        <f>G243+G245+G247+G250+G252+G244+G246+G253</f>
        <v>64247.038</v>
      </c>
      <c r="H241" s="29">
        <f t="shared" ref="H241:H248" si="602">F241+G241</f>
        <v>461635.73799999995</v>
      </c>
      <c r="I241" s="30">
        <f>I243+I245+I247+I250+I252+I244+I246+I253</f>
        <v>-5255.2020000000002</v>
      </c>
      <c r="J241" s="29">
        <f t="shared" ref="J241:J248" si="603">H241+I241</f>
        <v>456380.53599999996</v>
      </c>
      <c r="K241" s="30">
        <f>K243+K245+K247+K250+K252+K244+K246+K253</f>
        <v>4646.2020000000002</v>
      </c>
      <c r="L241" s="29">
        <f t="shared" ref="L241:L248" si="604">J241+K241</f>
        <v>461026.73799999995</v>
      </c>
      <c r="M241" s="30">
        <f>M243+M245+M247+M250+M252+M244+M246+M253</f>
        <v>-30000</v>
      </c>
      <c r="N241" s="29">
        <f t="shared" ref="N241:N248" si="605">L241+M241</f>
        <v>431026.73799999995</v>
      </c>
      <c r="O241" s="30">
        <f>O243+O245+O247+O250+O252+O244+O246+O253</f>
        <v>0</v>
      </c>
      <c r="P241" s="29">
        <f t="shared" ref="P241:P248" si="606">N241+O241</f>
        <v>431026.73799999995</v>
      </c>
      <c r="Q241" s="30">
        <f>Q243+Q245+Q247+Q250+Q252+Q244+Q246+Q253</f>
        <v>-138630.60700000002</v>
      </c>
      <c r="R241" s="29">
        <f t="shared" ref="R241:R248" si="607">P241+Q241</f>
        <v>292396.13099999994</v>
      </c>
      <c r="S241" s="30">
        <f t="shared" ref="S241:AJ241" si="608">S243+S245+S247+S250+S252+S244+S246</f>
        <v>408577.2</v>
      </c>
      <c r="T241" s="30">
        <f>T243+T245+T247+T250+T252+T244+T246</f>
        <v>-4109</v>
      </c>
      <c r="U241" s="29">
        <f t="shared" si="429"/>
        <v>404468.2</v>
      </c>
      <c r="V241" s="30">
        <f>V243+V245+V247+V250+V252+V244+V246+V253</f>
        <v>0</v>
      </c>
      <c r="W241" s="29">
        <f t="shared" ref="W241:W248" si="609">U241+V241</f>
        <v>404468.2</v>
      </c>
      <c r="X241" s="30">
        <f>X243+X245+X247+X250+X252+X244+X246+X253</f>
        <v>0</v>
      </c>
      <c r="Y241" s="29">
        <f t="shared" ref="Y241:Y248" si="610">W241+X241</f>
        <v>404468.2</v>
      </c>
      <c r="Z241" s="30">
        <f>Z243+Z245+Z247+Z250+Z252+Z244+Z246+Z253</f>
        <v>0</v>
      </c>
      <c r="AA241" s="29">
        <f t="shared" ref="AA241:AA248" si="611">Y241+Z241</f>
        <v>404468.2</v>
      </c>
      <c r="AB241" s="30">
        <f>AB243+AB245+AB247+AB250+AB252+AB244+AB246+AB253</f>
        <v>0</v>
      </c>
      <c r="AC241" s="29">
        <f t="shared" ref="AC241:AC248" si="612">AA241+AB241</f>
        <v>404468.2</v>
      </c>
      <c r="AD241" s="30">
        <f>AD243+AD245+AD247+AD250+AD252+AD244+AD246+AD253</f>
        <v>0</v>
      </c>
      <c r="AE241" s="29">
        <f t="shared" ref="AE241:AE248" si="613">AC241+AD241</f>
        <v>404468.2</v>
      </c>
      <c r="AF241" s="30">
        <f>AF243+AF245+AF247+AF250+AF252+AF244+AF246+AF253</f>
        <v>0</v>
      </c>
      <c r="AG241" s="29">
        <f t="shared" ref="AG241:AG248" si="614">AE241+AF241</f>
        <v>404468.2</v>
      </c>
      <c r="AH241" s="30">
        <f>AH243+AH245+AH247+AH250+AH252+AH244+AH246+AH253</f>
        <v>138630.60700000002</v>
      </c>
      <c r="AI241" s="29">
        <f t="shared" ref="AI241:AI248" si="615">AG241+AH241</f>
        <v>543098.80700000003</v>
      </c>
      <c r="AJ241" s="30">
        <f t="shared" si="608"/>
        <v>224073.8</v>
      </c>
      <c r="AK241" s="30">
        <f>AK243+AK245+AK247+AK250+AK252+AK244+AK246</f>
        <v>0</v>
      </c>
      <c r="AL241" s="30">
        <f t="shared" si="431"/>
        <v>224073.8</v>
      </c>
      <c r="AM241" s="30">
        <f>AM243+AM245+AM247+AM250+AM252+AM244+AM246+AM253</f>
        <v>0</v>
      </c>
      <c r="AN241" s="30">
        <f t="shared" ref="AN241:AN248" si="616">AL241+AM241</f>
        <v>224073.8</v>
      </c>
      <c r="AO241" s="30">
        <f>AO243+AO245+AO247+AO250+AO252+AO244+AO246+AO253</f>
        <v>0</v>
      </c>
      <c r="AP241" s="30">
        <f t="shared" ref="AP241:AP248" si="617">AN241+AO241</f>
        <v>224073.8</v>
      </c>
      <c r="AQ241" s="30">
        <f>AQ243+AQ245+AQ247+AQ250+AQ252+AQ244+AQ246+AQ253</f>
        <v>0</v>
      </c>
      <c r="AR241" s="30">
        <f t="shared" ref="AR241:AR248" si="618">AP241+AQ241</f>
        <v>224073.8</v>
      </c>
      <c r="AS241" s="30">
        <f>AS243+AS245+AS247+AS250+AS252+AS244+AS246+AS253</f>
        <v>30000</v>
      </c>
      <c r="AT241" s="30">
        <f t="shared" ref="AT241:AT248" si="619">AR241+AS241</f>
        <v>254073.8</v>
      </c>
      <c r="AU241" s="30">
        <f>AU243+AU245+AU247+AU250+AU252+AU244+AU246+AU253</f>
        <v>0</v>
      </c>
      <c r="AV241" s="30">
        <f t="shared" ref="AV241:AV248" si="620">AT241+AU241</f>
        <v>254073.8</v>
      </c>
      <c r="AW241" s="30">
        <f>AW243+AW245+AW247+AW250+AW252+AW244+AW246+AW253</f>
        <v>0</v>
      </c>
      <c r="AX241" s="30">
        <f t="shared" ref="AX241:AX248" si="621">AV241+AW241</f>
        <v>254073.8</v>
      </c>
      <c r="AY241" s="31"/>
      <c r="AZ241" s="33">
        <v>0</v>
      </c>
    </row>
    <row r="242" spans="1:53" x14ac:dyDescent="0.3">
      <c r="A242" s="58"/>
      <c r="B242" s="79" t="s">
        <v>59</v>
      </c>
      <c r="C242" s="130"/>
      <c r="D242" s="30">
        <f>D251</f>
        <v>107787.6</v>
      </c>
      <c r="E242" s="30">
        <f>E251</f>
        <v>0</v>
      </c>
      <c r="F242" s="29">
        <f t="shared" si="422"/>
        <v>107787.6</v>
      </c>
      <c r="G242" s="30">
        <f>G251</f>
        <v>0</v>
      </c>
      <c r="H242" s="29">
        <f t="shared" si="602"/>
        <v>107787.6</v>
      </c>
      <c r="I242" s="30">
        <f>I251</f>
        <v>0</v>
      </c>
      <c r="J242" s="29">
        <f t="shared" si="603"/>
        <v>107787.6</v>
      </c>
      <c r="K242" s="30">
        <f>K251</f>
        <v>0</v>
      </c>
      <c r="L242" s="29">
        <f t="shared" si="604"/>
        <v>107787.6</v>
      </c>
      <c r="M242" s="30">
        <f>M251</f>
        <v>0</v>
      </c>
      <c r="N242" s="29">
        <f t="shared" si="605"/>
        <v>107787.6</v>
      </c>
      <c r="O242" s="30">
        <f>O251</f>
        <v>0</v>
      </c>
      <c r="P242" s="29">
        <f t="shared" si="606"/>
        <v>107787.6</v>
      </c>
      <c r="Q242" s="30">
        <f>Q251</f>
        <v>0</v>
      </c>
      <c r="R242" s="15">
        <f t="shared" si="607"/>
        <v>107787.6</v>
      </c>
      <c r="S242" s="30">
        <f t="shared" ref="S242:AJ242" si="622">S251</f>
        <v>0</v>
      </c>
      <c r="T242" s="30">
        <f>T251</f>
        <v>0</v>
      </c>
      <c r="U242" s="29">
        <f t="shared" si="429"/>
        <v>0</v>
      </c>
      <c r="V242" s="30">
        <f>V251</f>
        <v>0</v>
      </c>
      <c r="W242" s="29">
        <f t="shared" si="609"/>
        <v>0</v>
      </c>
      <c r="X242" s="30">
        <f>X251</f>
        <v>0</v>
      </c>
      <c r="Y242" s="29">
        <f t="shared" si="610"/>
        <v>0</v>
      </c>
      <c r="Z242" s="30">
        <f>Z251</f>
        <v>0</v>
      </c>
      <c r="AA242" s="29">
        <f t="shared" si="611"/>
        <v>0</v>
      </c>
      <c r="AB242" s="30">
        <f>AB251</f>
        <v>0</v>
      </c>
      <c r="AC242" s="29">
        <f t="shared" si="612"/>
        <v>0</v>
      </c>
      <c r="AD242" s="30">
        <f>AD251</f>
        <v>0</v>
      </c>
      <c r="AE242" s="29">
        <f t="shared" si="613"/>
        <v>0</v>
      </c>
      <c r="AF242" s="30">
        <f>AF251</f>
        <v>0</v>
      </c>
      <c r="AG242" s="29">
        <f t="shared" si="614"/>
        <v>0</v>
      </c>
      <c r="AH242" s="30">
        <f>AH251</f>
        <v>0</v>
      </c>
      <c r="AI242" s="15">
        <f t="shared" si="615"/>
        <v>0</v>
      </c>
      <c r="AJ242" s="30">
        <f t="shared" si="622"/>
        <v>52212.4</v>
      </c>
      <c r="AK242" s="30">
        <f>AK251</f>
        <v>0</v>
      </c>
      <c r="AL242" s="30">
        <f t="shared" si="431"/>
        <v>52212.4</v>
      </c>
      <c r="AM242" s="30">
        <f>AM251</f>
        <v>0</v>
      </c>
      <c r="AN242" s="30">
        <f t="shared" si="616"/>
        <v>52212.4</v>
      </c>
      <c r="AO242" s="30">
        <f>AO251</f>
        <v>0</v>
      </c>
      <c r="AP242" s="30">
        <f t="shared" si="617"/>
        <v>52212.4</v>
      </c>
      <c r="AQ242" s="30">
        <f>AQ251</f>
        <v>0</v>
      </c>
      <c r="AR242" s="30">
        <f t="shared" si="618"/>
        <v>52212.4</v>
      </c>
      <c r="AS242" s="30">
        <f>AS251</f>
        <v>0</v>
      </c>
      <c r="AT242" s="30">
        <f t="shared" si="619"/>
        <v>52212.4</v>
      </c>
      <c r="AU242" s="30">
        <f>AU251</f>
        <v>0</v>
      </c>
      <c r="AV242" s="30">
        <f t="shared" si="620"/>
        <v>52212.4</v>
      </c>
      <c r="AW242" s="30">
        <f>AW251</f>
        <v>0</v>
      </c>
      <c r="AX242" s="16">
        <f t="shared" si="621"/>
        <v>52212.4</v>
      </c>
      <c r="AY242" s="31"/>
      <c r="AZ242" s="33"/>
      <c r="BA242" s="32"/>
    </row>
    <row r="243" spans="1:53" ht="56.25" x14ac:dyDescent="0.3">
      <c r="A243" s="96" t="s">
        <v>285</v>
      </c>
      <c r="B243" s="108" t="s">
        <v>81</v>
      </c>
      <c r="C243" s="6" t="s">
        <v>128</v>
      </c>
      <c r="D243" s="16">
        <v>187161.8</v>
      </c>
      <c r="E243" s="46">
        <v>-69.2</v>
      </c>
      <c r="F243" s="15">
        <f t="shared" si="422"/>
        <v>187092.59999999998</v>
      </c>
      <c r="G243" s="16">
        <v>30744.721000000001</v>
      </c>
      <c r="H243" s="15">
        <f t="shared" si="602"/>
        <v>217837.32099999997</v>
      </c>
      <c r="I243" s="16"/>
      <c r="J243" s="15">
        <f t="shared" si="603"/>
        <v>217837.32099999997</v>
      </c>
      <c r="K243" s="16"/>
      <c r="L243" s="15">
        <f t="shared" si="604"/>
        <v>217837.32099999997</v>
      </c>
      <c r="M243" s="16"/>
      <c r="N243" s="15">
        <f t="shared" si="605"/>
        <v>217837.32099999997</v>
      </c>
      <c r="O243" s="16"/>
      <c r="P243" s="15">
        <f t="shared" si="606"/>
        <v>217837.32099999997</v>
      </c>
      <c r="Q243" s="26">
        <v>-68349.907000000007</v>
      </c>
      <c r="R243" s="15">
        <f t="shared" si="607"/>
        <v>149487.41399999996</v>
      </c>
      <c r="S243" s="16">
        <v>0</v>
      </c>
      <c r="T243" s="46"/>
      <c r="U243" s="15">
        <f t="shared" si="429"/>
        <v>0</v>
      </c>
      <c r="V243" s="16"/>
      <c r="W243" s="15">
        <f t="shared" si="609"/>
        <v>0</v>
      </c>
      <c r="X243" s="16"/>
      <c r="Y243" s="15">
        <f t="shared" si="610"/>
        <v>0</v>
      </c>
      <c r="Z243" s="16"/>
      <c r="AA243" s="15">
        <f t="shared" si="611"/>
        <v>0</v>
      </c>
      <c r="AB243" s="16"/>
      <c r="AC243" s="15">
        <f t="shared" si="612"/>
        <v>0</v>
      </c>
      <c r="AD243" s="16"/>
      <c r="AE243" s="15">
        <f t="shared" si="613"/>
        <v>0</v>
      </c>
      <c r="AF243" s="16"/>
      <c r="AG243" s="15">
        <f t="shared" si="614"/>
        <v>0</v>
      </c>
      <c r="AH243" s="26">
        <v>68349.907000000007</v>
      </c>
      <c r="AI243" s="15">
        <f t="shared" si="615"/>
        <v>68349.907000000007</v>
      </c>
      <c r="AJ243" s="16">
        <v>0</v>
      </c>
      <c r="AK243" s="16"/>
      <c r="AL243" s="16">
        <f t="shared" si="431"/>
        <v>0</v>
      </c>
      <c r="AM243" s="16"/>
      <c r="AN243" s="16">
        <f t="shared" si="616"/>
        <v>0</v>
      </c>
      <c r="AO243" s="16"/>
      <c r="AP243" s="16">
        <f t="shared" si="617"/>
        <v>0</v>
      </c>
      <c r="AQ243" s="16"/>
      <c r="AR243" s="16">
        <f t="shared" si="618"/>
        <v>0</v>
      </c>
      <c r="AS243" s="16"/>
      <c r="AT243" s="16">
        <f t="shared" si="619"/>
        <v>0</v>
      </c>
      <c r="AU243" s="16"/>
      <c r="AV243" s="16">
        <f t="shared" si="620"/>
        <v>0</v>
      </c>
      <c r="AW243" s="26"/>
      <c r="AX243" s="16">
        <f t="shared" si="621"/>
        <v>0</v>
      </c>
      <c r="AY243" s="8" t="s">
        <v>120</v>
      </c>
      <c r="AZ243" s="13"/>
    </row>
    <row r="244" spans="1:53" ht="75" x14ac:dyDescent="0.3">
      <c r="A244" s="98"/>
      <c r="B244" s="109"/>
      <c r="C244" s="6" t="s">
        <v>132</v>
      </c>
      <c r="D244" s="16">
        <v>4480.7</v>
      </c>
      <c r="E244" s="46"/>
      <c r="F244" s="15">
        <f t="shared" si="422"/>
        <v>4480.7</v>
      </c>
      <c r="G244" s="16"/>
      <c r="H244" s="15">
        <f t="shared" si="602"/>
        <v>4480.7</v>
      </c>
      <c r="I244" s="16"/>
      <c r="J244" s="15">
        <f t="shared" si="603"/>
        <v>4480.7</v>
      </c>
      <c r="K244" s="16"/>
      <c r="L244" s="15">
        <f t="shared" si="604"/>
        <v>4480.7</v>
      </c>
      <c r="M244" s="16"/>
      <c r="N244" s="15">
        <f t="shared" si="605"/>
        <v>4480.7</v>
      </c>
      <c r="O244" s="16"/>
      <c r="P244" s="15">
        <f t="shared" si="606"/>
        <v>4480.7</v>
      </c>
      <c r="Q244" s="26">
        <v>-4480.7</v>
      </c>
      <c r="R244" s="15">
        <f t="shared" si="607"/>
        <v>0</v>
      </c>
      <c r="S244" s="16">
        <v>0</v>
      </c>
      <c r="T244" s="46"/>
      <c r="U244" s="15">
        <f t="shared" si="429"/>
        <v>0</v>
      </c>
      <c r="V244" s="16"/>
      <c r="W244" s="15">
        <f t="shared" si="609"/>
        <v>0</v>
      </c>
      <c r="X244" s="16"/>
      <c r="Y244" s="15">
        <f t="shared" si="610"/>
        <v>0</v>
      </c>
      <c r="Z244" s="16"/>
      <c r="AA244" s="15">
        <f t="shared" si="611"/>
        <v>0</v>
      </c>
      <c r="AB244" s="16"/>
      <c r="AC244" s="15">
        <f t="shared" si="612"/>
        <v>0</v>
      </c>
      <c r="AD244" s="16"/>
      <c r="AE244" s="15">
        <f t="shared" si="613"/>
        <v>0</v>
      </c>
      <c r="AF244" s="16"/>
      <c r="AG244" s="15">
        <f t="shared" si="614"/>
        <v>0</v>
      </c>
      <c r="AH244" s="26">
        <v>4480.7</v>
      </c>
      <c r="AI244" s="15">
        <f t="shared" si="615"/>
        <v>4480.7</v>
      </c>
      <c r="AJ244" s="16">
        <v>0</v>
      </c>
      <c r="AK244" s="16"/>
      <c r="AL244" s="16">
        <f t="shared" si="431"/>
        <v>0</v>
      </c>
      <c r="AM244" s="16"/>
      <c r="AN244" s="16">
        <f t="shared" si="616"/>
        <v>0</v>
      </c>
      <c r="AO244" s="16"/>
      <c r="AP244" s="16">
        <f t="shared" si="617"/>
        <v>0</v>
      </c>
      <c r="AQ244" s="16"/>
      <c r="AR244" s="16">
        <f t="shared" si="618"/>
        <v>0</v>
      </c>
      <c r="AS244" s="16"/>
      <c r="AT244" s="16">
        <f t="shared" si="619"/>
        <v>0</v>
      </c>
      <c r="AU244" s="16"/>
      <c r="AV244" s="16">
        <f t="shared" si="620"/>
        <v>0</v>
      </c>
      <c r="AW244" s="26"/>
      <c r="AX244" s="16">
        <f t="shared" si="621"/>
        <v>0</v>
      </c>
      <c r="AY244" s="8" t="s">
        <v>120</v>
      </c>
      <c r="AZ244" s="13"/>
    </row>
    <row r="245" spans="1:53" ht="56.25" x14ac:dyDescent="0.3">
      <c r="A245" s="96" t="s">
        <v>289</v>
      </c>
      <c r="B245" s="108" t="s">
        <v>82</v>
      </c>
      <c r="C245" s="6" t="s">
        <v>128</v>
      </c>
      <c r="D245" s="16">
        <v>24586.5</v>
      </c>
      <c r="E245" s="46">
        <v>-11.8</v>
      </c>
      <c r="F245" s="15">
        <f t="shared" si="422"/>
        <v>24574.7</v>
      </c>
      <c r="G245" s="16">
        <v>18695.236000000001</v>
      </c>
      <c r="H245" s="15">
        <f t="shared" si="602"/>
        <v>43269.936000000002</v>
      </c>
      <c r="I245" s="16"/>
      <c r="J245" s="15">
        <f t="shared" si="603"/>
        <v>43269.936000000002</v>
      </c>
      <c r="K245" s="16"/>
      <c r="L245" s="15">
        <f t="shared" si="604"/>
        <v>43269.936000000002</v>
      </c>
      <c r="M245" s="16"/>
      <c r="N245" s="15">
        <f t="shared" si="605"/>
        <v>43269.936000000002</v>
      </c>
      <c r="O245" s="16"/>
      <c r="P245" s="15">
        <f t="shared" si="606"/>
        <v>43269.936000000002</v>
      </c>
      <c r="Q245" s="26"/>
      <c r="R245" s="15">
        <f t="shared" si="607"/>
        <v>43269.936000000002</v>
      </c>
      <c r="S245" s="16">
        <v>0</v>
      </c>
      <c r="T245" s="46"/>
      <c r="U245" s="15">
        <f t="shared" si="429"/>
        <v>0</v>
      </c>
      <c r="V245" s="16"/>
      <c r="W245" s="15">
        <f t="shared" si="609"/>
        <v>0</v>
      </c>
      <c r="X245" s="16"/>
      <c r="Y245" s="15">
        <f t="shared" si="610"/>
        <v>0</v>
      </c>
      <c r="Z245" s="16"/>
      <c r="AA245" s="15">
        <f t="shared" si="611"/>
        <v>0</v>
      </c>
      <c r="AB245" s="16"/>
      <c r="AC245" s="15">
        <f t="shared" si="612"/>
        <v>0</v>
      </c>
      <c r="AD245" s="16"/>
      <c r="AE245" s="15">
        <f t="shared" si="613"/>
        <v>0</v>
      </c>
      <c r="AF245" s="16"/>
      <c r="AG245" s="15">
        <f t="shared" si="614"/>
        <v>0</v>
      </c>
      <c r="AH245" s="26"/>
      <c r="AI245" s="15">
        <f t="shared" si="615"/>
        <v>0</v>
      </c>
      <c r="AJ245" s="16">
        <v>0</v>
      </c>
      <c r="AK245" s="16"/>
      <c r="AL245" s="16">
        <f t="shared" si="431"/>
        <v>0</v>
      </c>
      <c r="AM245" s="16"/>
      <c r="AN245" s="16">
        <f t="shared" si="616"/>
        <v>0</v>
      </c>
      <c r="AO245" s="16"/>
      <c r="AP245" s="16">
        <f t="shared" si="617"/>
        <v>0</v>
      </c>
      <c r="AQ245" s="16"/>
      <c r="AR245" s="16">
        <f t="shared" si="618"/>
        <v>0</v>
      </c>
      <c r="AS245" s="16"/>
      <c r="AT245" s="16">
        <f t="shared" si="619"/>
        <v>0</v>
      </c>
      <c r="AU245" s="16"/>
      <c r="AV245" s="16">
        <f t="shared" si="620"/>
        <v>0</v>
      </c>
      <c r="AW245" s="26"/>
      <c r="AX245" s="16">
        <f t="shared" si="621"/>
        <v>0</v>
      </c>
      <c r="AY245" s="8" t="s">
        <v>121</v>
      </c>
      <c r="AZ245" s="13"/>
    </row>
    <row r="246" spans="1:53" ht="75" x14ac:dyDescent="0.3">
      <c r="A246" s="98"/>
      <c r="B246" s="109"/>
      <c r="C246" s="6" t="s">
        <v>132</v>
      </c>
      <c r="D246" s="16">
        <v>4699.8</v>
      </c>
      <c r="E246" s="46"/>
      <c r="F246" s="15">
        <f t="shared" si="422"/>
        <v>4699.8</v>
      </c>
      <c r="G246" s="16"/>
      <c r="H246" s="15">
        <f t="shared" si="602"/>
        <v>4699.8</v>
      </c>
      <c r="I246" s="16">
        <v>-4699.8</v>
      </c>
      <c r="J246" s="15">
        <f t="shared" si="603"/>
        <v>0</v>
      </c>
      <c r="K246" s="16">
        <v>4699.8</v>
      </c>
      <c r="L246" s="15">
        <f t="shared" si="604"/>
        <v>4699.8</v>
      </c>
      <c r="M246" s="16"/>
      <c r="N246" s="15">
        <f t="shared" si="605"/>
        <v>4699.8</v>
      </c>
      <c r="O246" s="16"/>
      <c r="P246" s="15">
        <f t="shared" si="606"/>
        <v>4699.8</v>
      </c>
      <c r="Q246" s="26"/>
      <c r="R246" s="15">
        <f t="shared" si="607"/>
        <v>4699.8</v>
      </c>
      <c r="S246" s="16">
        <v>0</v>
      </c>
      <c r="T246" s="46"/>
      <c r="U246" s="15">
        <f t="shared" si="429"/>
        <v>0</v>
      </c>
      <c r="V246" s="16"/>
      <c r="W246" s="15">
        <f t="shared" si="609"/>
        <v>0</v>
      </c>
      <c r="X246" s="16"/>
      <c r="Y246" s="15">
        <f t="shared" si="610"/>
        <v>0</v>
      </c>
      <c r="Z246" s="16"/>
      <c r="AA246" s="15">
        <f t="shared" si="611"/>
        <v>0</v>
      </c>
      <c r="AB246" s="16"/>
      <c r="AC246" s="15">
        <f t="shared" si="612"/>
        <v>0</v>
      </c>
      <c r="AD246" s="16"/>
      <c r="AE246" s="15">
        <f t="shared" si="613"/>
        <v>0</v>
      </c>
      <c r="AF246" s="16"/>
      <c r="AG246" s="15">
        <f t="shared" si="614"/>
        <v>0</v>
      </c>
      <c r="AH246" s="26"/>
      <c r="AI246" s="15">
        <f t="shared" si="615"/>
        <v>0</v>
      </c>
      <c r="AJ246" s="16">
        <v>0</v>
      </c>
      <c r="AK246" s="16"/>
      <c r="AL246" s="16">
        <f t="shared" si="431"/>
        <v>0</v>
      </c>
      <c r="AM246" s="16"/>
      <c r="AN246" s="16">
        <f t="shared" si="616"/>
        <v>0</v>
      </c>
      <c r="AO246" s="16"/>
      <c r="AP246" s="16">
        <f t="shared" si="617"/>
        <v>0</v>
      </c>
      <c r="AQ246" s="16"/>
      <c r="AR246" s="16">
        <f t="shared" si="618"/>
        <v>0</v>
      </c>
      <c r="AS246" s="16"/>
      <c r="AT246" s="16">
        <f t="shared" si="619"/>
        <v>0</v>
      </c>
      <c r="AU246" s="16"/>
      <c r="AV246" s="16">
        <f t="shared" si="620"/>
        <v>0</v>
      </c>
      <c r="AW246" s="26"/>
      <c r="AX246" s="16">
        <f t="shared" si="621"/>
        <v>0</v>
      </c>
      <c r="AY246" s="8" t="s">
        <v>121</v>
      </c>
      <c r="AZ246" s="13"/>
    </row>
    <row r="247" spans="1:53" ht="56.25" x14ac:dyDescent="0.3">
      <c r="A247" s="62" t="s">
        <v>328</v>
      </c>
      <c r="B247" s="79" t="s">
        <v>83</v>
      </c>
      <c r="C247" s="6" t="s">
        <v>128</v>
      </c>
      <c r="D247" s="16">
        <v>0</v>
      </c>
      <c r="E247" s="46">
        <v>4109</v>
      </c>
      <c r="F247" s="15">
        <f t="shared" si="422"/>
        <v>4109</v>
      </c>
      <c r="G247" s="16"/>
      <c r="H247" s="15">
        <f t="shared" si="602"/>
        <v>4109</v>
      </c>
      <c r="I247" s="16">
        <v>-555.40200000000004</v>
      </c>
      <c r="J247" s="15">
        <f t="shared" si="603"/>
        <v>3553.598</v>
      </c>
      <c r="K247" s="16">
        <v>-53.597999999999999</v>
      </c>
      <c r="L247" s="15">
        <f t="shared" si="604"/>
        <v>3500</v>
      </c>
      <c r="M247" s="16"/>
      <c r="N247" s="15">
        <f t="shared" si="605"/>
        <v>3500</v>
      </c>
      <c r="O247" s="16"/>
      <c r="P247" s="15">
        <f t="shared" si="606"/>
        <v>3500</v>
      </c>
      <c r="Q247" s="26"/>
      <c r="R247" s="15">
        <f t="shared" si="607"/>
        <v>3500</v>
      </c>
      <c r="S247" s="16">
        <v>4109</v>
      </c>
      <c r="T247" s="46">
        <v>-4109</v>
      </c>
      <c r="U247" s="15">
        <f t="shared" si="429"/>
        <v>0</v>
      </c>
      <c r="V247" s="16"/>
      <c r="W247" s="15">
        <f t="shared" si="609"/>
        <v>0</v>
      </c>
      <c r="X247" s="16"/>
      <c r="Y247" s="15">
        <f t="shared" si="610"/>
        <v>0</v>
      </c>
      <c r="Z247" s="16"/>
      <c r="AA247" s="15">
        <f t="shared" si="611"/>
        <v>0</v>
      </c>
      <c r="AB247" s="16"/>
      <c r="AC247" s="15">
        <f t="shared" si="612"/>
        <v>0</v>
      </c>
      <c r="AD247" s="16"/>
      <c r="AE247" s="15">
        <f t="shared" si="613"/>
        <v>0</v>
      </c>
      <c r="AF247" s="16"/>
      <c r="AG247" s="15">
        <f t="shared" si="614"/>
        <v>0</v>
      </c>
      <c r="AH247" s="26"/>
      <c r="AI247" s="15">
        <f t="shared" si="615"/>
        <v>0</v>
      </c>
      <c r="AJ247" s="16">
        <v>224073.8</v>
      </c>
      <c r="AK247" s="16">
        <v>0</v>
      </c>
      <c r="AL247" s="16">
        <f t="shared" si="431"/>
        <v>224073.8</v>
      </c>
      <c r="AM247" s="16">
        <v>0</v>
      </c>
      <c r="AN247" s="16">
        <f t="shared" si="616"/>
        <v>224073.8</v>
      </c>
      <c r="AO247" s="16">
        <v>0</v>
      </c>
      <c r="AP247" s="16">
        <f t="shared" si="617"/>
        <v>224073.8</v>
      </c>
      <c r="AQ247" s="16">
        <v>0</v>
      </c>
      <c r="AR247" s="16">
        <f t="shared" si="618"/>
        <v>224073.8</v>
      </c>
      <c r="AS247" s="16">
        <v>0</v>
      </c>
      <c r="AT247" s="16">
        <f t="shared" si="619"/>
        <v>224073.8</v>
      </c>
      <c r="AU247" s="16">
        <v>0</v>
      </c>
      <c r="AV247" s="16">
        <f t="shared" si="620"/>
        <v>224073.8</v>
      </c>
      <c r="AW247" s="26">
        <v>0</v>
      </c>
      <c r="AX247" s="16">
        <f t="shared" si="621"/>
        <v>224073.8</v>
      </c>
      <c r="AY247" s="8" t="s">
        <v>122</v>
      </c>
      <c r="AZ247" s="13"/>
    </row>
    <row r="248" spans="1:53" ht="56.25" x14ac:dyDescent="0.3">
      <c r="A248" s="62" t="s">
        <v>329</v>
      </c>
      <c r="B248" s="79" t="s">
        <v>365</v>
      </c>
      <c r="C248" s="6" t="s">
        <v>128</v>
      </c>
      <c r="D248" s="16">
        <f>D250+D251</f>
        <v>196462.90000000002</v>
      </c>
      <c r="E248" s="46">
        <f>E250+E251</f>
        <v>0</v>
      </c>
      <c r="F248" s="15">
        <f t="shared" si="422"/>
        <v>196462.90000000002</v>
      </c>
      <c r="G248" s="16">
        <f>G250+G251</f>
        <v>0</v>
      </c>
      <c r="H248" s="15">
        <f t="shared" si="602"/>
        <v>196462.90000000002</v>
      </c>
      <c r="I248" s="16">
        <f>I250+I251</f>
        <v>0</v>
      </c>
      <c r="J248" s="15">
        <f t="shared" si="603"/>
        <v>196462.90000000002</v>
      </c>
      <c r="K248" s="16">
        <f>K250+K251</f>
        <v>0</v>
      </c>
      <c r="L248" s="15">
        <f t="shared" si="604"/>
        <v>196462.90000000002</v>
      </c>
      <c r="M248" s="16">
        <f>M250+M251</f>
        <v>-30000</v>
      </c>
      <c r="N248" s="15">
        <f t="shared" si="605"/>
        <v>166462.90000000002</v>
      </c>
      <c r="O248" s="16">
        <f>O250+O251</f>
        <v>0</v>
      </c>
      <c r="P248" s="15">
        <f t="shared" si="606"/>
        <v>166462.90000000002</v>
      </c>
      <c r="Q248" s="26">
        <f>Q250+Q251</f>
        <v>-24000</v>
      </c>
      <c r="R248" s="15">
        <f t="shared" si="607"/>
        <v>142462.90000000002</v>
      </c>
      <c r="S248" s="16">
        <f t="shared" ref="S248:AJ248" si="623">S250+S251</f>
        <v>294468.2</v>
      </c>
      <c r="T248" s="46">
        <f>T250+T251</f>
        <v>0</v>
      </c>
      <c r="U248" s="15">
        <f t="shared" si="429"/>
        <v>294468.2</v>
      </c>
      <c r="V248" s="16">
        <f>V250+V251</f>
        <v>0</v>
      </c>
      <c r="W248" s="15">
        <f t="shared" si="609"/>
        <v>294468.2</v>
      </c>
      <c r="X248" s="16">
        <f>X250+X251</f>
        <v>0</v>
      </c>
      <c r="Y248" s="15">
        <f t="shared" si="610"/>
        <v>294468.2</v>
      </c>
      <c r="Z248" s="16">
        <f>Z250+Z251</f>
        <v>0</v>
      </c>
      <c r="AA248" s="15">
        <f t="shared" si="611"/>
        <v>294468.2</v>
      </c>
      <c r="AB248" s="16">
        <f>AB250+AB251</f>
        <v>0</v>
      </c>
      <c r="AC248" s="15">
        <f t="shared" si="612"/>
        <v>294468.2</v>
      </c>
      <c r="AD248" s="16">
        <f>AD250+AD251</f>
        <v>0</v>
      </c>
      <c r="AE248" s="15">
        <f t="shared" si="613"/>
        <v>294468.2</v>
      </c>
      <c r="AF248" s="16">
        <f>AF250+AF251</f>
        <v>0</v>
      </c>
      <c r="AG248" s="15">
        <f t="shared" si="614"/>
        <v>294468.2</v>
      </c>
      <c r="AH248" s="26">
        <f>AH250+AH251</f>
        <v>24000</v>
      </c>
      <c r="AI248" s="15">
        <f t="shared" si="615"/>
        <v>318468.2</v>
      </c>
      <c r="AJ248" s="16">
        <f t="shared" si="623"/>
        <v>52212.4</v>
      </c>
      <c r="AK248" s="16">
        <f>AK250+AK251</f>
        <v>0</v>
      </c>
      <c r="AL248" s="16">
        <f t="shared" si="431"/>
        <v>52212.4</v>
      </c>
      <c r="AM248" s="16">
        <f>AM250+AM251</f>
        <v>0</v>
      </c>
      <c r="AN248" s="16">
        <f t="shared" si="616"/>
        <v>52212.4</v>
      </c>
      <c r="AO248" s="16">
        <f>AO250+AO251</f>
        <v>0</v>
      </c>
      <c r="AP248" s="16">
        <f t="shared" si="617"/>
        <v>52212.4</v>
      </c>
      <c r="AQ248" s="16">
        <f>AQ250+AQ251</f>
        <v>0</v>
      </c>
      <c r="AR248" s="16">
        <f t="shared" si="618"/>
        <v>52212.4</v>
      </c>
      <c r="AS248" s="16">
        <f>AS250+AS251</f>
        <v>30000</v>
      </c>
      <c r="AT248" s="16">
        <f t="shared" si="619"/>
        <v>82212.399999999994</v>
      </c>
      <c r="AU248" s="16">
        <f>AU250+AU251</f>
        <v>0</v>
      </c>
      <c r="AV248" s="16">
        <f t="shared" si="620"/>
        <v>82212.399999999994</v>
      </c>
      <c r="AW248" s="26">
        <f>AW250+AW251</f>
        <v>0</v>
      </c>
      <c r="AX248" s="16">
        <f t="shared" si="621"/>
        <v>82212.399999999994</v>
      </c>
      <c r="AZ248" s="13"/>
    </row>
    <row r="249" spans="1:53" x14ac:dyDescent="0.3">
      <c r="A249" s="62"/>
      <c r="B249" s="79" t="s">
        <v>5</v>
      </c>
      <c r="C249" s="6"/>
      <c r="D249" s="16"/>
      <c r="E249" s="46"/>
      <c r="F249" s="15"/>
      <c r="G249" s="16"/>
      <c r="H249" s="15"/>
      <c r="I249" s="16"/>
      <c r="J249" s="15"/>
      <c r="K249" s="16"/>
      <c r="L249" s="15"/>
      <c r="M249" s="16"/>
      <c r="N249" s="15"/>
      <c r="O249" s="16"/>
      <c r="P249" s="15"/>
      <c r="Q249" s="26"/>
      <c r="R249" s="15"/>
      <c r="S249" s="16"/>
      <c r="T249" s="46"/>
      <c r="U249" s="15"/>
      <c r="V249" s="16"/>
      <c r="W249" s="15"/>
      <c r="X249" s="16"/>
      <c r="Y249" s="15"/>
      <c r="Z249" s="16"/>
      <c r="AA249" s="15"/>
      <c r="AB249" s="16"/>
      <c r="AC249" s="15"/>
      <c r="AD249" s="16"/>
      <c r="AE249" s="15"/>
      <c r="AF249" s="16"/>
      <c r="AG249" s="15"/>
      <c r="AH249" s="26"/>
      <c r="AI249" s="15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26"/>
      <c r="AX249" s="16"/>
      <c r="AZ249" s="13"/>
    </row>
    <row r="250" spans="1:53" hidden="1" x14ac:dyDescent="0.3">
      <c r="A250" s="62"/>
      <c r="B250" s="21" t="s">
        <v>6</v>
      </c>
      <c r="C250" s="6"/>
      <c r="D250" s="16">
        <v>88675.3</v>
      </c>
      <c r="E250" s="46"/>
      <c r="F250" s="15">
        <f t="shared" si="422"/>
        <v>88675.3</v>
      </c>
      <c r="G250" s="16"/>
      <c r="H250" s="15">
        <f t="shared" ref="H250:H274" si="624">F250+G250</f>
        <v>88675.3</v>
      </c>
      <c r="I250" s="16"/>
      <c r="J250" s="15">
        <f t="shared" ref="J250:J274" si="625">H250+I250</f>
        <v>88675.3</v>
      </c>
      <c r="K250" s="16"/>
      <c r="L250" s="15">
        <f t="shared" ref="L250:L274" si="626">J250+K250</f>
        <v>88675.3</v>
      </c>
      <c r="M250" s="16">
        <v>-30000</v>
      </c>
      <c r="N250" s="15">
        <f t="shared" ref="N250:N274" si="627">L250+M250</f>
        <v>58675.3</v>
      </c>
      <c r="O250" s="16"/>
      <c r="P250" s="15">
        <f t="shared" ref="P250:P274" si="628">N250+O250</f>
        <v>58675.3</v>
      </c>
      <c r="Q250" s="26">
        <v>-24000</v>
      </c>
      <c r="R250" s="15">
        <f t="shared" ref="R250:R274" si="629">P250+Q250</f>
        <v>34675.300000000003</v>
      </c>
      <c r="S250" s="16">
        <v>294468.2</v>
      </c>
      <c r="T250" s="46"/>
      <c r="U250" s="15">
        <f t="shared" si="429"/>
        <v>294468.2</v>
      </c>
      <c r="V250" s="16"/>
      <c r="W250" s="15">
        <f t="shared" ref="W250:W274" si="630">U250+V250</f>
        <v>294468.2</v>
      </c>
      <c r="X250" s="16"/>
      <c r="Y250" s="15">
        <f t="shared" ref="Y250:Y274" si="631">W250+X250</f>
        <v>294468.2</v>
      </c>
      <c r="Z250" s="16"/>
      <c r="AA250" s="15">
        <f t="shared" ref="AA250:AA274" si="632">Y250+Z250</f>
        <v>294468.2</v>
      </c>
      <c r="AB250" s="16"/>
      <c r="AC250" s="15">
        <f t="shared" ref="AC250:AC274" si="633">AA250+AB250</f>
        <v>294468.2</v>
      </c>
      <c r="AD250" s="16"/>
      <c r="AE250" s="15">
        <f t="shared" ref="AE250:AE274" si="634">AC250+AD250</f>
        <v>294468.2</v>
      </c>
      <c r="AF250" s="16"/>
      <c r="AG250" s="15">
        <f t="shared" ref="AG250:AG274" si="635">AE250+AF250</f>
        <v>294468.2</v>
      </c>
      <c r="AH250" s="26">
        <v>24000</v>
      </c>
      <c r="AI250" s="15">
        <f t="shared" ref="AI250:AI274" si="636">AG250+AH250</f>
        <v>318468.2</v>
      </c>
      <c r="AJ250" s="16">
        <v>0</v>
      </c>
      <c r="AK250" s="16"/>
      <c r="AL250" s="16">
        <f t="shared" si="431"/>
        <v>0</v>
      </c>
      <c r="AM250" s="16"/>
      <c r="AN250" s="16">
        <f t="shared" ref="AN250:AN274" si="637">AL250+AM250</f>
        <v>0</v>
      </c>
      <c r="AO250" s="16"/>
      <c r="AP250" s="16">
        <f t="shared" ref="AP250:AP274" si="638">AN250+AO250</f>
        <v>0</v>
      </c>
      <c r="AQ250" s="16"/>
      <c r="AR250" s="16">
        <f t="shared" ref="AR250:AR274" si="639">AP250+AQ250</f>
        <v>0</v>
      </c>
      <c r="AS250" s="16">
        <v>30000</v>
      </c>
      <c r="AT250" s="16">
        <f t="shared" ref="AT250:AT274" si="640">AR250+AS250</f>
        <v>30000</v>
      </c>
      <c r="AU250" s="16"/>
      <c r="AV250" s="16">
        <f t="shared" ref="AV250:AV274" si="641">AT250+AU250</f>
        <v>30000</v>
      </c>
      <c r="AW250" s="26"/>
      <c r="AX250" s="16">
        <f t="shared" ref="AX250:AX274" si="642">AV250+AW250</f>
        <v>30000</v>
      </c>
      <c r="AY250" s="9" t="s">
        <v>221</v>
      </c>
      <c r="AZ250" s="13">
        <v>0</v>
      </c>
    </row>
    <row r="251" spans="1:53" x14ac:dyDescent="0.3">
      <c r="A251" s="62"/>
      <c r="B251" s="79" t="s">
        <v>59</v>
      </c>
      <c r="C251" s="6"/>
      <c r="D251" s="16">
        <v>107787.6</v>
      </c>
      <c r="E251" s="46"/>
      <c r="F251" s="15">
        <f t="shared" si="422"/>
        <v>107787.6</v>
      </c>
      <c r="G251" s="16"/>
      <c r="H251" s="15">
        <f t="shared" si="624"/>
        <v>107787.6</v>
      </c>
      <c r="I251" s="16"/>
      <c r="J251" s="15">
        <f t="shared" si="625"/>
        <v>107787.6</v>
      </c>
      <c r="K251" s="16"/>
      <c r="L251" s="15">
        <f t="shared" si="626"/>
        <v>107787.6</v>
      </c>
      <c r="M251" s="16"/>
      <c r="N251" s="15">
        <f t="shared" si="627"/>
        <v>107787.6</v>
      </c>
      <c r="O251" s="16"/>
      <c r="P251" s="15">
        <f t="shared" si="628"/>
        <v>107787.6</v>
      </c>
      <c r="Q251" s="26"/>
      <c r="R251" s="15">
        <f t="shared" si="629"/>
        <v>107787.6</v>
      </c>
      <c r="S251" s="16">
        <v>0</v>
      </c>
      <c r="T251" s="46"/>
      <c r="U251" s="15">
        <f t="shared" si="429"/>
        <v>0</v>
      </c>
      <c r="V251" s="16"/>
      <c r="W251" s="15">
        <f t="shared" si="630"/>
        <v>0</v>
      </c>
      <c r="X251" s="16"/>
      <c r="Y251" s="15">
        <f t="shared" si="631"/>
        <v>0</v>
      </c>
      <c r="Z251" s="16"/>
      <c r="AA251" s="15">
        <f t="shared" si="632"/>
        <v>0</v>
      </c>
      <c r="AB251" s="16"/>
      <c r="AC251" s="15">
        <f t="shared" si="633"/>
        <v>0</v>
      </c>
      <c r="AD251" s="16"/>
      <c r="AE251" s="15">
        <f t="shared" si="634"/>
        <v>0</v>
      </c>
      <c r="AF251" s="16"/>
      <c r="AG251" s="15">
        <f t="shared" si="635"/>
        <v>0</v>
      </c>
      <c r="AH251" s="26"/>
      <c r="AI251" s="15">
        <f t="shared" si="636"/>
        <v>0</v>
      </c>
      <c r="AJ251" s="16">
        <v>52212.4</v>
      </c>
      <c r="AK251" s="16"/>
      <c r="AL251" s="16">
        <f t="shared" si="431"/>
        <v>52212.4</v>
      </c>
      <c r="AM251" s="16"/>
      <c r="AN251" s="16">
        <f t="shared" si="637"/>
        <v>52212.4</v>
      </c>
      <c r="AO251" s="16"/>
      <c r="AP251" s="16">
        <f t="shared" si="638"/>
        <v>52212.4</v>
      </c>
      <c r="AQ251" s="16"/>
      <c r="AR251" s="16">
        <f t="shared" si="639"/>
        <v>52212.4</v>
      </c>
      <c r="AS251" s="16"/>
      <c r="AT251" s="16">
        <f t="shared" si="640"/>
        <v>52212.4</v>
      </c>
      <c r="AU251" s="16"/>
      <c r="AV251" s="16">
        <f t="shared" si="641"/>
        <v>52212.4</v>
      </c>
      <c r="AW251" s="26"/>
      <c r="AX251" s="16">
        <f t="shared" si="642"/>
        <v>52212.4</v>
      </c>
      <c r="AY251" s="9" t="s">
        <v>221</v>
      </c>
      <c r="AZ251" s="13"/>
    </row>
    <row r="252" spans="1:53" ht="56.25" x14ac:dyDescent="0.3">
      <c r="A252" s="62" t="s">
        <v>330</v>
      </c>
      <c r="B252" s="79" t="s">
        <v>60</v>
      </c>
      <c r="C252" s="6" t="s">
        <v>128</v>
      </c>
      <c r="D252" s="16">
        <v>83756.600000000006</v>
      </c>
      <c r="E252" s="46"/>
      <c r="F252" s="15">
        <f t="shared" si="422"/>
        <v>83756.600000000006</v>
      </c>
      <c r="G252" s="16"/>
      <c r="H252" s="15">
        <f t="shared" si="624"/>
        <v>83756.600000000006</v>
      </c>
      <c r="I252" s="16"/>
      <c r="J252" s="15">
        <f t="shared" si="625"/>
        <v>83756.600000000006</v>
      </c>
      <c r="K252" s="16"/>
      <c r="L252" s="15">
        <f t="shared" si="626"/>
        <v>83756.600000000006</v>
      </c>
      <c r="M252" s="16"/>
      <c r="N252" s="15">
        <f t="shared" si="627"/>
        <v>83756.600000000006</v>
      </c>
      <c r="O252" s="16"/>
      <c r="P252" s="15">
        <f t="shared" si="628"/>
        <v>83756.600000000006</v>
      </c>
      <c r="Q252" s="26">
        <v>-41800</v>
      </c>
      <c r="R252" s="15">
        <f t="shared" si="629"/>
        <v>41956.600000000006</v>
      </c>
      <c r="S252" s="16">
        <v>110000</v>
      </c>
      <c r="T252" s="46"/>
      <c r="U252" s="15">
        <f t="shared" si="429"/>
        <v>110000</v>
      </c>
      <c r="V252" s="16"/>
      <c r="W252" s="15">
        <f t="shared" si="630"/>
        <v>110000</v>
      </c>
      <c r="X252" s="16"/>
      <c r="Y252" s="15">
        <f t="shared" si="631"/>
        <v>110000</v>
      </c>
      <c r="Z252" s="16"/>
      <c r="AA252" s="15">
        <f t="shared" si="632"/>
        <v>110000</v>
      </c>
      <c r="AB252" s="16"/>
      <c r="AC252" s="15">
        <f t="shared" si="633"/>
        <v>110000</v>
      </c>
      <c r="AD252" s="16"/>
      <c r="AE252" s="15">
        <f t="shared" si="634"/>
        <v>110000</v>
      </c>
      <c r="AF252" s="16"/>
      <c r="AG252" s="15">
        <f t="shared" si="635"/>
        <v>110000</v>
      </c>
      <c r="AH252" s="26">
        <v>41800</v>
      </c>
      <c r="AI252" s="15">
        <f t="shared" si="636"/>
        <v>151800</v>
      </c>
      <c r="AJ252" s="16">
        <v>0</v>
      </c>
      <c r="AK252" s="16"/>
      <c r="AL252" s="16">
        <f t="shared" si="431"/>
        <v>0</v>
      </c>
      <c r="AM252" s="16"/>
      <c r="AN252" s="16">
        <f t="shared" si="637"/>
        <v>0</v>
      </c>
      <c r="AO252" s="16"/>
      <c r="AP252" s="16">
        <f t="shared" si="638"/>
        <v>0</v>
      </c>
      <c r="AQ252" s="16"/>
      <c r="AR252" s="16">
        <f t="shared" si="639"/>
        <v>0</v>
      </c>
      <c r="AS252" s="16"/>
      <c r="AT252" s="16">
        <f t="shared" si="640"/>
        <v>0</v>
      </c>
      <c r="AU252" s="16"/>
      <c r="AV252" s="16">
        <f t="shared" si="641"/>
        <v>0</v>
      </c>
      <c r="AW252" s="26"/>
      <c r="AX252" s="16">
        <f t="shared" si="642"/>
        <v>0</v>
      </c>
      <c r="AY252" s="9" t="s">
        <v>123</v>
      </c>
      <c r="AZ252" s="13"/>
    </row>
    <row r="253" spans="1:53" ht="56.25" x14ac:dyDescent="0.3">
      <c r="A253" s="62" t="s">
        <v>331</v>
      </c>
      <c r="B253" s="79" t="s">
        <v>312</v>
      </c>
      <c r="C253" s="6" t="s">
        <v>128</v>
      </c>
      <c r="D253" s="16"/>
      <c r="E253" s="46"/>
      <c r="F253" s="15"/>
      <c r="G253" s="16">
        <v>14807.081</v>
      </c>
      <c r="H253" s="15">
        <f t="shared" si="624"/>
        <v>14807.081</v>
      </c>
      <c r="I253" s="16"/>
      <c r="J253" s="15">
        <f t="shared" si="625"/>
        <v>14807.081</v>
      </c>
      <c r="K253" s="16"/>
      <c r="L253" s="15">
        <f t="shared" si="626"/>
        <v>14807.081</v>
      </c>
      <c r="M253" s="16"/>
      <c r="N253" s="15">
        <f t="shared" si="627"/>
        <v>14807.081</v>
      </c>
      <c r="O253" s="16"/>
      <c r="P253" s="15">
        <f t="shared" si="628"/>
        <v>14807.081</v>
      </c>
      <c r="Q253" s="26"/>
      <c r="R253" s="15">
        <f t="shared" si="629"/>
        <v>14807.081</v>
      </c>
      <c r="S253" s="16"/>
      <c r="T253" s="46"/>
      <c r="U253" s="15"/>
      <c r="V253" s="16"/>
      <c r="W253" s="15">
        <f t="shared" si="630"/>
        <v>0</v>
      </c>
      <c r="X253" s="16"/>
      <c r="Y253" s="15">
        <f t="shared" si="631"/>
        <v>0</v>
      </c>
      <c r="Z253" s="16"/>
      <c r="AA253" s="15">
        <f t="shared" si="632"/>
        <v>0</v>
      </c>
      <c r="AB253" s="16"/>
      <c r="AC253" s="15">
        <f t="shared" si="633"/>
        <v>0</v>
      </c>
      <c r="AD253" s="16"/>
      <c r="AE253" s="15">
        <f t="shared" si="634"/>
        <v>0</v>
      </c>
      <c r="AF253" s="16"/>
      <c r="AG253" s="15">
        <f t="shared" si="635"/>
        <v>0</v>
      </c>
      <c r="AH253" s="26"/>
      <c r="AI253" s="15">
        <f t="shared" si="636"/>
        <v>0</v>
      </c>
      <c r="AJ253" s="16"/>
      <c r="AK253" s="16"/>
      <c r="AL253" s="16"/>
      <c r="AM253" s="16"/>
      <c r="AN253" s="16">
        <f t="shared" si="637"/>
        <v>0</v>
      </c>
      <c r="AO253" s="16"/>
      <c r="AP253" s="16">
        <f t="shared" si="638"/>
        <v>0</v>
      </c>
      <c r="AQ253" s="16"/>
      <c r="AR253" s="16">
        <f t="shared" si="639"/>
        <v>0</v>
      </c>
      <c r="AS253" s="16"/>
      <c r="AT253" s="16">
        <f t="shared" si="640"/>
        <v>0</v>
      </c>
      <c r="AU253" s="16"/>
      <c r="AV253" s="16">
        <f t="shared" si="641"/>
        <v>0</v>
      </c>
      <c r="AW253" s="26"/>
      <c r="AX253" s="16">
        <f t="shared" si="642"/>
        <v>0</v>
      </c>
      <c r="AY253" s="9" t="s">
        <v>313</v>
      </c>
      <c r="AZ253" s="13"/>
    </row>
    <row r="254" spans="1:53" x14ac:dyDescent="0.3">
      <c r="A254" s="62"/>
      <c r="B254" s="129" t="s">
        <v>15</v>
      </c>
      <c r="C254" s="82"/>
      <c r="D254" s="30">
        <f>D255+D256+D258</f>
        <v>133425.60000000001</v>
      </c>
      <c r="E254" s="30">
        <f>E255+E256+E258+E257+E259+E260+E261+E262+E263+E264+E265+E266+E267+E268+E269+E270</f>
        <v>50000</v>
      </c>
      <c r="F254" s="29">
        <f t="shared" si="422"/>
        <v>183425.6</v>
      </c>
      <c r="G254" s="30">
        <f>G255+G256+G258+G257+G259+G260+G261+G262+G263+G264+G265+G266+G267+G268+G269+G270+G271+G272+G273</f>
        <v>20654.072999999997</v>
      </c>
      <c r="H254" s="29">
        <f t="shared" si="624"/>
        <v>204079.67300000001</v>
      </c>
      <c r="I254" s="30">
        <f>I255+I256+I258+I257+I259+I260+I261+I262+I263+I264+I265+I266+I267+I268+I269+I270+I271+I272+I273</f>
        <v>0</v>
      </c>
      <c r="J254" s="29">
        <f t="shared" si="625"/>
        <v>204079.67300000001</v>
      </c>
      <c r="K254" s="30">
        <f>K255+K256+K258+K257+K259+K260+K261+K262+K263+K264+K265+K266+K267+K268+K269+K270+K271+K272+K273</f>
        <v>0</v>
      </c>
      <c r="L254" s="29">
        <f t="shared" si="626"/>
        <v>204079.67300000001</v>
      </c>
      <c r="M254" s="30">
        <f>M255+M256+M258+M257+M259+M260+M261+M262+M263+M264+M265+M266+M267+M268+M269+M270+M271+M272+M273</f>
        <v>4632.2889999999998</v>
      </c>
      <c r="N254" s="29">
        <f t="shared" si="627"/>
        <v>208711.962</v>
      </c>
      <c r="O254" s="30">
        <f>O255+O256+O258+O257+O259+O260+O261+O262+O263+O264+O265+O266+O267+O268+O269+O270+O271+O272+O273</f>
        <v>0</v>
      </c>
      <c r="P254" s="29">
        <f t="shared" si="628"/>
        <v>208711.962</v>
      </c>
      <c r="Q254" s="30">
        <f>Q255+Q256+Q258+Q257+Q259+Q260+Q261+Q262+Q263+Q264+Q265+Q266+Q267+Q268+Q269+Q270+Q271+Q272+Q273</f>
        <v>-466.94299999999998</v>
      </c>
      <c r="R254" s="15">
        <f t="shared" si="629"/>
        <v>208245.019</v>
      </c>
      <c r="S254" s="30">
        <f t="shared" ref="S254:AJ254" si="643">S255+S256+S258</f>
        <v>12285.5</v>
      </c>
      <c r="T254" s="30">
        <f>T255+T256+T258+T257+T259+T260+T261+T262+T263+T264+T265+T266+T267+T268+T269+T270</f>
        <v>-7.9580786405131221E-13</v>
      </c>
      <c r="U254" s="29">
        <f t="shared" si="429"/>
        <v>12285.5</v>
      </c>
      <c r="V254" s="30">
        <f>V255+V256+V258+V257+V259+V260+V261+V262+V263+V264+V265+V266+V267+V268+V269+V270+V271+V272+V273</f>
        <v>0</v>
      </c>
      <c r="W254" s="29">
        <f t="shared" si="630"/>
        <v>12285.5</v>
      </c>
      <c r="X254" s="30">
        <f>X255+X256+X258+X257+X259+X260+X261+X262+X263+X264+X265+X266+X267+X268+X269+X270+X271+X272+X273</f>
        <v>0</v>
      </c>
      <c r="Y254" s="29">
        <f t="shared" si="631"/>
        <v>12285.5</v>
      </c>
      <c r="Z254" s="30">
        <f>Z255+Z256+Z258+Z257+Z259+Z260+Z261+Z262+Z263+Z264+Z265+Z266+Z267+Z268+Z269+Z270+Z271+Z272+Z273</f>
        <v>0</v>
      </c>
      <c r="AA254" s="29">
        <f t="shared" si="632"/>
        <v>12285.5</v>
      </c>
      <c r="AB254" s="30">
        <f>AB255+AB256+AB258+AB257+AB259+AB260+AB261+AB262+AB263+AB264+AB265+AB266+AB267+AB268+AB269+AB270+AB271+AB272+AB273</f>
        <v>0</v>
      </c>
      <c r="AC254" s="29">
        <f t="shared" si="633"/>
        <v>12285.5</v>
      </c>
      <c r="AD254" s="30">
        <f>AD255+AD256+AD258+AD257+AD259+AD260+AD261+AD262+AD263+AD264+AD265+AD266+AD267+AD268+AD269+AD270+AD271+AD272+AD273</f>
        <v>-4657.232</v>
      </c>
      <c r="AE254" s="29">
        <f t="shared" si="634"/>
        <v>7628.268</v>
      </c>
      <c r="AF254" s="30">
        <f>AF255+AF256+AF258+AF257+AF259+AF260+AF261+AF262+AF263+AF264+AF265+AF266+AF267+AF268+AF269+AF270+AF271+AF272+AF273</f>
        <v>0</v>
      </c>
      <c r="AG254" s="29">
        <f t="shared" si="635"/>
        <v>7628.268</v>
      </c>
      <c r="AH254" s="30">
        <f>AH255+AH256+AH258+AH257+AH259+AH260+AH261+AH262+AH263+AH264+AH265+AH266+AH267+AH268+AH269+AH270+AH271+AH272+AH273</f>
        <v>0</v>
      </c>
      <c r="AI254" s="15">
        <f t="shared" si="636"/>
        <v>7628.268</v>
      </c>
      <c r="AJ254" s="30">
        <f t="shared" si="643"/>
        <v>10000</v>
      </c>
      <c r="AK254" s="30">
        <f>AK255+AK256+AK258+AK257+AK259+AK260+AK261+AK262+AK263+AK264+AK265+AK266+AK267+AK268+AK269+AK270</f>
        <v>0</v>
      </c>
      <c r="AL254" s="30">
        <f t="shared" si="431"/>
        <v>10000</v>
      </c>
      <c r="AM254" s="30">
        <f>AM255+AM256+AM258+AM257+AM259+AM260+AM261+AM262+AM263+AM264+AM265+AM266+AM267+AM268+AM269+AM270+AM271+AM272+AM273</f>
        <v>0</v>
      </c>
      <c r="AN254" s="30">
        <f t="shared" si="637"/>
        <v>10000</v>
      </c>
      <c r="AO254" s="30">
        <f>AO255+AO256+AO258+AO257+AO259+AO260+AO261+AO262+AO263+AO264+AO265+AO266+AO267+AO268+AO269+AO270+AO271+AO272+AO273</f>
        <v>0</v>
      </c>
      <c r="AP254" s="30">
        <f t="shared" si="638"/>
        <v>10000</v>
      </c>
      <c r="AQ254" s="30">
        <f>AQ255+AQ256+AQ258+AQ257+AQ259+AQ260+AQ261+AQ262+AQ263+AQ264+AQ265+AQ266+AQ267+AQ268+AQ269+AQ270+AQ271+AQ272+AQ273</f>
        <v>0</v>
      </c>
      <c r="AR254" s="30">
        <f t="shared" si="639"/>
        <v>10000</v>
      </c>
      <c r="AS254" s="30">
        <f>AS255+AS256+AS258+AS257+AS259+AS260+AS261+AS262+AS263+AS264+AS265+AS266+AS267+AS268+AS269+AS270+AS271+AS272+AS273</f>
        <v>-3.4106051316484809E-13</v>
      </c>
      <c r="AT254" s="30">
        <f t="shared" si="640"/>
        <v>10000</v>
      </c>
      <c r="AU254" s="30">
        <f>AU255+AU256+AU258+AU257+AU259+AU260+AU261+AU262+AU263+AU264+AU265+AU266+AU267+AU268+AU269+AU270+AU271+AU272+AU273</f>
        <v>0</v>
      </c>
      <c r="AV254" s="30">
        <f t="shared" si="641"/>
        <v>10000</v>
      </c>
      <c r="AW254" s="30">
        <f>AW255+AW256+AW258+AW257+AW259+AW260+AW261+AW262+AW263+AW264+AW265+AW266+AW267+AW268+AW269+AW270+AW271+AW272+AW273</f>
        <v>0</v>
      </c>
      <c r="AX254" s="16">
        <f t="shared" si="642"/>
        <v>10000</v>
      </c>
      <c r="AY254" s="31"/>
      <c r="AZ254" s="33"/>
      <c r="BA254" s="32"/>
    </row>
    <row r="255" spans="1:53" ht="56.25" x14ac:dyDescent="0.3">
      <c r="A255" s="58" t="s">
        <v>332</v>
      </c>
      <c r="B255" s="79" t="s">
        <v>62</v>
      </c>
      <c r="C255" s="6" t="s">
        <v>128</v>
      </c>
      <c r="D255" s="16">
        <v>24933.9</v>
      </c>
      <c r="E255" s="46"/>
      <c r="F255" s="15">
        <f t="shared" ref="F255:F300" si="644">D255+E255</f>
        <v>24933.9</v>
      </c>
      <c r="G255" s="16">
        <v>11061.502</v>
      </c>
      <c r="H255" s="15">
        <f t="shared" si="624"/>
        <v>35995.402000000002</v>
      </c>
      <c r="I255" s="16"/>
      <c r="J255" s="15">
        <f t="shared" si="625"/>
        <v>35995.402000000002</v>
      </c>
      <c r="K255" s="16"/>
      <c r="L255" s="15">
        <f t="shared" si="626"/>
        <v>35995.402000000002</v>
      </c>
      <c r="M255" s="16"/>
      <c r="N255" s="15">
        <f t="shared" si="627"/>
        <v>35995.402000000002</v>
      </c>
      <c r="O255" s="16"/>
      <c r="P255" s="15">
        <f t="shared" si="628"/>
        <v>35995.402000000002</v>
      </c>
      <c r="Q255" s="26"/>
      <c r="R255" s="15">
        <f t="shared" si="629"/>
        <v>35995.402000000002</v>
      </c>
      <c r="S255" s="16">
        <v>0</v>
      </c>
      <c r="T255" s="46"/>
      <c r="U255" s="15">
        <f t="shared" ref="U255:U300" si="645">S255+T255</f>
        <v>0</v>
      </c>
      <c r="V255" s="16"/>
      <c r="W255" s="15">
        <f t="shared" si="630"/>
        <v>0</v>
      </c>
      <c r="X255" s="16"/>
      <c r="Y255" s="15">
        <f t="shared" si="631"/>
        <v>0</v>
      </c>
      <c r="Z255" s="16"/>
      <c r="AA255" s="15">
        <f t="shared" si="632"/>
        <v>0</v>
      </c>
      <c r="AB255" s="16"/>
      <c r="AC255" s="15">
        <f t="shared" si="633"/>
        <v>0</v>
      </c>
      <c r="AD255" s="16"/>
      <c r="AE255" s="15">
        <f t="shared" si="634"/>
        <v>0</v>
      </c>
      <c r="AF255" s="16"/>
      <c r="AG255" s="15">
        <f t="shared" si="635"/>
        <v>0</v>
      </c>
      <c r="AH255" s="26"/>
      <c r="AI255" s="15">
        <f t="shared" si="636"/>
        <v>0</v>
      </c>
      <c r="AJ255" s="16">
        <v>0</v>
      </c>
      <c r="AK255" s="16"/>
      <c r="AL255" s="16">
        <f t="shared" ref="AL255:AL300" si="646">AJ255+AK255</f>
        <v>0</v>
      </c>
      <c r="AM255" s="16"/>
      <c r="AN255" s="16">
        <f t="shared" si="637"/>
        <v>0</v>
      </c>
      <c r="AO255" s="16"/>
      <c r="AP255" s="16">
        <f t="shared" si="638"/>
        <v>0</v>
      </c>
      <c r="AQ255" s="16"/>
      <c r="AR255" s="16">
        <f t="shared" si="639"/>
        <v>0</v>
      </c>
      <c r="AS255" s="16"/>
      <c r="AT255" s="16">
        <f t="shared" si="640"/>
        <v>0</v>
      </c>
      <c r="AU255" s="16"/>
      <c r="AV255" s="16">
        <f t="shared" si="641"/>
        <v>0</v>
      </c>
      <c r="AW255" s="26"/>
      <c r="AX255" s="16">
        <f t="shared" si="642"/>
        <v>0</v>
      </c>
      <c r="AY255" s="9" t="s">
        <v>124</v>
      </c>
      <c r="AZ255" s="13"/>
    </row>
    <row r="256" spans="1:53" ht="56.25" x14ac:dyDescent="0.3">
      <c r="A256" s="96" t="s">
        <v>333</v>
      </c>
      <c r="B256" s="108" t="s">
        <v>63</v>
      </c>
      <c r="C256" s="6" t="s">
        <v>128</v>
      </c>
      <c r="D256" s="16">
        <v>92483</v>
      </c>
      <c r="E256" s="46">
        <f>50000-11709.7</f>
        <v>38290.300000000003</v>
      </c>
      <c r="F256" s="15">
        <f t="shared" si="644"/>
        <v>130773.3</v>
      </c>
      <c r="G256" s="16"/>
      <c r="H256" s="15">
        <f t="shared" si="624"/>
        <v>130773.3</v>
      </c>
      <c r="I256" s="16"/>
      <c r="J256" s="15">
        <f t="shared" si="625"/>
        <v>130773.3</v>
      </c>
      <c r="K256" s="16"/>
      <c r="L256" s="15">
        <f t="shared" si="626"/>
        <v>130773.3</v>
      </c>
      <c r="M256" s="16"/>
      <c r="N256" s="15">
        <f t="shared" si="627"/>
        <v>130773.3</v>
      </c>
      <c r="O256" s="16"/>
      <c r="P256" s="15">
        <f t="shared" si="628"/>
        <v>130773.3</v>
      </c>
      <c r="Q256" s="26"/>
      <c r="R256" s="15">
        <f t="shared" si="629"/>
        <v>130773.3</v>
      </c>
      <c r="S256" s="16">
        <v>0</v>
      </c>
      <c r="T256" s="46"/>
      <c r="U256" s="15">
        <f t="shared" si="645"/>
        <v>0</v>
      </c>
      <c r="V256" s="16"/>
      <c r="W256" s="15">
        <f t="shared" si="630"/>
        <v>0</v>
      </c>
      <c r="X256" s="16"/>
      <c r="Y256" s="15">
        <f t="shared" si="631"/>
        <v>0</v>
      </c>
      <c r="Z256" s="16"/>
      <c r="AA256" s="15">
        <f t="shared" si="632"/>
        <v>0</v>
      </c>
      <c r="AB256" s="16"/>
      <c r="AC256" s="15">
        <f t="shared" si="633"/>
        <v>0</v>
      </c>
      <c r="AD256" s="16"/>
      <c r="AE256" s="15">
        <f t="shared" si="634"/>
        <v>0</v>
      </c>
      <c r="AF256" s="16"/>
      <c r="AG256" s="15">
        <f t="shared" si="635"/>
        <v>0</v>
      </c>
      <c r="AH256" s="26"/>
      <c r="AI256" s="15">
        <f t="shared" si="636"/>
        <v>0</v>
      </c>
      <c r="AJ256" s="16">
        <v>0</v>
      </c>
      <c r="AK256" s="16"/>
      <c r="AL256" s="16">
        <f t="shared" si="646"/>
        <v>0</v>
      </c>
      <c r="AM256" s="16"/>
      <c r="AN256" s="16">
        <f t="shared" si="637"/>
        <v>0</v>
      </c>
      <c r="AO256" s="16"/>
      <c r="AP256" s="16">
        <f t="shared" si="638"/>
        <v>0</v>
      </c>
      <c r="AQ256" s="16"/>
      <c r="AR256" s="16">
        <f t="shared" si="639"/>
        <v>0</v>
      </c>
      <c r="AS256" s="16"/>
      <c r="AT256" s="16">
        <f t="shared" si="640"/>
        <v>0</v>
      </c>
      <c r="AU256" s="16"/>
      <c r="AV256" s="16">
        <f t="shared" si="641"/>
        <v>0</v>
      </c>
      <c r="AW256" s="26"/>
      <c r="AX256" s="16">
        <f t="shared" si="642"/>
        <v>0</v>
      </c>
      <c r="AY256" s="9" t="s">
        <v>125</v>
      </c>
      <c r="AZ256" s="13"/>
    </row>
    <row r="257" spans="1:52" ht="56.25" x14ac:dyDescent="0.3">
      <c r="A257" s="98"/>
      <c r="B257" s="109"/>
      <c r="C257" s="6" t="s">
        <v>252</v>
      </c>
      <c r="D257" s="16"/>
      <c r="E257" s="46">
        <v>11709.7</v>
      </c>
      <c r="F257" s="15">
        <f t="shared" si="644"/>
        <v>11709.7</v>
      </c>
      <c r="G257" s="16"/>
      <c r="H257" s="15">
        <f t="shared" si="624"/>
        <v>11709.7</v>
      </c>
      <c r="I257" s="16"/>
      <c r="J257" s="15">
        <f t="shared" si="625"/>
        <v>11709.7</v>
      </c>
      <c r="K257" s="16"/>
      <c r="L257" s="15">
        <f t="shared" si="626"/>
        <v>11709.7</v>
      </c>
      <c r="M257" s="16">
        <v>-24.943000000000001</v>
      </c>
      <c r="N257" s="15">
        <f t="shared" si="627"/>
        <v>11684.757000000001</v>
      </c>
      <c r="O257" s="16"/>
      <c r="P257" s="15">
        <f t="shared" si="628"/>
        <v>11684.757000000001</v>
      </c>
      <c r="Q257" s="26">
        <v>-466.94299999999998</v>
      </c>
      <c r="R257" s="15">
        <f t="shared" si="629"/>
        <v>11217.814000000002</v>
      </c>
      <c r="S257" s="16"/>
      <c r="T257" s="46"/>
      <c r="U257" s="15">
        <f t="shared" si="645"/>
        <v>0</v>
      </c>
      <c r="V257" s="16"/>
      <c r="W257" s="15">
        <f t="shared" si="630"/>
        <v>0</v>
      </c>
      <c r="X257" s="16"/>
      <c r="Y257" s="15">
        <f t="shared" si="631"/>
        <v>0</v>
      </c>
      <c r="Z257" s="16"/>
      <c r="AA257" s="15">
        <f t="shared" si="632"/>
        <v>0</v>
      </c>
      <c r="AB257" s="16"/>
      <c r="AC257" s="15">
        <f t="shared" si="633"/>
        <v>0</v>
      </c>
      <c r="AD257" s="16"/>
      <c r="AE257" s="15">
        <f t="shared" si="634"/>
        <v>0</v>
      </c>
      <c r="AF257" s="16"/>
      <c r="AG257" s="15">
        <f t="shared" si="635"/>
        <v>0</v>
      </c>
      <c r="AH257" s="26"/>
      <c r="AI257" s="15">
        <f t="shared" si="636"/>
        <v>0</v>
      </c>
      <c r="AJ257" s="16"/>
      <c r="AK257" s="16"/>
      <c r="AL257" s="16">
        <f t="shared" si="646"/>
        <v>0</v>
      </c>
      <c r="AM257" s="16"/>
      <c r="AN257" s="16">
        <f t="shared" si="637"/>
        <v>0</v>
      </c>
      <c r="AO257" s="16"/>
      <c r="AP257" s="16">
        <f t="shared" si="638"/>
        <v>0</v>
      </c>
      <c r="AQ257" s="16"/>
      <c r="AR257" s="16">
        <f t="shared" si="639"/>
        <v>0</v>
      </c>
      <c r="AS257" s="16"/>
      <c r="AT257" s="16">
        <f t="shared" si="640"/>
        <v>0</v>
      </c>
      <c r="AU257" s="16"/>
      <c r="AV257" s="16">
        <f t="shared" si="641"/>
        <v>0</v>
      </c>
      <c r="AW257" s="26"/>
      <c r="AX257" s="16">
        <f t="shared" si="642"/>
        <v>0</v>
      </c>
      <c r="AY257" s="9" t="s">
        <v>125</v>
      </c>
      <c r="AZ257" s="13"/>
    </row>
    <row r="258" spans="1:52" ht="56.25" hidden="1" x14ac:dyDescent="0.3">
      <c r="A258" s="62" t="s">
        <v>332</v>
      </c>
      <c r="B258" s="21" t="s">
        <v>64</v>
      </c>
      <c r="C258" s="6" t="s">
        <v>128</v>
      </c>
      <c r="D258" s="16">
        <v>16008.7</v>
      </c>
      <c r="E258" s="46">
        <v>-16008.7</v>
      </c>
      <c r="F258" s="15">
        <f t="shared" si="644"/>
        <v>0</v>
      </c>
      <c r="G258" s="16"/>
      <c r="H258" s="15">
        <f t="shared" si="624"/>
        <v>0</v>
      </c>
      <c r="I258" s="16"/>
      <c r="J258" s="15">
        <f t="shared" si="625"/>
        <v>0</v>
      </c>
      <c r="K258" s="16"/>
      <c r="L258" s="15">
        <f t="shared" si="626"/>
        <v>0</v>
      </c>
      <c r="M258" s="16"/>
      <c r="N258" s="15">
        <f t="shared" si="627"/>
        <v>0</v>
      </c>
      <c r="O258" s="16"/>
      <c r="P258" s="15">
        <f t="shared" si="628"/>
        <v>0</v>
      </c>
      <c r="Q258" s="26"/>
      <c r="R258" s="15">
        <f t="shared" si="629"/>
        <v>0</v>
      </c>
      <c r="S258" s="16">
        <v>12285.5</v>
      </c>
      <c r="T258" s="46">
        <v>-12285.5</v>
      </c>
      <c r="U258" s="15">
        <f t="shared" si="645"/>
        <v>0</v>
      </c>
      <c r="V258" s="16"/>
      <c r="W258" s="15">
        <f t="shared" si="630"/>
        <v>0</v>
      </c>
      <c r="X258" s="16"/>
      <c r="Y258" s="15">
        <f t="shared" si="631"/>
        <v>0</v>
      </c>
      <c r="Z258" s="16"/>
      <c r="AA258" s="15">
        <f t="shared" si="632"/>
        <v>0</v>
      </c>
      <c r="AB258" s="16"/>
      <c r="AC258" s="15">
        <f t="shared" si="633"/>
        <v>0</v>
      </c>
      <c r="AD258" s="16"/>
      <c r="AE258" s="15">
        <f t="shared" si="634"/>
        <v>0</v>
      </c>
      <c r="AF258" s="16"/>
      <c r="AG258" s="15">
        <f t="shared" si="635"/>
        <v>0</v>
      </c>
      <c r="AH258" s="26"/>
      <c r="AI258" s="15">
        <f t="shared" si="636"/>
        <v>0</v>
      </c>
      <c r="AJ258" s="16">
        <v>10000</v>
      </c>
      <c r="AK258" s="16">
        <v>-10000</v>
      </c>
      <c r="AL258" s="16">
        <f t="shared" si="646"/>
        <v>0</v>
      </c>
      <c r="AM258" s="16"/>
      <c r="AN258" s="16">
        <f t="shared" si="637"/>
        <v>0</v>
      </c>
      <c r="AO258" s="16"/>
      <c r="AP258" s="16">
        <f t="shared" si="638"/>
        <v>0</v>
      </c>
      <c r="AQ258" s="16"/>
      <c r="AR258" s="16">
        <f t="shared" si="639"/>
        <v>0</v>
      </c>
      <c r="AS258" s="16"/>
      <c r="AT258" s="16">
        <f t="shared" si="640"/>
        <v>0</v>
      </c>
      <c r="AU258" s="16"/>
      <c r="AV258" s="16">
        <f t="shared" si="641"/>
        <v>0</v>
      </c>
      <c r="AW258" s="26"/>
      <c r="AX258" s="16">
        <f t="shared" si="642"/>
        <v>0</v>
      </c>
      <c r="AY258" s="9" t="s">
        <v>126</v>
      </c>
      <c r="AZ258" s="13">
        <v>0</v>
      </c>
    </row>
    <row r="259" spans="1:52" ht="56.25" x14ac:dyDescent="0.3">
      <c r="A259" s="62" t="s">
        <v>334</v>
      </c>
      <c r="B259" s="79" t="s">
        <v>253</v>
      </c>
      <c r="C259" s="6" t="s">
        <v>128</v>
      </c>
      <c r="D259" s="16"/>
      <c r="E259" s="46">
        <v>3660.7</v>
      </c>
      <c r="F259" s="15">
        <f t="shared" si="644"/>
        <v>3660.7</v>
      </c>
      <c r="G259" s="16">
        <v>305.8</v>
      </c>
      <c r="H259" s="15">
        <f t="shared" si="624"/>
        <v>3966.5</v>
      </c>
      <c r="I259" s="16"/>
      <c r="J259" s="15">
        <f t="shared" si="625"/>
        <v>3966.5</v>
      </c>
      <c r="K259" s="16"/>
      <c r="L259" s="15">
        <f t="shared" si="626"/>
        <v>3966.5</v>
      </c>
      <c r="M259" s="16">
        <v>-3660.7</v>
      </c>
      <c r="N259" s="15">
        <f t="shared" si="627"/>
        <v>305.80000000000018</v>
      </c>
      <c r="O259" s="16"/>
      <c r="P259" s="15">
        <f t="shared" si="628"/>
        <v>305.80000000000018</v>
      </c>
      <c r="Q259" s="26"/>
      <c r="R259" s="15">
        <f t="shared" si="629"/>
        <v>305.80000000000018</v>
      </c>
      <c r="S259" s="16"/>
      <c r="T259" s="46"/>
      <c r="U259" s="15">
        <f t="shared" si="645"/>
        <v>0</v>
      </c>
      <c r="V259" s="16"/>
      <c r="W259" s="15">
        <f t="shared" si="630"/>
        <v>0</v>
      </c>
      <c r="X259" s="16"/>
      <c r="Y259" s="15">
        <f t="shared" si="631"/>
        <v>0</v>
      </c>
      <c r="Z259" s="16"/>
      <c r="AA259" s="15">
        <f t="shared" si="632"/>
        <v>0</v>
      </c>
      <c r="AB259" s="16"/>
      <c r="AC259" s="15">
        <f t="shared" si="633"/>
        <v>0</v>
      </c>
      <c r="AD259" s="16"/>
      <c r="AE259" s="15">
        <f t="shared" si="634"/>
        <v>0</v>
      </c>
      <c r="AF259" s="16"/>
      <c r="AG259" s="15">
        <f t="shared" si="635"/>
        <v>0</v>
      </c>
      <c r="AH259" s="26"/>
      <c r="AI259" s="15">
        <f t="shared" si="636"/>
        <v>0</v>
      </c>
      <c r="AJ259" s="16"/>
      <c r="AK259" s="16"/>
      <c r="AL259" s="16">
        <f t="shared" si="646"/>
        <v>0</v>
      </c>
      <c r="AM259" s="16"/>
      <c r="AN259" s="16">
        <f t="shared" si="637"/>
        <v>0</v>
      </c>
      <c r="AO259" s="16"/>
      <c r="AP259" s="16">
        <f t="shared" si="638"/>
        <v>0</v>
      </c>
      <c r="AQ259" s="16"/>
      <c r="AR259" s="16">
        <f t="shared" si="639"/>
        <v>0</v>
      </c>
      <c r="AS259" s="16">
        <v>5372.5</v>
      </c>
      <c r="AT259" s="16">
        <f t="shared" si="640"/>
        <v>5372.5</v>
      </c>
      <c r="AU259" s="16"/>
      <c r="AV259" s="16">
        <f t="shared" si="641"/>
        <v>5372.5</v>
      </c>
      <c r="AW259" s="26"/>
      <c r="AX259" s="16">
        <f t="shared" si="642"/>
        <v>5372.5</v>
      </c>
      <c r="AY259" s="9" t="s">
        <v>254</v>
      </c>
      <c r="AZ259" s="13"/>
    </row>
    <row r="260" spans="1:52" ht="56.25" x14ac:dyDescent="0.3">
      <c r="A260" s="62" t="s">
        <v>335</v>
      </c>
      <c r="B260" s="79" t="s">
        <v>255</v>
      </c>
      <c r="C260" s="6" t="s">
        <v>128</v>
      </c>
      <c r="D260" s="16"/>
      <c r="E260" s="46">
        <v>3660.7</v>
      </c>
      <c r="F260" s="15">
        <f t="shared" si="644"/>
        <v>3660.7</v>
      </c>
      <c r="G260" s="16">
        <v>305.8</v>
      </c>
      <c r="H260" s="15">
        <f t="shared" si="624"/>
        <v>3966.5</v>
      </c>
      <c r="I260" s="16"/>
      <c r="J260" s="15">
        <f t="shared" si="625"/>
        <v>3966.5</v>
      </c>
      <c r="K260" s="16"/>
      <c r="L260" s="15">
        <f t="shared" si="626"/>
        <v>3966.5</v>
      </c>
      <c r="M260" s="16">
        <v>3170.1289999999999</v>
      </c>
      <c r="N260" s="15">
        <f t="shared" si="627"/>
        <v>7136.6289999999999</v>
      </c>
      <c r="O260" s="16"/>
      <c r="P260" s="15">
        <f t="shared" si="628"/>
        <v>7136.6289999999999</v>
      </c>
      <c r="Q260" s="26"/>
      <c r="R260" s="15">
        <f t="shared" si="629"/>
        <v>7136.6289999999999</v>
      </c>
      <c r="S260" s="16"/>
      <c r="T260" s="46"/>
      <c r="U260" s="15">
        <f t="shared" si="645"/>
        <v>0</v>
      </c>
      <c r="V260" s="16"/>
      <c r="W260" s="15">
        <f t="shared" si="630"/>
        <v>0</v>
      </c>
      <c r="X260" s="16"/>
      <c r="Y260" s="15">
        <f t="shared" si="631"/>
        <v>0</v>
      </c>
      <c r="Z260" s="16"/>
      <c r="AA260" s="15">
        <f t="shared" si="632"/>
        <v>0</v>
      </c>
      <c r="AB260" s="16"/>
      <c r="AC260" s="15">
        <f t="shared" si="633"/>
        <v>0</v>
      </c>
      <c r="AD260" s="16"/>
      <c r="AE260" s="15">
        <f t="shared" si="634"/>
        <v>0</v>
      </c>
      <c r="AF260" s="16"/>
      <c r="AG260" s="15">
        <f t="shared" si="635"/>
        <v>0</v>
      </c>
      <c r="AH260" s="26"/>
      <c r="AI260" s="15">
        <f t="shared" si="636"/>
        <v>0</v>
      </c>
      <c r="AJ260" s="16"/>
      <c r="AK260" s="16"/>
      <c r="AL260" s="16">
        <f t="shared" si="646"/>
        <v>0</v>
      </c>
      <c r="AM260" s="16"/>
      <c r="AN260" s="16">
        <f t="shared" si="637"/>
        <v>0</v>
      </c>
      <c r="AO260" s="16"/>
      <c r="AP260" s="16">
        <f t="shared" si="638"/>
        <v>0</v>
      </c>
      <c r="AQ260" s="16"/>
      <c r="AR260" s="16">
        <f t="shared" si="639"/>
        <v>0</v>
      </c>
      <c r="AS260" s="16"/>
      <c r="AT260" s="16">
        <f t="shared" si="640"/>
        <v>0</v>
      </c>
      <c r="AU260" s="16"/>
      <c r="AV260" s="16">
        <f t="shared" si="641"/>
        <v>0</v>
      </c>
      <c r="AW260" s="26"/>
      <c r="AX260" s="16">
        <f t="shared" si="642"/>
        <v>0</v>
      </c>
      <c r="AY260" s="9" t="s">
        <v>256</v>
      </c>
      <c r="AZ260" s="13"/>
    </row>
    <row r="261" spans="1:52" ht="56.25" x14ac:dyDescent="0.3">
      <c r="A261" s="62" t="s">
        <v>336</v>
      </c>
      <c r="B261" s="79" t="s">
        <v>259</v>
      </c>
      <c r="C261" s="6" t="s">
        <v>128</v>
      </c>
      <c r="D261" s="16"/>
      <c r="E261" s="46">
        <v>455.3</v>
      </c>
      <c r="F261" s="15">
        <f t="shared" si="644"/>
        <v>455.3</v>
      </c>
      <c r="G261" s="16"/>
      <c r="H261" s="15">
        <f t="shared" si="624"/>
        <v>455.3</v>
      </c>
      <c r="I261" s="16"/>
      <c r="J261" s="15">
        <f t="shared" si="625"/>
        <v>455.3</v>
      </c>
      <c r="K261" s="16"/>
      <c r="L261" s="15">
        <f t="shared" si="626"/>
        <v>455.3</v>
      </c>
      <c r="M261" s="16">
        <v>-0.3</v>
      </c>
      <c r="N261" s="15">
        <f t="shared" si="627"/>
        <v>455</v>
      </c>
      <c r="O261" s="16"/>
      <c r="P261" s="15">
        <f t="shared" si="628"/>
        <v>455</v>
      </c>
      <c r="Q261" s="26"/>
      <c r="R261" s="15">
        <f t="shared" si="629"/>
        <v>455</v>
      </c>
      <c r="S261" s="16"/>
      <c r="T261" s="46">
        <v>3780.4</v>
      </c>
      <c r="U261" s="15">
        <f t="shared" si="645"/>
        <v>3780.4</v>
      </c>
      <c r="V261" s="16"/>
      <c r="W261" s="15">
        <f t="shared" si="630"/>
        <v>3780.4</v>
      </c>
      <c r="X261" s="16"/>
      <c r="Y261" s="15">
        <f t="shared" si="631"/>
        <v>3780.4</v>
      </c>
      <c r="Z261" s="16"/>
      <c r="AA261" s="15">
        <f t="shared" si="632"/>
        <v>3780.4</v>
      </c>
      <c r="AB261" s="16"/>
      <c r="AC261" s="15">
        <f t="shared" si="633"/>
        <v>3780.4</v>
      </c>
      <c r="AD261" s="16">
        <v>-2934.7649999999999</v>
      </c>
      <c r="AE261" s="15">
        <f t="shared" si="634"/>
        <v>845.63500000000022</v>
      </c>
      <c r="AF261" s="16"/>
      <c r="AG261" s="15">
        <f t="shared" si="635"/>
        <v>845.63500000000022</v>
      </c>
      <c r="AH261" s="26"/>
      <c r="AI261" s="15">
        <f t="shared" si="636"/>
        <v>845.63500000000022</v>
      </c>
      <c r="AJ261" s="16"/>
      <c r="AK261" s="16"/>
      <c r="AL261" s="16">
        <f t="shared" si="646"/>
        <v>0</v>
      </c>
      <c r="AM261" s="16"/>
      <c r="AN261" s="16">
        <f t="shared" si="637"/>
        <v>0</v>
      </c>
      <c r="AO261" s="16"/>
      <c r="AP261" s="16">
        <f t="shared" si="638"/>
        <v>0</v>
      </c>
      <c r="AQ261" s="16"/>
      <c r="AR261" s="16">
        <f t="shared" si="639"/>
        <v>0</v>
      </c>
      <c r="AS261" s="16">
        <v>4137.3</v>
      </c>
      <c r="AT261" s="16">
        <f t="shared" si="640"/>
        <v>4137.3</v>
      </c>
      <c r="AU261" s="16"/>
      <c r="AV261" s="16">
        <f t="shared" si="641"/>
        <v>4137.3</v>
      </c>
      <c r="AW261" s="26"/>
      <c r="AX261" s="16">
        <f t="shared" si="642"/>
        <v>4137.3</v>
      </c>
      <c r="AY261" s="9" t="s">
        <v>260</v>
      </c>
      <c r="AZ261" s="13"/>
    </row>
    <row r="262" spans="1:52" ht="56.25" x14ac:dyDescent="0.3">
      <c r="A262" s="62" t="s">
        <v>337</v>
      </c>
      <c r="B262" s="79" t="s">
        <v>262</v>
      </c>
      <c r="C262" s="6" t="s">
        <v>128</v>
      </c>
      <c r="D262" s="16"/>
      <c r="E262" s="46">
        <v>3660.7</v>
      </c>
      <c r="F262" s="15">
        <f t="shared" si="644"/>
        <v>3660.7</v>
      </c>
      <c r="G262" s="16">
        <v>305.8</v>
      </c>
      <c r="H262" s="15">
        <f t="shared" si="624"/>
        <v>3966.5</v>
      </c>
      <c r="I262" s="16"/>
      <c r="J262" s="15">
        <f t="shared" si="625"/>
        <v>3966.5</v>
      </c>
      <c r="K262" s="16"/>
      <c r="L262" s="15">
        <f t="shared" si="626"/>
        <v>3966.5</v>
      </c>
      <c r="M262" s="16">
        <v>-3660.7</v>
      </c>
      <c r="N262" s="15">
        <f t="shared" si="627"/>
        <v>305.80000000000018</v>
      </c>
      <c r="O262" s="16"/>
      <c r="P262" s="15">
        <f t="shared" si="628"/>
        <v>305.80000000000018</v>
      </c>
      <c r="Q262" s="26"/>
      <c r="R262" s="15">
        <f t="shared" si="629"/>
        <v>305.80000000000018</v>
      </c>
      <c r="S262" s="16"/>
      <c r="T262" s="46"/>
      <c r="U262" s="15">
        <f t="shared" si="645"/>
        <v>0</v>
      </c>
      <c r="V262" s="16"/>
      <c r="W262" s="15">
        <f t="shared" si="630"/>
        <v>0</v>
      </c>
      <c r="X262" s="16"/>
      <c r="Y262" s="15">
        <f t="shared" si="631"/>
        <v>0</v>
      </c>
      <c r="Z262" s="16"/>
      <c r="AA262" s="15">
        <f t="shared" si="632"/>
        <v>0</v>
      </c>
      <c r="AB262" s="16"/>
      <c r="AC262" s="15">
        <f t="shared" si="633"/>
        <v>0</v>
      </c>
      <c r="AD262" s="16">
        <v>5838.3329999999996</v>
      </c>
      <c r="AE262" s="15">
        <f t="shared" si="634"/>
        <v>5838.3329999999996</v>
      </c>
      <c r="AF262" s="16"/>
      <c r="AG262" s="15">
        <f t="shared" si="635"/>
        <v>5838.3329999999996</v>
      </c>
      <c r="AH262" s="26"/>
      <c r="AI262" s="15">
        <f t="shared" si="636"/>
        <v>5838.3329999999996</v>
      </c>
      <c r="AJ262" s="16"/>
      <c r="AK262" s="16"/>
      <c r="AL262" s="16">
        <f t="shared" si="646"/>
        <v>0</v>
      </c>
      <c r="AM262" s="16"/>
      <c r="AN262" s="16">
        <f t="shared" si="637"/>
        <v>0</v>
      </c>
      <c r="AO262" s="16"/>
      <c r="AP262" s="16">
        <f t="shared" si="638"/>
        <v>0</v>
      </c>
      <c r="AQ262" s="16"/>
      <c r="AR262" s="16">
        <f t="shared" si="639"/>
        <v>0</v>
      </c>
      <c r="AS262" s="16"/>
      <c r="AT262" s="16">
        <f t="shared" si="640"/>
        <v>0</v>
      </c>
      <c r="AU262" s="16"/>
      <c r="AV262" s="16">
        <f t="shared" si="641"/>
        <v>0</v>
      </c>
      <c r="AW262" s="26"/>
      <c r="AX262" s="16">
        <f t="shared" si="642"/>
        <v>0</v>
      </c>
      <c r="AY262" s="9" t="s">
        <v>263</v>
      </c>
      <c r="AZ262" s="13"/>
    </row>
    <row r="263" spans="1:52" ht="56.25" hidden="1" x14ac:dyDescent="0.3">
      <c r="A263" s="62" t="s">
        <v>333</v>
      </c>
      <c r="B263" s="67" t="s">
        <v>265</v>
      </c>
      <c r="C263" s="6" t="s">
        <v>128</v>
      </c>
      <c r="D263" s="16"/>
      <c r="E263" s="46">
        <v>455.3</v>
      </c>
      <c r="F263" s="15">
        <f t="shared" si="644"/>
        <v>455.3</v>
      </c>
      <c r="G263" s="16"/>
      <c r="H263" s="15">
        <f t="shared" si="624"/>
        <v>455.3</v>
      </c>
      <c r="I263" s="16"/>
      <c r="J263" s="15">
        <f t="shared" si="625"/>
        <v>455.3</v>
      </c>
      <c r="K263" s="16"/>
      <c r="L263" s="15">
        <f t="shared" si="626"/>
        <v>455.3</v>
      </c>
      <c r="M263" s="16">
        <v>-455.3</v>
      </c>
      <c r="N263" s="15">
        <f t="shared" si="627"/>
        <v>0</v>
      </c>
      <c r="O263" s="16"/>
      <c r="P263" s="15">
        <f t="shared" si="628"/>
        <v>0</v>
      </c>
      <c r="Q263" s="26"/>
      <c r="R263" s="15">
        <f t="shared" si="629"/>
        <v>0</v>
      </c>
      <c r="S263" s="16"/>
      <c r="T263" s="46">
        <v>3780.4</v>
      </c>
      <c r="U263" s="15">
        <f t="shared" si="645"/>
        <v>3780.4</v>
      </c>
      <c r="V263" s="16"/>
      <c r="W263" s="15">
        <f t="shared" si="630"/>
        <v>3780.4</v>
      </c>
      <c r="X263" s="16"/>
      <c r="Y263" s="15">
        <f t="shared" si="631"/>
        <v>3780.4</v>
      </c>
      <c r="Z263" s="16"/>
      <c r="AA263" s="15">
        <f t="shared" si="632"/>
        <v>3780.4</v>
      </c>
      <c r="AB263" s="16"/>
      <c r="AC263" s="15">
        <f t="shared" si="633"/>
        <v>3780.4</v>
      </c>
      <c r="AD263" s="16">
        <v>-3780.4</v>
      </c>
      <c r="AE263" s="15">
        <f t="shared" si="634"/>
        <v>0</v>
      </c>
      <c r="AF263" s="16"/>
      <c r="AG263" s="15">
        <f t="shared" si="635"/>
        <v>0</v>
      </c>
      <c r="AH263" s="26"/>
      <c r="AI263" s="15">
        <f t="shared" si="636"/>
        <v>0</v>
      </c>
      <c r="AJ263" s="16"/>
      <c r="AK263" s="16"/>
      <c r="AL263" s="16">
        <f t="shared" si="646"/>
        <v>0</v>
      </c>
      <c r="AM263" s="16"/>
      <c r="AN263" s="16">
        <f t="shared" si="637"/>
        <v>0</v>
      </c>
      <c r="AO263" s="16"/>
      <c r="AP263" s="16">
        <f t="shared" si="638"/>
        <v>0</v>
      </c>
      <c r="AQ263" s="16"/>
      <c r="AR263" s="16">
        <f t="shared" si="639"/>
        <v>0</v>
      </c>
      <c r="AS263" s="16"/>
      <c r="AT263" s="16">
        <f t="shared" si="640"/>
        <v>0</v>
      </c>
      <c r="AU263" s="16"/>
      <c r="AV263" s="16">
        <f t="shared" si="641"/>
        <v>0</v>
      </c>
      <c r="AW263" s="26"/>
      <c r="AX263" s="16">
        <f t="shared" si="642"/>
        <v>0</v>
      </c>
      <c r="AY263" s="9" t="s">
        <v>266</v>
      </c>
      <c r="AZ263" s="13">
        <v>0</v>
      </c>
    </row>
    <row r="264" spans="1:52" ht="56.25" hidden="1" x14ac:dyDescent="0.3">
      <c r="A264" s="62" t="s">
        <v>334</v>
      </c>
      <c r="B264" s="67" t="s">
        <v>268</v>
      </c>
      <c r="C264" s="6" t="s">
        <v>128</v>
      </c>
      <c r="D264" s="16"/>
      <c r="E264" s="46"/>
      <c r="F264" s="15">
        <f t="shared" si="644"/>
        <v>0</v>
      </c>
      <c r="G264" s="16"/>
      <c r="H264" s="15">
        <f t="shared" si="624"/>
        <v>0</v>
      </c>
      <c r="I264" s="16"/>
      <c r="J264" s="15">
        <f t="shared" si="625"/>
        <v>0</v>
      </c>
      <c r="K264" s="16"/>
      <c r="L264" s="15">
        <f t="shared" si="626"/>
        <v>0</v>
      </c>
      <c r="M264" s="16"/>
      <c r="N264" s="15">
        <f t="shared" si="627"/>
        <v>0</v>
      </c>
      <c r="O264" s="16"/>
      <c r="P264" s="15">
        <f t="shared" si="628"/>
        <v>0</v>
      </c>
      <c r="Q264" s="26"/>
      <c r="R264" s="15">
        <f t="shared" si="629"/>
        <v>0</v>
      </c>
      <c r="S264" s="16"/>
      <c r="T264" s="46">
        <v>472.2</v>
      </c>
      <c r="U264" s="15">
        <f t="shared" si="645"/>
        <v>472.2</v>
      </c>
      <c r="V264" s="16"/>
      <c r="W264" s="15">
        <f t="shared" si="630"/>
        <v>472.2</v>
      </c>
      <c r="X264" s="16"/>
      <c r="Y264" s="15">
        <f t="shared" si="631"/>
        <v>472.2</v>
      </c>
      <c r="Z264" s="16"/>
      <c r="AA264" s="15">
        <f t="shared" si="632"/>
        <v>472.2</v>
      </c>
      <c r="AB264" s="16"/>
      <c r="AC264" s="15">
        <f t="shared" si="633"/>
        <v>472.2</v>
      </c>
      <c r="AD264" s="16">
        <v>-472.2</v>
      </c>
      <c r="AE264" s="15">
        <f t="shared" si="634"/>
        <v>0</v>
      </c>
      <c r="AF264" s="16"/>
      <c r="AG264" s="15">
        <f t="shared" si="635"/>
        <v>0</v>
      </c>
      <c r="AH264" s="26"/>
      <c r="AI264" s="15">
        <f t="shared" si="636"/>
        <v>0</v>
      </c>
      <c r="AJ264" s="16"/>
      <c r="AK264" s="16">
        <v>4264.7</v>
      </c>
      <c r="AL264" s="16">
        <f t="shared" si="646"/>
        <v>4264.7</v>
      </c>
      <c r="AM264" s="16"/>
      <c r="AN264" s="16">
        <f t="shared" si="637"/>
        <v>4264.7</v>
      </c>
      <c r="AO264" s="16"/>
      <c r="AP264" s="16">
        <f t="shared" si="638"/>
        <v>4264.7</v>
      </c>
      <c r="AQ264" s="16"/>
      <c r="AR264" s="16">
        <f t="shared" si="639"/>
        <v>4264.7</v>
      </c>
      <c r="AS264" s="16">
        <v>-4264.7</v>
      </c>
      <c r="AT264" s="16">
        <f t="shared" si="640"/>
        <v>0</v>
      </c>
      <c r="AU264" s="16"/>
      <c r="AV264" s="16">
        <f t="shared" si="641"/>
        <v>0</v>
      </c>
      <c r="AW264" s="26"/>
      <c r="AX264" s="16">
        <f t="shared" si="642"/>
        <v>0</v>
      </c>
      <c r="AY264" s="9" t="s">
        <v>269</v>
      </c>
      <c r="AZ264" s="13">
        <v>0</v>
      </c>
    </row>
    <row r="265" spans="1:52" ht="56.25" x14ac:dyDescent="0.3">
      <c r="A265" s="62" t="s">
        <v>338</v>
      </c>
      <c r="B265" s="79" t="s">
        <v>271</v>
      </c>
      <c r="C265" s="6" t="s">
        <v>128</v>
      </c>
      <c r="D265" s="16"/>
      <c r="E265" s="46">
        <v>3660.7</v>
      </c>
      <c r="F265" s="15">
        <f t="shared" si="644"/>
        <v>3660.7</v>
      </c>
      <c r="G265" s="16">
        <v>305.8</v>
      </c>
      <c r="H265" s="15">
        <f t="shared" si="624"/>
        <v>3966.5</v>
      </c>
      <c r="I265" s="16"/>
      <c r="J265" s="15">
        <f t="shared" si="625"/>
        <v>3966.5</v>
      </c>
      <c r="K265" s="16"/>
      <c r="L265" s="15">
        <f t="shared" si="626"/>
        <v>3966.5</v>
      </c>
      <c r="M265" s="16">
        <v>3543.6320000000001</v>
      </c>
      <c r="N265" s="15">
        <f t="shared" si="627"/>
        <v>7510.1319999999996</v>
      </c>
      <c r="O265" s="16"/>
      <c r="P265" s="15">
        <f t="shared" si="628"/>
        <v>7510.1319999999996</v>
      </c>
      <c r="Q265" s="26"/>
      <c r="R265" s="15">
        <f t="shared" si="629"/>
        <v>7510.1319999999996</v>
      </c>
      <c r="S265" s="16"/>
      <c r="T265" s="46"/>
      <c r="U265" s="15">
        <f t="shared" si="645"/>
        <v>0</v>
      </c>
      <c r="V265" s="16"/>
      <c r="W265" s="15">
        <f t="shared" si="630"/>
        <v>0</v>
      </c>
      <c r="X265" s="16"/>
      <c r="Y265" s="15">
        <f t="shared" si="631"/>
        <v>0</v>
      </c>
      <c r="Z265" s="16"/>
      <c r="AA265" s="15">
        <f t="shared" si="632"/>
        <v>0</v>
      </c>
      <c r="AB265" s="16"/>
      <c r="AC265" s="15">
        <f t="shared" si="633"/>
        <v>0</v>
      </c>
      <c r="AD265" s="16"/>
      <c r="AE265" s="15">
        <f t="shared" si="634"/>
        <v>0</v>
      </c>
      <c r="AF265" s="16"/>
      <c r="AG265" s="15">
        <f t="shared" si="635"/>
        <v>0</v>
      </c>
      <c r="AH265" s="26"/>
      <c r="AI265" s="15">
        <f t="shared" si="636"/>
        <v>0</v>
      </c>
      <c r="AJ265" s="16"/>
      <c r="AK265" s="16"/>
      <c r="AL265" s="16">
        <f t="shared" si="646"/>
        <v>0</v>
      </c>
      <c r="AM265" s="16"/>
      <c r="AN265" s="16">
        <f t="shared" si="637"/>
        <v>0</v>
      </c>
      <c r="AO265" s="16"/>
      <c r="AP265" s="16">
        <f t="shared" si="638"/>
        <v>0</v>
      </c>
      <c r="AQ265" s="16"/>
      <c r="AR265" s="16">
        <f t="shared" si="639"/>
        <v>0</v>
      </c>
      <c r="AS265" s="16"/>
      <c r="AT265" s="16">
        <f t="shared" si="640"/>
        <v>0</v>
      </c>
      <c r="AU265" s="16"/>
      <c r="AV265" s="16">
        <f t="shared" si="641"/>
        <v>0</v>
      </c>
      <c r="AW265" s="26"/>
      <c r="AX265" s="16">
        <f t="shared" si="642"/>
        <v>0</v>
      </c>
      <c r="AY265" s="9" t="s">
        <v>272</v>
      </c>
      <c r="AZ265" s="13"/>
    </row>
    <row r="266" spans="1:52" ht="56.25" x14ac:dyDescent="0.3">
      <c r="A266" s="62" t="s">
        <v>339</v>
      </c>
      <c r="B266" s="79" t="s">
        <v>274</v>
      </c>
      <c r="C266" s="6" t="s">
        <v>128</v>
      </c>
      <c r="D266" s="16"/>
      <c r="E266" s="46">
        <v>455.3</v>
      </c>
      <c r="F266" s="15">
        <f t="shared" si="644"/>
        <v>455.3</v>
      </c>
      <c r="G266" s="16"/>
      <c r="H266" s="15">
        <f t="shared" si="624"/>
        <v>455.3</v>
      </c>
      <c r="I266" s="16"/>
      <c r="J266" s="15">
        <f t="shared" si="625"/>
        <v>455.3</v>
      </c>
      <c r="K266" s="16"/>
      <c r="L266" s="15">
        <f t="shared" si="626"/>
        <v>455.3</v>
      </c>
      <c r="M266" s="16">
        <v>-455.3</v>
      </c>
      <c r="N266" s="15">
        <f t="shared" si="627"/>
        <v>0</v>
      </c>
      <c r="O266" s="16"/>
      <c r="P266" s="15">
        <f t="shared" si="628"/>
        <v>0</v>
      </c>
      <c r="Q266" s="26"/>
      <c r="R266" s="15">
        <f t="shared" si="629"/>
        <v>0</v>
      </c>
      <c r="S266" s="16"/>
      <c r="T266" s="46">
        <v>3780.4</v>
      </c>
      <c r="U266" s="15">
        <f t="shared" si="645"/>
        <v>3780.4</v>
      </c>
      <c r="V266" s="16"/>
      <c r="W266" s="15">
        <f t="shared" si="630"/>
        <v>3780.4</v>
      </c>
      <c r="X266" s="16"/>
      <c r="Y266" s="15">
        <f t="shared" si="631"/>
        <v>3780.4</v>
      </c>
      <c r="Z266" s="16"/>
      <c r="AA266" s="15">
        <f t="shared" si="632"/>
        <v>3780.4</v>
      </c>
      <c r="AB266" s="16"/>
      <c r="AC266" s="15">
        <f t="shared" si="633"/>
        <v>3780.4</v>
      </c>
      <c r="AD266" s="16">
        <v>-3308.2</v>
      </c>
      <c r="AE266" s="15">
        <f t="shared" si="634"/>
        <v>472.20000000000027</v>
      </c>
      <c r="AF266" s="16"/>
      <c r="AG266" s="15">
        <f t="shared" si="635"/>
        <v>472.20000000000027</v>
      </c>
      <c r="AH266" s="26"/>
      <c r="AI266" s="15">
        <f t="shared" si="636"/>
        <v>472.20000000000027</v>
      </c>
      <c r="AJ266" s="16"/>
      <c r="AK266" s="16"/>
      <c r="AL266" s="16">
        <f t="shared" si="646"/>
        <v>0</v>
      </c>
      <c r="AM266" s="16"/>
      <c r="AN266" s="16">
        <f t="shared" si="637"/>
        <v>0</v>
      </c>
      <c r="AO266" s="16"/>
      <c r="AP266" s="16">
        <f t="shared" si="638"/>
        <v>0</v>
      </c>
      <c r="AQ266" s="16"/>
      <c r="AR266" s="16">
        <f t="shared" si="639"/>
        <v>0</v>
      </c>
      <c r="AS266" s="16"/>
      <c r="AT266" s="16">
        <f t="shared" si="640"/>
        <v>0</v>
      </c>
      <c r="AU266" s="16"/>
      <c r="AV266" s="16">
        <f t="shared" si="641"/>
        <v>0</v>
      </c>
      <c r="AW266" s="26"/>
      <c r="AX266" s="16">
        <f t="shared" si="642"/>
        <v>0</v>
      </c>
      <c r="AY266" s="9" t="s">
        <v>275</v>
      </c>
      <c r="AZ266" s="13"/>
    </row>
    <row r="267" spans="1:52" ht="56.25" x14ac:dyDescent="0.3">
      <c r="A267" s="62" t="s">
        <v>340</v>
      </c>
      <c r="B267" s="79" t="s">
        <v>277</v>
      </c>
      <c r="C267" s="6" t="s">
        <v>128</v>
      </c>
      <c r="D267" s="16"/>
      <c r="E267" s="46"/>
      <c r="F267" s="15">
        <f t="shared" si="644"/>
        <v>0</v>
      </c>
      <c r="G267" s="16"/>
      <c r="H267" s="15">
        <f t="shared" si="624"/>
        <v>0</v>
      </c>
      <c r="I267" s="16"/>
      <c r="J267" s="15">
        <f t="shared" si="625"/>
        <v>0</v>
      </c>
      <c r="K267" s="16"/>
      <c r="L267" s="15">
        <f t="shared" si="626"/>
        <v>0</v>
      </c>
      <c r="M267" s="16"/>
      <c r="N267" s="15">
        <f t="shared" si="627"/>
        <v>0</v>
      </c>
      <c r="O267" s="16"/>
      <c r="P267" s="15">
        <f t="shared" si="628"/>
        <v>0</v>
      </c>
      <c r="Q267" s="26"/>
      <c r="R267" s="15">
        <f t="shared" si="629"/>
        <v>0</v>
      </c>
      <c r="S267" s="16"/>
      <c r="T267" s="46">
        <v>472.1</v>
      </c>
      <c r="U267" s="15">
        <f t="shared" si="645"/>
        <v>472.1</v>
      </c>
      <c r="V267" s="16"/>
      <c r="W267" s="15">
        <f t="shared" si="630"/>
        <v>472.1</v>
      </c>
      <c r="X267" s="16"/>
      <c r="Y267" s="15">
        <f t="shared" si="631"/>
        <v>472.1</v>
      </c>
      <c r="Z267" s="16"/>
      <c r="AA267" s="15">
        <f t="shared" si="632"/>
        <v>472.1</v>
      </c>
      <c r="AB267" s="16"/>
      <c r="AC267" s="15">
        <f t="shared" si="633"/>
        <v>472.1</v>
      </c>
      <c r="AD267" s="16"/>
      <c r="AE267" s="15">
        <f t="shared" si="634"/>
        <v>472.1</v>
      </c>
      <c r="AF267" s="16"/>
      <c r="AG267" s="15">
        <f t="shared" si="635"/>
        <v>472.1</v>
      </c>
      <c r="AH267" s="26"/>
      <c r="AI267" s="15">
        <f t="shared" si="636"/>
        <v>472.1</v>
      </c>
      <c r="AJ267" s="16"/>
      <c r="AK267" s="16">
        <v>4264.7</v>
      </c>
      <c r="AL267" s="16">
        <f t="shared" si="646"/>
        <v>4264.7</v>
      </c>
      <c r="AM267" s="16"/>
      <c r="AN267" s="16">
        <f t="shared" si="637"/>
        <v>4264.7</v>
      </c>
      <c r="AO267" s="16"/>
      <c r="AP267" s="16">
        <f t="shared" si="638"/>
        <v>4264.7</v>
      </c>
      <c r="AQ267" s="16"/>
      <c r="AR267" s="16">
        <f t="shared" si="639"/>
        <v>4264.7</v>
      </c>
      <c r="AS267" s="16">
        <v>-4264.7</v>
      </c>
      <c r="AT267" s="16">
        <f t="shared" si="640"/>
        <v>0</v>
      </c>
      <c r="AU267" s="16"/>
      <c r="AV267" s="16">
        <f t="shared" si="641"/>
        <v>0</v>
      </c>
      <c r="AW267" s="26"/>
      <c r="AX267" s="16">
        <f t="shared" si="642"/>
        <v>0</v>
      </c>
      <c r="AY267" s="9" t="s">
        <v>278</v>
      </c>
      <c r="AZ267" s="13"/>
    </row>
    <row r="268" spans="1:52" ht="56.25" hidden="1" x14ac:dyDescent="0.3">
      <c r="A268" s="62" t="s">
        <v>338</v>
      </c>
      <c r="B268" s="67" t="s">
        <v>280</v>
      </c>
      <c r="C268" s="6" t="s">
        <v>128</v>
      </c>
      <c r="D268" s="16"/>
      <c r="E268" s="46"/>
      <c r="F268" s="15">
        <f t="shared" si="644"/>
        <v>0</v>
      </c>
      <c r="G268" s="16"/>
      <c r="H268" s="15">
        <f t="shared" si="624"/>
        <v>0</v>
      </c>
      <c r="I268" s="16"/>
      <c r="J268" s="15">
        <f t="shared" si="625"/>
        <v>0</v>
      </c>
      <c r="K268" s="16"/>
      <c r="L268" s="15">
        <f t="shared" si="626"/>
        <v>0</v>
      </c>
      <c r="M268" s="16"/>
      <c r="N268" s="15">
        <f t="shared" si="627"/>
        <v>0</v>
      </c>
      <c r="O268" s="16"/>
      <c r="P268" s="15">
        <f t="shared" si="628"/>
        <v>0</v>
      </c>
      <c r="Q268" s="26"/>
      <c r="R268" s="15">
        <f t="shared" si="629"/>
        <v>0</v>
      </c>
      <c r="S268" s="16"/>
      <c r="T268" s="46"/>
      <c r="U268" s="15">
        <f t="shared" si="645"/>
        <v>0</v>
      </c>
      <c r="V268" s="16"/>
      <c r="W268" s="15">
        <f t="shared" si="630"/>
        <v>0</v>
      </c>
      <c r="X268" s="16"/>
      <c r="Y268" s="15">
        <f t="shared" si="631"/>
        <v>0</v>
      </c>
      <c r="Z268" s="16"/>
      <c r="AA268" s="15">
        <f t="shared" si="632"/>
        <v>0</v>
      </c>
      <c r="AB268" s="16"/>
      <c r="AC268" s="15">
        <f t="shared" si="633"/>
        <v>0</v>
      </c>
      <c r="AD268" s="16"/>
      <c r="AE268" s="15">
        <f t="shared" si="634"/>
        <v>0</v>
      </c>
      <c r="AF268" s="16"/>
      <c r="AG268" s="15">
        <f t="shared" si="635"/>
        <v>0</v>
      </c>
      <c r="AH268" s="26"/>
      <c r="AI268" s="15">
        <f t="shared" si="636"/>
        <v>0</v>
      </c>
      <c r="AJ268" s="16"/>
      <c r="AK268" s="16">
        <v>490.2</v>
      </c>
      <c r="AL268" s="16">
        <f t="shared" si="646"/>
        <v>490.2</v>
      </c>
      <c r="AM268" s="16"/>
      <c r="AN268" s="16">
        <f t="shared" si="637"/>
        <v>490.2</v>
      </c>
      <c r="AO268" s="16"/>
      <c r="AP268" s="16">
        <f t="shared" si="638"/>
        <v>490.2</v>
      </c>
      <c r="AQ268" s="16"/>
      <c r="AR268" s="16">
        <f t="shared" si="639"/>
        <v>490.2</v>
      </c>
      <c r="AS268" s="16">
        <v>-490.2</v>
      </c>
      <c r="AT268" s="16">
        <f t="shared" si="640"/>
        <v>0</v>
      </c>
      <c r="AU268" s="16"/>
      <c r="AV268" s="16">
        <f t="shared" si="641"/>
        <v>0</v>
      </c>
      <c r="AW268" s="26"/>
      <c r="AX268" s="16">
        <f t="shared" si="642"/>
        <v>0</v>
      </c>
      <c r="AY268" s="9" t="s">
        <v>281</v>
      </c>
      <c r="AZ268" s="13">
        <v>0</v>
      </c>
    </row>
    <row r="269" spans="1:52" ht="56.25" hidden="1" x14ac:dyDescent="0.3">
      <c r="A269" s="62" t="s">
        <v>339</v>
      </c>
      <c r="B269" s="67" t="s">
        <v>283</v>
      </c>
      <c r="C269" s="6" t="s">
        <v>128</v>
      </c>
      <c r="D269" s="16"/>
      <c r="E269" s="46"/>
      <c r="F269" s="15">
        <f t="shared" si="644"/>
        <v>0</v>
      </c>
      <c r="G269" s="16"/>
      <c r="H269" s="15">
        <f t="shared" si="624"/>
        <v>0</v>
      </c>
      <c r="I269" s="16"/>
      <c r="J269" s="15">
        <f t="shared" si="625"/>
        <v>0</v>
      </c>
      <c r="K269" s="16"/>
      <c r="L269" s="15">
        <f t="shared" si="626"/>
        <v>0</v>
      </c>
      <c r="M269" s="16"/>
      <c r="N269" s="15">
        <f t="shared" si="627"/>
        <v>0</v>
      </c>
      <c r="O269" s="16"/>
      <c r="P269" s="15">
        <f t="shared" si="628"/>
        <v>0</v>
      </c>
      <c r="Q269" s="26"/>
      <c r="R269" s="15">
        <f t="shared" si="629"/>
        <v>0</v>
      </c>
      <c r="S269" s="16"/>
      <c r="T269" s="46"/>
      <c r="U269" s="15">
        <f t="shared" si="645"/>
        <v>0</v>
      </c>
      <c r="V269" s="16"/>
      <c r="W269" s="15">
        <f t="shared" si="630"/>
        <v>0</v>
      </c>
      <c r="X269" s="16"/>
      <c r="Y269" s="15">
        <f t="shared" si="631"/>
        <v>0</v>
      </c>
      <c r="Z269" s="16"/>
      <c r="AA269" s="15">
        <f t="shared" si="632"/>
        <v>0</v>
      </c>
      <c r="AB269" s="16"/>
      <c r="AC269" s="15">
        <f t="shared" si="633"/>
        <v>0</v>
      </c>
      <c r="AD269" s="16"/>
      <c r="AE269" s="15">
        <f t="shared" si="634"/>
        <v>0</v>
      </c>
      <c r="AF269" s="16"/>
      <c r="AG269" s="15">
        <f t="shared" si="635"/>
        <v>0</v>
      </c>
      <c r="AH269" s="26"/>
      <c r="AI269" s="15">
        <f t="shared" si="636"/>
        <v>0</v>
      </c>
      <c r="AJ269" s="16"/>
      <c r="AK269" s="16">
        <v>490.2</v>
      </c>
      <c r="AL269" s="16">
        <f t="shared" si="646"/>
        <v>490.2</v>
      </c>
      <c r="AM269" s="16"/>
      <c r="AN269" s="16">
        <f t="shared" si="637"/>
        <v>490.2</v>
      </c>
      <c r="AO269" s="16"/>
      <c r="AP269" s="16">
        <f t="shared" si="638"/>
        <v>490.2</v>
      </c>
      <c r="AQ269" s="16"/>
      <c r="AR269" s="16">
        <f t="shared" si="639"/>
        <v>490.2</v>
      </c>
      <c r="AS269" s="16">
        <v>-490.2</v>
      </c>
      <c r="AT269" s="16">
        <f t="shared" si="640"/>
        <v>0</v>
      </c>
      <c r="AU269" s="16"/>
      <c r="AV269" s="16">
        <f t="shared" si="641"/>
        <v>0</v>
      </c>
      <c r="AW269" s="26"/>
      <c r="AX269" s="16">
        <f t="shared" si="642"/>
        <v>0</v>
      </c>
      <c r="AY269" s="9" t="s">
        <v>284</v>
      </c>
      <c r="AZ269" s="13">
        <v>0</v>
      </c>
    </row>
    <row r="270" spans="1:52" ht="56.25" x14ac:dyDescent="0.3">
      <c r="A270" s="62" t="s">
        <v>341</v>
      </c>
      <c r="B270" s="79" t="s">
        <v>286</v>
      </c>
      <c r="C270" s="6" t="s">
        <v>128</v>
      </c>
      <c r="D270" s="16"/>
      <c r="E270" s="46"/>
      <c r="F270" s="15">
        <f t="shared" si="644"/>
        <v>0</v>
      </c>
      <c r="G270" s="16"/>
      <c r="H270" s="15">
        <f t="shared" si="624"/>
        <v>0</v>
      </c>
      <c r="I270" s="16"/>
      <c r="J270" s="15">
        <f t="shared" si="625"/>
        <v>0</v>
      </c>
      <c r="K270" s="16"/>
      <c r="L270" s="15">
        <f t="shared" si="626"/>
        <v>0</v>
      </c>
      <c r="M270" s="16"/>
      <c r="N270" s="15">
        <f t="shared" si="627"/>
        <v>0</v>
      </c>
      <c r="O270" s="16"/>
      <c r="P270" s="15">
        <f t="shared" si="628"/>
        <v>0</v>
      </c>
      <c r="Q270" s="26"/>
      <c r="R270" s="15">
        <f t="shared" si="629"/>
        <v>0</v>
      </c>
      <c r="S270" s="16"/>
      <c r="T270" s="46"/>
      <c r="U270" s="15">
        <f t="shared" si="645"/>
        <v>0</v>
      </c>
      <c r="V270" s="16"/>
      <c r="W270" s="15">
        <f t="shared" si="630"/>
        <v>0</v>
      </c>
      <c r="X270" s="16"/>
      <c r="Y270" s="15">
        <f t="shared" si="631"/>
        <v>0</v>
      </c>
      <c r="Z270" s="16"/>
      <c r="AA270" s="15">
        <f t="shared" si="632"/>
        <v>0</v>
      </c>
      <c r="AB270" s="16"/>
      <c r="AC270" s="15">
        <f t="shared" si="633"/>
        <v>0</v>
      </c>
      <c r="AD270" s="16"/>
      <c r="AE270" s="15">
        <f t="shared" si="634"/>
        <v>0</v>
      </c>
      <c r="AF270" s="16"/>
      <c r="AG270" s="15">
        <f t="shared" si="635"/>
        <v>0</v>
      </c>
      <c r="AH270" s="26"/>
      <c r="AI270" s="15">
        <f t="shared" si="636"/>
        <v>0</v>
      </c>
      <c r="AJ270" s="16"/>
      <c r="AK270" s="16">
        <v>490.2</v>
      </c>
      <c r="AL270" s="16">
        <f t="shared" si="646"/>
        <v>490.2</v>
      </c>
      <c r="AM270" s="16"/>
      <c r="AN270" s="16">
        <f t="shared" si="637"/>
        <v>490.2</v>
      </c>
      <c r="AO270" s="16"/>
      <c r="AP270" s="16">
        <f t="shared" si="638"/>
        <v>490.2</v>
      </c>
      <c r="AQ270" s="16"/>
      <c r="AR270" s="16">
        <f t="shared" si="639"/>
        <v>490.2</v>
      </c>
      <c r="AS270" s="16"/>
      <c r="AT270" s="16">
        <f t="shared" si="640"/>
        <v>490.2</v>
      </c>
      <c r="AU270" s="16"/>
      <c r="AV270" s="16">
        <f t="shared" si="641"/>
        <v>490.2</v>
      </c>
      <c r="AW270" s="26"/>
      <c r="AX270" s="16">
        <f t="shared" si="642"/>
        <v>490.2</v>
      </c>
      <c r="AY270" s="9" t="s">
        <v>287</v>
      </c>
      <c r="AZ270" s="13"/>
    </row>
    <row r="271" spans="1:52" ht="56.25" x14ac:dyDescent="0.3">
      <c r="A271" s="62" t="s">
        <v>342</v>
      </c>
      <c r="B271" s="79" t="s">
        <v>297</v>
      </c>
      <c r="C271" s="6" t="s">
        <v>128</v>
      </c>
      <c r="D271" s="16"/>
      <c r="E271" s="46"/>
      <c r="F271" s="15"/>
      <c r="G271" s="16">
        <v>4711.7730000000001</v>
      </c>
      <c r="H271" s="15">
        <f t="shared" si="624"/>
        <v>4711.7730000000001</v>
      </c>
      <c r="I271" s="16"/>
      <c r="J271" s="15">
        <f t="shared" si="625"/>
        <v>4711.7730000000001</v>
      </c>
      <c r="K271" s="16"/>
      <c r="L271" s="15">
        <f t="shared" si="626"/>
        <v>4711.7730000000001</v>
      </c>
      <c r="M271" s="16"/>
      <c r="N271" s="15">
        <f t="shared" si="627"/>
        <v>4711.7730000000001</v>
      </c>
      <c r="O271" s="16"/>
      <c r="P271" s="15">
        <f t="shared" si="628"/>
        <v>4711.7730000000001</v>
      </c>
      <c r="Q271" s="26"/>
      <c r="R271" s="15">
        <f t="shared" si="629"/>
        <v>4711.7730000000001</v>
      </c>
      <c r="S271" s="16"/>
      <c r="T271" s="46"/>
      <c r="U271" s="15"/>
      <c r="V271" s="16"/>
      <c r="W271" s="15">
        <f t="shared" si="630"/>
        <v>0</v>
      </c>
      <c r="X271" s="16"/>
      <c r="Y271" s="15">
        <f t="shared" si="631"/>
        <v>0</v>
      </c>
      <c r="Z271" s="16"/>
      <c r="AA271" s="15">
        <f t="shared" si="632"/>
        <v>0</v>
      </c>
      <c r="AB271" s="16"/>
      <c r="AC271" s="15">
        <f t="shared" si="633"/>
        <v>0</v>
      </c>
      <c r="AD271" s="16"/>
      <c r="AE271" s="15">
        <f t="shared" si="634"/>
        <v>0</v>
      </c>
      <c r="AF271" s="16"/>
      <c r="AG271" s="15">
        <f t="shared" si="635"/>
        <v>0</v>
      </c>
      <c r="AH271" s="26"/>
      <c r="AI271" s="15">
        <f t="shared" si="636"/>
        <v>0</v>
      </c>
      <c r="AJ271" s="16"/>
      <c r="AK271" s="16"/>
      <c r="AL271" s="16"/>
      <c r="AM271" s="16"/>
      <c r="AN271" s="16">
        <f t="shared" si="637"/>
        <v>0</v>
      </c>
      <c r="AO271" s="16"/>
      <c r="AP271" s="16">
        <f t="shared" si="638"/>
        <v>0</v>
      </c>
      <c r="AQ271" s="16"/>
      <c r="AR271" s="16">
        <f t="shared" si="639"/>
        <v>0</v>
      </c>
      <c r="AS271" s="16"/>
      <c r="AT271" s="16">
        <f t="shared" si="640"/>
        <v>0</v>
      </c>
      <c r="AU271" s="16"/>
      <c r="AV271" s="16">
        <f t="shared" si="641"/>
        <v>0</v>
      </c>
      <c r="AW271" s="26"/>
      <c r="AX271" s="16">
        <f t="shared" si="642"/>
        <v>0</v>
      </c>
      <c r="AY271" s="9" t="s">
        <v>298</v>
      </c>
      <c r="AZ271" s="13"/>
    </row>
    <row r="272" spans="1:52" ht="56.25" x14ac:dyDescent="0.3">
      <c r="A272" s="62" t="s">
        <v>343</v>
      </c>
      <c r="B272" s="79" t="s">
        <v>299</v>
      </c>
      <c r="C272" s="6" t="s">
        <v>128</v>
      </c>
      <c r="D272" s="16"/>
      <c r="E272" s="46"/>
      <c r="F272" s="15"/>
      <c r="G272" s="16">
        <v>244.03</v>
      </c>
      <c r="H272" s="15">
        <f t="shared" si="624"/>
        <v>244.03</v>
      </c>
      <c r="I272" s="16"/>
      <c r="J272" s="15">
        <f t="shared" si="625"/>
        <v>244.03</v>
      </c>
      <c r="K272" s="16"/>
      <c r="L272" s="15">
        <f t="shared" si="626"/>
        <v>244.03</v>
      </c>
      <c r="M272" s="16">
        <v>6175.7709999999997</v>
      </c>
      <c r="N272" s="15">
        <f t="shared" si="627"/>
        <v>6419.8009999999995</v>
      </c>
      <c r="O272" s="16"/>
      <c r="P272" s="15">
        <f t="shared" si="628"/>
        <v>6419.8009999999995</v>
      </c>
      <c r="Q272" s="26"/>
      <c r="R272" s="15">
        <f t="shared" si="629"/>
        <v>6419.8009999999995</v>
      </c>
      <c r="S272" s="16"/>
      <c r="T272" s="46"/>
      <c r="U272" s="15"/>
      <c r="V272" s="16"/>
      <c r="W272" s="15">
        <f t="shared" si="630"/>
        <v>0</v>
      </c>
      <c r="X272" s="16"/>
      <c r="Y272" s="15">
        <f t="shared" si="631"/>
        <v>0</v>
      </c>
      <c r="Z272" s="16"/>
      <c r="AA272" s="15">
        <f t="shared" si="632"/>
        <v>0</v>
      </c>
      <c r="AB272" s="16"/>
      <c r="AC272" s="15">
        <f t="shared" si="633"/>
        <v>0</v>
      </c>
      <c r="AD272" s="16"/>
      <c r="AE272" s="15">
        <f t="shared" si="634"/>
        <v>0</v>
      </c>
      <c r="AF272" s="16"/>
      <c r="AG272" s="15">
        <f t="shared" si="635"/>
        <v>0</v>
      </c>
      <c r="AH272" s="26"/>
      <c r="AI272" s="15">
        <f t="shared" si="636"/>
        <v>0</v>
      </c>
      <c r="AJ272" s="16"/>
      <c r="AK272" s="16"/>
      <c r="AL272" s="16"/>
      <c r="AM272" s="16"/>
      <c r="AN272" s="16">
        <f t="shared" si="637"/>
        <v>0</v>
      </c>
      <c r="AO272" s="16"/>
      <c r="AP272" s="16">
        <f t="shared" si="638"/>
        <v>0</v>
      </c>
      <c r="AQ272" s="16"/>
      <c r="AR272" s="16">
        <f t="shared" si="639"/>
        <v>0</v>
      </c>
      <c r="AS272" s="16"/>
      <c r="AT272" s="16">
        <f t="shared" si="640"/>
        <v>0</v>
      </c>
      <c r="AU272" s="16"/>
      <c r="AV272" s="16">
        <f t="shared" si="641"/>
        <v>0</v>
      </c>
      <c r="AW272" s="26"/>
      <c r="AX272" s="16">
        <f t="shared" si="642"/>
        <v>0</v>
      </c>
      <c r="AY272" s="9" t="s">
        <v>300</v>
      </c>
      <c r="AZ272" s="13"/>
    </row>
    <row r="273" spans="1:53" ht="56.25" x14ac:dyDescent="0.3">
      <c r="A273" s="62" t="s">
        <v>361</v>
      </c>
      <c r="B273" s="79" t="s">
        <v>296</v>
      </c>
      <c r="C273" s="6" t="s">
        <v>128</v>
      </c>
      <c r="D273" s="16"/>
      <c r="E273" s="46"/>
      <c r="F273" s="15"/>
      <c r="G273" s="16">
        <v>3413.5680000000002</v>
      </c>
      <c r="H273" s="15">
        <f t="shared" si="624"/>
        <v>3413.5680000000002</v>
      </c>
      <c r="I273" s="16"/>
      <c r="J273" s="15">
        <f t="shared" si="625"/>
        <v>3413.5680000000002</v>
      </c>
      <c r="K273" s="16"/>
      <c r="L273" s="15">
        <f t="shared" si="626"/>
        <v>3413.5680000000002</v>
      </c>
      <c r="M273" s="16"/>
      <c r="N273" s="15">
        <f t="shared" si="627"/>
        <v>3413.5680000000002</v>
      </c>
      <c r="O273" s="16"/>
      <c r="P273" s="15">
        <f t="shared" si="628"/>
        <v>3413.5680000000002</v>
      </c>
      <c r="Q273" s="26"/>
      <c r="R273" s="15">
        <f t="shared" si="629"/>
        <v>3413.5680000000002</v>
      </c>
      <c r="S273" s="16"/>
      <c r="T273" s="46"/>
      <c r="U273" s="15"/>
      <c r="V273" s="16"/>
      <c r="W273" s="15">
        <f t="shared" si="630"/>
        <v>0</v>
      </c>
      <c r="X273" s="16"/>
      <c r="Y273" s="15">
        <f t="shared" si="631"/>
        <v>0</v>
      </c>
      <c r="Z273" s="16"/>
      <c r="AA273" s="15">
        <f t="shared" si="632"/>
        <v>0</v>
      </c>
      <c r="AB273" s="16"/>
      <c r="AC273" s="15">
        <f t="shared" si="633"/>
        <v>0</v>
      </c>
      <c r="AD273" s="16"/>
      <c r="AE273" s="15">
        <f t="shared" si="634"/>
        <v>0</v>
      </c>
      <c r="AF273" s="16"/>
      <c r="AG273" s="15">
        <f t="shared" si="635"/>
        <v>0</v>
      </c>
      <c r="AH273" s="26"/>
      <c r="AI273" s="15">
        <f t="shared" si="636"/>
        <v>0</v>
      </c>
      <c r="AJ273" s="16"/>
      <c r="AK273" s="16"/>
      <c r="AL273" s="16"/>
      <c r="AM273" s="16"/>
      <c r="AN273" s="16">
        <f t="shared" si="637"/>
        <v>0</v>
      </c>
      <c r="AO273" s="16"/>
      <c r="AP273" s="16">
        <f t="shared" si="638"/>
        <v>0</v>
      </c>
      <c r="AQ273" s="16"/>
      <c r="AR273" s="16">
        <f t="shared" si="639"/>
        <v>0</v>
      </c>
      <c r="AS273" s="16"/>
      <c r="AT273" s="16">
        <f t="shared" si="640"/>
        <v>0</v>
      </c>
      <c r="AU273" s="16"/>
      <c r="AV273" s="16">
        <f t="shared" si="641"/>
        <v>0</v>
      </c>
      <c r="AW273" s="26"/>
      <c r="AX273" s="16">
        <f t="shared" si="642"/>
        <v>0</v>
      </c>
      <c r="AY273" s="9" t="s">
        <v>349</v>
      </c>
      <c r="AZ273" s="13"/>
    </row>
    <row r="274" spans="1:53" x14ac:dyDescent="0.3">
      <c r="A274" s="58"/>
      <c r="B274" s="79" t="s">
        <v>127</v>
      </c>
      <c r="C274" s="6"/>
      <c r="D274" s="30">
        <f>D276+D277</f>
        <v>300000</v>
      </c>
      <c r="E274" s="30">
        <f>E276+E277</f>
        <v>0</v>
      </c>
      <c r="F274" s="29">
        <f t="shared" si="644"/>
        <v>300000</v>
      </c>
      <c r="G274" s="30">
        <f>G276+G277</f>
        <v>14.087</v>
      </c>
      <c r="H274" s="29">
        <f t="shared" si="624"/>
        <v>300014.087</v>
      </c>
      <c r="I274" s="30">
        <f>I276+I277</f>
        <v>0</v>
      </c>
      <c r="J274" s="29">
        <f t="shared" si="625"/>
        <v>300014.087</v>
      </c>
      <c r="K274" s="30">
        <f>K276+K277</f>
        <v>0</v>
      </c>
      <c r="L274" s="29">
        <f t="shared" si="626"/>
        <v>300014.087</v>
      </c>
      <c r="M274" s="30">
        <f>M276+M277</f>
        <v>13200</v>
      </c>
      <c r="N274" s="29">
        <f t="shared" si="627"/>
        <v>313214.087</v>
      </c>
      <c r="O274" s="30">
        <f>O276+O277</f>
        <v>0</v>
      </c>
      <c r="P274" s="29">
        <f t="shared" si="628"/>
        <v>313214.087</v>
      </c>
      <c r="Q274" s="30">
        <f>Q276+Q277</f>
        <v>20000</v>
      </c>
      <c r="R274" s="15">
        <f t="shared" si="629"/>
        <v>333214.087</v>
      </c>
      <c r="S274" s="30">
        <f t="shared" ref="S274:AJ274" si="647">S276+S277</f>
        <v>0</v>
      </c>
      <c r="T274" s="30">
        <f>T276+T277</f>
        <v>0</v>
      </c>
      <c r="U274" s="29">
        <f t="shared" si="645"/>
        <v>0</v>
      </c>
      <c r="V274" s="30">
        <f>V276+V277</f>
        <v>0</v>
      </c>
      <c r="W274" s="29">
        <f t="shared" si="630"/>
        <v>0</v>
      </c>
      <c r="X274" s="30">
        <f>X276+X277</f>
        <v>0</v>
      </c>
      <c r="Y274" s="29">
        <f t="shared" si="631"/>
        <v>0</v>
      </c>
      <c r="Z274" s="30">
        <f>Z276+Z277</f>
        <v>0</v>
      </c>
      <c r="AA274" s="29">
        <f t="shared" si="632"/>
        <v>0</v>
      </c>
      <c r="AB274" s="30">
        <f>AB276+AB277</f>
        <v>0</v>
      </c>
      <c r="AC274" s="29">
        <f t="shared" si="633"/>
        <v>0</v>
      </c>
      <c r="AD274" s="30">
        <f>AD276+AD277</f>
        <v>0</v>
      </c>
      <c r="AE274" s="29">
        <f t="shared" si="634"/>
        <v>0</v>
      </c>
      <c r="AF274" s="30">
        <f>AF276+AF277</f>
        <v>0</v>
      </c>
      <c r="AG274" s="29">
        <f t="shared" si="635"/>
        <v>0</v>
      </c>
      <c r="AH274" s="30">
        <f>AH276+AH277</f>
        <v>0</v>
      </c>
      <c r="AI274" s="15">
        <f t="shared" si="636"/>
        <v>0</v>
      </c>
      <c r="AJ274" s="30">
        <f t="shared" si="647"/>
        <v>0</v>
      </c>
      <c r="AK274" s="30">
        <f>AK276+AK277</f>
        <v>0</v>
      </c>
      <c r="AL274" s="30">
        <f t="shared" si="646"/>
        <v>0</v>
      </c>
      <c r="AM274" s="30">
        <f>AM276+AM277</f>
        <v>0</v>
      </c>
      <c r="AN274" s="30">
        <f t="shared" si="637"/>
        <v>0</v>
      </c>
      <c r="AO274" s="30">
        <f>AO276+AO277</f>
        <v>0</v>
      </c>
      <c r="AP274" s="30">
        <f t="shared" si="638"/>
        <v>0</v>
      </c>
      <c r="AQ274" s="30">
        <f>AQ276+AQ277</f>
        <v>0</v>
      </c>
      <c r="AR274" s="30">
        <f t="shared" si="639"/>
        <v>0</v>
      </c>
      <c r="AS274" s="30">
        <f>AS276+AS277</f>
        <v>0</v>
      </c>
      <c r="AT274" s="30">
        <f t="shared" si="640"/>
        <v>0</v>
      </c>
      <c r="AU274" s="30">
        <f>AU276+AU277</f>
        <v>0</v>
      </c>
      <c r="AV274" s="30">
        <f t="shared" si="641"/>
        <v>0</v>
      </c>
      <c r="AW274" s="30">
        <f>AW276+AW277</f>
        <v>0</v>
      </c>
      <c r="AX274" s="16">
        <f t="shared" si="642"/>
        <v>0</v>
      </c>
      <c r="AY274" s="31" t="s">
        <v>288</v>
      </c>
      <c r="AZ274" s="33"/>
      <c r="BA274" s="32"/>
    </row>
    <row r="275" spans="1:53" x14ac:dyDescent="0.3">
      <c r="A275" s="58"/>
      <c r="B275" s="79" t="s">
        <v>5</v>
      </c>
      <c r="C275" s="6"/>
      <c r="D275" s="30"/>
      <c r="E275" s="30"/>
      <c r="F275" s="29"/>
      <c r="G275" s="30"/>
      <c r="H275" s="29"/>
      <c r="I275" s="30"/>
      <c r="J275" s="29"/>
      <c r="K275" s="30"/>
      <c r="L275" s="29"/>
      <c r="M275" s="30"/>
      <c r="N275" s="29"/>
      <c r="O275" s="30"/>
      <c r="P275" s="29"/>
      <c r="Q275" s="30"/>
      <c r="R275" s="15"/>
      <c r="S275" s="30"/>
      <c r="T275" s="30"/>
      <c r="U275" s="29"/>
      <c r="V275" s="30"/>
      <c r="W275" s="29"/>
      <c r="X275" s="30"/>
      <c r="Y275" s="29"/>
      <c r="Z275" s="30"/>
      <c r="AA275" s="29"/>
      <c r="AB275" s="30"/>
      <c r="AC275" s="29"/>
      <c r="AD275" s="30"/>
      <c r="AE275" s="29"/>
      <c r="AF275" s="30"/>
      <c r="AG275" s="29"/>
      <c r="AH275" s="30"/>
      <c r="AI275" s="15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16"/>
      <c r="AY275" s="31"/>
      <c r="AZ275" s="33"/>
      <c r="BA275" s="32"/>
    </row>
    <row r="276" spans="1:53" s="32" customFormat="1" hidden="1" x14ac:dyDescent="0.3">
      <c r="A276" s="28"/>
      <c r="B276" s="48" t="s">
        <v>6</v>
      </c>
      <c r="C276" s="50"/>
      <c r="D276" s="30">
        <f>D280</f>
        <v>15000</v>
      </c>
      <c r="E276" s="30">
        <f>E280</f>
        <v>0</v>
      </c>
      <c r="F276" s="29">
        <f t="shared" si="644"/>
        <v>15000</v>
      </c>
      <c r="G276" s="30">
        <f>G280+G282</f>
        <v>14.087</v>
      </c>
      <c r="H276" s="29">
        <f t="shared" ref="H276:H278" si="648">F276+G276</f>
        <v>15014.087</v>
      </c>
      <c r="I276" s="30">
        <f>I280+I282</f>
        <v>0</v>
      </c>
      <c r="J276" s="29">
        <f t="shared" ref="J276:J278" si="649">H276+I276</f>
        <v>15014.087</v>
      </c>
      <c r="K276" s="30">
        <f>K280+K282</f>
        <v>0</v>
      </c>
      <c r="L276" s="29">
        <f t="shared" ref="L276:L278" si="650">J276+K276</f>
        <v>15014.087</v>
      </c>
      <c r="M276" s="30">
        <f>M280+M282+M283</f>
        <v>13200</v>
      </c>
      <c r="N276" s="29">
        <f t="shared" ref="N276:N278" si="651">L276+M276</f>
        <v>28214.087</v>
      </c>
      <c r="O276" s="30">
        <f>O280+O282+O283</f>
        <v>0</v>
      </c>
      <c r="P276" s="29">
        <f t="shared" ref="P276:P278" si="652">N276+O276</f>
        <v>28214.087</v>
      </c>
      <c r="Q276" s="30">
        <f>Q280+Q282+Q283+Q284</f>
        <v>20000</v>
      </c>
      <c r="R276" s="29">
        <f t="shared" ref="R276:R278" si="653">P276+Q276</f>
        <v>48214.087</v>
      </c>
      <c r="S276" s="30">
        <f t="shared" ref="S276:AJ276" si="654">S280</f>
        <v>0</v>
      </c>
      <c r="T276" s="30">
        <f>T280</f>
        <v>0</v>
      </c>
      <c r="U276" s="29">
        <f t="shared" si="645"/>
        <v>0</v>
      </c>
      <c r="V276" s="30">
        <f>V280+V282</f>
        <v>0</v>
      </c>
      <c r="W276" s="29">
        <f t="shared" ref="W276:W278" si="655">U276+V276</f>
        <v>0</v>
      </c>
      <c r="X276" s="30">
        <f>X280+X282</f>
        <v>0</v>
      </c>
      <c r="Y276" s="29">
        <f>W276+X276</f>
        <v>0</v>
      </c>
      <c r="Z276" s="30">
        <f>Z280+Z282</f>
        <v>0</v>
      </c>
      <c r="AA276" s="29">
        <f>Y276+Z276</f>
        <v>0</v>
      </c>
      <c r="AB276" s="30">
        <f>AB280+AB282</f>
        <v>0</v>
      </c>
      <c r="AC276" s="29">
        <f>AA276+AB276</f>
        <v>0</v>
      </c>
      <c r="AD276" s="30">
        <f>AD280+AD282+AD283</f>
        <v>0</v>
      </c>
      <c r="AE276" s="29">
        <f>AC276+AD276</f>
        <v>0</v>
      </c>
      <c r="AF276" s="30">
        <f>AF280+AF282+AF283</f>
        <v>0</v>
      </c>
      <c r="AG276" s="29">
        <f>AE276+AF276</f>
        <v>0</v>
      </c>
      <c r="AH276" s="30">
        <f>AH280+AH282+AH283+AH284</f>
        <v>0</v>
      </c>
      <c r="AI276" s="29">
        <f>AG276+AH276</f>
        <v>0</v>
      </c>
      <c r="AJ276" s="30">
        <f t="shared" si="654"/>
        <v>0</v>
      </c>
      <c r="AK276" s="30">
        <f>AK280</f>
        <v>0</v>
      </c>
      <c r="AL276" s="30">
        <f t="shared" si="646"/>
        <v>0</v>
      </c>
      <c r="AM276" s="30">
        <f>AM280+AM282</f>
        <v>0</v>
      </c>
      <c r="AN276" s="30">
        <f t="shared" ref="AN276:AN278" si="656">AL276+AM276</f>
        <v>0</v>
      </c>
      <c r="AO276" s="30">
        <f>AO280+AO282</f>
        <v>0</v>
      </c>
      <c r="AP276" s="30">
        <f t="shared" ref="AP276:AP278" si="657">AN276+AO276</f>
        <v>0</v>
      </c>
      <c r="AQ276" s="30">
        <f>AQ280+AQ282</f>
        <v>0</v>
      </c>
      <c r="AR276" s="30">
        <f t="shared" ref="AR276:AR278" si="658">AP276+AQ276</f>
        <v>0</v>
      </c>
      <c r="AS276" s="30">
        <f>AS280+AS282+AS283</f>
        <v>0</v>
      </c>
      <c r="AT276" s="30">
        <f t="shared" ref="AT276:AT278" si="659">AR276+AS276</f>
        <v>0</v>
      </c>
      <c r="AU276" s="30">
        <f>AU280+AU282+AU283</f>
        <v>0</v>
      </c>
      <c r="AV276" s="30">
        <f t="shared" ref="AV276:AV278" si="660">AT276+AU276</f>
        <v>0</v>
      </c>
      <c r="AW276" s="30">
        <f>AW280+AW282+AW283+AW284</f>
        <v>0</v>
      </c>
      <c r="AX276" s="30">
        <f t="shared" ref="AX276:AX278" si="661">AV276+AW276</f>
        <v>0</v>
      </c>
      <c r="AY276" s="31"/>
      <c r="AZ276" s="33">
        <v>0</v>
      </c>
    </row>
    <row r="277" spans="1:53" x14ac:dyDescent="0.3">
      <c r="A277" s="58"/>
      <c r="B277" s="79" t="s">
        <v>59</v>
      </c>
      <c r="C277" s="6"/>
      <c r="D277" s="30">
        <f>D281</f>
        <v>285000</v>
      </c>
      <c r="E277" s="30">
        <f>E281</f>
        <v>0</v>
      </c>
      <c r="F277" s="29">
        <f t="shared" si="644"/>
        <v>285000</v>
      </c>
      <c r="G277" s="30">
        <f>G281</f>
        <v>0</v>
      </c>
      <c r="H277" s="29">
        <f t="shared" si="648"/>
        <v>285000</v>
      </c>
      <c r="I277" s="30">
        <f>I281</f>
        <v>0</v>
      </c>
      <c r="J277" s="29">
        <f t="shared" si="649"/>
        <v>285000</v>
      </c>
      <c r="K277" s="30">
        <f>K281</f>
        <v>0</v>
      </c>
      <c r="L277" s="29">
        <f t="shared" si="650"/>
        <v>285000</v>
      </c>
      <c r="M277" s="30">
        <f>M281</f>
        <v>0</v>
      </c>
      <c r="N277" s="29">
        <f t="shared" si="651"/>
        <v>285000</v>
      </c>
      <c r="O277" s="30">
        <f>O281</f>
        <v>0</v>
      </c>
      <c r="P277" s="29">
        <f t="shared" si="652"/>
        <v>285000</v>
      </c>
      <c r="Q277" s="30">
        <f>Q281</f>
        <v>0</v>
      </c>
      <c r="R277" s="15">
        <f t="shared" si="653"/>
        <v>285000</v>
      </c>
      <c r="S277" s="30">
        <f t="shared" ref="S277:AJ277" si="662">S281</f>
        <v>0</v>
      </c>
      <c r="T277" s="30">
        <f>T281</f>
        <v>0</v>
      </c>
      <c r="U277" s="29">
        <f t="shared" si="645"/>
        <v>0</v>
      </c>
      <c r="V277" s="30">
        <f>V281</f>
        <v>0</v>
      </c>
      <c r="W277" s="29">
        <f t="shared" si="655"/>
        <v>0</v>
      </c>
      <c r="X277" s="30">
        <f>X281</f>
        <v>0</v>
      </c>
      <c r="Y277" s="29">
        <f>W277+X277</f>
        <v>0</v>
      </c>
      <c r="Z277" s="30">
        <f>Z281</f>
        <v>0</v>
      </c>
      <c r="AA277" s="29">
        <f>Y277+Z277</f>
        <v>0</v>
      </c>
      <c r="AB277" s="30">
        <f>AB281</f>
        <v>0</v>
      </c>
      <c r="AC277" s="29">
        <f>AA277+AB277</f>
        <v>0</v>
      </c>
      <c r="AD277" s="30">
        <f>AD281</f>
        <v>0</v>
      </c>
      <c r="AE277" s="29">
        <f>AC277+AD277</f>
        <v>0</v>
      </c>
      <c r="AF277" s="30">
        <f>AF281</f>
        <v>0</v>
      </c>
      <c r="AG277" s="29">
        <f>AE277+AF277</f>
        <v>0</v>
      </c>
      <c r="AH277" s="30">
        <f>AH281</f>
        <v>0</v>
      </c>
      <c r="AI277" s="15">
        <f>AG277+AH277</f>
        <v>0</v>
      </c>
      <c r="AJ277" s="30">
        <f t="shared" si="662"/>
        <v>0</v>
      </c>
      <c r="AK277" s="30">
        <f>AK281</f>
        <v>0</v>
      </c>
      <c r="AL277" s="30">
        <f t="shared" si="646"/>
        <v>0</v>
      </c>
      <c r="AM277" s="30">
        <f>AM281</f>
        <v>0</v>
      </c>
      <c r="AN277" s="30">
        <f t="shared" si="656"/>
        <v>0</v>
      </c>
      <c r="AO277" s="30">
        <f>AO281</f>
        <v>0</v>
      </c>
      <c r="AP277" s="30">
        <f t="shared" si="657"/>
        <v>0</v>
      </c>
      <c r="AQ277" s="30">
        <f>AQ281</f>
        <v>0</v>
      </c>
      <c r="AR277" s="30">
        <f t="shared" si="658"/>
        <v>0</v>
      </c>
      <c r="AS277" s="30">
        <f>AS281</f>
        <v>0</v>
      </c>
      <c r="AT277" s="30">
        <f t="shared" si="659"/>
        <v>0</v>
      </c>
      <c r="AU277" s="30">
        <f>AU281</f>
        <v>0</v>
      </c>
      <c r="AV277" s="30">
        <f t="shared" si="660"/>
        <v>0</v>
      </c>
      <c r="AW277" s="30">
        <f>AW281</f>
        <v>0</v>
      </c>
      <c r="AX277" s="16">
        <f t="shared" si="661"/>
        <v>0</v>
      </c>
      <c r="AY277" s="31"/>
      <c r="AZ277" s="33"/>
      <c r="BA277" s="32"/>
    </row>
    <row r="278" spans="1:53" ht="56.25" x14ac:dyDescent="0.3">
      <c r="A278" s="58" t="s">
        <v>362</v>
      </c>
      <c r="B278" s="79" t="s">
        <v>80</v>
      </c>
      <c r="C278" s="6" t="s">
        <v>31</v>
      </c>
      <c r="D278" s="16">
        <f>D280+D281</f>
        <v>300000</v>
      </c>
      <c r="E278" s="46">
        <f>E280+E281</f>
        <v>0</v>
      </c>
      <c r="F278" s="15">
        <f t="shared" si="644"/>
        <v>300000</v>
      </c>
      <c r="G278" s="16">
        <f>G280+G281</f>
        <v>0</v>
      </c>
      <c r="H278" s="15">
        <f t="shared" si="648"/>
        <v>300000</v>
      </c>
      <c r="I278" s="16">
        <f>I280+I281</f>
        <v>0</v>
      </c>
      <c r="J278" s="15">
        <f t="shared" si="649"/>
        <v>300000</v>
      </c>
      <c r="K278" s="16">
        <f>K280+K281</f>
        <v>0</v>
      </c>
      <c r="L278" s="15">
        <f t="shared" si="650"/>
        <v>300000</v>
      </c>
      <c r="M278" s="16">
        <f>M280+M281</f>
        <v>0</v>
      </c>
      <c r="N278" s="15">
        <f t="shared" si="651"/>
        <v>300000</v>
      </c>
      <c r="O278" s="16">
        <f>O280+O281</f>
        <v>0</v>
      </c>
      <c r="P278" s="15">
        <f t="shared" si="652"/>
        <v>300000</v>
      </c>
      <c r="Q278" s="26">
        <f>Q280+Q281</f>
        <v>0</v>
      </c>
      <c r="R278" s="15">
        <f t="shared" si="653"/>
        <v>300000</v>
      </c>
      <c r="S278" s="16">
        <f t="shared" ref="S278:AJ278" si="663">S280+S281</f>
        <v>0</v>
      </c>
      <c r="T278" s="46">
        <f>T280+T281</f>
        <v>0</v>
      </c>
      <c r="U278" s="15">
        <f t="shared" si="645"/>
        <v>0</v>
      </c>
      <c r="V278" s="16">
        <f>V280+V281</f>
        <v>0</v>
      </c>
      <c r="W278" s="15">
        <f t="shared" si="655"/>
        <v>0</v>
      </c>
      <c r="X278" s="16">
        <f>X280+X281</f>
        <v>0</v>
      </c>
      <c r="Y278" s="15">
        <f>W278+X278</f>
        <v>0</v>
      </c>
      <c r="Z278" s="16">
        <f>Z280+Z281</f>
        <v>0</v>
      </c>
      <c r="AA278" s="15">
        <f>Y278+Z278</f>
        <v>0</v>
      </c>
      <c r="AB278" s="16">
        <f>AB280+AB281</f>
        <v>0</v>
      </c>
      <c r="AC278" s="15">
        <f>AA278+AB278</f>
        <v>0</v>
      </c>
      <c r="AD278" s="16">
        <f>AD280+AD281</f>
        <v>0</v>
      </c>
      <c r="AE278" s="15">
        <f>AC278+AD278</f>
        <v>0</v>
      </c>
      <c r="AF278" s="16">
        <f>AF280+AF281</f>
        <v>0</v>
      </c>
      <c r="AG278" s="15">
        <f>AE278+AF278</f>
        <v>0</v>
      </c>
      <c r="AH278" s="26">
        <f>AH280+AH281</f>
        <v>0</v>
      </c>
      <c r="AI278" s="15">
        <f>AG278+AH278</f>
        <v>0</v>
      </c>
      <c r="AJ278" s="16">
        <f t="shared" si="663"/>
        <v>0</v>
      </c>
      <c r="AK278" s="16">
        <f>AK280+AK281</f>
        <v>0</v>
      </c>
      <c r="AL278" s="16">
        <f t="shared" si="646"/>
        <v>0</v>
      </c>
      <c r="AM278" s="16">
        <f>AM280+AM281</f>
        <v>0</v>
      </c>
      <c r="AN278" s="16">
        <f t="shared" si="656"/>
        <v>0</v>
      </c>
      <c r="AO278" s="16">
        <f>AO280+AO281</f>
        <v>0</v>
      </c>
      <c r="AP278" s="16">
        <f t="shared" si="657"/>
        <v>0</v>
      </c>
      <c r="AQ278" s="16">
        <f>AQ280+AQ281</f>
        <v>0</v>
      </c>
      <c r="AR278" s="16">
        <f t="shared" si="658"/>
        <v>0</v>
      </c>
      <c r="AS278" s="16">
        <f>AS280+AS281</f>
        <v>0</v>
      </c>
      <c r="AT278" s="16">
        <f t="shared" si="659"/>
        <v>0</v>
      </c>
      <c r="AU278" s="16">
        <f>AU280+AU281</f>
        <v>0</v>
      </c>
      <c r="AV278" s="16">
        <f t="shared" si="660"/>
        <v>0</v>
      </c>
      <c r="AW278" s="26">
        <f>AW280+AW281</f>
        <v>0</v>
      </c>
      <c r="AX278" s="16">
        <f t="shared" si="661"/>
        <v>0</v>
      </c>
      <c r="AZ278" s="13"/>
    </row>
    <row r="279" spans="1:53" x14ac:dyDescent="0.3">
      <c r="A279" s="58"/>
      <c r="B279" s="79" t="s">
        <v>5</v>
      </c>
      <c r="C279" s="6"/>
      <c r="D279" s="16"/>
      <c r="E279" s="46"/>
      <c r="F279" s="15"/>
      <c r="G279" s="16"/>
      <c r="H279" s="15"/>
      <c r="I279" s="16"/>
      <c r="J279" s="15"/>
      <c r="K279" s="16"/>
      <c r="L279" s="15"/>
      <c r="M279" s="16"/>
      <c r="N279" s="15"/>
      <c r="O279" s="16"/>
      <c r="P279" s="15"/>
      <c r="Q279" s="26"/>
      <c r="R279" s="15"/>
      <c r="S279" s="16"/>
      <c r="T279" s="46"/>
      <c r="U279" s="15"/>
      <c r="V279" s="16"/>
      <c r="W279" s="15"/>
      <c r="X279" s="16"/>
      <c r="Y279" s="15"/>
      <c r="Z279" s="16"/>
      <c r="AA279" s="15"/>
      <c r="AB279" s="16"/>
      <c r="AC279" s="15"/>
      <c r="AD279" s="16"/>
      <c r="AE279" s="15"/>
      <c r="AF279" s="16"/>
      <c r="AG279" s="15"/>
      <c r="AH279" s="26"/>
      <c r="AI279" s="15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26"/>
      <c r="AX279" s="16"/>
      <c r="AZ279" s="13"/>
    </row>
    <row r="280" spans="1:53" hidden="1" x14ac:dyDescent="0.3">
      <c r="A280" s="1"/>
      <c r="B280" s="21" t="s">
        <v>6</v>
      </c>
      <c r="C280" s="6"/>
      <c r="D280" s="16">
        <v>15000</v>
      </c>
      <c r="E280" s="46"/>
      <c r="F280" s="15">
        <f t="shared" si="644"/>
        <v>15000</v>
      </c>
      <c r="G280" s="16"/>
      <c r="H280" s="15">
        <f t="shared" ref="H280:H285" si="664">F280+G280</f>
        <v>15000</v>
      </c>
      <c r="I280" s="16"/>
      <c r="J280" s="15">
        <f t="shared" ref="J280:J285" si="665">H280+I280</f>
        <v>15000</v>
      </c>
      <c r="K280" s="16"/>
      <c r="L280" s="15">
        <f t="shared" ref="L280:L285" si="666">J280+K280</f>
        <v>15000</v>
      </c>
      <c r="M280" s="16"/>
      <c r="N280" s="15">
        <f t="shared" ref="N280:N285" si="667">L280+M280</f>
        <v>15000</v>
      </c>
      <c r="O280" s="16"/>
      <c r="P280" s="15">
        <f t="shared" ref="P280:P285" si="668">N280+O280</f>
        <v>15000</v>
      </c>
      <c r="Q280" s="26"/>
      <c r="R280" s="15">
        <f t="shared" ref="R280:R285" si="669">P280+Q280</f>
        <v>15000</v>
      </c>
      <c r="S280" s="16">
        <v>0</v>
      </c>
      <c r="T280" s="46"/>
      <c r="U280" s="15">
        <f t="shared" si="645"/>
        <v>0</v>
      </c>
      <c r="V280" s="16"/>
      <c r="W280" s="15">
        <f t="shared" ref="W280:W285" si="670">U280+V280</f>
        <v>0</v>
      </c>
      <c r="X280" s="16"/>
      <c r="Y280" s="15">
        <f>W280+X280</f>
        <v>0</v>
      </c>
      <c r="Z280" s="16"/>
      <c r="AA280" s="15">
        <f>Y280+Z280</f>
        <v>0</v>
      </c>
      <c r="AB280" s="16"/>
      <c r="AC280" s="15">
        <f>AA280+AB280</f>
        <v>0</v>
      </c>
      <c r="AD280" s="16"/>
      <c r="AE280" s="15">
        <f>AC280+AD280</f>
        <v>0</v>
      </c>
      <c r="AF280" s="16"/>
      <c r="AG280" s="15">
        <f>AE280+AF280</f>
        <v>0</v>
      </c>
      <c r="AH280" s="26"/>
      <c r="AI280" s="15">
        <f t="shared" ref="AI280:AI285" si="671">AG280+AH280</f>
        <v>0</v>
      </c>
      <c r="AJ280" s="16">
        <v>0</v>
      </c>
      <c r="AK280" s="16"/>
      <c r="AL280" s="16">
        <f t="shared" si="646"/>
        <v>0</v>
      </c>
      <c r="AM280" s="16"/>
      <c r="AN280" s="16">
        <f t="shared" ref="AN280:AN285" si="672">AL280+AM280</f>
        <v>0</v>
      </c>
      <c r="AO280" s="16"/>
      <c r="AP280" s="16">
        <f t="shared" ref="AP280:AP285" si="673">AN280+AO280</f>
        <v>0</v>
      </c>
      <c r="AQ280" s="16"/>
      <c r="AR280" s="16">
        <f t="shared" ref="AR280:AR285" si="674">AP280+AQ280</f>
        <v>0</v>
      </c>
      <c r="AS280" s="16"/>
      <c r="AT280" s="16">
        <f t="shared" ref="AT280:AT285" si="675">AR280+AS280</f>
        <v>0</v>
      </c>
      <c r="AU280" s="16"/>
      <c r="AV280" s="16">
        <f t="shared" ref="AV280:AV285" si="676">AT280+AU280</f>
        <v>0</v>
      </c>
      <c r="AW280" s="26"/>
      <c r="AX280" s="16">
        <f t="shared" ref="AX280:AX285" si="677">AV280+AW280</f>
        <v>0</v>
      </c>
      <c r="AY280" s="9" t="s">
        <v>118</v>
      </c>
      <c r="AZ280" s="13">
        <v>0</v>
      </c>
    </row>
    <row r="281" spans="1:53" x14ac:dyDescent="0.3">
      <c r="A281" s="58"/>
      <c r="B281" s="79" t="s">
        <v>59</v>
      </c>
      <c r="C281" s="6"/>
      <c r="D281" s="16">
        <v>285000</v>
      </c>
      <c r="E281" s="46"/>
      <c r="F281" s="15">
        <f t="shared" si="644"/>
        <v>285000</v>
      </c>
      <c r="G281" s="16"/>
      <c r="H281" s="15">
        <f t="shared" si="664"/>
        <v>285000</v>
      </c>
      <c r="I281" s="16"/>
      <c r="J281" s="15">
        <f t="shared" si="665"/>
        <v>285000</v>
      </c>
      <c r="K281" s="16"/>
      <c r="L281" s="15">
        <f t="shared" si="666"/>
        <v>285000</v>
      </c>
      <c r="M281" s="16"/>
      <c r="N281" s="15">
        <f t="shared" si="667"/>
        <v>285000</v>
      </c>
      <c r="O281" s="16"/>
      <c r="P281" s="15">
        <f t="shared" si="668"/>
        <v>285000</v>
      </c>
      <c r="Q281" s="26"/>
      <c r="R281" s="15">
        <f t="shared" si="669"/>
        <v>285000</v>
      </c>
      <c r="S281" s="16">
        <v>0</v>
      </c>
      <c r="T281" s="46"/>
      <c r="U281" s="15">
        <f t="shared" si="645"/>
        <v>0</v>
      </c>
      <c r="V281" s="16"/>
      <c r="W281" s="15">
        <f t="shared" si="670"/>
        <v>0</v>
      </c>
      <c r="X281" s="16"/>
      <c r="Y281" s="15">
        <f>W281+X281</f>
        <v>0</v>
      </c>
      <c r="Z281" s="16"/>
      <c r="AA281" s="15">
        <f>Y281+Z281</f>
        <v>0</v>
      </c>
      <c r="AB281" s="16"/>
      <c r="AC281" s="15">
        <f>AA281+AB281</f>
        <v>0</v>
      </c>
      <c r="AD281" s="16"/>
      <c r="AE281" s="15">
        <f>AC281+AD281</f>
        <v>0</v>
      </c>
      <c r="AF281" s="16"/>
      <c r="AG281" s="15">
        <f>AE281+AF281</f>
        <v>0</v>
      </c>
      <c r="AH281" s="26"/>
      <c r="AI281" s="15">
        <f t="shared" si="671"/>
        <v>0</v>
      </c>
      <c r="AJ281" s="16">
        <v>0</v>
      </c>
      <c r="AK281" s="16"/>
      <c r="AL281" s="16">
        <f t="shared" si="646"/>
        <v>0</v>
      </c>
      <c r="AM281" s="16"/>
      <c r="AN281" s="16">
        <f t="shared" si="672"/>
        <v>0</v>
      </c>
      <c r="AO281" s="16"/>
      <c r="AP281" s="16">
        <f t="shared" si="673"/>
        <v>0</v>
      </c>
      <c r="AQ281" s="16"/>
      <c r="AR281" s="16">
        <f t="shared" si="674"/>
        <v>0</v>
      </c>
      <c r="AS281" s="16"/>
      <c r="AT281" s="16">
        <f t="shared" si="675"/>
        <v>0</v>
      </c>
      <c r="AU281" s="16"/>
      <c r="AV281" s="16">
        <f t="shared" si="676"/>
        <v>0</v>
      </c>
      <c r="AW281" s="26"/>
      <c r="AX281" s="16">
        <f t="shared" si="677"/>
        <v>0</v>
      </c>
      <c r="AY281" s="9" t="s">
        <v>118</v>
      </c>
      <c r="AZ281" s="13"/>
    </row>
    <row r="282" spans="1:53" ht="56.25" x14ac:dyDescent="0.3">
      <c r="A282" s="58" t="s">
        <v>389</v>
      </c>
      <c r="B282" s="79" t="s">
        <v>316</v>
      </c>
      <c r="C282" s="6" t="s">
        <v>128</v>
      </c>
      <c r="D282" s="16"/>
      <c r="E282" s="46"/>
      <c r="F282" s="15"/>
      <c r="G282" s="16">
        <v>14.087</v>
      </c>
      <c r="H282" s="15">
        <f t="shared" si="664"/>
        <v>14.087</v>
      </c>
      <c r="I282" s="16"/>
      <c r="J282" s="15">
        <f t="shared" si="665"/>
        <v>14.087</v>
      </c>
      <c r="K282" s="16"/>
      <c r="L282" s="15">
        <f t="shared" si="666"/>
        <v>14.087</v>
      </c>
      <c r="M282" s="16"/>
      <c r="N282" s="15">
        <f t="shared" si="667"/>
        <v>14.087</v>
      </c>
      <c r="O282" s="16"/>
      <c r="P282" s="15">
        <f t="shared" si="668"/>
        <v>14.087</v>
      </c>
      <c r="Q282" s="26"/>
      <c r="R282" s="15">
        <f t="shared" si="669"/>
        <v>14.087</v>
      </c>
      <c r="S282" s="16"/>
      <c r="T282" s="46"/>
      <c r="U282" s="15"/>
      <c r="V282" s="16"/>
      <c r="W282" s="15">
        <f t="shared" si="670"/>
        <v>0</v>
      </c>
      <c r="X282" s="16"/>
      <c r="Y282" s="15">
        <f>W282+X282</f>
        <v>0</v>
      </c>
      <c r="Z282" s="16"/>
      <c r="AA282" s="15">
        <f>Y282+Z282</f>
        <v>0</v>
      </c>
      <c r="AB282" s="16"/>
      <c r="AC282" s="15">
        <f>AA282+AB282</f>
        <v>0</v>
      </c>
      <c r="AD282" s="16"/>
      <c r="AE282" s="15">
        <f>AC282+AD282</f>
        <v>0</v>
      </c>
      <c r="AF282" s="16"/>
      <c r="AG282" s="15">
        <f>AE282+AF282</f>
        <v>0</v>
      </c>
      <c r="AH282" s="26"/>
      <c r="AI282" s="15">
        <f t="shared" si="671"/>
        <v>0</v>
      </c>
      <c r="AJ282" s="16"/>
      <c r="AK282" s="16"/>
      <c r="AL282" s="16"/>
      <c r="AM282" s="16"/>
      <c r="AN282" s="16">
        <f t="shared" si="672"/>
        <v>0</v>
      </c>
      <c r="AO282" s="16"/>
      <c r="AP282" s="16">
        <f t="shared" si="673"/>
        <v>0</v>
      </c>
      <c r="AQ282" s="16"/>
      <c r="AR282" s="16">
        <f t="shared" si="674"/>
        <v>0</v>
      </c>
      <c r="AS282" s="16"/>
      <c r="AT282" s="16">
        <f t="shared" si="675"/>
        <v>0</v>
      </c>
      <c r="AU282" s="16"/>
      <c r="AV282" s="16">
        <f t="shared" si="676"/>
        <v>0</v>
      </c>
      <c r="AW282" s="26"/>
      <c r="AX282" s="16">
        <f t="shared" si="677"/>
        <v>0</v>
      </c>
      <c r="AY282" s="9" t="s">
        <v>317</v>
      </c>
      <c r="AZ282" s="13"/>
    </row>
    <row r="283" spans="1:53" ht="56.25" x14ac:dyDescent="0.3">
      <c r="A283" s="58" t="s">
        <v>392</v>
      </c>
      <c r="B283" s="79" t="s">
        <v>366</v>
      </c>
      <c r="C283" s="6" t="s">
        <v>367</v>
      </c>
      <c r="D283" s="16"/>
      <c r="E283" s="46"/>
      <c r="F283" s="15"/>
      <c r="G283" s="16"/>
      <c r="H283" s="15"/>
      <c r="I283" s="16"/>
      <c r="J283" s="15"/>
      <c r="K283" s="16"/>
      <c r="L283" s="15"/>
      <c r="M283" s="16">
        <f>13200</f>
        <v>13200</v>
      </c>
      <c r="N283" s="15">
        <f t="shared" si="667"/>
        <v>13200</v>
      </c>
      <c r="O283" s="16"/>
      <c r="P283" s="15">
        <f t="shared" si="668"/>
        <v>13200</v>
      </c>
      <c r="Q283" s="26"/>
      <c r="R283" s="15">
        <f t="shared" si="669"/>
        <v>13200</v>
      </c>
      <c r="S283" s="16"/>
      <c r="T283" s="46"/>
      <c r="U283" s="15"/>
      <c r="V283" s="16"/>
      <c r="W283" s="15"/>
      <c r="X283" s="16"/>
      <c r="Y283" s="15"/>
      <c r="Z283" s="16"/>
      <c r="AA283" s="15"/>
      <c r="AB283" s="16"/>
      <c r="AC283" s="15"/>
      <c r="AD283" s="16"/>
      <c r="AE283" s="15">
        <f>AC283+AD283</f>
        <v>0</v>
      </c>
      <c r="AF283" s="16"/>
      <c r="AG283" s="15">
        <f>AE283+AF283</f>
        <v>0</v>
      </c>
      <c r="AH283" s="26"/>
      <c r="AI283" s="15">
        <f t="shared" si="671"/>
        <v>0</v>
      </c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>
        <f t="shared" si="675"/>
        <v>0</v>
      </c>
      <c r="AU283" s="16"/>
      <c r="AV283" s="16">
        <f t="shared" si="676"/>
        <v>0</v>
      </c>
      <c r="AW283" s="26"/>
      <c r="AX283" s="16">
        <f t="shared" si="677"/>
        <v>0</v>
      </c>
      <c r="AY283" s="9" t="s">
        <v>368</v>
      </c>
      <c r="AZ283" s="13"/>
    </row>
    <row r="284" spans="1:53" ht="56.25" x14ac:dyDescent="0.3">
      <c r="A284" s="58" t="s">
        <v>393</v>
      </c>
      <c r="B284" s="79" t="s">
        <v>394</v>
      </c>
      <c r="C284" s="6" t="s">
        <v>367</v>
      </c>
      <c r="D284" s="16"/>
      <c r="E284" s="46"/>
      <c r="F284" s="15"/>
      <c r="G284" s="16"/>
      <c r="H284" s="15"/>
      <c r="I284" s="16"/>
      <c r="J284" s="15"/>
      <c r="K284" s="16"/>
      <c r="L284" s="15"/>
      <c r="M284" s="16"/>
      <c r="N284" s="15"/>
      <c r="O284" s="16"/>
      <c r="P284" s="15"/>
      <c r="Q284" s="26">
        <v>20000</v>
      </c>
      <c r="R284" s="15">
        <f t="shared" si="669"/>
        <v>20000</v>
      </c>
      <c r="S284" s="16"/>
      <c r="T284" s="46"/>
      <c r="U284" s="15"/>
      <c r="V284" s="16"/>
      <c r="W284" s="15"/>
      <c r="X284" s="16"/>
      <c r="Y284" s="15"/>
      <c r="Z284" s="16"/>
      <c r="AA284" s="15"/>
      <c r="AB284" s="16"/>
      <c r="AC284" s="15"/>
      <c r="AD284" s="16"/>
      <c r="AE284" s="15"/>
      <c r="AF284" s="16"/>
      <c r="AG284" s="15"/>
      <c r="AH284" s="26"/>
      <c r="AI284" s="15">
        <f t="shared" si="671"/>
        <v>0</v>
      </c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26"/>
      <c r="AX284" s="16">
        <f t="shared" si="677"/>
        <v>0</v>
      </c>
      <c r="AY284" s="9" t="s">
        <v>395</v>
      </c>
      <c r="AZ284" s="13"/>
    </row>
    <row r="285" spans="1:53" x14ac:dyDescent="0.3">
      <c r="A285" s="83"/>
      <c r="B285" s="106" t="s">
        <v>8</v>
      </c>
      <c r="C285" s="106"/>
      <c r="D285" s="34">
        <f>D15+D97+D136+D163+D223+D229+D239+D254+D274</f>
        <v>10357270.899999999</v>
      </c>
      <c r="E285" s="34">
        <f>E15+E97+E136+E163+E223+E229+E239+E254+E274</f>
        <v>-56767.06200000002</v>
      </c>
      <c r="F285" s="49">
        <f t="shared" si="644"/>
        <v>10300503.837999998</v>
      </c>
      <c r="G285" s="34">
        <f>G15+G97+G136+G163+G223+G229+G239+G254+G274</f>
        <v>672350.08200000005</v>
      </c>
      <c r="H285" s="49">
        <f t="shared" si="664"/>
        <v>10972853.919999998</v>
      </c>
      <c r="I285" s="34">
        <f>I15+I97+I136+I163+I223+I229+I239+I254+I274</f>
        <v>31825.651000000002</v>
      </c>
      <c r="J285" s="49">
        <f t="shared" si="665"/>
        <v>11004679.570999999</v>
      </c>
      <c r="K285" s="34">
        <f>K15+K97+K136+K163+K223+K229+K239+K254+K274</f>
        <v>-54.998000000000502</v>
      </c>
      <c r="L285" s="49">
        <f t="shared" si="666"/>
        <v>11004624.572999999</v>
      </c>
      <c r="M285" s="34">
        <f>M15+M97+M136+M163+M223+M229+M239+M254+M274</f>
        <v>894562.69800000009</v>
      </c>
      <c r="N285" s="49">
        <f t="shared" si="667"/>
        <v>11899187.271</v>
      </c>
      <c r="O285" s="34">
        <f>O15+O97+O136+O163+O223+O229+O239+O254+O274</f>
        <v>492.76900000000001</v>
      </c>
      <c r="P285" s="49">
        <f t="shared" si="668"/>
        <v>11899680.039999999</v>
      </c>
      <c r="Q285" s="34">
        <f>Q15+Q97+Q136+Q163+Q223+Q229+Q239+Q254+Q274</f>
        <v>-284637.85100000008</v>
      </c>
      <c r="R285" s="15">
        <f t="shared" si="669"/>
        <v>11615042.188999999</v>
      </c>
      <c r="S285" s="34">
        <f>S15+S97+S136+S163+S223+S229+S239+S254+S274</f>
        <v>9068838.5999999996</v>
      </c>
      <c r="T285" s="34">
        <f>T15+T97+T136+T163+T223+T229+T239+T254+T274</f>
        <v>140881.90000000002</v>
      </c>
      <c r="U285" s="49">
        <f t="shared" si="645"/>
        <v>9209720.5</v>
      </c>
      <c r="V285" s="34">
        <f>V15+V97+V136+V163+V223+V229+V239+V254+V274</f>
        <v>-29648.628000000001</v>
      </c>
      <c r="W285" s="49">
        <f t="shared" si="670"/>
        <v>9180071.8719999995</v>
      </c>
      <c r="X285" s="34">
        <f>X15+X97+X136+X163+X223+X229+X239+X254+X274</f>
        <v>-2850</v>
      </c>
      <c r="Y285" s="49">
        <f>W285+X285</f>
        <v>9177221.8719999995</v>
      </c>
      <c r="Z285" s="34">
        <f>Z15+Z97+Z136+Z163+Z223+Z229+Z239+Z254+Z274</f>
        <v>-84124.5</v>
      </c>
      <c r="AA285" s="49">
        <f>Y285+Z285</f>
        <v>9093097.3719999995</v>
      </c>
      <c r="AB285" s="34">
        <f>AB15+AB97+AB136+AB163+AB223+AB229+AB239+AB254+AB274</f>
        <v>-28858.976999999999</v>
      </c>
      <c r="AC285" s="49">
        <f>AA285+AB285</f>
        <v>9064238.3949999996</v>
      </c>
      <c r="AD285" s="34">
        <f>AD15+AD97+AD136+AD163+AD223+AD229+AD239+AD254+AD274</f>
        <v>-812736.63400000019</v>
      </c>
      <c r="AE285" s="49">
        <f>AC285+AD285</f>
        <v>8251501.760999999</v>
      </c>
      <c r="AF285" s="34">
        <f>AF15+AF97+AF136+AF163+AF223+AF229+AF239+AF254+AF274</f>
        <v>0</v>
      </c>
      <c r="AG285" s="49">
        <f>AE285+AF285</f>
        <v>8251501.760999999</v>
      </c>
      <c r="AH285" s="34">
        <f>AH15+AH97+AH136+AH163+AH223+AH229+AH239+AH254+AH274</f>
        <v>249349.36000000002</v>
      </c>
      <c r="AI285" s="15">
        <f t="shared" si="671"/>
        <v>8500851.1209999993</v>
      </c>
      <c r="AJ285" s="34">
        <f>AJ15+AJ97+AJ136+AJ163+AJ223+AJ229+AJ239+AJ254+AJ274</f>
        <v>8097458.1000000006</v>
      </c>
      <c r="AK285" s="34">
        <f>AK15+AK97+AK136+AK163+AK223+AK229+AK239+AK254+AK274</f>
        <v>-106010.1</v>
      </c>
      <c r="AL285" s="34">
        <f t="shared" si="646"/>
        <v>7991448.0000000009</v>
      </c>
      <c r="AM285" s="34">
        <f>AM15+AM97+AM136+AM163+AM223+AM229+AM239+AM254+AM274</f>
        <v>-148147.29999999999</v>
      </c>
      <c r="AN285" s="34">
        <f t="shared" si="672"/>
        <v>7843300.7000000011</v>
      </c>
      <c r="AO285" s="34">
        <f>AO15+AO97+AO136+AO163+AO223+AO229+AO239+AO254+AO274</f>
        <v>-28221.547000000006</v>
      </c>
      <c r="AP285" s="34">
        <f t="shared" si="673"/>
        <v>7815079.1530000009</v>
      </c>
      <c r="AQ285" s="34">
        <f>AQ15+AQ97+AQ136+AQ163+AQ223+AQ229+AQ239+AQ254+AQ274</f>
        <v>28221.546999999999</v>
      </c>
      <c r="AR285" s="34">
        <f t="shared" si="674"/>
        <v>7843300.7000000011</v>
      </c>
      <c r="AS285" s="34">
        <f>AS15+AS97+AS136+AS163+AS223+AS229+AS239+AS254+AS274</f>
        <v>213206.58899999998</v>
      </c>
      <c r="AT285" s="34">
        <f t="shared" si="675"/>
        <v>8056507.2890000008</v>
      </c>
      <c r="AU285" s="34">
        <f>AU15+AU97+AU136+AU163+AU223+AU229+AU239+AU254+AU274</f>
        <v>0</v>
      </c>
      <c r="AV285" s="34">
        <f t="shared" si="676"/>
        <v>8056507.2890000008</v>
      </c>
      <c r="AW285" s="34">
        <f>AW15+AW97+AW136+AW163+AW223+AW229+AW239+AW254+AW274</f>
        <v>0</v>
      </c>
      <c r="AX285" s="16">
        <f t="shared" si="677"/>
        <v>8056507.2890000008</v>
      </c>
      <c r="AY285" s="76"/>
      <c r="AZ285" s="77"/>
      <c r="BA285" s="78"/>
    </row>
    <row r="286" spans="1:53" x14ac:dyDescent="0.3">
      <c r="A286" s="83"/>
      <c r="B286" s="106" t="s">
        <v>9</v>
      </c>
      <c r="C286" s="107"/>
      <c r="D286" s="16"/>
      <c r="E286" s="46"/>
      <c r="F286" s="15"/>
      <c r="G286" s="16"/>
      <c r="H286" s="15"/>
      <c r="I286" s="16"/>
      <c r="J286" s="15"/>
      <c r="K286" s="16"/>
      <c r="L286" s="15"/>
      <c r="M286" s="16"/>
      <c r="N286" s="15"/>
      <c r="O286" s="16"/>
      <c r="P286" s="15"/>
      <c r="Q286" s="26"/>
      <c r="R286" s="15"/>
      <c r="S286" s="16"/>
      <c r="T286" s="46"/>
      <c r="U286" s="15"/>
      <c r="V286" s="16"/>
      <c r="W286" s="15"/>
      <c r="X286" s="16"/>
      <c r="Y286" s="15"/>
      <c r="Z286" s="16"/>
      <c r="AA286" s="15"/>
      <c r="AB286" s="16"/>
      <c r="AC286" s="15"/>
      <c r="AD286" s="16"/>
      <c r="AE286" s="15"/>
      <c r="AF286" s="16"/>
      <c r="AG286" s="15"/>
      <c r="AH286" s="26"/>
      <c r="AI286" s="15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26"/>
      <c r="AX286" s="16"/>
      <c r="AZ286" s="13"/>
    </row>
    <row r="287" spans="1:53" x14ac:dyDescent="0.3">
      <c r="A287" s="83"/>
      <c r="B287" s="106" t="s">
        <v>20</v>
      </c>
      <c r="C287" s="106"/>
      <c r="D287" s="16">
        <f>D166</f>
        <v>2102955</v>
      </c>
      <c r="E287" s="46">
        <f>E166</f>
        <v>0</v>
      </c>
      <c r="F287" s="15">
        <f t="shared" si="644"/>
        <v>2102955</v>
      </c>
      <c r="G287" s="16">
        <f>G166</f>
        <v>0</v>
      </c>
      <c r="H287" s="15">
        <f t="shared" ref="H287:H290" si="678">F287+G287</f>
        <v>2102955</v>
      </c>
      <c r="I287" s="16">
        <f>I166</f>
        <v>0</v>
      </c>
      <c r="J287" s="15">
        <f t="shared" ref="J287:J290" si="679">H287+I287</f>
        <v>2102955</v>
      </c>
      <c r="K287" s="16">
        <f>K166</f>
        <v>0</v>
      </c>
      <c r="L287" s="15">
        <f t="shared" ref="L287:L290" si="680">J287+K287</f>
        <v>2102955</v>
      </c>
      <c r="M287" s="16">
        <f>M166</f>
        <v>-337893.6</v>
      </c>
      <c r="N287" s="15">
        <f t="shared" ref="N287:N290" si="681">L287+M287</f>
        <v>1765061.4</v>
      </c>
      <c r="O287" s="16">
        <f>O166</f>
        <v>0</v>
      </c>
      <c r="P287" s="15">
        <f t="shared" ref="P287:P290" si="682">N287+O287</f>
        <v>1765061.4</v>
      </c>
      <c r="Q287" s="26">
        <f>Q166</f>
        <v>0</v>
      </c>
      <c r="R287" s="15">
        <f t="shared" ref="R287:R290" si="683">P287+Q287</f>
        <v>1765061.4</v>
      </c>
      <c r="S287" s="16">
        <f>S166</f>
        <v>1860675</v>
      </c>
      <c r="T287" s="46">
        <f>T166</f>
        <v>0</v>
      </c>
      <c r="U287" s="15">
        <f t="shared" si="645"/>
        <v>1860675</v>
      </c>
      <c r="V287" s="16">
        <f>V166</f>
        <v>0</v>
      </c>
      <c r="W287" s="15">
        <f t="shared" ref="W287:W290" si="684">U287+V287</f>
        <v>1860675</v>
      </c>
      <c r="X287" s="16">
        <f>X166</f>
        <v>0</v>
      </c>
      <c r="Y287" s="15">
        <f>W287+X287</f>
        <v>1860675</v>
      </c>
      <c r="Z287" s="16">
        <f>Z166</f>
        <v>0</v>
      </c>
      <c r="AA287" s="15">
        <f>Y287+Z287</f>
        <v>1860675</v>
      </c>
      <c r="AB287" s="16">
        <f>AB166</f>
        <v>0</v>
      </c>
      <c r="AC287" s="15">
        <f>AA287+AB287</f>
        <v>1860675</v>
      </c>
      <c r="AD287" s="16">
        <f>AD166</f>
        <v>379331.1</v>
      </c>
      <c r="AE287" s="15">
        <f>AC287+AD287</f>
        <v>2240006.1</v>
      </c>
      <c r="AF287" s="16">
        <f>AF166</f>
        <v>0</v>
      </c>
      <c r="AG287" s="15">
        <f>AE287+AF287</f>
        <v>2240006.1</v>
      </c>
      <c r="AH287" s="26">
        <f>AH166</f>
        <v>0</v>
      </c>
      <c r="AI287" s="15">
        <f>AG287+AH287</f>
        <v>2240006.1</v>
      </c>
      <c r="AJ287" s="16">
        <f>AJ166</f>
        <v>2257104.5</v>
      </c>
      <c r="AK287" s="16">
        <f>AK166</f>
        <v>0</v>
      </c>
      <c r="AL287" s="16">
        <f t="shared" si="646"/>
        <v>2257104.5</v>
      </c>
      <c r="AM287" s="16">
        <f>AM166</f>
        <v>0</v>
      </c>
      <c r="AN287" s="16">
        <f t="shared" ref="AN287:AN290" si="685">AL287+AM287</f>
        <v>2257104.5</v>
      </c>
      <c r="AO287" s="16">
        <f>AO166</f>
        <v>0</v>
      </c>
      <c r="AP287" s="16">
        <f t="shared" ref="AP287:AP290" si="686">AN287+AO287</f>
        <v>2257104.5</v>
      </c>
      <c r="AQ287" s="16">
        <f>AQ166</f>
        <v>0</v>
      </c>
      <c r="AR287" s="16">
        <f t="shared" ref="AR287:AR290" si="687">AP287+AQ287</f>
        <v>2257104.5</v>
      </c>
      <c r="AS287" s="16">
        <f>AS166</f>
        <v>0</v>
      </c>
      <c r="AT287" s="16">
        <f t="shared" ref="AT287:AT290" si="688">AR287+AS287</f>
        <v>2257104.5</v>
      </c>
      <c r="AU287" s="16">
        <f>AU166</f>
        <v>0</v>
      </c>
      <c r="AV287" s="16">
        <f t="shared" ref="AV287:AV290" si="689">AT287+AU287</f>
        <v>2257104.5</v>
      </c>
      <c r="AW287" s="26">
        <f>AW166</f>
        <v>0</v>
      </c>
      <c r="AX287" s="16">
        <f t="shared" ref="AX287:AX290" si="690">AV287+AW287</f>
        <v>2257104.5</v>
      </c>
      <c r="AZ287" s="13"/>
    </row>
    <row r="288" spans="1:53" x14ac:dyDescent="0.3">
      <c r="A288" s="83"/>
      <c r="B288" s="106" t="s">
        <v>12</v>
      </c>
      <c r="C288" s="106"/>
      <c r="D288" s="16">
        <f>D18+D100+D139+D225+D232+D242+D277</f>
        <v>4265452.9000000004</v>
      </c>
      <c r="E288" s="46">
        <f>E18+E100+E139+E225+E232+E242+E277</f>
        <v>0</v>
      </c>
      <c r="F288" s="15">
        <f t="shared" si="644"/>
        <v>4265452.9000000004</v>
      </c>
      <c r="G288" s="16">
        <f>G18+G100+G139+G225+G232+G242+G277</f>
        <v>3455.7999999999997</v>
      </c>
      <c r="H288" s="15">
        <f t="shared" si="678"/>
        <v>4268908.7</v>
      </c>
      <c r="I288" s="16">
        <f>I18+I100+I139+I225+I232+I242+I277</f>
        <v>4208.9750000000004</v>
      </c>
      <c r="J288" s="15">
        <f t="shared" si="679"/>
        <v>4273117.6749999998</v>
      </c>
      <c r="K288" s="16">
        <f>K18+K100+K139+K225+K232+K242+K277</f>
        <v>0</v>
      </c>
      <c r="L288" s="15">
        <f t="shared" si="680"/>
        <v>4273117.6749999998</v>
      </c>
      <c r="M288" s="16">
        <f>M18+M100+M139+M225+M232+M242+M277</f>
        <v>13577.869999999999</v>
      </c>
      <c r="N288" s="15">
        <f t="shared" si="681"/>
        <v>4286695.5449999999</v>
      </c>
      <c r="O288" s="16">
        <f>O18+O100+O139+O225+O232+O242+O277</f>
        <v>0</v>
      </c>
      <c r="P288" s="15">
        <f t="shared" si="682"/>
        <v>4286695.5449999999</v>
      </c>
      <c r="Q288" s="26">
        <f>Q18+Q100+Q139+Q225+Q232+Q242+Q277</f>
        <v>0</v>
      </c>
      <c r="R288" s="15">
        <f t="shared" si="683"/>
        <v>4286695.5449999999</v>
      </c>
      <c r="S288" s="16">
        <f>S18+S100+S139+S225+S232+S242+S277</f>
        <v>1661272.1</v>
      </c>
      <c r="T288" s="46">
        <f>T18+T100+T139+T225+T232+T242+T277</f>
        <v>0</v>
      </c>
      <c r="U288" s="15">
        <f t="shared" si="645"/>
        <v>1661272.1</v>
      </c>
      <c r="V288" s="16">
        <f>V18+V100+V139+V225+V232+V242+V277</f>
        <v>-23652.799999999999</v>
      </c>
      <c r="W288" s="15">
        <f t="shared" si="684"/>
        <v>1637619.3</v>
      </c>
      <c r="X288" s="16">
        <f>X18+X100+X139+X225+X232+X242+X277</f>
        <v>-2850</v>
      </c>
      <c r="Y288" s="15">
        <f>W288+X288</f>
        <v>1634769.3</v>
      </c>
      <c r="Z288" s="16">
        <f>Z18+Z100+Z139+Z225+Z232+Z242+Z277</f>
        <v>0</v>
      </c>
      <c r="AA288" s="15">
        <f>Y288+Z288</f>
        <v>1634769.3</v>
      </c>
      <c r="AB288" s="16">
        <f>AB18+AB100+AB139+AB225+AB232+AB242+AB277</f>
        <v>0</v>
      </c>
      <c r="AC288" s="15">
        <f>AA288+AB288</f>
        <v>1634769.3</v>
      </c>
      <c r="AD288" s="16">
        <f>AD18+AD100+AD139+AD225+AD232+AD242+AD277</f>
        <v>-9621.643</v>
      </c>
      <c r="AE288" s="15">
        <f>AC288+AD288</f>
        <v>1625147.6570000001</v>
      </c>
      <c r="AF288" s="16">
        <f>AF18+AF100+AF139+AF225+AF232+AF242+AF277</f>
        <v>0</v>
      </c>
      <c r="AG288" s="15">
        <f>AE288+AF288</f>
        <v>1625147.6570000001</v>
      </c>
      <c r="AH288" s="26">
        <f>AH18+AH100+AH139+AH225+AH232+AH242+AH277</f>
        <v>0</v>
      </c>
      <c r="AI288" s="15">
        <f>AG288+AH288</f>
        <v>1625147.6570000001</v>
      </c>
      <c r="AJ288" s="16">
        <f>AJ18+AJ100+AJ139+AJ225+AJ232+AJ242+AJ277</f>
        <v>815195.2</v>
      </c>
      <c r="AK288" s="16">
        <f>AK18+AK100+AK139+AK225+AK232+AK242+AK277</f>
        <v>0</v>
      </c>
      <c r="AL288" s="16">
        <f t="shared" si="646"/>
        <v>815195.2</v>
      </c>
      <c r="AM288" s="16">
        <f>AM18+AM100+AM139+AM225+AM232+AM242+AM277</f>
        <v>-144564.5</v>
      </c>
      <c r="AN288" s="16">
        <f t="shared" si="685"/>
        <v>670630.69999999995</v>
      </c>
      <c r="AO288" s="16">
        <f>AO18+AO100+AO139+AO225+AO232+AO242+AO277</f>
        <v>0</v>
      </c>
      <c r="AP288" s="16">
        <f t="shared" si="686"/>
        <v>670630.69999999995</v>
      </c>
      <c r="AQ288" s="16">
        <f>AQ18+AQ100+AQ139+AQ225+AQ232+AQ242+AQ277</f>
        <v>0</v>
      </c>
      <c r="AR288" s="16">
        <f t="shared" si="687"/>
        <v>670630.69999999995</v>
      </c>
      <c r="AS288" s="16">
        <f>AS18+AS100+AS139+AS225+AS232+AS242+AS277</f>
        <v>-3607.3510000000001</v>
      </c>
      <c r="AT288" s="16">
        <f t="shared" si="688"/>
        <v>667023.34899999993</v>
      </c>
      <c r="AU288" s="16">
        <f>AU18+AU100+AU139+AU225+AU232+AU242+AU277</f>
        <v>0</v>
      </c>
      <c r="AV288" s="16">
        <f t="shared" si="689"/>
        <v>667023.34899999993</v>
      </c>
      <c r="AW288" s="26">
        <f>AW18+AW100+AW139+AW225+AW232+AW242+AW277</f>
        <v>0</v>
      </c>
      <c r="AX288" s="16">
        <f t="shared" si="690"/>
        <v>667023.34899999993</v>
      </c>
      <c r="AZ288" s="13"/>
    </row>
    <row r="289" spans="1:52" x14ac:dyDescent="0.3">
      <c r="A289" s="83"/>
      <c r="B289" s="106" t="s">
        <v>19</v>
      </c>
      <c r="C289" s="106"/>
      <c r="D289" s="16">
        <f>D19+D101</f>
        <v>388364.5</v>
      </c>
      <c r="E289" s="46">
        <f>E19+E101</f>
        <v>0</v>
      </c>
      <c r="F289" s="15">
        <f t="shared" si="644"/>
        <v>388364.5</v>
      </c>
      <c r="G289" s="16">
        <f>G19+G101</f>
        <v>9877</v>
      </c>
      <c r="H289" s="15">
        <f t="shared" si="678"/>
        <v>398241.5</v>
      </c>
      <c r="I289" s="16">
        <f>I19+I101</f>
        <v>0</v>
      </c>
      <c r="J289" s="15">
        <f t="shared" si="679"/>
        <v>398241.5</v>
      </c>
      <c r="K289" s="16">
        <f>K19+K101</f>
        <v>-26082.3</v>
      </c>
      <c r="L289" s="15">
        <f t="shared" si="680"/>
        <v>372159.2</v>
      </c>
      <c r="M289" s="16">
        <f>M19+M101</f>
        <v>355165</v>
      </c>
      <c r="N289" s="15">
        <f t="shared" si="681"/>
        <v>727324.2</v>
      </c>
      <c r="O289" s="16">
        <f>O19+O101</f>
        <v>0</v>
      </c>
      <c r="P289" s="15">
        <f t="shared" si="682"/>
        <v>727324.2</v>
      </c>
      <c r="Q289" s="26">
        <f>Q19+Q101</f>
        <v>0</v>
      </c>
      <c r="R289" s="15">
        <f t="shared" si="683"/>
        <v>727324.2</v>
      </c>
      <c r="S289" s="16">
        <f>S19+S101</f>
        <v>395022</v>
      </c>
      <c r="T289" s="46">
        <f>T19+T101</f>
        <v>0</v>
      </c>
      <c r="U289" s="15">
        <f t="shared" si="645"/>
        <v>395022</v>
      </c>
      <c r="V289" s="16">
        <f>V19+V101</f>
        <v>7158.2</v>
      </c>
      <c r="W289" s="15">
        <f t="shared" si="684"/>
        <v>402180.2</v>
      </c>
      <c r="X289" s="16">
        <f>X19+X101</f>
        <v>0</v>
      </c>
      <c r="Y289" s="15">
        <f>W289+X289</f>
        <v>402180.2</v>
      </c>
      <c r="Z289" s="16">
        <f>Z19+Z101</f>
        <v>0</v>
      </c>
      <c r="AA289" s="15">
        <f>Y289+Z289</f>
        <v>402180.2</v>
      </c>
      <c r="AB289" s="16">
        <f>AB19+AB101</f>
        <v>-27321.599999999999</v>
      </c>
      <c r="AC289" s="15">
        <f>AA289+AB289</f>
        <v>374858.60000000003</v>
      </c>
      <c r="AD289" s="16">
        <f>AD19+AD101</f>
        <v>0</v>
      </c>
      <c r="AE289" s="15">
        <f>AC289+AD289</f>
        <v>374858.60000000003</v>
      </c>
      <c r="AF289" s="16">
        <f>AF19+AF101</f>
        <v>0</v>
      </c>
      <c r="AG289" s="15">
        <f>AE289+AF289</f>
        <v>374858.60000000003</v>
      </c>
      <c r="AH289" s="26">
        <f>AH19+AH101</f>
        <v>0</v>
      </c>
      <c r="AI289" s="15">
        <f>AG289+AH289</f>
        <v>374858.60000000003</v>
      </c>
      <c r="AJ289" s="16">
        <f>AJ19+AJ101</f>
        <v>137475.1</v>
      </c>
      <c r="AK289" s="16">
        <f>AK19+AK101</f>
        <v>0</v>
      </c>
      <c r="AL289" s="16">
        <f t="shared" si="646"/>
        <v>137475.1</v>
      </c>
      <c r="AM289" s="16">
        <f>AM19+AM101</f>
        <v>-3582.8</v>
      </c>
      <c r="AN289" s="16">
        <f t="shared" si="685"/>
        <v>133892.30000000002</v>
      </c>
      <c r="AO289" s="16">
        <f>AO19+AO101</f>
        <v>0</v>
      </c>
      <c r="AP289" s="16">
        <f t="shared" si="686"/>
        <v>133892.30000000002</v>
      </c>
      <c r="AQ289" s="16">
        <f>AQ19+AQ101</f>
        <v>0</v>
      </c>
      <c r="AR289" s="16">
        <f t="shared" si="687"/>
        <v>133892.30000000002</v>
      </c>
      <c r="AS289" s="16">
        <f>AS19+AS101</f>
        <v>0</v>
      </c>
      <c r="AT289" s="16">
        <f t="shared" si="688"/>
        <v>133892.30000000002</v>
      </c>
      <c r="AU289" s="16">
        <f>AU19+AU101</f>
        <v>0</v>
      </c>
      <c r="AV289" s="16">
        <f t="shared" si="689"/>
        <v>133892.30000000002</v>
      </c>
      <c r="AW289" s="26">
        <f>AW19+AW101</f>
        <v>0</v>
      </c>
      <c r="AX289" s="16">
        <f t="shared" si="690"/>
        <v>133892.30000000002</v>
      </c>
      <c r="AZ289" s="13"/>
    </row>
    <row r="290" spans="1:52" x14ac:dyDescent="0.3">
      <c r="A290" s="83"/>
      <c r="B290" s="106" t="s">
        <v>28</v>
      </c>
      <c r="C290" s="110"/>
      <c r="D290" s="16">
        <f>D102</f>
        <v>674156.3</v>
      </c>
      <c r="E290" s="46">
        <f>E102</f>
        <v>0</v>
      </c>
      <c r="F290" s="15">
        <f t="shared" si="644"/>
        <v>674156.3</v>
      </c>
      <c r="G290" s="16">
        <f>G102</f>
        <v>0</v>
      </c>
      <c r="H290" s="15">
        <f t="shared" si="678"/>
        <v>674156.3</v>
      </c>
      <c r="I290" s="16">
        <f>I102</f>
        <v>0</v>
      </c>
      <c r="J290" s="15">
        <f t="shared" si="679"/>
        <v>674156.3</v>
      </c>
      <c r="K290" s="16">
        <f>K102</f>
        <v>0</v>
      </c>
      <c r="L290" s="15">
        <f t="shared" si="680"/>
        <v>674156.3</v>
      </c>
      <c r="M290" s="16">
        <f>M102</f>
        <v>951713.06599999999</v>
      </c>
      <c r="N290" s="15">
        <f t="shared" si="681"/>
        <v>1625869.3659999999</v>
      </c>
      <c r="O290" s="16">
        <f>O102</f>
        <v>0</v>
      </c>
      <c r="P290" s="15">
        <f t="shared" si="682"/>
        <v>1625869.3659999999</v>
      </c>
      <c r="Q290" s="26">
        <f>Q102</f>
        <v>0</v>
      </c>
      <c r="R290" s="15">
        <f t="shared" si="683"/>
        <v>1625869.3659999999</v>
      </c>
      <c r="S290" s="16">
        <f>S102</f>
        <v>2005011.7</v>
      </c>
      <c r="T290" s="46">
        <f>T102</f>
        <v>0</v>
      </c>
      <c r="U290" s="15">
        <f t="shared" si="645"/>
        <v>2005011.7</v>
      </c>
      <c r="V290" s="16">
        <f>V102</f>
        <v>0</v>
      </c>
      <c r="W290" s="15">
        <f t="shared" si="684"/>
        <v>2005011.7</v>
      </c>
      <c r="X290" s="16">
        <f>X102</f>
        <v>0</v>
      </c>
      <c r="Y290" s="15">
        <f>W290+X290</f>
        <v>2005011.7</v>
      </c>
      <c r="Z290" s="16">
        <f>Z102</f>
        <v>0</v>
      </c>
      <c r="AA290" s="15">
        <f>Y290+Z290</f>
        <v>2005011.7</v>
      </c>
      <c r="AB290" s="16">
        <f>AB102</f>
        <v>0</v>
      </c>
      <c r="AC290" s="15">
        <f>AA290+AB290</f>
        <v>2005011.7</v>
      </c>
      <c r="AD290" s="16">
        <f>AD102</f>
        <v>-1394490.56</v>
      </c>
      <c r="AE290" s="15">
        <f>AC290+AD290</f>
        <v>610521.1399999999</v>
      </c>
      <c r="AF290" s="16">
        <f>AF102</f>
        <v>0</v>
      </c>
      <c r="AG290" s="15">
        <f>AE290+AF290</f>
        <v>610521.1399999999</v>
      </c>
      <c r="AH290" s="26">
        <f>AH102</f>
        <v>0</v>
      </c>
      <c r="AI290" s="15">
        <f>AG290+AH290</f>
        <v>610521.1399999999</v>
      </c>
      <c r="AJ290" s="16">
        <f>AJ102</f>
        <v>2103257.2000000002</v>
      </c>
      <c r="AK290" s="16">
        <f>AK102</f>
        <v>0</v>
      </c>
      <c r="AL290" s="16">
        <f t="shared" si="646"/>
        <v>2103257.2000000002</v>
      </c>
      <c r="AM290" s="16">
        <f>AM102</f>
        <v>0</v>
      </c>
      <c r="AN290" s="16">
        <f t="shared" si="685"/>
        <v>2103257.2000000002</v>
      </c>
      <c r="AO290" s="16">
        <f>AO102</f>
        <v>0</v>
      </c>
      <c r="AP290" s="16">
        <f t="shared" si="686"/>
        <v>2103257.2000000002</v>
      </c>
      <c r="AQ290" s="16">
        <f>AQ102</f>
        <v>0</v>
      </c>
      <c r="AR290" s="16">
        <f t="shared" si="687"/>
        <v>2103257.2000000002</v>
      </c>
      <c r="AS290" s="16">
        <f>AS102</f>
        <v>-68540.58</v>
      </c>
      <c r="AT290" s="16">
        <f t="shared" si="688"/>
        <v>2034716.62</v>
      </c>
      <c r="AU290" s="16">
        <f>AU102</f>
        <v>0</v>
      </c>
      <c r="AV290" s="16">
        <f t="shared" si="689"/>
        <v>2034716.62</v>
      </c>
      <c r="AW290" s="26">
        <f>AW102</f>
        <v>0</v>
      </c>
      <c r="AX290" s="16">
        <f t="shared" si="690"/>
        <v>2034716.62</v>
      </c>
      <c r="AZ290" s="13"/>
    </row>
    <row r="291" spans="1:52" x14ac:dyDescent="0.3">
      <c r="A291" s="83"/>
      <c r="B291" s="106" t="s">
        <v>10</v>
      </c>
      <c r="C291" s="106"/>
      <c r="D291" s="16"/>
      <c r="E291" s="46"/>
      <c r="F291" s="15"/>
      <c r="G291" s="16"/>
      <c r="H291" s="15"/>
      <c r="I291" s="16"/>
      <c r="J291" s="15"/>
      <c r="K291" s="16"/>
      <c r="L291" s="15"/>
      <c r="M291" s="16"/>
      <c r="N291" s="15"/>
      <c r="O291" s="16"/>
      <c r="P291" s="15"/>
      <c r="Q291" s="26"/>
      <c r="R291" s="15"/>
      <c r="S291" s="16"/>
      <c r="T291" s="46"/>
      <c r="U291" s="15"/>
      <c r="V291" s="16"/>
      <c r="W291" s="15"/>
      <c r="X291" s="16"/>
      <c r="Y291" s="15"/>
      <c r="Z291" s="16"/>
      <c r="AA291" s="15"/>
      <c r="AB291" s="16"/>
      <c r="AC291" s="15"/>
      <c r="AD291" s="16"/>
      <c r="AE291" s="15"/>
      <c r="AF291" s="16"/>
      <c r="AG291" s="15"/>
      <c r="AH291" s="26"/>
      <c r="AI291" s="15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26"/>
      <c r="AX291" s="16"/>
      <c r="AZ291" s="13"/>
    </row>
    <row r="292" spans="1:52" x14ac:dyDescent="0.3">
      <c r="A292" s="83"/>
      <c r="B292" s="106" t="s">
        <v>14</v>
      </c>
      <c r="C292" s="110"/>
      <c r="D292" s="16">
        <f>D233+D235+D255+D256+D258+D243+D245+D247+D248+D252+D103+D104+D105+D110+D111+D113+D114+D115+D20+D21+D22+D23+D24+D25+D44+D48+D49+D54+D59+D63+D77+D157+D35</f>
        <v>2336236.7000000002</v>
      </c>
      <c r="E292" s="16">
        <f>E233+E235+E255+E256+E258+E243+E245+E247+E248+E252+E103+E104+E105+E110+E111+E113+E114+E115+E20+E21+E22+E23+E24+E25+E44+E48+E49+E54+E59+E63+E77+E157+E35+E259+E260+E261+E262+E263+E264+E265+E266+E267+E268+E269+E270+E271+E272+E273</f>
        <v>-150799.29999999993</v>
      </c>
      <c r="F292" s="15">
        <f t="shared" si="644"/>
        <v>2185437.4000000004</v>
      </c>
      <c r="G292" s="16">
        <f>G233+G235+G255+G256+G258+G243+G245+G247+G248+G252+G103+G104+G105+G110+G111+G113+G114+G115+G20+G21+G22+G23+G24+G25+G44+G48+G49+G54+G59+G63+G77+G157+G35+G259+G260+G261+G262+G263+G264+G265+G266+G267+G268+G269+G270+G271+G272+G273+G86+G89+G129+G130+G131+G253+G282+G81+G88</f>
        <v>260819.215</v>
      </c>
      <c r="H292" s="15">
        <f t="shared" ref="H292:H300" si="691">F292+G292</f>
        <v>2446256.6150000002</v>
      </c>
      <c r="I292" s="16">
        <f>I233+I235+I255+I256+I258+I243+I245+I247+I248+I252+I103+I104+I105+I110+I111+I113+I114+I115+I20+I21+I22+I23+I24+I25+I44+I48+I49+I54+I59+I63+I77+I157+I35+I259+I260+I261+I262+I263+I264+I265+I266+I267+I268+I269+I270+I271+I272+I273+I86+I89+I129+I130+I131+I253+I282+I81+I88</f>
        <v>-33342.248999999996</v>
      </c>
      <c r="J292" s="15">
        <f t="shared" ref="J292:J300" si="692">H292+I292</f>
        <v>2412914.3660000004</v>
      </c>
      <c r="K292" s="16">
        <f>K233+K235+K255+K256+K258+K243+K245+K247+K248+K252+K103+K104+K105+K110+K111+K113+K114+K115+K20+K21+K22+K23+K24+K25+K44+K48+K49+K54+K59+K63+K77+K157+K35+K259+K260+K261+K262+K263+K264+K265+K266+K267+K268+K269+K270+K271+K272+K273+K86+K89+K129+K130+K131+K253+K282+K81+K88</f>
        <v>-26135.898000000001</v>
      </c>
      <c r="L292" s="15">
        <f t="shared" ref="L292:L300" si="693">J292+K292</f>
        <v>2386778.4680000003</v>
      </c>
      <c r="M292" s="16">
        <f>M233+M235+M255+M256+M258+M243+M245+M247+M248+M252+M103+M104+M105+M110+M111+M113+M114+M115+M20+M21+M22+M23+M24+M25+M44+M48+M49+M54+M59+M63+M77+M157+M35+M259+M260+M261+M262+M263+M264+M265+M266+M267+M268+M269+M270+M271+M272+M273+M86+M89+M129+M130+M131+M253+M282+M81+M88+M91+M93+M135</f>
        <v>336647.53700000007</v>
      </c>
      <c r="N292" s="15">
        <f t="shared" ref="N292:N293" si="694">L292+M292</f>
        <v>2723426.0050000004</v>
      </c>
      <c r="O292" s="16">
        <f>O233+O235+O255+O256+O258+O243+O245+O247+O248+O252+O103+O104+O105+O110+O111+O113+O114+O115+O20+O21+O22+O23+O24+O25+O44+O48+O49+O54+O59+O63+O77+O157+O35+O259+O260+O261+O262+O263+O264+O265+O266+O267+O268+O269+O270+O271+O272+O273+O86+O89+O129+O130+O131+O253+O282+O81+O88+O91+O93+O135</f>
        <v>0</v>
      </c>
      <c r="P292" s="15">
        <f t="shared" ref="P292:P293" si="695">N292+O292</f>
        <v>2723426.0050000004</v>
      </c>
      <c r="Q292" s="26">
        <f>Q233+Q235+Q255+Q256+Q258+Q243+Q245+Q247+Q248+Q252+Q103+Q104+Q105+Q110+Q111+Q113+Q114+Q115+Q20+Q21+Q22+Q23+Q24+Q25+Q44+Q48+Q49+Q54+Q59+Q63+Q77+Q157+Q35+Q259+Q260+Q261+Q262+Q263+Q264+Q265+Q266+Q267+Q268+Q269+Q270+Q271+Q272+Q273+Q86+Q89+Q129+Q130+Q131+Q253+Q282+Q81+Q88+Q91+Q93+Q135+Q95+Q96+Q162</f>
        <v>-219308.807</v>
      </c>
      <c r="R292" s="15">
        <f t="shared" ref="R292:R293" si="696">P292+Q292</f>
        <v>2504117.1980000003</v>
      </c>
      <c r="S292" s="16">
        <f>S233+S235+S255+S256+S258+S243+S245+S247+S248+S252+S103+S104+S105+S110+S111+S113+S114+S115+S20+S21+S22+S23+S24+S25+S44+S48+S49+S54+S59+S63+S77+S157+S35</f>
        <v>2449973.0999999996</v>
      </c>
      <c r="T292" s="46">
        <f>T233+T235+T255+T256+T258+T243+T245+T247+T248+T252+T103+T104+T105+T110+T111+T113+T114+T115+T20+T21+T22+T23+T24+T25+T44+T48+T49+T54+T59+T63+T77+T157+T35+T259+T260+T261+T262+T263+T264+T265+T266+T267+T268+T269+T270+T271</f>
        <v>224850.2</v>
      </c>
      <c r="U292" s="15">
        <f t="shared" si="645"/>
        <v>2674823.2999999998</v>
      </c>
      <c r="V292" s="16">
        <f>V233+V235+V255+V256+V258+V243+V245+V247+V248+V252+V103+V104+V105+V110+V111+V113+V114+V115+V20+V21+V22+V23+V24+V25+V44+V48+V49+V54+V59+V63+V77+V157+V35+V259+V260+V261+V262+V263+V264+V265+V266+V267+V268+V269+V270+V271+V272+V273+V86+V89+V129+V130+V131+V253+V282+V81+V88</f>
        <v>-13154.028</v>
      </c>
      <c r="W292" s="15">
        <f t="shared" ref="W292:W300" si="697">U292+V292</f>
        <v>2661669.2719999999</v>
      </c>
      <c r="X292" s="16">
        <f>X233+X235+X255+X256+X258+X243+X245+X247+X248+X252+X103+X104+X105+X110+X111+X113+X114+X115+X20+X21+X22+X23+X24+X25+X44+X48+X49+X54+X59+X63+X77+X157+X35+X259+X260+X261+X262+X263+X264+X265+X266+X267+X268+X269+X270+X271+X272+X273+X86+X89+X129+X130+X131+X253+X282+X81+X88</f>
        <v>0</v>
      </c>
      <c r="Y292" s="15">
        <f t="shared" ref="Y292:Y300" si="698">W292+X292</f>
        <v>2661669.2719999999</v>
      </c>
      <c r="Z292" s="16">
        <f>Z233+Z235+Z255+Z256+Z258+Z243+Z245+Z247+Z248+Z252+Z103+Z104+Z105+Z110+Z111+Z113+Z114+Z115+Z20+Z21+Z22+Z23+Z24+Z25+Z44+Z48+Z49+Z54+Z59+Z63+Z77+Z157+Z35+Z259+Z260+Z261+Z262+Z263+Z264+Z265+Z266+Z267+Z268+Z269+Z270+Z271+Z272+Z273+Z86+Z89+Z129+Z130+Z131+Z253+Z282+Z81+Z88</f>
        <v>0</v>
      </c>
      <c r="AA292" s="15">
        <f t="shared" ref="AA292:AA300" si="699">Y292+Z292</f>
        <v>2661669.2719999999</v>
      </c>
      <c r="AB292" s="16">
        <f>AB233+AB235+AB255+AB256+AB258+AB243+AB245+AB247+AB248+AB252+AB103+AB104+AB105+AB110+AB111+AB113+AB114+AB115+AB20+AB21+AB22+AB23+AB24+AB25+AB44+AB48+AB49+AB54+AB59+AB63+AB77+AB157+AB35+AB259+AB260+AB261+AB262+AB263+AB264+AB265+AB266+AB267+AB268+AB269+AB270+AB271+AB272+AB273+AB86+AB89+AB129+AB130+AB131+AB253+AB282+AB81+AB88</f>
        <v>-28858.976999999999</v>
      </c>
      <c r="AC292" s="15">
        <f t="shared" ref="AC292:AC300" si="700">AA292+AB292</f>
        <v>2632810.2949999999</v>
      </c>
      <c r="AD292" s="16">
        <f>AD233+AD235+AD255+AD256+AD258+AD243+AD245+AD247+AD248+AD252+AD103+AD104+AD105+AD110+AD111+AD113+AD114+AD115+AD20+AD21+AD22+AD23+AD24+AD25+AD44+AD48+AD49+AD54+AD59+AD63+AD77+AD157+AD35+AD259+AD260+AD261+AD262+AD263+AD264+AD265+AD266+AD267+AD268+AD269+AD270+AD271+AD272+AD273+AD86+AD89+AD129+AD130+AD131+AD253+AD282+AD81+AD88+AD91+AD93+AD135</f>
        <v>83866.409</v>
      </c>
      <c r="AE292" s="15">
        <f t="shared" ref="AE292:AE301" si="701">AC292+AD292</f>
        <v>2716676.7039999999</v>
      </c>
      <c r="AF292" s="16">
        <f>AF233+AF235+AF255+AF256+AF258+AF243+AF245+AF247+AF248+AF252+AF103+AF104+AF105+AF110+AF111+AF113+AF114+AF115+AF20+AF21+AF22+AF23+AF24+AF25+AF44+AF48+AF49+AF54+AF59+AF63+AF77+AF157+AF35+AF259+AF260+AF261+AF262+AF263+AF264+AF265+AF266+AF267+AF268+AF269+AF270+AF271+AF272+AF273+AF86+AF89+AF129+AF130+AF131+AF253+AF282+AF81+AF88+AF91+AF93+AF135</f>
        <v>0</v>
      </c>
      <c r="AG292" s="15">
        <f t="shared" ref="AG292:AG301" si="702">AE292+AF292</f>
        <v>2716676.7039999999</v>
      </c>
      <c r="AH292" s="26">
        <f>AH233+AH235+AH255+AH256+AH258+AH243+AH245+AH247+AH248+AH252+AH103+AH104+AH105+AH110+AH111+AH113+AH114+AH115+AH20+AH21+AH22+AH23+AH24+AH25+AH44+AH48+AH49+AH54+AH59+AH63+AH77+AH157+AH35+AH259+AH260+AH261+AH262+AH263+AH264+AH265+AH266+AH267+AH268+AH269+AH270+AH271+AH272+AH273+AH86+AH89+AH129+AH130+AH131+AH253+AH282+AH81+AH88+AH91+AH93+AH135+AH95+AH96+AH162</f>
        <v>223470.26</v>
      </c>
      <c r="AI292" s="15">
        <f t="shared" ref="AI292:AI301" si="703">AG292+AH292</f>
        <v>2940146.9639999997</v>
      </c>
      <c r="AJ292" s="16">
        <f>AJ233+AJ235+AJ255+AJ256+AJ258+AJ243+AJ245+AJ247+AJ248+AJ252+AJ103+AJ104+AJ105+AJ110+AJ111+AJ113+AJ114+AJ115+AJ20+AJ21+AJ22+AJ23+AJ24+AJ25+AJ44+AJ48+AJ49+AJ54+AJ59+AJ63+AJ77+AJ157+AJ35</f>
        <v>1217434.3</v>
      </c>
      <c r="AK292" s="16">
        <f>AK233+AK235+AK255+AK256+AK258+AK243+AK245+AK247+AK248+AK252+AK103+AK104+AK105+AK110+AK111+AK113+AK114+AK115+AK20+AK21+AK22+AK23+AK24+AK25+AK44+AK48+AK49+AK54+AK59+AK63+AK77+AK157+AK35+AK259+AK260+AK261+AK262+AK263+AK264+AK265+AK266+AK267+AK268+AK269+AK270+AK271</f>
        <v>-46776.10000000002</v>
      </c>
      <c r="AL292" s="16">
        <f t="shared" si="646"/>
        <v>1170658.2</v>
      </c>
      <c r="AM292" s="16">
        <f>AM233+AM235+AM255+AM256+AM258+AM243+AM245+AM247+AM248+AM252+AM103+AM104+AM105+AM110+AM111+AM113+AM114+AM115+AM20+AM21+AM22+AM23+AM24+AM25+AM44+AM48+AM49+AM54+AM59+AM63+AM77+AM157+AM35+AM259+AM260+AM261+AM262+AM263+AM264+AM265+AM266+AM267+AM268+AM269+AM270+AM271+AM272+AM273+AM86+AM89+AM129+AM130+AM131+AM253+AM282+AM81+AM88</f>
        <v>0</v>
      </c>
      <c r="AN292" s="16">
        <f t="shared" ref="AN292:AN300" si="704">AL292+AM292</f>
        <v>1170658.2</v>
      </c>
      <c r="AO292" s="16">
        <f>AO233+AO235+AO255+AO256+AO258+AO243+AO245+AO247+AO248+AO252+AO103+AO104+AO105+AO110+AO111+AO113+AO114+AO115+AO20+AO21+AO22+AO23+AO24+AO25+AO44+AO48+AO49+AO54+AO59+AO63+AO77+AO157+AO35+AO259+AO260+AO261+AO262+AO263+AO264+AO265+AO266+AO267+AO268+AO269+AO270+AO271+AO272+AO273+AO86+AO89+AO129+AO130+AO131+AO253+AO282+AO81+AO88</f>
        <v>0</v>
      </c>
      <c r="AP292" s="16">
        <f t="shared" ref="AP292:AP300" si="705">AN292+AO292</f>
        <v>1170658.2</v>
      </c>
      <c r="AQ292" s="16">
        <f>AQ233+AQ235+AQ255+AQ256+AQ258+AQ243+AQ245+AQ247+AQ248+AQ252+AQ103+AQ104+AQ105+AQ110+AQ111+AQ113+AQ114+AQ115+AQ20+AQ21+AQ22+AQ23+AQ24+AQ25+AQ44+AQ48+AQ49+AQ54+AQ59+AQ63+AQ77+AQ157+AQ35+AQ259+AQ260+AQ261+AQ262+AQ263+AQ264+AQ265+AQ266+AQ267+AQ268+AQ269+AQ270+AQ271+AQ272+AQ273+AQ86+AQ89+AQ129+AQ130+AQ131+AQ253+AQ282+AQ81+AQ88</f>
        <v>0</v>
      </c>
      <c r="AR292" s="16">
        <f t="shared" ref="AR292:AR300" si="706">AP292+AQ292</f>
        <v>1170658.2</v>
      </c>
      <c r="AS292" s="16">
        <f>AS233+AS235+AS255+AS256+AS258+AS243+AS245+AS247+AS248+AS252+AS103+AS104+AS105+AS110+AS111+AS113+AS114+AS115+AS20+AS21+AS22+AS23+AS24+AS25+AS44+AS48+AS49+AS54+AS59+AS63+AS77+AS157+AS35+AS259+AS260+AS261+AS262+AS263+AS264+AS265+AS266+AS267+AS268+AS269+AS270+AS271+AS272+AS273+AS86+AS89+AS129+AS130+AS131+AS253+AS282+AS81+AS88+AS91+AS93+AS135</f>
        <v>283790.81900000002</v>
      </c>
      <c r="AT292" s="16">
        <f t="shared" ref="AT292:AT301" si="707">AR292+AS292</f>
        <v>1454449.0189999999</v>
      </c>
      <c r="AU292" s="16">
        <f>AU233+AU235+AU255+AU256+AU258+AU243+AU245+AU247+AU248+AU252+AU103+AU104+AU105+AU110+AU111+AU113+AU114+AU115+AU20+AU21+AU22+AU23+AU24+AU25+AU44+AU48+AU49+AU54+AU59+AU63+AU77+AU157+AU35+AU259+AU260+AU261+AU262+AU263+AU264+AU265+AU266+AU267+AU268+AU269+AU270+AU271+AU272+AU273+AU86+AU89+AU129+AU130+AU131+AU253+AU282+AU81+AU88+AU91+AU93+AU135</f>
        <v>0</v>
      </c>
      <c r="AV292" s="16">
        <f t="shared" ref="AV292:AV301" si="708">AT292+AU292</f>
        <v>1454449.0189999999</v>
      </c>
      <c r="AW292" s="26">
        <f>AW233+AW235+AW255+AW256+AW258+AW243+AW245+AW247+AW248+AW252+AW103+AW104+AW105+AW110+AW111+AW113+AW114+AW115+AW20+AW21+AW22+AW23+AW24+AW25+AW44+AW48+AW49+AW54+AW59+AW63+AW77+AW157+AW35+AW259+AW260+AW261+AW262+AW263+AW264+AW265+AW266+AW267+AW268+AW269+AW270+AW271+AW272+AW273+AW86+AW89+AW129+AW130+AW131+AW253+AW282+AW81+AW88+AW91+AW93+AW135+AW95+AW96+AW162</f>
        <v>-40.653000000005704</v>
      </c>
      <c r="AX292" s="16">
        <f t="shared" ref="AX292:AX301" si="709">AV292+AW292</f>
        <v>1454408.3659999999</v>
      </c>
      <c r="AZ292" s="13"/>
    </row>
    <row r="293" spans="1:52" x14ac:dyDescent="0.3">
      <c r="A293" s="83"/>
      <c r="B293" s="106" t="s">
        <v>3</v>
      </c>
      <c r="C293" s="110"/>
      <c r="D293" s="16">
        <f>D117+D122+D125</f>
        <v>2285747.6</v>
      </c>
      <c r="E293" s="46">
        <f>E117+E122+E125</f>
        <v>0</v>
      </c>
      <c r="F293" s="15">
        <f t="shared" si="644"/>
        <v>2285747.6</v>
      </c>
      <c r="G293" s="16">
        <f>G117+G122+G125</f>
        <v>13339.26</v>
      </c>
      <c r="H293" s="15">
        <f t="shared" si="691"/>
        <v>2299086.86</v>
      </c>
      <c r="I293" s="16">
        <f>I117+I122+I125</f>
        <v>0</v>
      </c>
      <c r="J293" s="15">
        <f t="shared" si="692"/>
        <v>2299086.86</v>
      </c>
      <c r="K293" s="16">
        <f>K117+K122+K125</f>
        <v>0</v>
      </c>
      <c r="L293" s="15">
        <f t="shared" si="693"/>
        <v>2299086.86</v>
      </c>
      <c r="M293" s="16">
        <f>M117+M122+M125</f>
        <v>1002241.904</v>
      </c>
      <c r="N293" s="15">
        <f t="shared" si="694"/>
        <v>3301328.764</v>
      </c>
      <c r="O293" s="16">
        <f>O117+O122+O125</f>
        <v>492.76900000000001</v>
      </c>
      <c r="P293" s="15">
        <f t="shared" si="695"/>
        <v>3301821.5329999998</v>
      </c>
      <c r="Q293" s="26">
        <f>Q117+Q122+Q125</f>
        <v>37982.144999999997</v>
      </c>
      <c r="R293" s="15">
        <f t="shared" si="696"/>
        <v>3339803.6779999998</v>
      </c>
      <c r="S293" s="16">
        <f>S117+S122+S125</f>
        <v>2423996.1999999997</v>
      </c>
      <c r="T293" s="46">
        <f>T117+T122+T125</f>
        <v>0</v>
      </c>
      <c r="U293" s="15">
        <f t="shared" si="645"/>
        <v>2423996.1999999997</v>
      </c>
      <c r="V293" s="16">
        <f>V117+V122+V125</f>
        <v>13333</v>
      </c>
      <c r="W293" s="15">
        <f t="shared" si="697"/>
        <v>2437329.1999999997</v>
      </c>
      <c r="X293" s="16">
        <f>X117+X122+X125</f>
        <v>0</v>
      </c>
      <c r="Y293" s="15">
        <f t="shared" si="698"/>
        <v>2437329.1999999997</v>
      </c>
      <c r="Z293" s="16">
        <f>Z117+Z122+Z125</f>
        <v>0</v>
      </c>
      <c r="AA293" s="15">
        <f t="shared" si="699"/>
        <v>2437329.1999999997</v>
      </c>
      <c r="AB293" s="16">
        <f>AB117+AB122+AB125</f>
        <v>0</v>
      </c>
      <c r="AC293" s="15">
        <f t="shared" si="700"/>
        <v>2437329.1999999997</v>
      </c>
      <c r="AD293" s="16">
        <f>AD117+AD122+AD125</f>
        <v>-1404112.203</v>
      </c>
      <c r="AE293" s="15">
        <f t="shared" si="701"/>
        <v>1033216.9969999997</v>
      </c>
      <c r="AF293" s="16">
        <f>AF117+AF122+AF125</f>
        <v>0</v>
      </c>
      <c r="AG293" s="15">
        <f t="shared" si="702"/>
        <v>1033216.9969999997</v>
      </c>
      <c r="AH293" s="26">
        <f>AH117+AH122+AH125</f>
        <v>0</v>
      </c>
      <c r="AI293" s="15">
        <f t="shared" si="703"/>
        <v>1033216.9969999997</v>
      </c>
      <c r="AJ293" s="16">
        <f>AJ117+AJ122+AJ125</f>
        <v>2885107.2000000007</v>
      </c>
      <c r="AK293" s="16">
        <f>AK117+AK122+AK125</f>
        <v>0</v>
      </c>
      <c r="AL293" s="16">
        <f t="shared" si="646"/>
        <v>2885107.2000000007</v>
      </c>
      <c r="AM293" s="16">
        <f>AM117+AM122+AM125</f>
        <v>7618.6999999999989</v>
      </c>
      <c r="AN293" s="16">
        <f t="shared" si="704"/>
        <v>2892725.9000000008</v>
      </c>
      <c r="AO293" s="16">
        <f>AO117+AO122+AO125</f>
        <v>0</v>
      </c>
      <c r="AP293" s="16">
        <f t="shared" si="705"/>
        <v>2892725.9000000008</v>
      </c>
      <c r="AQ293" s="16">
        <f>AQ117+AQ122+AQ125</f>
        <v>0</v>
      </c>
      <c r="AR293" s="16">
        <f t="shared" si="706"/>
        <v>2892725.9000000008</v>
      </c>
      <c r="AS293" s="16">
        <f>AS117+AS122+AS125</f>
        <v>-72147.930999999997</v>
      </c>
      <c r="AT293" s="16">
        <f t="shared" si="707"/>
        <v>2820577.969000001</v>
      </c>
      <c r="AU293" s="16">
        <f>AU117+AU122+AU125</f>
        <v>0</v>
      </c>
      <c r="AV293" s="16">
        <f t="shared" si="708"/>
        <v>2820577.969000001</v>
      </c>
      <c r="AW293" s="26">
        <f>AW117+AW122+AW125</f>
        <v>0</v>
      </c>
      <c r="AX293" s="16">
        <f t="shared" si="709"/>
        <v>2820577.969000001</v>
      </c>
      <c r="AZ293" s="13"/>
    </row>
    <row r="294" spans="1:52" x14ac:dyDescent="0.3">
      <c r="A294" s="83"/>
      <c r="B294" s="106" t="s">
        <v>32</v>
      </c>
      <c r="C294" s="110"/>
      <c r="D294" s="16">
        <f>D116+D140++D144+D145+D149+D150+D151+D152+D156+D167+D171+D175+D179+D183+D187+D191+D195+D199+D203+D204+D205+D209+D213+D226</f>
        <v>5364437.0999999996</v>
      </c>
      <c r="E294" s="46">
        <f>E116+E140++E144+E145+E149+E150+E151+E152+E156+E167+E171+E175+E179+E183+E187+E191+E195+E199+E203+E204+E205+E209+E213+E226+E159+E217</f>
        <v>79625.538</v>
      </c>
      <c r="F294" s="15">
        <f t="shared" si="644"/>
        <v>5444062.6379999993</v>
      </c>
      <c r="G294" s="16">
        <f>G116+G140++G144+G145+G149+G150+G151+G152+G156+G167+G171+G175+G179+G183+G187+G191+G195+G199+G203+G204+G205+G209+G213+G226+G159+G217+G218+G160+G161+G220+G221</f>
        <v>270857.48100000003</v>
      </c>
      <c r="H294" s="15">
        <f t="shared" si="691"/>
        <v>5714920.118999999</v>
      </c>
      <c r="I294" s="16">
        <f>I116+I140++I144+I145+I149+I150+I151+I152+I156+I167+I171+I175+I179+I183+I187+I191+I195+I199+I203+I204+I205+I209+I213+I226+I159+I217+I218+I160+I161+I220+I221</f>
        <v>69867.7</v>
      </c>
      <c r="J294" s="15">
        <f t="shared" si="692"/>
        <v>5784787.8189999992</v>
      </c>
      <c r="K294" s="16">
        <f>K116+K140++K144+K145+K149+K150+K151+K152+K156+K167+K171+K175+K179+K183+K187+K191+K195+K199+K203+K204+K205+K209+K213+K226+K159+K217+K218+K160+K161+K220+K221+K158</f>
        <v>21381.1</v>
      </c>
      <c r="L294" s="15">
        <f>J294+K294</f>
        <v>5806168.9189999988</v>
      </c>
      <c r="M294" s="16">
        <f>M116+M140++M144+M145+M149+M150+M151+M152+M156+M167+M171+M175+M179+M183+M187+M191+M195+M199+M203+M204+M205+M209+M213+M226+M159+M217+M218+M160+M161+M220+M221+M158+M222</f>
        <v>-475717.85999999993</v>
      </c>
      <c r="N294" s="15">
        <f>L294+M294</f>
        <v>5330451.0589999985</v>
      </c>
      <c r="O294" s="16">
        <f>O116+O140++O144+O145+O149+O150+O151+O152+O156+O167+O171+O175+O179+O183+O187+O191+O195+O199+O203+O204+O205+O209+O213+O226+O159+O217+O218+O160+O161+O220+O221+O158+O222</f>
        <v>0</v>
      </c>
      <c r="P294" s="15">
        <f>N294+O294</f>
        <v>5330451.0589999985</v>
      </c>
      <c r="Q294" s="26">
        <f>Q116+Q140++Q144+Q145+Q149+Q150+Q151+Q152+Q156+Q167+Q171+Q175+Q179+Q183+Q187+Q191+Q195+Q199+Q203+Q204+Q205+Q209+Q213+Q226+Q159+Q217+Q218+Q160+Q161+Q220+Q221+Q158+Q222</f>
        <v>-21398.400000000001</v>
      </c>
      <c r="R294" s="15">
        <f>P294+Q294</f>
        <v>5309052.6589999981</v>
      </c>
      <c r="S294" s="16">
        <f>S116+S140++S144+S145+S149+S150+S151+S152+S156+S167+S171+S175+S179+S183+S187+S191+S195+S199+S203+S204+S205+S209+S213+S226</f>
        <v>3977151.9999999995</v>
      </c>
      <c r="T294" s="46">
        <f>T116+T140++T144+T145+T149+T150+T151+T152+T156+T167+T171+T175+T179+T183+T187+T191+T195+T199+T203+T204+T205+T209+T213+T226+T159+T217</f>
        <v>0</v>
      </c>
      <c r="U294" s="15">
        <f t="shared" si="645"/>
        <v>3977151.9999999995</v>
      </c>
      <c r="V294" s="16">
        <f>V116+V140++V144+V145+V149+V150+V151+V152+V156+V167+V171+V175+V179+V183+V187+V191+V195+V199+V203+V204+V205+V209+V213+V226+V159+V217+V218+V160+V161+V220+V221</f>
        <v>-32677.599999999999</v>
      </c>
      <c r="W294" s="15">
        <f t="shared" si="697"/>
        <v>3944474.3999999994</v>
      </c>
      <c r="X294" s="16">
        <f>X116+X140++X144+X145+X149+X150+X151+X152+X156+X167+X171+X175+X179+X183+X187+X191+X195+X199+X203+X204+X205+X209+X213+X226+X159+X217+X218+X160+X161+X220+X221</f>
        <v>0</v>
      </c>
      <c r="Y294" s="15">
        <f t="shared" si="698"/>
        <v>3944474.3999999994</v>
      </c>
      <c r="Z294" s="16">
        <f>Z116+Z140++Z144+Z145+Z149+Z150+Z151+Z152+Z156+Z167+Z171+Z175+Z179+Z183+Z187+Z191+Z195+Z199+Z203+Z204+Z205+Z209+Z213+Z226+Z159+Z217+Z218+Z160+Z161+Z220+Z221</f>
        <v>-84124.5</v>
      </c>
      <c r="AA294" s="15">
        <f t="shared" si="699"/>
        <v>3860349.8999999994</v>
      </c>
      <c r="AB294" s="16">
        <f>AB116+AB140++AB144+AB145+AB149+AB150+AB151+AB152+AB156+AB167+AB171+AB175+AB179+AB183+AB187+AB191+AB195+AB199+AB203+AB204+AB205+AB209+AB213+AB226+AB159+AB217+AB218+AB160+AB161+AB220+AB221+AB158</f>
        <v>0</v>
      </c>
      <c r="AC294" s="15">
        <f t="shared" si="700"/>
        <v>3860349.8999999994</v>
      </c>
      <c r="AD294" s="16">
        <f>AD116+AD140++AD144+AD145+AD149+AD150+AD151+AD152+AD156+AD167+AD171+AD175+AD179+AD183+AD187+AD191+AD195+AD199+AD203+AD204+AD205+AD209+AD213+AD226+AD159+AD217+AD218+AD160+AD161+AD220+AD221+AD158+AD222</f>
        <v>507509.15999999992</v>
      </c>
      <c r="AE294" s="15">
        <f t="shared" si="701"/>
        <v>4367859.0599999996</v>
      </c>
      <c r="AF294" s="16">
        <f>AF116+AF140++AF144+AF145+AF149+AF150+AF151+AF152+AF156+AF167+AF171+AF175+AF179+AF183+AF187+AF191+AF195+AF199+AF203+AF204+AF205+AF209+AF213+AF226+AF159+AF217+AF218+AF160+AF161+AF220+AF221+AF158+AF222</f>
        <v>0</v>
      </c>
      <c r="AG294" s="15">
        <f t="shared" si="702"/>
        <v>4367859.0599999996</v>
      </c>
      <c r="AH294" s="26">
        <f>AH116+AH140++AH144+AH145+AH149+AH150+AH151+AH152+AH156+AH167+AH171+AH175+AH179+AH183+AH187+AH191+AH195+AH199+AH203+AH204+AH205+AH209+AH213+AH226+AH159+AH217+AH218+AH160+AH161+AH220+AH221+AH158+AH222</f>
        <v>21398.400000000001</v>
      </c>
      <c r="AI294" s="15">
        <f t="shared" si="703"/>
        <v>4389257.46</v>
      </c>
      <c r="AJ294" s="16">
        <f>AJ116+AJ140++AJ144+AJ145+AJ149+AJ150+AJ151+AJ152+AJ156+AJ167+AJ171+AJ175+AJ179+AJ183+AJ187+AJ191+AJ195+AJ199+AJ203+AJ204+AJ205+AJ209+AJ213+AJ226</f>
        <v>3887059.7</v>
      </c>
      <c r="AK294" s="16">
        <f>AK116+AK140++AK144+AK145+AK149+AK150+AK151+AK152+AK156+AK167+AK171+AK175+AK179+AK183+AK187+AK191+AK195+AK199+AK203+AK204+AK205+AK209+AK213+AK226+AK159+AK217</f>
        <v>0</v>
      </c>
      <c r="AL294" s="16">
        <f t="shared" si="646"/>
        <v>3887059.7</v>
      </c>
      <c r="AM294" s="16">
        <f>AM116+AM140++AM144+AM145+AM149+AM150+AM151+AM152+AM156+AM167+AM171+AM175+AM179+AM183+AM187+AM191+AM195+AM199+AM203+AM204+AM205+AM209+AM213+AM226+AM159+AM217+AM218+AM160+AM161+AM220+AM221</f>
        <v>-155766</v>
      </c>
      <c r="AN294" s="16">
        <f t="shared" si="704"/>
        <v>3731293.7</v>
      </c>
      <c r="AO294" s="16">
        <f>AO116+AO140++AO144+AO145+AO149+AO150+AO151+AO152+AO156+AO167+AO171+AO175+AO179+AO183+AO187+AO191+AO195+AO199+AO203+AO204+AO205+AO209+AO213+AO226+AO159+AO217+AO218+AO160+AO161+AO220+AO221</f>
        <v>-28221.546999999999</v>
      </c>
      <c r="AP294" s="16">
        <f t="shared" si="705"/>
        <v>3703072.1530000004</v>
      </c>
      <c r="AQ294" s="16">
        <f>AQ116+AQ140++AQ144+AQ145+AQ149+AQ150+AQ151+AQ152+AQ156+AQ167+AQ171+AQ175+AQ179+AQ183+AQ187+AQ191+AQ195+AQ199+AQ203+AQ204+AQ205+AQ209+AQ213+AQ226+AQ159+AQ217+AQ218+AQ160+AQ161+AQ220+AQ221+AQ158</f>
        <v>28221.546999999999</v>
      </c>
      <c r="AR294" s="16">
        <f t="shared" si="706"/>
        <v>3731293.7</v>
      </c>
      <c r="AS294" s="16">
        <f>AS116+AS140++AS144+AS145+AS149+AS150+AS151+AS152+AS156+AS167+AS171+AS175+AS179+AS183+AS187+AS191+AS195+AS199+AS203+AS204+AS205+AS209+AS213+AS226+AS159+AS217+AS218+AS160+AS161+AS220+AS221+AS158+AS222</f>
        <v>0</v>
      </c>
      <c r="AT294" s="16">
        <f t="shared" si="707"/>
        <v>3731293.7</v>
      </c>
      <c r="AU294" s="16">
        <f>AU116+AU140++AU144+AU145+AU149+AU150+AU151+AU152+AU156+AU167+AU171+AU175+AU179+AU183+AU187+AU191+AU195+AU199+AU203+AU204+AU205+AU209+AU213+AU226+AU159+AU217+AU218+AU160+AU161+AU220+AU221+AU158+AU222</f>
        <v>0</v>
      </c>
      <c r="AV294" s="16">
        <f t="shared" si="708"/>
        <v>3731293.7</v>
      </c>
      <c r="AW294" s="26">
        <f>AW116+AW140++AW144+AW145+AW149+AW150+AW151+AW152+AW156+AW167+AW171+AW175+AW179+AW183+AW187+AW191+AW195+AW199+AW203+AW204+AW205+AW209+AW213+AW226+AW159+AW217+AW218+AW160+AW161+AW220+AW221+AW158+AW222</f>
        <v>0</v>
      </c>
      <c r="AX294" s="16">
        <f t="shared" si="709"/>
        <v>3731293.7</v>
      </c>
      <c r="AZ294" s="13"/>
    </row>
    <row r="295" spans="1:52" x14ac:dyDescent="0.3">
      <c r="A295" s="14"/>
      <c r="B295" s="106" t="s">
        <v>11</v>
      </c>
      <c r="C295" s="110"/>
      <c r="D295" s="16">
        <f>D30+D43+D53+D58+D64+D68+D72+D73+D74+D75+D76+D78+D79+D39</f>
        <v>61669.000000000007</v>
      </c>
      <c r="E295" s="46">
        <f>E30+E43+E53+E58+E64+E68+E72+E73+E74+E75+E76+E78+E79+E39</f>
        <v>0</v>
      </c>
      <c r="F295" s="15">
        <f t="shared" si="644"/>
        <v>61669.000000000007</v>
      </c>
      <c r="G295" s="16">
        <f>G30+G43+G53+G58+G64+G68+G72+G73+G74+G75+G76+G78+G79+G39+G80+G87</f>
        <v>35610.94</v>
      </c>
      <c r="H295" s="15">
        <f t="shared" si="691"/>
        <v>97279.94</v>
      </c>
      <c r="I295" s="16">
        <f>I30+I43+I53+I58+I64+I68+I72+I73+I74+I75+I76+I78+I79+I39+I80+I87</f>
        <v>0</v>
      </c>
      <c r="J295" s="15">
        <f t="shared" si="692"/>
        <v>97279.94</v>
      </c>
      <c r="K295" s="16">
        <f>K30+K43+K53+K58+K64+K68+K72+K73+K74+K75+K76+K78+K79+K39+K80+K87</f>
        <v>0</v>
      </c>
      <c r="L295" s="15">
        <f t="shared" si="693"/>
        <v>97279.94</v>
      </c>
      <c r="M295" s="16">
        <f>M30+M43+M53+M58+M64+M68+M72+M73+M74+M75+M76+M78+M79+M39+M80+M87+M90+M92+M94</f>
        <v>18216.060000000001</v>
      </c>
      <c r="N295" s="15">
        <f t="shared" ref="N295:N301" si="710">L295+M295</f>
        <v>115496</v>
      </c>
      <c r="O295" s="16">
        <f>O30+O43+O53+O58+O64+O68+O72+O73+O74+O75+O76+O78+O79+O39+O80+O87+O90+O92+O94</f>
        <v>0</v>
      </c>
      <c r="P295" s="15">
        <f t="shared" ref="P295:P301" si="711">N295+O295</f>
        <v>115496</v>
      </c>
      <c r="Q295" s="26">
        <f>Q30+Q43+Q53+Q58+Q64+Q68+Q72+Q73+Q74+Q75+Q76+Q78+Q79+Q39+Q80+Q87+Q90+Q92+Q94</f>
        <v>-5241.96</v>
      </c>
      <c r="R295" s="15">
        <f t="shared" ref="R295:R301" si="712">P295+Q295</f>
        <v>110254.04</v>
      </c>
      <c r="S295" s="16">
        <f>S30+S43+S53+S58+S64+S68+S72+S73+S74+S75+S76+S78+S79+S39</f>
        <v>203735.49999999997</v>
      </c>
      <c r="T295" s="46">
        <f>T30+T43+T53+T58+T64+T68+T72+T73+T74+T75+T76+T78+T79+T39</f>
        <v>-90261.3</v>
      </c>
      <c r="U295" s="15">
        <f t="shared" si="645"/>
        <v>113474.19999999997</v>
      </c>
      <c r="V295" s="16">
        <f>V30+V43+V53+V58+V64+V68+V72+V73+V74+V75+V76+V78+V79+V39+V82+V87</f>
        <v>0</v>
      </c>
      <c r="W295" s="15">
        <f t="shared" si="697"/>
        <v>113474.19999999997</v>
      </c>
      <c r="X295" s="16">
        <f>X30+X43+X53+X58+X64+X68+X72+X73+X74+X75+X76+X78+X79+X39+X82+X87</f>
        <v>0</v>
      </c>
      <c r="Y295" s="15">
        <f t="shared" si="698"/>
        <v>113474.19999999997</v>
      </c>
      <c r="Z295" s="16">
        <f>Z30+Z43+Z53+Z58+Z64+Z68+Z72+Z73+Z74+Z75+Z76+Z78+Z79+Z39+Z82+Z87</f>
        <v>0</v>
      </c>
      <c r="AA295" s="15">
        <f t="shared" si="699"/>
        <v>113474.19999999997</v>
      </c>
      <c r="AB295" s="16">
        <f>AB30+AB43+AB53+AB58+AB64+AB68+AB72+AB73+AB74+AB75+AB76+AB78+AB79+AB39+AB82+AB87</f>
        <v>0</v>
      </c>
      <c r="AC295" s="15">
        <f t="shared" si="700"/>
        <v>113474.19999999997</v>
      </c>
      <c r="AD295" s="16">
        <f>AD30+AD43+AD53+AD58+AD64+AD68+AD72+AD73+AD74+AD75+AD76+AD78+AD79+AD39+AD80+AD87+AD90+AD92+AD94</f>
        <v>0</v>
      </c>
      <c r="AE295" s="15">
        <f t="shared" si="701"/>
        <v>113474.19999999997</v>
      </c>
      <c r="AF295" s="16">
        <f>AF30+AF43+AF53+AF58+AF64+AF68+AF72+AF73+AF74+AF75+AF76+AF78+AF79+AF39+AF80+AF87+AF90+AF92+AF94</f>
        <v>0</v>
      </c>
      <c r="AG295" s="15">
        <f t="shared" si="702"/>
        <v>113474.19999999997</v>
      </c>
      <c r="AH295" s="26">
        <f>AH30+AH43+AH53+AH58+AH64+AH68+AH72+AH73+AH74+AH75+AH76+AH78+AH79+AH39+AH80+AH87+AH90+AH92+AH94</f>
        <v>0</v>
      </c>
      <c r="AI295" s="15">
        <f t="shared" si="703"/>
        <v>113474.19999999997</v>
      </c>
      <c r="AJ295" s="16">
        <f>AJ30+AJ43+AJ53+AJ58+AJ64+AJ68+AJ72+AJ73+AJ74+AJ75+AJ76+AJ78+AJ79+AJ39</f>
        <v>107856.9</v>
      </c>
      <c r="AK295" s="16">
        <f>AK30+AK43+AK53+AK58+AK64+AK68+AK72+AK73+AK74+AK75+AK76+AK78+AK79+AK39</f>
        <v>-59234</v>
      </c>
      <c r="AL295" s="16">
        <f t="shared" si="646"/>
        <v>48622.899999999994</v>
      </c>
      <c r="AM295" s="16">
        <f>AM30+AM43+AM53+AM58+AM64+AM68+AM72+AM73+AM74+AM75+AM76+AM78+AM79+AM39+AM82+AM87</f>
        <v>0</v>
      </c>
      <c r="AN295" s="16">
        <f t="shared" si="704"/>
        <v>48622.899999999994</v>
      </c>
      <c r="AO295" s="16">
        <f>AO30+AO43+AO53+AO58+AO64+AO68+AO72+AO73+AO74+AO75+AO76+AO78+AO79+AO39+AO82+AO87</f>
        <v>0</v>
      </c>
      <c r="AP295" s="16">
        <f t="shared" si="705"/>
        <v>48622.899999999994</v>
      </c>
      <c r="AQ295" s="16">
        <f>AQ30+AQ43+AQ53+AQ58+AQ64+AQ68+AQ72+AQ73+AQ74+AQ75+AQ76+AQ78+AQ79+AQ39+AQ82+AQ87</f>
        <v>0</v>
      </c>
      <c r="AR295" s="16">
        <f t="shared" si="706"/>
        <v>48622.899999999994</v>
      </c>
      <c r="AS295" s="16">
        <f>AS30+AS43+AS53+AS58+AS64+AS68+AS72+AS73+AS74+AS75+AS76+AS78+AS79+AS39+AS80+AS87+AS90+AS92+AS94</f>
        <v>1563.701</v>
      </c>
      <c r="AT295" s="16">
        <f t="shared" si="707"/>
        <v>50186.600999999995</v>
      </c>
      <c r="AU295" s="16">
        <f>AU30+AU43+AU53+AU58+AU64+AU68+AU72+AU73+AU74+AU75+AU76+AU78+AU79+AU39+AU80+AU87+AU90+AU92+AU94</f>
        <v>0</v>
      </c>
      <c r="AV295" s="16">
        <f t="shared" si="708"/>
        <v>50186.600999999995</v>
      </c>
      <c r="AW295" s="26">
        <f>AW30+AW43+AW53+AW58+AW64+AW68+AW72+AW73+AW74+AW75+AW76+AW78+AW79+AW39+AW80+AW87+AW90+AW92+AW94</f>
        <v>40.652999999999999</v>
      </c>
      <c r="AX295" s="16">
        <f t="shared" si="709"/>
        <v>50227.253999999994</v>
      </c>
    </row>
    <row r="296" spans="1:52" x14ac:dyDescent="0.3">
      <c r="A296" s="14"/>
      <c r="B296" s="106" t="s">
        <v>31</v>
      </c>
      <c r="C296" s="110"/>
      <c r="D296" s="16">
        <f>D278</f>
        <v>300000</v>
      </c>
      <c r="E296" s="46">
        <f>E278</f>
        <v>0</v>
      </c>
      <c r="F296" s="15">
        <f t="shared" si="644"/>
        <v>300000</v>
      </c>
      <c r="G296" s="16">
        <f>G278+G219</f>
        <v>91723.186000000002</v>
      </c>
      <c r="H296" s="15">
        <f t="shared" si="691"/>
        <v>391723.18599999999</v>
      </c>
      <c r="I296" s="16">
        <f>I278+I219</f>
        <v>0</v>
      </c>
      <c r="J296" s="15">
        <f t="shared" si="692"/>
        <v>391723.18599999999</v>
      </c>
      <c r="K296" s="16">
        <f>K278+K219</f>
        <v>0</v>
      </c>
      <c r="L296" s="15">
        <f t="shared" si="693"/>
        <v>391723.18599999999</v>
      </c>
      <c r="M296" s="16">
        <f>M278+M219</f>
        <v>0</v>
      </c>
      <c r="N296" s="15">
        <f t="shared" si="710"/>
        <v>391723.18599999999</v>
      </c>
      <c r="O296" s="16">
        <f>O278+O219</f>
        <v>0</v>
      </c>
      <c r="P296" s="15">
        <f t="shared" si="711"/>
        <v>391723.18599999999</v>
      </c>
      <c r="Q296" s="26">
        <f>Q278+Q219</f>
        <v>-91723.186000000002</v>
      </c>
      <c r="R296" s="15">
        <f t="shared" si="712"/>
        <v>300000</v>
      </c>
      <c r="S296" s="16">
        <f t="shared" ref="S296:AJ296" si="713">S278</f>
        <v>0</v>
      </c>
      <c r="T296" s="46">
        <f>T278</f>
        <v>0</v>
      </c>
      <c r="U296" s="15">
        <f t="shared" si="645"/>
        <v>0</v>
      </c>
      <c r="V296" s="16">
        <f>V278+V219</f>
        <v>0</v>
      </c>
      <c r="W296" s="15">
        <f t="shared" si="697"/>
        <v>0</v>
      </c>
      <c r="X296" s="16">
        <f>X278+X219</f>
        <v>0</v>
      </c>
      <c r="Y296" s="15">
        <f t="shared" si="698"/>
        <v>0</v>
      </c>
      <c r="Z296" s="16">
        <f>Z278+Z219</f>
        <v>0</v>
      </c>
      <c r="AA296" s="15">
        <f t="shared" si="699"/>
        <v>0</v>
      </c>
      <c r="AB296" s="16">
        <f>AB278+AB219</f>
        <v>0</v>
      </c>
      <c r="AC296" s="15">
        <f t="shared" si="700"/>
        <v>0</v>
      </c>
      <c r="AD296" s="16">
        <f>AD278+AD219</f>
        <v>0</v>
      </c>
      <c r="AE296" s="15">
        <f t="shared" si="701"/>
        <v>0</v>
      </c>
      <c r="AF296" s="16">
        <f>AF278+AF219</f>
        <v>0</v>
      </c>
      <c r="AG296" s="15">
        <f t="shared" si="702"/>
        <v>0</v>
      </c>
      <c r="AH296" s="26">
        <f>AH278+AH219</f>
        <v>0</v>
      </c>
      <c r="AI296" s="15">
        <f t="shared" si="703"/>
        <v>0</v>
      </c>
      <c r="AJ296" s="16">
        <f t="shared" si="713"/>
        <v>0</v>
      </c>
      <c r="AK296" s="16">
        <f>AK278</f>
        <v>0</v>
      </c>
      <c r="AL296" s="16">
        <f t="shared" si="646"/>
        <v>0</v>
      </c>
      <c r="AM296" s="16">
        <f>AM278+AM219</f>
        <v>0</v>
      </c>
      <c r="AN296" s="16">
        <f t="shared" si="704"/>
        <v>0</v>
      </c>
      <c r="AO296" s="16">
        <f>AO278+AO219</f>
        <v>0</v>
      </c>
      <c r="AP296" s="16">
        <f t="shared" si="705"/>
        <v>0</v>
      </c>
      <c r="AQ296" s="16">
        <f>AQ278+AQ219</f>
        <v>0</v>
      </c>
      <c r="AR296" s="16">
        <f t="shared" si="706"/>
        <v>0</v>
      </c>
      <c r="AS296" s="16">
        <f>AS278+AS219</f>
        <v>0</v>
      </c>
      <c r="AT296" s="16">
        <f t="shared" si="707"/>
        <v>0</v>
      </c>
      <c r="AU296" s="16">
        <f>AU278+AU219</f>
        <v>0</v>
      </c>
      <c r="AV296" s="16">
        <f t="shared" si="708"/>
        <v>0</v>
      </c>
      <c r="AW296" s="26">
        <f>AW278+AW219</f>
        <v>0</v>
      </c>
      <c r="AX296" s="16">
        <f t="shared" si="709"/>
        <v>0</v>
      </c>
    </row>
    <row r="297" spans="1:52" x14ac:dyDescent="0.3">
      <c r="A297" s="14"/>
      <c r="B297" s="106" t="s">
        <v>129</v>
      </c>
      <c r="C297" s="110"/>
      <c r="D297" s="19">
        <f>D234</f>
        <v>0</v>
      </c>
      <c r="E297" s="47">
        <f>E234</f>
        <v>0</v>
      </c>
      <c r="F297" s="15">
        <f t="shared" si="644"/>
        <v>0</v>
      </c>
      <c r="G297" s="19">
        <f>G234</f>
        <v>0</v>
      </c>
      <c r="H297" s="15">
        <f t="shared" si="691"/>
        <v>0</v>
      </c>
      <c r="I297" s="16">
        <f>I234</f>
        <v>0</v>
      </c>
      <c r="J297" s="15">
        <f t="shared" si="692"/>
        <v>0</v>
      </c>
      <c r="K297" s="16">
        <f>K234</f>
        <v>0</v>
      </c>
      <c r="L297" s="15">
        <f t="shared" si="693"/>
        <v>0</v>
      </c>
      <c r="M297" s="16">
        <f>M234</f>
        <v>0</v>
      </c>
      <c r="N297" s="15">
        <f t="shared" si="710"/>
        <v>0</v>
      </c>
      <c r="O297" s="16">
        <f>O234</f>
        <v>0</v>
      </c>
      <c r="P297" s="15">
        <f t="shared" si="711"/>
        <v>0</v>
      </c>
      <c r="Q297" s="26">
        <f>Q234</f>
        <v>0</v>
      </c>
      <c r="R297" s="15">
        <f t="shared" si="712"/>
        <v>0</v>
      </c>
      <c r="S297" s="19">
        <f>S234</f>
        <v>13981.8</v>
      </c>
      <c r="T297" s="47">
        <f>T234</f>
        <v>0</v>
      </c>
      <c r="U297" s="15">
        <f t="shared" si="645"/>
        <v>13981.8</v>
      </c>
      <c r="V297" s="19">
        <f>V234</f>
        <v>0</v>
      </c>
      <c r="W297" s="15">
        <f t="shared" si="697"/>
        <v>13981.8</v>
      </c>
      <c r="X297" s="19">
        <f>X234</f>
        <v>0</v>
      </c>
      <c r="Y297" s="15">
        <f t="shared" si="698"/>
        <v>13981.8</v>
      </c>
      <c r="Z297" s="19">
        <f>Z234</f>
        <v>0</v>
      </c>
      <c r="AA297" s="15">
        <f t="shared" si="699"/>
        <v>13981.8</v>
      </c>
      <c r="AB297" s="16">
        <f>AB234</f>
        <v>0</v>
      </c>
      <c r="AC297" s="15">
        <f t="shared" si="700"/>
        <v>13981.8</v>
      </c>
      <c r="AD297" s="16">
        <f>AD234</f>
        <v>0</v>
      </c>
      <c r="AE297" s="15">
        <f t="shared" si="701"/>
        <v>13981.8</v>
      </c>
      <c r="AF297" s="16">
        <f>AF234</f>
        <v>0</v>
      </c>
      <c r="AG297" s="15">
        <f t="shared" si="702"/>
        <v>13981.8</v>
      </c>
      <c r="AH297" s="26">
        <f>AH234</f>
        <v>0</v>
      </c>
      <c r="AI297" s="15">
        <f t="shared" si="703"/>
        <v>13981.8</v>
      </c>
      <c r="AJ297" s="19">
        <f>AJ234</f>
        <v>0</v>
      </c>
      <c r="AK297" s="19">
        <f>AK234</f>
        <v>0</v>
      </c>
      <c r="AL297" s="16">
        <f t="shared" si="646"/>
        <v>0</v>
      </c>
      <c r="AM297" s="19">
        <f>AM234</f>
        <v>0</v>
      </c>
      <c r="AN297" s="16">
        <f t="shared" si="704"/>
        <v>0</v>
      </c>
      <c r="AO297" s="19">
        <f>AO234</f>
        <v>0</v>
      </c>
      <c r="AP297" s="16">
        <f t="shared" si="705"/>
        <v>0</v>
      </c>
      <c r="AQ297" s="16">
        <f>AQ234</f>
        <v>0</v>
      </c>
      <c r="AR297" s="16">
        <f t="shared" si="706"/>
        <v>0</v>
      </c>
      <c r="AS297" s="16">
        <f>AS234</f>
        <v>0</v>
      </c>
      <c r="AT297" s="16">
        <f t="shared" si="707"/>
        <v>0</v>
      </c>
      <c r="AU297" s="16">
        <f>AU234</f>
        <v>0</v>
      </c>
      <c r="AV297" s="16">
        <f t="shared" si="708"/>
        <v>0</v>
      </c>
      <c r="AW297" s="26">
        <f>AW234</f>
        <v>0</v>
      </c>
      <c r="AX297" s="16">
        <f t="shared" si="709"/>
        <v>0</v>
      </c>
    </row>
    <row r="298" spans="1:52" x14ac:dyDescent="0.3">
      <c r="A298" s="14"/>
      <c r="B298" s="106" t="s">
        <v>132</v>
      </c>
      <c r="C298" s="110"/>
      <c r="D298" s="19">
        <f>D246+D244</f>
        <v>9180.5</v>
      </c>
      <c r="E298" s="47">
        <f>E246+E244</f>
        <v>0</v>
      </c>
      <c r="F298" s="15">
        <f t="shared" si="644"/>
        <v>9180.5</v>
      </c>
      <c r="G298" s="19">
        <f>G246+G244</f>
        <v>0</v>
      </c>
      <c r="H298" s="15">
        <f t="shared" si="691"/>
        <v>9180.5</v>
      </c>
      <c r="I298" s="16">
        <f>I246+I244</f>
        <v>-4699.8</v>
      </c>
      <c r="J298" s="15">
        <f t="shared" si="692"/>
        <v>4480.7</v>
      </c>
      <c r="K298" s="16">
        <f>K246+K244</f>
        <v>4699.8</v>
      </c>
      <c r="L298" s="15">
        <f t="shared" si="693"/>
        <v>9180.5</v>
      </c>
      <c r="M298" s="16">
        <f>M246+M244</f>
        <v>0</v>
      </c>
      <c r="N298" s="15">
        <f t="shared" si="710"/>
        <v>9180.5</v>
      </c>
      <c r="O298" s="16">
        <f>O246+O244</f>
        <v>0</v>
      </c>
      <c r="P298" s="15">
        <f t="shared" si="711"/>
        <v>9180.5</v>
      </c>
      <c r="Q298" s="26">
        <f>Q246+Q244</f>
        <v>-4480.7</v>
      </c>
      <c r="R298" s="15">
        <f t="shared" si="712"/>
        <v>4699.8</v>
      </c>
      <c r="S298" s="19">
        <f t="shared" ref="S298:AJ298" si="714">S246+S244</f>
        <v>0</v>
      </c>
      <c r="T298" s="47">
        <f>T246+T244</f>
        <v>0</v>
      </c>
      <c r="U298" s="15">
        <f t="shared" si="645"/>
        <v>0</v>
      </c>
      <c r="V298" s="19">
        <f>V246+V244</f>
        <v>0</v>
      </c>
      <c r="W298" s="15">
        <f t="shared" si="697"/>
        <v>0</v>
      </c>
      <c r="X298" s="19">
        <f>X246+X244</f>
        <v>0</v>
      </c>
      <c r="Y298" s="15">
        <f t="shared" si="698"/>
        <v>0</v>
      </c>
      <c r="Z298" s="19">
        <f>Z246+Z244</f>
        <v>0</v>
      </c>
      <c r="AA298" s="15">
        <f t="shared" si="699"/>
        <v>0</v>
      </c>
      <c r="AB298" s="16">
        <f>AB246+AB244</f>
        <v>0</v>
      </c>
      <c r="AC298" s="15">
        <f t="shared" si="700"/>
        <v>0</v>
      </c>
      <c r="AD298" s="16">
        <f>AD246+AD244</f>
        <v>0</v>
      </c>
      <c r="AE298" s="15">
        <f t="shared" si="701"/>
        <v>0</v>
      </c>
      <c r="AF298" s="16">
        <f>AF246+AF244</f>
        <v>0</v>
      </c>
      <c r="AG298" s="15">
        <f t="shared" si="702"/>
        <v>0</v>
      </c>
      <c r="AH298" s="26">
        <f>AH246+AH244</f>
        <v>4480.7</v>
      </c>
      <c r="AI298" s="15">
        <f t="shared" si="703"/>
        <v>4480.7</v>
      </c>
      <c r="AJ298" s="19">
        <f t="shared" si="714"/>
        <v>0</v>
      </c>
      <c r="AK298" s="19">
        <f>AK246+AK244</f>
        <v>0</v>
      </c>
      <c r="AL298" s="16">
        <f t="shared" si="646"/>
        <v>0</v>
      </c>
      <c r="AM298" s="19">
        <f>AM246+AM244</f>
        <v>0</v>
      </c>
      <c r="AN298" s="16">
        <f t="shared" si="704"/>
        <v>0</v>
      </c>
      <c r="AO298" s="19">
        <f>AO246+AO244</f>
        <v>0</v>
      </c>
      <c r="AP298" s="16">
        <f t="shared" si="705"/>
        <v>0</v>
      </c>
      <c r="AQ298" s="16">
        <f>AQ246+AQ244</f>
        <v>0</v>
      </c>
      <c r="AR298" s="16">
        <f t="shared" si="706"/>
        <v>0</v>
      </c>
      <c r="AS298" s="16">
        <f>AS246+AS244</f>
        <v>0</v>
      </c>
      <c r="AT298" s="16">
        <f t="shared" si="707"/>
        <v>0</v>
      </c>
      <c r="AU298" s="16">
        <f>AU246+AU244</f>
        <v>0</v>
      </c>
      <c r="AV298" s="16">
        <f t="shared" si="708"/>
        <v>0</v>
      </c>
      <c r="AW298" s="26">
        <f>AW246+AW244</f>
        <v>0</v>
      </c>
      <c r="AX298" s="16">
        <f t="shared" si="709"/>
        <v>0</v>
      </c>
    </row>
    <row r="299" spans="1:52" x14ac:dyDescent="0.3">
      <c r="A299" s="14"/>
      <c r="B299" s="106" t="s">
        <v>251</v>
      </c>
      <c r="C299" s="110"/>
      <c r="D299" s="36"/>
      <c r="E299" s="46">
        <f>E112</f>
        <v>2697</v>
      </c>
      <c r="F299" s="15">
        <f t="shared" si="644"/>
        <v>2697</v>
      </c>
      <c r="G299" s="16">
        <f>G112+G132</f>
        <v>0</v>
      </c>
      <c r="H299" s="15">
        <f t="shared" si="691"/>
        <v>2697</v>
      </c>
      <c r="I299" s="16">
        <f>I112+I132</f>
        <v>0</v>
      </c>
      <c r="J299" s="15">
        <f t="shared" si="692"/>
        <v>2697</v>
      </c>
      <c r="K299" s="16">
        <f>K112+K132</f>
        <v>0</v>
      </c>
      <c r="L299" s="15">
        <f t="shared" si="693"/>
        <v>2697</v>
      </c>
      <c r="M299" s="16">
        <f>M112+M132</f>
        <v>0</v>
      </c>
      <c r="N299" s="15">
        <f t="shared" si="710"/>
        <v>2697</v>
      </c>
      <c r="O299" s="16">
        <f>O112+O132</f>
        <v>0</v>
      </c>
      <c r="P299" s="15">
        <f t="shared" si="711"/>
        <v>2697</v>
      </c>
      <c r="Q299" s="26">
        <f>Q112+Q132</f>
        <v>0</v>
      </c>
      <c r="R299" s="15">
        <f t="shared" si="712"/>
        <v>2697</v>
      </c>
      <c r="S299" s="36"/>
      <c r="T299" s="46">
        <f>T112</f>
        <v>6293</v>
      </c>
      <c r="U299" s="15">
        <f t="shared" si="645"/>
        <v>6293</v>
      </c>
      <c r="V299" s="16">
        <f>V112+V132</f>
        <v>2850</v>
      </c>
      <c r="W299" s="15">
        <f t="shared" si="697"/>
        <v>9143</v>
      </c>
      <c r="X299" s="16">
        <f>X112+X132</f>
        <v>-2850</v>
      </c>
      <c r="Y299" s="15">
        <f t="shared" si="698"/>
        <v>6293</v>
      </c>
      <c r="Z299" s="16">
        <f>Z112+Z132</f>
        <v>0</v>
      </c>
      <c r="AA299" s="15">
        <f t="shared" si="699"/>
        <v>6293</v>
      </c>
      <c r="AB299" s="16">
        <f>AB112+AB132</f>
        <v>0</v>
      </c>
      <c r="AC299" s="15">
        <f t="shared" si="700"/>
        <v>6293</v>
      </c>
      <c r="AD299" s="16">
        <f>AD112+AD132</f>
        <v>0</v>
      </c>
      <c r="AE299" s="15">
        <f t="shared" si="701"/>
        <v>6293</v>
      </c>
      <c r="AF299" s="16">
        <f>AF112+AF132</f>
        <v>0</v>
      </c>
      <c r="AG299" s="15">
        <f t="shared" si="702"/>
        <v>6293</v>
      </c>
      <c r="AH299" s="26">
        <f>AH112+AH132</f>
        <v>0</v>
      </c>
      <c r="AI299" s="15">
        <f t="shared" si="703"/>
        <v>6293</v>
      </c>
      <c r="AJ299" s="36"/>
      <c r="AK299" s="36">
        <f>AK112</f>
        <v>0</v>
      </c>
      <c r="AL299" s="16">
        <f t="shared" si="646"/>
        <v>0</v>
      </c>
      <c r="AM299" s="36">
        <f>AM112+AM132</f>
        <v>0</v>
      </c>
      <c r="AN299" s="16">
        <f t="shared" si="704"/>
        <v>0</v>
      </c>
      <c r="AO299" s="36">
        <f>AO112+AO132</f>
        <v>0</v>
      </c>
      <c r="AP299" s="16">
        <f t="shared" si="705"/>
        <v>0</v>
      </c>
      <c r="AQ299" s="16">
        <f>AQ112+AQ132</f>
        <v>0</v>
      </c>
      <c r="AR299" s="16">
        <f t="shared" si="706"/>
        <v>0</v>
      </c>
      <c r="AS299" s="16">
        <f>AS112+AS132</f>
        <v>0</v>
      </c>
      <c r="AT299" s="16">
        <f t="shared" si="707"/>
        <v>0</v>
      </c>
      <c r="AU299" s="16">
        <f>AU112+AU132</f>
        <v>0</v>
      </c>
      <c r="AV299" s="16">
        <f t="shared" si="708"/>
        <v>0</v>
      </c>
      <c r="AW299" s="26">
        <f>AW112+AW132</f>
        <v>0</v>
      </c>
      <c r="AX299" s="16">
        <f t="shared" si="709"/>
        <v>0</v>
      </c>
    </row>
    <row r="300" spans="1:52" x14ac:dyDescent="0.3">
      <c r="A300" s="14"/>
      <c r="B300" s="106" t="s">
        <v>252</v>
      </c>
      <c r="C300" s="110"/>
      <c r="D300" s="36"/>
      <c r="E300" s="46">
        <f>E257</f>
        <v>11709.7</v>
      </c>
      <c r="F300" s="15">
        <f t="shared" si="644"/>
        <v>11709.7</v>
      </c>
      <c r="G300" s="16">
        <f>G257</f>
        <v>0</v>
      </c>
      <c r="H300" s="15">
        <f t="shared" si="691"/>
        <v>11709.7</v>
      </c>
      <c r="I300" s="16">
        <f>I257</f>
        <v>0</v>
      </c>
      <c r="J300" s="15">
        <f t="shared" si="692"/>
        <v>11709.7</v>
      </c>
      <c r="K300" s="16">
        <f>K257</f>
        <v>0</v>
      </c>
      <c r="L300" s="15">
        <f t="shared" si="693"/>
        <v>11709.7</v>
      </c>
      <c r="M300" s="16">
        <f>M257</f>
        <v>-24.943000000000001</v>
      </c>
      <c r="N300" s="15">
        <f t="shared" si="710"/>
        <v>11684.757000000001</v>
      </c>
      <c r="O300" s="16">
        <f>O257</f>
        <v>0</v>
      </c>
      <c r="P300" s="15">
        <f t="shared" si="711"/>
        <v>11684.757000000001</v>
      </c>
      <c r="Q300" s="26">
        <f>Q257</f>
        <v>-466.94299999999998</v>
      </c>
      <c r="R300" s="15">
        <f t="shared" si="712"/>
        <v>11217.814000000002</v>
      </c>
      <c r="S300" s="36"/>
      <c r="T300" s="46">
        <f>T257</f>
        <v>0</v>
      </c>
      <c r="U300" s="15">
        <f t="shared" si="645"/>
        <v>0</v>
      </c>
      <c r="V300" s="16">
        <f>V257</f>
        <v>0</v>
      </c>
      <c r="W300" s="15">
        <f t="shared" si="697"/>
        <v>0</v>
      </c>
      <c r="X300" s="16">
        <f>X257</f>
        <v>0</v>
      </c>
      <c r="Y300" s="15">
        <f t="shared" si="698"/>
        <v>0</v>
      </c>
      <c r="Z300" s="16">
        <f>Z257</f>
        <v>0</v>
      </c>
      <c r="AA300" s="15">
        <f t="shared" si="699"/>
        <v>0</v>
      </c>
      <c r="AB300" s="16">
        <f>AB257</f>
        <v>0</v>
      </c>
      <c r="AC300" s="15">
        <f t="shared" si="700"/>
        <v>0</v>
      </c>
      <c r="AD300" s="16">
        <f>AD257</f>
        <v>0</v>
      </c>
      <c r="AE300" s="15">
        <f t="shared" si="701"/>
        <v>0</v>
      </c>
      <c r="AF300" s="16">
        <f>AF257</f>
        <v>0</v>
      </c>
      <c r="AG300" s="15">
        <f t="shared" si="702"/>
        <v>0</v>
      </c>
      <c r="AH300" s="26">
        <f>AH257</f>
        <v>0</v>
      </c>
      <c r="AI300" s="15">
        <f t="shared" si="703"/>
        <v>0</v>
      </c>
      <c r="AJ300" s="36"/>
      <c r="AK300" s="16">
        <f>AK257</f>
        <v>0</v>
      </c>
      <c r="AL300" s="16">
        <f t="shared" si="646"/>
        <v>0</v>
      </c>
      <c r="AM300" s="16">
        <f>AM257</f>
        <v>0</v>
      </c>
      <c r="AN300" s="16">
        <f t="shared" si="704"/>
        <v>0</v>
      </c>
      <c r="AO300" s="16">
        <f>AO257</f>
        <v>0</v>
      </c>
      <c r="AP300" s="16">
        <f t="shared" si="705"/>
        <v>0</v>
      </c>
      <c r="AQ300" s="16">
        <f>AQ257</f>
        <v>0</v>
      </c>
      <c r="AR300" s="16">
        <f t="shared" si="706"/>
        <v>0</v>
      </c>
      <c r="AS300" s="16">
        <f>AS257</f>
        <v>0</v>
      </c>
      <c r="AT300" s="16">
        <f t="shared" si="707"/>
        <v>0</v>
      </c>
      <c r="AU300" s="16">
        <f>AU257</f>
        <v>0</v>
      </c>
      <c r="AV300" s="16">
        <f t="shared" si="708"/>
        <v>0</v>
      </c>
      <c r="AW300" s="26">
        <f>AW257</f>
        <v>0</v>
      </c>
      <c r="AX300" s="16">
        <f t="shared" si="709"/>
        <v>0</v>
      </c>
    </row>
    <row r="301" spans="1:52" x14ac:dyDescent="0.3">
      <c r="A301" s="14"/>
      <c r="B301" s="118" t="s">
        <v>367</v>
      </c>
      <c r="C301" s="119"/>
      <c r="D301" s="16">
        <f>D285-D292-D293-D294-D295-D296-D297-D298</f>
        <v>-1.862645149230957E-9</v>
      </c>
      <c r="E301" s="46">
        <f>E285-E292-E293-E294-E295-E296-E297-E298-E299-E300</f>
        <v>-9.0949470177292824E-11</v>
      </c>
      <c r="F301" s="16"/>
      <c r="G301" s="16">
        <f>G285-G292-G293-G294-G295-G296-G297-G298-G299-G300</f>
        <v>4.3655745685100555E-11</v>
      </c>
      <c r="H301" s="16"/>
      <c r="I301" s="16">
        <f>I285-I292-I293-I294-I295-I296-I297-I298-I299-I300</f>
        <v>-2.7284841053187847E-12</v>
      </c>
      <c r="J301" s="68"/>
      <c r="K301" s="16">
        <f>K285-K292-K293-K294-K295-K296-K297-K298-K299-K300</f>
        <v>2.7284841053187847E-12</v>
      </c>
      <c r="L301" s="68"/>
      <c r="M301" s="16">
        <f>M283</f>
        <v>13200</v>
      </c>
      <c r="N301" s="15">
        <f t="shared" si="710"/>
        <v>13200</v>
      </c>
      <c r="O301" s="16">
        <f>O283</f>
        <v>0</v>
      </c>
      <c r="P301" s="15">
        <f t="shared" si="711"/>
        <v>13200</v>
      </c>
      <c r="Q301" s="26">
        <f>Q283+Q284</f>
        <v>20000</v>
      </c>
      <c r="R301" s="15">
        <f t="shared" si="712"/>
        <v>33200</v>
      </c>
      <c r="S301" s="16"/>
      <c r="T301" s="16"/>
      <c r="U301" s="16"/>
      <c r="V301" s="16"/>
      <c r="W301" s="16"/>
      <c r="X301" s="16"/>
      <c r="Y301" s="16"/>
      <c r="Z301" s="16"/>
      <c r="AA301" s="68"/>
      <c r="AB301" s="16"/>
      <c r="AC301" s="68"/>
      <c r="AD301" s="16">
        <f>AD283</f>
        <v>0</v>
      </c>
      <c r="AE301" s="15">
        <f t="shared" si="701"/>
        <v>0</v>
      </c>
      <c r="AF301" s="16">
        <f>AF283</f>
        <v>0</v>
      </c>
      <c r="AG301" s="15">
        <f t="shared" si="702"/>
        <v>0</v>
      </c>
      <c r="AH301" s="26">
        <f>AH283+AH284</f>
        <v>0</v>
      </c>
      <c r="AI301" s="15">
        <f t="shared" si="703"/>
        <v>0</v>
      </c>
      <c r="AJ301" s="16"/>
      <c r="AK301" s="16"/>
      <c r="AL301" s="16"/>
      <c r="AM301" s="16"/>
      <c r="AN301" s="16"/>
      <c r="AO301" s="16"/>
      <c r="AP301" s="68"/>
      <c r="AQ301" s="16"/>
      <c r="AR301" s="68"/>
      <c r="AS301" s="16">
        <f>AS283</f>
        <v>0</v>
      </c>
      <c r="AT301" s="16">
        <f t="shared" si="707"/>
        <v>0</v>
      </c>
      <c r="AU301" s="16">
        <f>AU283</f>
        <v>0</v>
      </c>
      <c r="AV301" s="16">
        <f t="shared" si="708"/>
        <v>0</v>
      </c>
      <c r="AW301" s="26">
        <f>AW283+AW284</f>
        <v>0</v>
      </c>
      <c r="AX301" s="16">
        <f t="shared" si="709"/>
        <v>0</v>
      </c>
    </row>
    <row r="302" spans="1:52" x14ac:dyDescent="0.3">
      <c r="F302" s="35"/>
      <c r="H302" s="35"/>
      <c r="J302" s="35"/>
      <c r="K302" s="35">
        <f>K20+K21+K22+K23+K24+K27+K32+K37+K41+K46+K48+K51+K56+K61+K63+K66+K70+K72+K73+K74+K75+K76+K77+K78+K79+K80+K86+K87+K89+K103+K104+K105+K110+K111+K112+K113+K114+K115+K116+K119+K129+K130+K131+K142+K144+K147+K149+K150+K151+K152+K156+K157+K159+K160+K161+K169+K173+K177+K181+K185+K189+K193+K197+K201+K203+K204+K207+K211+K215+K217+K218+K219+K220+K221+K233+K234+K237+K243+K244+K245+K246+K247+K250+K252+K253+K255+K256+K257+K258+K259+K260+K261+K262+K263+K264+K265+K266+K267+K268+K269+K270+K271+K272+K273+K280+K282+K81+K88+K158</f>
        <v>26027.302</v>
      </c>
      <c r="L302" s="35"/>
      <c r="M302" s="35">
        <f>M20+M21+M22+M23+M24+M27+M32+M37+M41+M46+M48+M51+M56+M61+M63+M66+M70+M72+M73+M74+M75+M76+M77+M78+M79+M80+M86+M87+M89+M103+M104+M110+M111+M112+M113+M114+M115+M116+M119+M129+M130+M131+M142+M144+M147+M149+M150+M151+M152+M156+M157+M159+M160+M161+M169+M173+M177+M181+M185+M189+M193+M197+M201+M203+M204+M207+M211+M215+M217+M218+M219+M220+M221+M233+M234+M237+M243+M244+M245+M246+M247+M250+M252+M253+M255+M256+M257+M258+M259+M260+M261+M262+M263+M264+M265+M266+M267+M268+M269+M270+M271+M272+M273+M280+M282+M88+M158+M283+M83+M90+M91+M93+M107+M135+M222</f>
        <v>-87999.638000000035</v>
      </c>
      <c r="N302" s="35"/>
      <c r="O302" s="35">
        <f>O20+O21+O22+O23+O24+O27+O32+O37+O41+O46+O48+O51+O56+O61+O63+O66+O70+O72+O73+O74+O75+O76+O77+O78+O79+O80+O86+O87+O89+O103+O104+O110+O111+O112+O113+O114+O115+O116+O119+O129+O130+O131+O142+O144+O147+O149+O150+O151+O152+O156+O157+O159+O160+O161+O169+O173+O177+O181+O185+O189+O193+O197+O201+O203+O204+O207+O211+O215+O217+O218+O219+O220+O221+O233+O234+O237+O243+O244+O245+O246+O247+O250+O252+O253+O255+O256+O257+O258+O259+O260+O261+O262+O263+O264+O265+O266+O267+O268+O269+O270+O271+O272+O273+O280+O282+O88+O158+O283+O83+O90+O91+O93+O107+O135+O222</f>
        <v>492.76900000000001</v>
      </c>
      <c r="P302" s="35"/>
      <c r="Q302" s="35">
        <f>Q20+Q21+Q22+Q23+Q24+Q27+Q32+Q37+Q41+Q46+Q48+Q51+Q56+Q61+Q63+Q66+Q70+Q72+Q73+Q74+Q75+Q76+Q77+Q78+Q79+Q80+Q86+Q87+Q89+Q103+Q104+Q110+Q111+Q112+Q113+Q114+Q115+Q116+Q119+Q129+Q130+Q131+Q142+Q144+Q147+Q149+Q150+Q151+Q152+Q156+Q157+Q159+Q160+Q161+Q169+Q173+Q177+Q181+Q185+Q189+Q193+Q197+Q201+Q203+Q204+Q207+Q211+Q215+Q217+Q218+Q219+Q220+Q221+Q233+Q234+Q237+Q243+Q244+Q245+Q246+Q247+Q250+Q252+Q253+Q255+Q256+Q257+Q258+Q259+Q260+Q261+Q262+Q263+Q264+Q265+Q266+Q267+Q268+Q269+Q270+Q271+Q272+Q273+Q280+Q282+Q88+Q158+Q283+Q83+Q90+Q91+Q93+Q107+Q135+Q222+Q92+Q94+Q95+Q96+Q284+Q162</f>
        <v>-284637.85100000008</v>
      </c>
      <c r="R302" s="35"/>
      <c r="S302" s="35">
        <f t="shared" ref="S302:AS302" si="715">S20+S21+S22+S23+S24+S27+S32+S37+S41+S46+S48+S51+S56+S61+S63+S66+S70+S72+S73+S74+S75+S76+S77+S78+S79+S80+S86+S87+S89+S103+S104+S110+S111+S112+S113+S114+S115+S116+S119+S129+S130+S131+S142+S144+S147+S149+S150+S151+S152+S156+S157+S159+S160+S161+S169+S173+S177+S181+S185+S189+S193+S197+S201+S203+S204+S207+S211+S215+S217+S218+S219+S220+S221+S233+S234+S237+S243+S244+S245+S246+S247+S250+S252+S253+S255+S256+S257+S258+S259+S260+S261+S262+S263+S264+S265+S266+S267+S268+S269+S270+S271+S272+S273+S280+S282+S88+S158+S283+S83+S90+S91+S93+S107+S135+S222+S92+S94</f>
        <v>3056596.5</v>
      </c>
      <c r="T302" s="35">
        <f t="shared" si="715"/>
        <v>231143.2</v>
      </c>
      <c r="U302" s="35">
        <f t="shared" si="715"/>
        <v>3287739.6999999997</v>
      </c>
      <c r="V302" s="35">
        <f t="shared" si="715"/>
        <v>-13154.028</v>
      </c>
      <c r="W302" s="35">
        <f t="shared" si="715"/>
        <v>3274585.6719999998</v>
      </c>
      <c r="X302" s="35">
        <f t="shared" si="715"/>
        <v>0</v>
      </c>
      <c r="Y302" s="35">
        <f t="shared" si="715"/>
        <v>3274585.6719999998</v>
      </c>
      <c r="Z302" s="35">
        <f t="shared" si="715"/>
        <v>-84124.5</v>
      </c>
      <c r="AA302" s="35">
        <f t="shared" si="715"/>
        <v>3190461.1719999998</v>
      </c>
      <c r="AB302" s="35">
        <f t="shared" si="715"/>
        <v>-1537.377</v>
      </c>
      <c r="AC302" s="35">
        <f t="shared" si="715"/>
        <v>3188923.7949999999</v>
      </c>
      <c r="AD302" s="35">
        <f t="shared" si="715"/>
        <v>212044.46899999998</v>
      </c>
      <c r="AE302" s="35"/>
      <c r="AF302" s="35">
        <f t="shared" ref="AF302" si="716">AF20+AF21+AF22+AF23+AF24+AF27+AF32+AF37+AF41+AF46+AF48+AF51+AF56+AF61+AF63+AF66+AF70+AF72+AF73+AF74+AF75+AF76+AF77+AF78+AF79+AF80+AF86+AF87+AF89+AF103+AF104+AF110+AF111+AF112+AF113+AF114+AF115+AF116+AF119+AF129+AF130+AF131+AF142+AF144+AF147+AF149+AF150+AF151+AF152+AF156+AF157+AF159+AF160+AF161+AF169+AF173+AF177+AF181+AF185+AF189+AF193+AF197+AF201+AF203+AF204+AF207+AF211+AF215+AF217+AF218+AF219+AF220+AF221+AF233+AF234+AF237+AF243+AF244+AF245+AF246+AF247+AF250+AF252+AF253+AF255+AF256+AF257+AF258+AF259+AF260+AF261+AF262+AF263+AF264+AF265+AF266+AF267+AF268+AF269+AF270+AF271+AF272+AF273+AF280+AF282+AF88+AF158+AF283+AF83+AF90+AF91+AF93+AF107+AF135+AF222+AF92+AF94</f>
        <v>0</v>
      </c>
      <c r="AG302" s="35"/>
      <c r="AH302" s="35">
        <f>AH20+AH21+AH22+AH23+AH24+AH27+AH32+AH37+AH41+AH46+AH48+AH51+AH56+AH61+AH63+AH66+AH70+AH72+AH73+AH74+AH75+AH76+AH77+AH78+AH79+AH80+AH86+AH87+AH89+AH103+AH104+AH110+AH111+AH112+AH113+AH114+AH115+AH116+AH119+AH129+AH130+AH131+AH142+AH144+AH147+AH149+AH150+AH151+AH152+AH156+AH157+AH159+AH160+AH161+AH169+AH173+AH177+AH181+AH185+AH189+AH193+AH197+AH201+AH203+AH204+AH207+AH211+AH215+AH217+AH218+AH219+AH220+AH221+AH233+AH234+AH237+AH243+AH244+AH245+AH246+AH247+AH250+AH252+AH253+AH255+AH256+AH257+AH258+AH259+AH260+AH261+AH262+AH263+AH264+AH265+AH266+AH267+AH268+AH269+AH270+AH271+AH272+AH273+AH280+AH282+AH88+AH158+AH283+AH83+AH90+AH91+AH93+AH107+AH135+AH222+AH92+AH94+AH95+AH96+AH284+AH162</f>
        <v>249349.36000000002</v>
      </c>
      <c r="AI302" s="35"/>
      <c r="AJ302" s="35">
        <f t="shared" si="715"/>
        <v>2743256.5999999996</v>
      </c>
      <c r="AK302" s="35">
        <f t="shared" si="715"/>
        <v>-46776.10000000002</v>
      </c>
      <c r="AL302" s="35">
        <f t="shared" si="715"/>
        <v>2696480.5000000009</v>
      </c>
      <c r="AM302" s="35">
        <f t="shared" si="715"/>
        <v>-18064.5</v>
      </c>
      <c r="AN302" s="35">
        <f t="shared" si="715"/>
        <v>2678416.0000000009</v>
      </c>
      <c r="AO302" s="35">
        <f t="shared" si="715"/>
        <v>-28221.546999999999</v>
      </c>
      <c r="AP302" s="35">
        <f t="shared" si="715"/>
        <v>2650194.4530000007</v>
      </c>
      <c r="AQ302" s="35">
        <f t="shared" si="715"/>
        <v>28221.546999999999</v>
      </c>
      <c r="AR302" s="35">
        <f t="shared" si="715"/>
        <v>2678416.0000000009</v>
      </c>
      <c r="AS302" s="35">
        <f t="shared" si="715"/>
        <v>285354.52</v>
      </c>
      <c r="AT302" s="35"/>
      <c r="AU302" s="35">
        <f t="shared" ref="AU302" si="717">AU20+AU21+AU22+AU23+AU24+AU27+AU32+AU37+AU41+AU46+AU48+AU51+AU56+AU61+AU63+AU66+AU70+AU72+AU73+AU74+AU75+AU76+AU77+AU78+AU79+AU80+AU86+AU87+AU89+AU103+AU104+AU110+AU111+AU112+AU113+AU114+AU115+AU116+AU119+AU129+AU130+AU131+AU142+AU144+AU147+AU149+AU150+AU151+AU152+AU156+AU157+AU159+AU160+AU161+AU169+AU173+AU177+AU181+AU185+AU189+AU193+AU197+AU201+AU203+AU204+AU207+AU211+AU215+AU217+AU218+AU219+AU220+AU221+AU233+AU234+AU237+AU243+AU244+AU245+AU246+AU247+AU250+AU252+AU253+AU255+AU256+AU257+AU258+AU259+AU260+AU261+AU262+AU263+AU264+AU265+AU266+AU267+AU268+AU269+AU270+AU271+AU272+AU273+AU280+AU282+AU88+AU158+AU283+AU83+AU90+AU91+AU93+AU107+AU135+AU222+AU92+AU94</f>
        <v>0</v>
      </c>
      <c r="AV302" s="35"/>
      <c r="AW302" s="35">
        <f>AW20+AW21+AW22+AW23+AW24+AW27+AW32+AW37+AW41+AW46+AW48+AW51+AW56+AW61+AW63+AW66+AW70+AW72+AW73+AW74+AW75+AW76+AW77+AW78+AW79+AW80+AW86+AW87+AW89+AW103+AW104+AW110+AW111+AW112+AW113+AW114+AW115+AW116+AW119+AW129+AW130+AW131+AW142+AW144+AW147+AW149+AW150+AW151+AW152+AW156+AW157+AW159+AW160+AW161+AW169+AW173+AW177+AW181+AW185+AW189+AW193+AW197+AW201+AW203+AW204+AW207+AW211+AW215+AW217+AW218+AW219+AW220+AW221+AW233+AW234+AW237+AW243+AW244+AW245+AW246+AW247+AW250+AW252+AW253+AW255+AW256+AW257+AW258+AW259+AW260+AW261+AW262+AW263+AW264+AW265+AW266+AW267+AW268+AW269+AW270+AW271+AW272+AW273+AW280+AW282+AW88+AW158+AW283+AW83+AW90+AW91+AW93+AW107+AW135+AW222+AW92+AW94+AW95+AW96+AW284+AW162</f>
        <v>0</v>
      </c>
      <c r="AX302" s="35"/>
    </row>
    <row r="303" spans="1:52" x14ac:dyDescent="0.3">
      <c r="F303" s="35"/>
      <c r="H303" s="35"/>
      <c r="J303" s="35"/>
      <c r="K303" s="12">
        <f t="shared" ref="K303" si="718">K285-K287-K288-K289-K290</f>
        <v>26027.302</v>
      </c>
      <c r="L303" s="35"/>
      <c r="M303" s="35">
        <f>M285-M287-M288-M289-M290</f>
        <v>-87999.638000000152</v>
      </c>
      <c r="N303" s="35"/>
      <c r="O303" s="35">
        <f>O285-O287-O288-O289-O290</f>
        <v>492.76900000000001</v>
      </c>
      <c r="P303" s="35"/>
      <c r="Q303" s="35">
        <f>Q285-Q287-Q288-Q289-Q290</f>
        <v>-284637.85100000008</v>
      </c>
      <c r="R303" s="35"/>
      <c r="S303" s="35">
        <f t="shared" ref="S303:AS303" si="719">S285-S287-S288-S289-S290</f>
        <v>3146857.8</v>
      </c>
      <c r="T303" s="35">
        <f t="shared" si="719"/>
        <v>140881.90000000002</v>
      </c>
      <c r="U303" s="35">
        <f t="shared" si="719"/>
        <v>3287739.7</v>
      </c>
      <c r="V303" s="35">
        <f t="shared" si="719"/>
        <v>-13154.028000000002</v>
      </c>
      <c r="W303" s="35">
        <f t="shared" si="719"/>
        <v>3274585.6719999993</v>
      </c>
      <c r="X303" s="35">
        <f t="shared" si="719"/>
        <v>0</v>
      </c>
      <c r="Y303" s="35">
        <f t="shared" si="719"/>
        <v>3274585.6719999993</v>
      </c>
      <c r="Z303" s="35">
        <f t="shared" si="719"/>
        <v>-84124.5</v>
      </c>
      <c r="AA303" s="35">
        <f t="shared" si="719"/>
        <v>3190461.1719999993</v>
      </c>
      <c r="AB303" s="35">
        <f t="shared" si="719"/>
        <v>-1537.3770000000004</v>
      </c>
      <c r="AC303" s="35">
        <f t="shared" si="719"/>
        <v>3188923.7949999999</v>
      </c>
      <c r="AD303" s="35">
        <f t="shared" si="719"/>
        <v>212044.46899999981</v>
      </c>
      <c r="AE303" s="35"/>
      <c r="AF303" s="35">
        <f t="shared" ref="AF303:AH303" si="720">AF285-AF287-AF288-AF289-AF290</f>
        <v>0</v>
      </c>
      <c r="AG303" s="35"/>
      <c r="AH303" s="35">
        <f t="shared" si="720"/>
        <v>249349.36000000002</v>
      </c>
      <c r="AI303" s="35"/>
      <c r="AJ303" s="35">
        <f t="shared" si="719"/>
        <v>2784426.1000000006</v>
      </c>
      <c r="AK303" s="35">
        <f t="shared" si="719"/>
        <v>-106010.1</v>
      </c>
      <c r="AL303" s="35">
        <f t="shared" si="719"/>
        <v>2678416.0000000009</v>
      </c>
      <c r="AM303" s="35">
        <f t="shared" si="719"/>
        <v>1.1823431123048067E-11</v>
      </c>
      <c r="AN303" s="35">
        <f t="shared" si="719"/>
        <v>2678416.0000000009</v>
      </c>
      <c r="AO303" s="35">
        <f t="shared" si="719"/>
        <v>-28221.547000000006</v>
      </c>
      <c r="AP303" s="35">
        <f t="shared" si="719"/>
        <v>2650194.4530000007</v>
      </c>
      <c r="AQ303" s="35">
        <f t="shared" si="719"/>
        <v>28221.546999999999</v>
      </c>
      <c r="AR303" s="35">
        <f t="shared" si="719"/>
        <v>2678416.0000000009</v>
      </c>
      <c r="AS303" s="35">
        <f t="shared" si="719"/>
        <v>285354.51999999996</v>
      </c>
      <c r="AT303" s="35"/>
      <c r="AU303" s="35">
        <f t="shared" ref="AU303:AW303" si="721">AU285-AU287-AU288-AU289-AU290</f>
        <v>0</v>
      </c>
      <c r="AV303" s="35"/>
      <c r="AW303" s="35">
        <f t="shared" si="721"/>
        <v>0</v>
      </c>
      <c r="AX303" s="35"/>
    </row>
    <row r="304" spans="1:52" x14ac:dyDescent="0.3">
      <c r="E304" s="12"/>
      <c r="H304" s="35"/>
      <c r="J304" s="35"/>
      <c r="K304" s="12">
        <f>K302-K303</f>
        <v>0</v>
      </c>
      <c r="L304" s="35"/>
      <c r="M304" s="35">
        <f>M302-M303</f>
        <v>1.1641532182693481E-10</v>
      </c>
      <c r="N304" s="35"/>
      <c r="O304" s="35">
        <f>O302-O303</f>
        <v>0</v>
      </c>
      <c r="P304" s="35"/>
      <c r="Q304" s="35">
        <f>Q302-Q303</f>
        <v>0</v>
      </c>
      <c r="R304" s="35"/>
      <c r="S304" s="35">
        <f t="shared" ref="S304:AS304" si="722">S302-S303</f>
        <v>-90261.299999999814</v>
      </c>
      <c r="T304" s="35">
        <f t="shared" si="722"/>
        <v>90261.299999999988</v>
      </c>
      <c r="U304" s="35">
        <f t="shared" si="722"/>
        <v>0</v>
      </c>
      <c r="V304" s="35">
        <f t="shared" si="722"/>
        <v>0</v>
      </c>
      <c r="W304" s="35">
        <f t="shared" si="722"/>
        <v>0</v>
      </c>
      <c r="X304" s="35">
        <f t="shared" si="722"/>
        <v>0</v>
      </c>
      <c r="Y304" s="35">
        <f t="shared" si="722"/>
        <v>0</v>
      </c>
      <c r="Z304" s="35">
        <f t="shared" si="722"/>
        <v>0</v>
      </c>
      <c r="AA304" s="35">
        <f t="shared" si="722"/>
        <v>0</v>
      </c>
      <c r="AB304" s="35">
        <f t="shared" si="722"/>
        <v>0</v>
      </c>
      <c r="AC304" s="35">
        <f t="shared" si="722"/>
        <v>0</v>
      </c>
      <c r="AD304" s="35">
        <f t="shared" si="722"/>
        <v>0</v>
      </c>
      <c r="AE304" s="35"/>
      <c r="AF304" s="35">
        <f t="shared" ref="AF304:AH304" si="723">AF302-AF303</f>
        <v>0</v>
      </c>
      <c r="AG304" s="35"/>
      <c r="AH304" s="35">
        <f t="shared" si="723"/>
        <v>0</v>
      </c>
      <c r="AI304" s="35"/>
      <c r="AJ304" s="35">
        <f t="shared" si="722"/>
        <v>-41169.500000000931</v>
      </c>
      <c r="AK304" s="35">
        <f t="shared" si="722"/>
        <v>59233.999999999985</v>
      </c>
      <c r="AL304" s="35">
        <f t="shared" si="722"/>
        <v>18064.5</v>
      </c>
      <c r="AM304" s="35">
        <f t="shared" si="722"/>
        <v>-18064.500000000011</v>
      </c>
      <c r="AN304" s="35">
        <f t="shared" si="722"/>
        <v>0</v>
      </c>
      <c r="AO304" s="35">
        <f t="shared" si="722"/>
        <v>0</v>
      </c>
      <c r="AP304" s="35">
        <f t="shared" si="722"/>
        <v>0</v>
      </c>
      <c r="AQ304" s="35">
        <f t="shared" si="722"/>
        <v>0</v>
      </c>
      <c r="AR304" s="35">
        <f t="shared" si="722"/>
        <v>0</v>
      </c>
      <c r="AS304" s="35">
        <f t="shared" si="722"/>
        <v>0</v>
      </c>
      <c r="AT304" s="35"/>
      <c r="AU304" s="35">
        <f t="shared" ref="AU304:AW304" si="724">AU302-AU303</f>
        <v>0</v>
      </c>
      <c r="AV304" s="35"/>
      <c r="AW304" s="35">
        <f t="shared" si="724"/>
        <v>0</v>
      </c>
      <c r="AX304" s="35"/>
    </row>
  </sheetData>
  <autoFilter ref="A14:AZ304">
    <filterColumn colId="51">
      <filters blank="1"/>
    </filterColumn>
  </autoFilter>
  <mergeCells count="88">
    <mergeCell ref="AX13:AX14"/>
    <mergeCell ref="A9:AX9"/>
    <mergeCell ref="A10:AX11"/>
    <mergeCell ref="Q13:Q14"/>
    <mergeCell ref="R13:R14"/>
    <mergeCell ref="AH13:AH14"/>
    <mergeCell ref="AI13:AI14"/>
    <mergeCell ref="AW13:AW14"/>
    <mergeCell ref="AU13:AU14"/>
    <mergeCell ref="AV13:AV14"/>
    <mergeCell ref="AQ13:AQ14"/>
    <mergeCell ref="AR13:AR14"/>
    <mergeCell ref="J13:J14"/>
    <mergeCell ref="T13:T14"/>
    <mergeCell ref="F13:F14"/>
    <mergeCell ref="U13:U14"/>
    <mergeCell ref="B301:C301"/>
    <mergeCell ref="AS13:AS14"/>
    <mergeCell ref="AT13:AT14"/>
    <mergeCell ref="V13:V14"/>
    <mergeCell ref="W13:W14"/>
    <mergeCell ref="AM13:AM14"/>
    <mergeCell ref="AL13:AL14"/>
    <mergeCell ref="S13:S14"/>
    <mergeCell ref="M13:M14"/>
    <mergeCell ref="N13:N14"/>
    <mergeCell ref="AD13:AD14"/>
    <mergeCell ref="AE13:AE14"/>
    <mergeCell ref="B300:C300"/>
    <mergeCell ref="B290:C290"/>
    <mergeCell ref="AO13:AO14"/>
    <mergeCell ref="AP13:AP14"/>
    <mergeCell ref="AN13:AN14"/>
    <mergeCell ref="G13:G14"/>
    <mergeCell ref="H13:H14"/>
    <mergeCell ref="AK13:AK14"/>
    <mergeCell ref="AJ13:AJ14"/>
    <mergeCell ref="AC13:AC14"/>
    <mergeCell ref="AF13:AF14"/>
    <mergeCell ref="AG13:AG14"/>
    <mergeCell ref="B298:C298"/>
    <mergeCell ref="B297:C297"/>
    <mergeCell ref="B295:C295"/>
    <mergeCell ref="B296:C296"/>
    <mergeCell ref="B292:C292"/>
    <mergeCell ref="B294:C294"/>
    <mergeCell ref="B293:C293"/>
    <mergeCell ref="B291:C291"/>
    <mergeCell ref="B299:C299"/>
    <mergeCell ref="B80:B81"/>
    <mergeCell ref="A80:A81"/>
    <mergeCell ref="Y13:Y14"/>
    <mergeCell ref="I13:I14"/>
    <mergeCell ref="O13:O14"/>
    <mergeCell ref="P13:P14"/>
    <mergeCell ref="B87:B88"/>
    <mergeCell ref="A87:A88"/>
    <mergeCell ref="A91:A92"/>
    <mergeCell ref="B91:B92"/>
    <mergeCell ref="A93:A94"/>
    <mergeCell ref="B93:B94"/>
    <mergeCell ref="B243:B244"/>
    <mergeCell ref="A243:A244"/>
    <mergeCell ref="B245:B246"/>
    <mergeCell ref="A245:A246"/>
    <mergeCell ref="A233:A234"/>
    <mergeCell ref="B233:B234"/>
    <mergeCell ref="A256:A257"/>
    <mergeCell ref="B256:B257"/>
    <mergeCell ref="B288:C288"/>
    <mergeCell ref="B289:C289"/>
    <mergeCell ref="B285:C285"/>
    <mergeCell ref="B286:C286"/>
    <mergeCell ref="B287:C287"/>
    <mergeCell ref="A13:A14"/>
    <mergeCell ref="B35:B39"/>
    <mergeCell ref="E13:E14"/>
    <mergeCell ref="C13:C14"/>
    <mergeCell ref="AB13:AB14"/>
    <mergeCell ref="AA13:AA14"/>
    <mergeCell ref="Z13:Z14"/>
    <mergeCell ref="X13:X14"/>
    <mergeCell ref="A35:A39"/>
    <mergeCell ref="B13:B14"/>
    <mergeCell ref="A25:A30"/>
    <mergeCell ref="D13:D14"/>
    <mergeCell ref="K13:K14"/>
    <mergeCell ref="L13:L14"/>
  </mergeCells>
  <pageMargins left="0.53" right="0.28999999999999998" top="0.35" bottom="0.27" header="0.22" footer="0.18"/>
  <pageSetup paperSize="9" scale="59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2021-06-01T12:06:11Z</cp:lastPrinted>
  <dcterms:created xsi:type="dcterms:W3CDTF">2014-02-04T08:37:28Z</dcterms:created>
  <dcterms:modified xsi:type="dcterms:W3CDTF">2021-06-01T12:06:17Z</dcterms:modified>
</cp:coreProperties>
</file>