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1-2023" sheetId="1" r:id="rId1"/>
  </sheets>
  <definedNames>
    <definedName name="_xlnm._FilterDatabase" localSheetId="0" hidden="1">'2021-2023'!$A$16:$AZ$307</definedName>
    <definedName name="_xlnm.Print_Titles" localSheetId="0">'2021-2023'!$15:$16</definedName>
    <definedName name="_xlnm.Print_Area" localSheetId="0">'2021-2023'!$A$1:$AX$303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1" i="1" l="1"/>
  <c r="AX105" i="1"/>
  <c r="AI105" i="1"/>
  <c r="R105" i="1"/>
  <c r="Q253" i="1"/>
  <c r="Q122" i="1" l="1"/>
  <c r="Q43" i="1"/>
  <c r="AX82" i="1" l="1"/>
  <c r="AI82" i="1"/>
  <c r="AW304" i="1" l="1"/>
  <c r="AH304" i="1"/>
  <c r="Q304" i="1"/>
  <c r="AW279" i="1"/>
  <c r="AH279" i="1"/>
  <c r="Q279" i="1"/>
  <c r="AX287" i="1"/>
  <c r="AI287" i="1"/>
  <c r="R287" i="1"/>
  <c r="AW141" i="1" l="1"/>
  <c r="AH141" i="1"/>
  <c r="Q141" i="1"/>
  <c r="R165" i="1"/>
  <c r="AX165" i="1"/>
  <c r="AI165" i="1"/>
  <c r="AW19" i="1"/>
  <c r="AH19" i="1"/>
  <c r="Q19" i="1"/>
  <c r="AX98" i="1"/>
  <c r="AI98" i="1"/>
  <c r="R98" i="1"/>
  <c r="AX97" i="1"/>
  <c r="AI97" i="1"/>
  <c r="R97" i="1"/>
  <c r="AW303" i="1" l="1"/>
  <c r="AW302" i="1"/>
  <c r="AW301" i="1"/>
  <c r="AW300" i="1"/>
  <c r="AW281" i="1"/>
  <c r="AW299" i="1" s="1"/>
  <c r="AW280" i="1"/>
  <c r="AW257" i="1"/>
  <c r="AW251" i="1"/>
  <c r="AW245" i="1"/>
  <c r="AW244" i="1"/>
  <c r="AW238" i="1"/>
  <c r="AW235" i="1"/>
  <c r="AW234" i="1"/>
  <c r="AW229" i="1"/>
  <c r="AW228" i="1"/>
  <c r="AW216" i="1"/>
  <c r="AW212" i="1"/>
  <c r="AW208" i="1"/>
  <c r="AW202" i="1"/>
  <c r="AW198" i="1"/>
  <c r="AW194" i="1"/>
  <c r="AW190" i="1"/>
  <c r="AW186" i="1"/>
  <c r="AW182" i="1"/>
  <c r="AW178" i="1"/>
  <c r="AW174" i="1"/>
  <c r="AW170" i="1"/>
  <c r="AW169" i="1"/>
  <c r="AW290" i="1" s="1"/>
  <c r="AW168" i="1"/>
  <c r="AW155" i="1"/>
  <c r="AW305" i="1" s="1"/>
  <c r="AW148" i="1"/>
  <c r="AW143" i="1"/>
  <c r="AW142" i="1"/>
  <c r="AW128" i="1"/>
  <c r="AW125" i="1"/>
  <c r="AW120" i="1"/>
  <c r="AW104" i="1"/>
  <c r="AW293" i="1" s="1"/>
  <c r="AW103" i="1"/>
  <c r="AW102" i="1"/>
  <c r="AW101" i="1"/>
  <c r="AW70" i="1"/>
  <c r="AW66" i="1"/>
  <c r="AW61" i="1"/>
  <c r="AW56" i="1"/>
  <c r="AW51" i="1"/>
  <c r="AW46" i="1"/>
  <c r="AW41" i="1"/>
  <c r="AW32" i="1"/>
  <c r="AW27" i="1"/>
  <c r="AW21" i="1"/>
  <c r="AW292" i="1" s="1"/>
  <c r="AW20" i="1"/>
  <c r="AH303" i="1"/>
  <c r="AH301" i="1"/>
  <c r="AH300" i="1"/>
  <c r="AH281" i="1"/>
  <c r="AH280" i="1"/>
  <c r="AH257" i="1"/>
  <c r="AH251" i="1"/>
  <c r="AH245" i="1"/>
  <c r="AH244" i="1"/>
  <c r="AH238" i="1"/>
  <c r="AH235" i="1"/>
  <c r="AH234" i="1"/>
  <c r="AH229" i="1"/>
  <c r="AH228" i="1"/>
  <c r="AH226" i="1" s="1"/>
  <c r="AH216" i="1"/>
  <c r="AH212" i="1"/>
  <c r="AH208" i="1"/>
  <c r="AH202" i="1"/>
  <c r="AH198" i="1"/>
  <c r="AH194" i="1"/>
  <c r="AH190" i="1"/>
  <c r="AH186" i="1"/>
  <c r="AH182" i="1"/>
  <c r="AH178" i="1"/>
  <c r="AH174" i="1"/>
  <c r="AH170" i="1"/>
  <c r="AH169" i="1"/>
  <c r="AH168" i="1"/>
  <c r="AH155" i="1"/>
  <c r="AH305" i="1" s="1"/>
  <c r="AH148" i="1"/>
  <c r="AH143" i="1"/>
  <c r="AH142" i="1"/>
  <c r="AH135" i="1"/>
  <c r="AH302" i="1" s="1"/>
  <c r="AH128" i="1"/>
  <c r="AH125" i="1"/>
  <c r="AH120" i="1"/>
  <c r="AH108" i="1"/>
  <c r="AH104" i="1"/>
  <c r="AH293" i="1" s="1"/>
  <c r="AH103" i="1"/>
  <c r="AH102" i="1"/>
  <c r="AH101" i="1"/>
  <c r="AH70" i="1"/>
  <c r="AH66" i="1"/>
  <c r="AH61" i="1"/>
  <c r="AH56" i="1"/>
  <c r="AH51" i="1"/>
  <c r="AH46" i="1"/>
  <c r="AH41" i="1"/>
  <c r="AH32" i="1"/>
  <c r="AH27" i="1"/>
  <c r="AH21" i="1"/>
  <c r="AH20" i="1"/>
  <c r="Q303" i="1"/>
  <c r="Q302" i="1"/>
  <c r="Q301" i="1"/>
  <c r="Q300" i="1"/>
  <c r="Q281" i="1"/>
  <c r="Q280" i="1"/>
  <c r="Q257" i="1"/>
  <c r="Q251" i="1"/>
  <c r="Q245" i="1"/>
  <c r="Q244" i="1"/>
  <c r="Q238" i="1"/>
  <c r="Q235" i="1"/>
  <c r="Q234" i="1"/>
  <c r="Q229" i="1"/>
  <c r="Q228" i="1"/>
  <c r="Q226" i="1" s="1"/>
  <c r="Q216" i="1"/>
  <c r="Q212" i="1"/>
  <c r="Q208" i="1"/>
  <c r="Q202" i="1"/>
  <c r="Q198" i="1"/>
  <c r="Q194" i="1"/>
  <c r="Q190" i="1"/>
  <c r="Q186" i="1"/>
  <c r="Q182" i="1"/>
  <c r="Q178" i="1"/>
  <c r="Q174" i="1"/>
  <c r="Q170" i="1"/>
  <c r="Q169" i="1"/>
  <c r="Q290" i="1" s="1"/>
  <c r="Q168" i="1"/>
  <c r="Q155" i="1"/>
  <c r="Q305" i="1" s="1"/>
  <c r="Q148" i="1"/>
  <c r="Q143" i="1"/>
  <c r="Q142" i="1"/>
  <c r="Q128" i="1"/>
  <c r="Q125" i="1"/>
  <c r="Q120" i="1"/>
  <c r="Q108" i="1"/>
  <c r="Q104" i="1"/>
  <c r="Q293" i="1" s="1"/>
  <c r="Q103" i="1"/>
  <c r="Q102" i="1"/>
  <c r="Q83" i="1"/>
  <c r="Q70" i="1"/>
  <c r="Q66" i="1"/>
  <c r="Q61" i="1"/>
  <c r="Q56" i="1"/>
  <c r="Q51" i="1"/>
  <c r="Q46" i="1"/>
  <c r="Q41" i="1"/>
  <c r="Q298" i="1" s="1"/>
  <c r="Q37" i="1"/>
  <c r="Q32" i="1"/>
  <c r="Q27" i="1"/>
  <c r="Q21" i="1"/>
  <c r="Q20" i="1"/>
  <c r="AW295" i="1" l="1"/>
  <c r="Q295" i="1"/>
  <c r="AH295" i="1"/>
  <c r="AH242" i="1"/>
  <c r="Q296" i="1"/>
  <c r="AH296" i="1"/>
  <c r="AW296" i="1"/>
  <c r="AW166" i="1"/>
  <c r="AH277" i="1"/>
  <c r="AH291" i="1"/>
  <c r="Q139" i="1"/>
  <c r="AW277" i="1"/>
  <c r="AW232" i="1"/>
  <c r="AH139" i="1"/>
  <c r="Q277" i="1"/>
  <c r="AH298" i="1"/>
  <c r="Q291" i="1"/>
  <c r="Q232" i="1"/>
  <c r="Q17" i="1"/>
  <c r="Q99" i="1"/>
  <c r="Q242" i="1"/>
  <c r="AH99" i="1"/>
  <c r="AH232" i="1"/>
  <c r="AW297" i="1"/>
  <c r="AW242" i="1"/>
  <c r="AW17" i="1"/>
  <c r="AW291" i="1"/>
  <c r="AW298" i="1"/>
  <c r="AW99" i="1"/>
  <c r="AH166" i="1"/>
  <c r="AW139" i="1"/>
  <c r="AW226" i="1"/>
  <c r="AH290" i="1"/>
  <c r="AH292" i="1"/>
  <c r="AH297" i="1"/>
  <c r="AH299" i="1"/>
  <c r="AH17" i="1"/>
  <c r="Q166" i="1"/>
  <c r="Q292" i="1"/>
  <c r="Q297" i="1"/>
  <c r="Q299" i="1"/>
  <c r="AU304" i="1"/>
  <c r="AU303" i="1"/>
  <c r="AU302" i="1"/>
  <c r="AU301" i="1"/>
  <c r="AU300" i="1"/>
  <c r="AU281" i="1"/>
  <c r="AU299" i="1" s="1"/>
  <c r="AU280" i="1"/>
  <c r="AU279" i="1"/>
  <c r="AU257" i="1"/>
  <c r="AU251" i="1"/>
  <c r="AU245" i="1"/>
  <c r="AU244" i="1"/>
  <c r="AU238" i="1"/>
  <c r="AU235" i="1"/>
  <c r="AU234" i="1"/>
  <c r="AU229" i="1"/>
  <c r="AU228" i="1"/>
  <c r="AU216" i="1"/>
  <c r="AU212" i="1"/>
  <c r="AU208" i="1"/>
  <c r="AU202" i="1"/>
  <c r="AU198" i="1"/>
  <c r="AU194" i="1"/>
  <c r="AU190" i="1"/>
  <c r="AU186" i="1"/>
  <c r="AU182" i="1"/>
  <c r="AU178" i="1"/>
  <c r="AU174" i="1"/>
  <c r="AU170" i="1"/>
  <c r="AU169" i="1"/>
  <c r="AU168" i="1"/>
  <c r="AU155" i="1"/>
  <c r="AU148" i="1"/>
  <c r="AU143" i="1"/>
  <c r="AU142" i="1"/>
  <c r="AU141" i="1"/>
  <c r="AU128" i="1"/>
  <c r="AU125" i="1"/>
  <c r="AU120" i="1"/>
  <c r="AU104" i="1"/>
  <c r="AU293" i="1" s="1"/>
  <c r="AU103" i="1"/>
  <c r="AU102" i="1"/>
  <c r="AU101" i="1"/>
  <c r="AU70" i="1"/>
  <c r="AU66" i="1"/>
  <c r="AU61" i="1"/>
  <c r="AU56" i="1"/>
  <c r="AU51" i="1"/>
  <c r="AU46" i="1"/>
  <c r="AU41" i="1"/>
  <c r="AU32" i="1"/>
  <c r="AU27" i="1"/>
  <c r="AU21" i="1"/>
  <c r="AU292" i="1" s="1"/>
  <c r="AU20" i="1"/>
  <c r="AU19" i="1"/>
  <c r="AF304" i="1"/>
  <c r="AF303" i="1"/>
  <c r="AF301" i="1"/>
  <c r="AF300" i="1"/>
  <c r="AF281" i="1"/>
  <c r="AF280" i="1"/>
  <c r="AF279" i="1"/>
  <c r="AF257" i="1"/>
  <c r="AF251" i="1"/>
  <c r="AF245" i="1"/>
  <c r="AF244" i="1"/>
  <c r="AF238" i="1"/>
  <c r="AF235" i="1"/>
  <c r="AF234" i="1"/>
  <c r="AF229" i="1"/>
  <c r="AF228" i="1"/>
  <c r="AF226" i="1" s="1"/>
  <c r="AF216" i="1"/>
  <c r="AF212" i="1"/>
  <c r="AF208" i="1"/>
  <c r="AF202" i="1"/>
  <c r="AF198" i="1"/>
  <c r="AF194" i="1"/>
  <c r="AF190" i="1"/>
  <c r="AF186" i="1"/>
  <c r="AF182" i="1"/>
  <c r="AF178" i="1"/>
  <c r="AF174" i="1"/>
  <c r="AF170" i="1"/>
  <c r="AF169" i="1"/>
  <c r="AF290" i="1" s="1"/>
  <c r="AF168" i="1"/>
  <c r="AF155" i="1"/>
  <c r="AF148" i="1"/>
  <c r="AF143" i="1"/>
  <c r="AF142" i="1"/>
  <c r="AF141" i="1"/>
  <c r="AF135" i="1"/>
  <c r="AF302" i="1" s="1"/>
  <c r="AF128" i="1"/>
  <c r="AF125" i="1"/>
  <c r="AF120" i="1"/>
  <c r="AF104" i="1"/>
  <c r="AF293" i="1" s="1"/>
  <c r="AF103" i="1"/>
  <c r="AF102" i="1"/>
  <c r="AF101" i="1"/>
  <c r="AF70" i="1"/>
  <c r="AF66" i="1"/>
  <c r="AF61" i="1"/>
  <c r="AF56" i="1"/>
  <c r="AF51" i="1"/>
  <c r="AF46" i="1"/>
  <c r="AF41" i="1"/>
  <c r="AF32" i="1"/>
  <c r="AF21" i="1"/>
  <c r="AF20" i="1"/>
  <c r="AF19" i="1"/>
  <c r="O303" i="1"/>
  <c r="O302" i="1"/>
  <c r="O301" i="1"/>
  <c r="O300" i="1"/>
  <c r="O304" i="1"/>
  <c r="O281" i="1"/>
  <c r="O299" i="1" s="1"/>
  <c r="O280" i="1"/>
  <c r="O279" i="1"/>
  <c r="O257" i="1"/>
  <c r="O251" i="1"/>
  <c r="O245" i="1"/>
  <c r="O244" i="1"/>
  <c r="O238" i="1"/>
  <c r="O235" i="1"/>
  <c r="O234" i="1"/>
  <c r="O229" i="1"/>
  <c r="O228" i="1"/>
  <c r="O226" i="1" s="1"/>
  <c r="O216" i="1"/>
  <c r="O212" i="1"/>
  <c r="O208" i="1"/>
  <c r="O202" i="1"/>
  <c r="O198" i="1"/>
  <c r="O194" i="1"/>
  <c r="O190" i="1"/>
  <c r="O186" i="1"/>
  <c r="O182" i="1"/>
  <c r="O178" i="1"/>
  <c r="O174" i="1"/>
  <c r="O170" i="1"/>
  <c r="O169" i="1"/>
  <c r="O168" i="1"/>
  <c r="O155" i="1"/>
  <c r="O305" i="1" s="1"/>
  <c r="O148" i="1"/>
  <c r="O143" i="1"/>
  <c r="O142" i="1"/>
  <c r="O141" i="1"/>
  <c r="O128" i="1"/>
  <c r="O125" i="1"/>
  <c r="O120" i="1"/>
  <c r="O108" i="1"/>
  <c r="O104" i="1"/>
  <c r="O293" i="1" s="1"/>
  <c r="O103" i="1"/>
  <c r="O102" i="1"/>
  <c r="O101" i="1"/>
  <c r="O83" i="1"/>
  <c r="O70" i="1"/>
  <c r="O66" i="1"/>
  <c r="O61" i="1"/>
  <c r="O56" i="1"/>
  <c r="O51" i="1"/>
  <c r="O46" i="1"/>
  <c r="O41" i="1"/>
  <c r="O37" i="1"/>
  <c r="O32" i="1"/>
  <c r="O21" i="1"/>
  <c r="O20" i="1"/>
  <c r="O19" i="1"/>
  <c r="AU242" i="1" l="1"/>
  <c r="O139" i="1"/>
  <c r="AF292" i="1"/>
  <c r="Q288" i="1"/>
  <c r="Q306" i="1" s="1"/>
  <c r="Q307" i="1" s="1"/>
  <c r="AU232" i="1"/>
  <c r="O277" i="1"/>
  <c r="AF277" i="1"/>
  <c r="AW288" i="1"/>
  <c r="AH288" i="1"/>
  <c r="AU99" i="1"/>
  <c r="AF232" i="1"/>
  <c r="O296" i="1"/>
  <c r="AU305" i="1"/>
  <c r="AU295" i="1"/>
  <c r="O298" i="1"/>
  <c r="AF242" i="1"/>
  <c r="AU290" i="1"/>
  <c r="AU166" i="1"/>
  <c r="O297" i="1"/>
  <c r="AU17" i="1"/>
  <c r="AU298" i="1"/>
  <c r="AU139" i="1"/>
  <c r="AU297" i="1"/>
  <c r="AF298" i="1"/>
  <c r="AF296" i="1"/>
  <c r="AU291" i="1"/>
  <c r="AU296" i="1"/>
  <c r="AU277" i="1"/>
  <c r="AU226" i="1"/>
  <c r="AF291" i="1"/>
  <c r="AF99" i="1"/>
  <c r="AF108" i="1"/>
  <c r="AF139" i="1"/>
  <c r="AF166" i="1"/>
  <c r="AF297" i="1"/>
  <c r="AF299" i="1"/>
  <c r="AF305" i="1"/>
  <c r="AF17" i="1"/>
  <c r="AF27" i="1"/>
  <c r="O166" i="1"/>
  <c r="O291" i="1"/>
  <c r="O99" i="1"/>
  <c r="O232" i="1"/>
  <c r="O242" i="1"/>
  <c r="O27" i="1"/>
  <c r="O290" i="1"/>
  <c r="O292" i="1"/>
  <c r="O17" i="1"/>
  <c r="AS19" i="1"/>
  <c r="AD19" i="1"/>
  <c r="M19" i="1"/>
  <c r="AT96" i="1"/>
  <c r="AV96" i="1" s="1"/>
  <c r="AX96" i="1" s="1"/>
  <c r="AE96" i="1"/>
  <c r="AG96" i="1" s="1"/>
  <c r="AI96" i="1" s="1"/>
  <c r="N96" i="1"/>
  <c r="P96" i="1" s="1"/>
  <c r="R96" i="1" s="1"/>
  <c r="AT94" i="1"/>
  <c r="AV94" i="1" s="1"/>
  <c r="AX94" i="1" s="1"/>
  <c r="N94" i="1"/>
  <c r="P94" i="1" s="1"/>
  <c r="R94" i="1" s="1"/>
  <c r="AE94" i="1"/>
  <c r="AG94" i="1" s="1"/>
  <c r="AI94" i="1" s="1"/>
  <c r="AW306" i="1" l="1"/>
  <c r="AW307" i="1" s="1"/>
  <c r="AH306" i="1"/>
  <c r="AH307" i="1" s="1"/>
  <c r="AU288" i="1"/>
  <c r="AF288" i="1"/>
  <c r="AF295" i="1"/>
  <c r="O295" i="1"/>
  <c r="O288" i="1"/>
  <c r="M108" i="1"/>
  <c r="AD110" i="1"/>
  <c r="AD108" i="1"/>
  <c r="AU306" i="1" l="1"/>
  <c r="AU307" i="1" s="1"/>
  <c r="AF306" i="1"/>
  <c r="AF307" i="1" s="1"/>
  <c r="O306" i="1"/>
  <c r="O307" i="1" s="1"/>
  <c r="M83" i="1"/>
  <c r="AS21" i="1"/>
  <c r="AS20" i="1"/>
  <c r="AD21" i="1"/>
  <c r="AD20" i="1"/>
  <c r="M21" i="1"/>
  <c r="M20" i="1"/>
  <c r="AT85" i="1"/>
  <c r="AV85" i="1" s="1"/>
  <c r="AX85" i="1" s="1"/>
  <c r="AT86" i="1"/>
  <c r="AV86" i="1" s="1"/>
  <c r="AX86" i="1" s="1"/>
  <c r="AT87" i="1"/>
  <c r="AV87" i="1" s="1"/>
  <c r="AX87" i="1" s="1"/>
  <c r="AE85" i="1"/>
  <c r="AG85" i="1" s="1"/>
  <c r="AI85" i="1" s="1"/>
  <c r="AE86" i="1"/>
  <c r="AG86" i="1" s="1"/>
  <c r="AI86" i="1" s="1"/>
  <c r="AE87" i="1"/>
  <c r="AG87" i="1" s="1"/>
  <c r="AI87" i="1" s="1"/>
  <c r="N87" i="1"/>
  <c r="P87" i="1" s="1"/>
  <c r="R87" i="1" s="1"/>
  <c r="H85" i="1"/>
  <c r="J85" i="1" s="1"/>
  <c r="L85" i="1" s="1"/>
  <c r="N85" i="1" s="1"/>
  <c r="P85" i="1" s="1"/>
  <c r="R85" i="1" s="1"/>
  <c r="H86" i="1"/>
  <c r="J86" i="1" s="1"/>
  <c r="L86" i="1" s="1"/>
  <c r="N86" i="1" s="1"/>
  <c r="P86" i="1" s="1"/>
  <c r="R86" i="1" s="1"/>
  <c r="AS101" i="1"/>
  <c r="AD101" i="1"/>
  <c r="M101" i="1"/>
  <c r="N138" i="1"/>
  <c r="P138" i="1" s="1"/>
  <c r="R138" i="1" s="1"/>
  <c r="AT138" i="1"/>
  <c r="AV138" i="1" s="1"/>
  <c r="AX138" i="1" s="1"/>
  <c r="AE138" i="1"/>
  <c r="AG138" i="1" s="1"/>
  <c r="AI138" i="1" s="1"/>
  <c r="N93" i="1"/>
  <c r="P93" i="1" s="1"/>
  <c r="R93" i="1" s="1"/>
  <c r="N95" i="1"/>
  <c r="P95" i="1" s="1"/>
  <c r="R95" i="1" s="1"/>
  <c r="AT93" i="1"/>
  <c r="AV93" i="1" s="1"/>
  <c r="AX93" i="1" s="1"/>
  <c r="AT95" i="1"/>
  <c r="AV95" i="1" s="1"/>
  <c r="AX95" i="1" s="1"/>
  <c r="AE93" i="1"/>
  <c r="AG93" i="1" s="1"/>
  <c r="AI93" i="1" s="1"/>
  <c r="AE95" i="1"/>
  <c r="AG95" i="1" s="1"/>
  <c r="AI95" i="1" s="1"/>
  <c r="M205" i="1"/>
  <c r="M286" i="1" l="1"/>
  <c r="AT92" i="1" l="1"/>
  <c r="AV92" i="1" s="1"/>
  <c r="AX92" i="1" s="1"/>
  <c r="AE92" i="1"/>
  <c r="AG92" i="1" s="1"/>
  <c r="AI92" i="1" s="1"/>
  <c r="N92" i="1"/>
  <c r="P92" i="1" s="1"/>
  <c r="R92" i="1" s="1"/>
  <c r="AS168" i="1" l="1"/>
  <c r="AD168" i="1"/>
  <c r="M168" i="1"/>
  <c r="AT225" i="1"/>
  <c r="AV225" i="1" s="1"/>
  <c r="AX225" i="1" s="1"/>
  <c r="AE225" i="1"/>
  <c r="AG225" i="1" s="1"/>
  <c r="AI225" i="1" s="1"/>
  <c r="N225" i="1"/>
  <c r="P225" i="1" s="1"/>
  <c r="R225" i="1" s="1"/>
  <c r="AS279" i="1"/>
  <c r="AD279" i="1"/>
  <c r="M279" i="1"/>
  <c r="AS304" i="1"/>
  <c r="AT304" i="1" s="1"/>
  <c r="AV304" i="1" s="1"/>
  <c r="AX304" i="1" s="1"/>
  <c r="AD304" i="1"/>
  <c r="AE304" i="1" s="1"/>
  <c r="AG304" i="1" s="1"/>
  <c r="AI304" i="1" s="1"/>
  <c r="M304" i="1"/>
  <c r="N304" i="1" s="1"/>
  <c r="P304" i="1" s="1"/>
  <c r="R304" i="1" s="1"/>
  <c r="AT286" i="1"/>
  <c r="AV286" i="1" s="1"/>
  <c r="AX286" i="1" s="1"/>
  <c r="AE286" i="1"/>
  <c r="AG286" i="1" s="1"/>
  <c r="AI286" i="1" s="1"/>
  <c r="N286" i="1"/>
  <c r="P286" i="1" s="1"/>
  <c r="R286" i="1" s="1"/>
  <c r="AS103" i="1" l="1"/>
  <c r="AS102" i="1"/>
  <c r="AD103" i="1"/>
  <c r="AD102" i="1"/>
  <c r="M103" i="1"/>
  <c r="M102" i="1"/>
  <c r="G101" i="1"/>
  <c r="G19" i="1"/>
  <c r="AT110" i="1"/>
  <c r="AV110" i="1" s="1"/>
  <c r="AX110" i="1" s="1"/>
  <c r="AT111" i="1"/>
  <c r="AV111" i="1" s="1"/>
  <c r="AX111" i="1" s="1"/>
  <c r="AT112" i="1"/>
  <c r="AV112" i="1" s="1"/>
  <c r="AX112" i="1" s="1"/>
  <c r="U108" i="1"/>
  <c r="U109" i="1"/>
  <c r="U110" i="1"/>
  <c r="W110" i="1" s="1"/>
  <c r="Y110" i="1" s="1"/>
  <c r="AA110" i="1" s="1"/>
  <c r="AC110" i="1" s="1"/>
  <c r="AE110" i="1" s="1"/>
  <c r="AG110" i="1" s="1"/>
  <c r="AI110" i="1" s="1"/>
  <c r="U111" i="1"/>
  <c r="W111" i="1" s="1"/>
  <c r="Y111" i="1" s="1"/>
  <c r="AA111" i="1" s="1"/>
  <c r="AC111" i="1" s="1"/>
  <c r="AE111" i="1" s="1"/>
  <c r="AG111" i="1" s="1"/>
  <c r="AI111" i="1" s="1"/>
  <c r="U112" i="1"/>
  <c r="W112" i="1" s="1"/>
  <c r="Y112" i="1" s="1"/>
  <c r="AA112" i="1" s="1"/>
  <c r="AC112" i="1" s="1"/>
  <c r="AE112" i="1" s="1"/>
  <c r="AG112" i="1" s="1"/>
  <c r="AI112" i="1" s="1"/>
  <c r="H110" i="1"/>
  <c r="J110" i="1" s="1"/>
  <c r="L110" i="1" s="1"/>
  <c r="N110" i="1" s="1"/>
  <c r="P110" i="1" s="1"/>
  <c r="R110" i="1" s="1"/>
  <c r="H111" i="1"/>
  <c r="J111" i="1" s="1"/>
  <c r="L111" i="1" s="1"/>
  <c r="N111" i="1" s="1"/>
  <c r="P111" i="1" s="1"/>
  <c r="R111" i="1" s="1"/>
  <c r="H112" i="1"/>
  <c r="J112" i="1" s="1"/>
  <c r="L112" i="1" s="1"/>
  <c r="N112" i="1" s="1"/>
  <c r="P112" i="1" s="1"/>
  <c r="R112" i="1" s="1"/>
  <c r="AS303" i="1" l="1"/>
  <c r="AS302" i="1"/>
  <c r="AS301" i="1"/>
  <c r="AS300" i="1"/>
  <c r="AS281" i="1"/>
  <c r="AS299" i="1" s="1"/>
  <c r="AS280" i="1"/>
  <c r="AS277" i="1" s="1"/>
  <c r="AS257" i="1"/>
  <c r="AS251" i="1"/>
  <c r="AS245" i="1"/>
  <c r="AS244" i="1"/>
  <c r="AS238" i="1"/>
  <c r="AS235" i="1"/>
  <c r="AS234" i="1"/>
  <c r="AS229" i="1"/>
  <c r="AS228" i="1"/>
  <c r="AS226" i="1" s="1"/>
  <c r="AS216" i="1"/>
  <c r="AS212" i="1"/>
  <c r="AS208" i="1"/>
  <c r="AS202" i="1"/>
  <c r="AS198" i="1"/>
  <c r="AS194" i="1"/>
  <c r="AS190" i="1"/>
  <c r="AS186" i="1"/>
  <c r="AS182" i="1"/>
  <c r="AS178" i="1"/>
  <c r="AS174" i="1"/>
  <c r="AS170" i="1"/>
  <c r="AS169" i="1"/>
  <c r="AS290" i="1" s="1"/>
  <c r="AS155" i="1"/>
  <c r="AS305" i="1" s="1"/>
  <c r="AS148" i="1"/>
  <c r="AS143" i="1"/>
  <c r="AS142" i="1"/>
  <c r="AS141" i="1"/>
  <c r="AS128" i="1"/>
  <c r="AS125" i="1"/>
  <c r="AS120" i="1"/>
  <c r="AS104" i="1"/>
  <c r="AS99" i="1" s="1"/>
  <c r="AS70" i="1"/>
  <c r="AS66" i="1"/>
  <c r="AS61" i="1"/>
  <c r="AS56" i="1"/>
  <c r="AS51" i="1"/>
  <c r="AS46" i="1"/>
  <c r="AS41" i="1"/>
  <c r="AS32" i="1"/>
  <c r="AS27" i="1"/>
  <c r="AS292" i="1"/>
  <c r="AD303" i="1"/>
  <c r="AD301" i="1"/>
  <c r="AD300" i="1"/>
  <c r="AD281" i="1"/>
  <c r="AD299" i="1" s="1"/>
  <c r="AD280" i="1"/>
  <c r="AD277" i="1" s="1"/>
  <c r="AD257" i="1"/>
  <c r="AD251" i="1"/>
  <c r="AD245" i="1"/>
  <c r="AD244" i="1"/>
  <c r="AD238" i="1"/>
  <c r="AD235" i="1"/>
  <c r="AD234" i="1"/>
  <c r="AD229" i="1"/>
  <c r="AD228" i="1"/>
  <c r="AD226" i="1" s="1"/>
  <c r="AD216" i="1"/>
  <c r="AD212" i="1"/>
  <c r="AD208" i="1"/>
  <c r="AD202" i="1"/>
  <c r="AD198" i="1"/>
  <c r="AD194" i="1"/>
  <c r="AD190" i="1"/>
  <c r="AD186" i="1"/>
  <c r="AD182" i="1"/>
  <c r="AD178" i="1"/>
  <c r="AD174" i="1"/>
  <c r="AD170" i="1"/>
  <c r="AD169" i="1"/>
  <c r="AD290" i="1" s="1"/>
  <c r="AD155" i="1"/>
  <c r="AD305" i="1" s="1"/>
  <c r="AD148" i="1"/>
  <c r="AD143" i="1"/>
  <c r="AD142" i="1"/>
  <c r="AD141" i="1"/>
  <c r="AD135" i="1"/>
  <c r="AD302" i="1" s="1"/>
  <c r="AD128" i="1"/>
  <c r="AD125" i="1"/>
  <c r="AD120" i="1"/>
  <c r="AD104" i="1"/>
  <c r="AD293" i="1" s="1"/>
  <c r="AD70" i="1"/>
  <c r="AD66" i="1"/>
  <c r="AD61" i="1"/>
  <c r="AD56" i="1"/>
  <c r="AD51" i="1"/>
  <c r="AD46" i="1"/>
  <c r="AD41" i="1"/>
  <c r="AD32" i="1"/>
  <c r="AD30" i="1"/>
  <c r="AD27" i="1"/>
  <c r="AD292" i="1"/>
  <c r="M303" i="1"/>
  <c r="M302" i="1"/>
  <c r="M301" i="1"/>
  <c r="M300" i="1"/>
  <c r="M281" i="1"/>
  <c r="M299" i="1" s="1"/>
  <c r="M280" i="1"/>
  <c r="M277" i="1" s="1"/>
  <c r="M257" i="1"/>
  <c r="M251" i="1"/>
  <c r="M245" i="1"/>
  <c r="M244" i="1"/>
  <c r="M238" i="1"/>
  <c r="M235" i="1"/>
  <c r="M234" i="1"/>
  <c r="M229" i="1"/>
  <c r="M228" i="1"/>
  <c r="M226" i="1" s="1"/>
  <c r="M216" i="1"/>
  <c r="M212" i="1"/>
  <c r="M208" i="1"/>
  <c r="M202" i="1"/>
  <c r="M198" i="1"/>
  <c r="M194" i="1"/>
  <c r="M190" i="1"/>
  <c r="M186" i="1"/>
  <c r="M182" i="1"/>
  <c r="M178" i="1"/>
  <c r="M174" i="1"/>
  <c r="M170" i="1"/>
  <c r="M169" i="1"/>
  <c r="M290" i="1" s="1"/>
  <c r="M155" i="1"/>
  <c r="M305" i="1" s="1"/>
  <c r="M148" i="1"/>
  <c r="M143" i="1"/>
  <c r="M142" i="1"/>
  <c r="M141" i="1"/>
  <c r="M128" i="1"/>
  <c r="M125" i="1"/>
  <c r="M120" i="1"/>
  <c r="M104" i="1"/>
  <c r="M99" i="1" s="1"/>
  <c r="M70" i="1"/>
  <c r="M66" i="1"/>
  <c r="M61" i="1"/>
  <c r="M56" i="1"/>
  <c r="M51" i="1"/>
  <c r="M46" i="1"/>
  <c r="M41" i="1"/>
  <c r="M37" i="1"/>
  <c r="M32" i="1"/>
  <c r="M30" i="1"/>
  <c r="M27" i="1"/>
  <c r="M292" i="1"/>
  <c r="AS291" i="1" l="1"/>
  <c r="AS242" i="1"/>
  <c r="M298" i="1"/>
  <c r="AD298" i="1"/>
  <c r="AS298" i="1"/>
  <c r="AS232" i="1"/>
  <c r="M139" i="1"/>
  <c r="M232" i="1"/>
  <c r="AD291" i="1"/>
  <c r="M291" i="1"/>
  <c r="AD99" i="1"/>
  <c r="AS139" i="1"/>
  <c r="M295" i="1"/>
  <c r="M296" i="1"/>
  <c r="M242" i="1"/>
  <c r="AD232" i="1"/>
  <c r="AD295" i="1"/>
  <c r="AS296" i="1"/>
  <c r="AS166" i="1"/>
  <c r="AS295" i="1"/>
  <c r="AD296" i="1"/>
  <c r="AS293" i="1"/>
  <c r="AS297" i="1"/>
  <c r="M293" i="1"/>
  <c r="AD139" i="1"/>
  <c r="AD242" i="1"/>
  <c r="AD166" i="1"/>
  <c r="M166" i="1"/>
  <c r="M297" i="1"/>
  <c r="AD297" i="1"/>
  <c r="AS17" i="1"/>
  <c r="AD17" i="1"/>
  <c r="M17" i="1"/>
  <c r="AQ141" i="1"/>
  <c r="AB141" i="1"/>
  <c r="K141" i="1"/>
  <c r="AR161" i="1"/>
  <c r="AT161" i="1" s="1"/>
  <c r="AV161" i="1" s="1"/>
  <c r="AX161" i="1" s="1"/>
  <c r="AC161" i="1"/>
  <c r="AE161" i="1" s="1"/>
  <c r="AG161" i="1" s="1"/>
  <c r="AI161" i="1" s="1"/>
  <c r="L161" i="1"/>
  <c r="N161" i="1" s="1"/>
  <c r="P161" i="1" s="1"/>
  <c r="R161" i="1" s="1"/>
  <c r="M288" i="1" l="1"/>
  <c r="M306" i="1" s="1"/>
  <c r="M307" i="1" s="1"/>
  <c r="AS288" i="1"/>
  <c r="AS306" i="1" s="1"/>
  <c r="AS307" i="1" s="1"/>
  <c r="AD288" i="1"/>
  <c r="AD306" i="1" s="1"/>
  <c r="AD307" i="1" s="1"/>
  <c r="AB30" i="1"/>
  <c r="K30" i="1"/>
  <c r="AQ303" i="1"/>
  <c r="AQ302" i="1"/>
  <c r="AQ301" i="1"/>
  <c r="AQ300" i="1"/>
  <c r="AQ281" i="1"/>
  <c r="AQ299" i="1" s="1"/>
  <c r="AQ280" i="1"/>
  <c r="AQ279" i="1"/>
  <c r="AQ257" i="1"/>
  <c r="AQ251" i="1"/>
  <c r="AQ245" i="1"/>
  <c r="AQ244" i="1"/>
  <c r="AQ238" i="1"/>
  <c r="AQ235" i="1"/>
  <c r="AQ234" i="1"/>
  <c r="AQ229" i="1"/>
  <c r="AQ228" i="1"/>
  <c r="AQ226" i="1" s="1"/>
  <c r="AQ216" i="1"/>
  <c r="AQ212" i="1"/>
  <c r="AQ208" i="1"/>
  <c r="AQ202" i="1"/>
  <c r="AQ198" i="1"/>
  <c r="AQ194" i="1"/>
  <c r="AQ190" i="1"/>
  <c r="AQ186" i="1"/>
  <c r="AQ182" i="1"/>
  <c r="AQ178" i="1"/>
  <c r="AQ174" i="1"/>
  <c r="AQ170" i="1"/>
  <c r="AQ169" i="1"/>
  <c r="AQ290" i="1" s="1"/>
  <c r="AQ168" i="1"/>
  <c r="AQ155" i="1"/>
  <c r="AQ305" i="1" s="1"/>
  <c r="AQ148" i="1"/>
  <c r="AQ143" i="1"/>
  <c r="AQ142" i="1"/>
  <c r="AQ128" i="1"/>
  <c r="AQ125" i="1"/>
  <c r="AQ120" i="1"/>
  <c r="AQ104" i="1"/>
  <c r="AQ293" i="1" s="1"/>
  <c r="AQ103" i="1"/>
  <c r="AQ102" i="1"/>
  <c r="AQ101" i="1"/>
  <c r="AQ70" i="1"/>
  <c r="AQ66" i="1"/>
  <c r="AQ61" i="1"/>
  <c r="AQ56" i="1"/>
  <c r="AQ51" i="1"/>
  <c r="AQ46" i="1"/>
  <c r="AQ41" i="1"/>
  <c r="AQ32" i="1"/>
  <c r="AQ27" i="1"/>
  <c r="AQ21" i="1"/>
  <c r="AQ20" i="1"/>
  <c r="AQ19" i="1"/>
  <c r="AB303" i="1"/>
  <c r="AB301" i="1"/>
  <c r="AB300" i="1"/>
  <c r="AB281" i="1"/>
  <c r="AB299" i="1" s="1"/>
  <c r="AB280" i="1"/>
  <c r="AB279" i="1"/>
  <c r="AB257" i="1"/>
  <c r="AB251" i="1"/>
  <c r="AB245" i="1"/>
  <c r="AB244" i="1"/>
  <c r="AB238" i="1"/>
  <c r="AB235" i="1"/>
  <c r="AB234" i="1"/>
  <c r="AB229" i="1"/>
  <c r="AB228" i="1"/>
  <c r="AB226" i="1" s="1"/>
  <c r="AB216" i="1"/>
  <c r="AB212" i="1"/>
  <c r="AB208" i="1"/>
  <c r="AB202" i="1"/>
  <c r="AB198" i="1"/>
  <c r="AB194" i="1"/>
  <c r="AB190" i="1"/>
  <c r="AB186" i="1"/>
  <c r="AB182" i="1"/>
  <c r="AB178" i="1"/>
  <c r="AB174" i="1"/>
  <c r="AB170" i="1"/>
  <c r="AB169" i="1"/>
  <c r="AB290" i="1" s="1"/>
  <c r="AB168" i="1"/>
  <c r="AB155" i="1"/>
  <c r="AB305" i="1" s="1"/>
  <c r="AB148" i="1"/>
  <c r="AB143" i="1"/>
  <c r="AB142" i="1"/>
  <c r="AB139" i="1"/>
  <c r="AB135" i="1"/>
  <c r="AB128" i="1"/>
  <c r="AB125" i="1"/>
  <c r="AB120" i="1"/>
  <c r="AB104" i="1"/>
  <c r="AB103" i="1"/>
  <c r="AB102" i="1"/>
  <c r="AB101" i="1"/>
  <c r="AB70" i="1"/>
  <c r="AB66" i="1"/>
  <c r="AB61" i="1"/>
  <c r="AB56" i="1"/>
  <c r="AB51" i="1"/>
  <c r="AB46" i="1"/>
  <c r="AB41" i="1"/>
  <c r="AB32" i="1"/>
  <c r="AB27" i="1"/>
  <c r="AB21" i="1"/>
  <c r="AB20" i="1"/>
  <c r="AB19" i="1"/>
  <c r="K303" i="1"/>
  <c r="K302" i="1"/>
  <c r="K301" i="1"/>
  <c r="K300" i="1"/>
  <c r="K281" i="1"/>
  <c r="K299" i="1" s="1"/>
  <c r="K280" i="1"/>
  <c r="K279" i="1"/>
  <c r="K257" i="1"/>
  <c r="K251" i="1"/>
  <c r="K245" i="1"/>
  <c r="K244" i="1"/>
  <c r="K238" i="1"/>
  <c r="K235" i="1"/>
  <c r="K234" i="1"/>
  <c r="K229" i="1"/>
  <c r="K228" i="1"/>
  <c r="K226" i="1" s="1"/>
  <c r="K216" i="1"/>
  <c r="K212" i="1"/>
  <c r="K208" i="1"/>
  <c r="K202" i="1"/>
  <c r="K198" i="1"/>
  <c r="K194" i="1"/>
  <c r="K190" i="1"/>
  <c r="K186" i="1"/>
  <c r="K182" i="1"/>
  <c r="K178" i="1"/>
  <c r="K174" i="1"/>
  <c r="K170" i="1"/>
  <c r="K169" i="1"/>
  <c r="K168" i="1"/>
  <c r="K155" i="1"/>
  <c r="K305" i="1" s="1"/>
  <c r="K148" i="1"/>
  <c r="K143" i="1"/>
  <c r="K142" i="1"/>
  <c r="K128" i="1"/>
  <c r="K125" i="1"/>
  <c r="K120" i="1"/>
  <c r="K104" i="1"/>
  <c r="K293" i="1" s="1"/>
  <c r="K103" i="1"/>
  <c r="K102" i="1"/>
  <c r="K101" i="1"/>
  <c r="K70" i="1"/>
  <c r="K66" i="1"/>
  <c r="K61" i="1"/>
  <c r="K56" i="1"/>
  <c r="K51" i="1"/>
  <c r="K46" i="1"/>
  <c r="K41" i="1"/>
  <c r="K37" i="1"/>
  <c r="K32" i="1"/>
  <c r="K27" i="1"/>
  <c r="K21" i="1"/>
  <c r="K20" i="1"/>
  <c r="K19" i="1"/>
  <c r="AQ292" i="1" l="1"/>
  <c r="AB277" i="1"/>
  <c r="AQ277" i="1"/>
  <c r="AQ17" i="1"/>
  <c r="AQ296" i="1"/>
  <c r="K277" i="1"/>
  <c r="AQ166" i="1"/>
  <c r="AB297" i="1"/>
  <c r="K297" i="1"/>
  <c r="AQ297" i="1"/>
  <c r="AQ232" i="1"/>
  <c r="AQ99" i="1"/>
  <c r="AQ295" i="1"/>
  <c r="AQ242" i="1"/>
  <c r="AB296" i="1"/>
  <c r="AQ298" i="1"/>
  <c r="K298" i="1"/>
  <c r="AB166" i="1"/>
  <c r="AB232" i="1"/>
  <c r="AQ139" i="1"/>
  <c r="AQ291" i="1"/>
  <c r="AB291" i="1"/>
  <c r="K292" i="1"/>
  <c r="K139" i="1"/>
  <c r="AB293" i="1"/>
  <c r="K296" i="1"/>
  <c r="K291" i="1"/>
  <c r="K290" i="1"/>
  <c r="AB99" i="1"/>
  <c r="AB302" i="1"/>
  <c r="AB295" i="1"/>
  <c r="AB242" i="1"/>
  <c r="AB17" i="1"/>
  <c r="AB298" i="1"/>
  <c r="AB292" i="1"/>
  <c r="K295" i="1"/>
  <c r="K99" i="1"/>
  <c r="K166" i="1"/>
  <c r="K232" i="1"/>
  <c r="K242" i="1"/>
  <c r="K17" i="1"/>
  <c r="AO303" i="1"/>
  <c r="AO302" i="1"/>
  <c r="AO301" i="1"/>
  <c r="AO300" i="1"/>
  <c r="AO281" i="1"/>
  <c r="AO299" i="1" s="1"/>
  <c r="AO280" i="1"/>
  <c r="AO279" i="1"/>
  <c r="AO257" i="1"/>
  <c r="AO251" i="1"/>
  <c r="AO245" i="1"/>
  <c r="AO244" i="1"/>
  <c r="AO238" i="1"/>
  <c r="AO235" i="1"/>
  <c r="AO234" i="1"/>
  <c r="AO229" i="1"/>
  <c r="AO228" i="1"/>
  <c r="AO226" i="1" s="1"/>
  <c r="AO216" i="1"/>
  <c r="AO212" i="1"/>
  <c r="AO208" i="1"/>
  <c r="AO202" i="1"/>
  <c r="AO198" i="1"/>
  <c r="AO194" i="1"/>
  <c r="AO190" i="1"/>
  <c r="AO186" i="1"/>
  <c r="AO182" i="1"/>
  <c r="AO178" i="1"/>
  <c r="AO174" i="1"/>
  <c r="AO170" i="1"/>
  <c r="AO169" i="1"/>
  <c r="AO290" i="1" s="1"/>
  <c r="AO168" i="1"/>
  <c r="AO155" i="1"/>
  <c r="AO305" i="1" s="1"/>
  <c r="AO148" i="1"/>
  <c r="AO143" i="1"/>
  <c r="AO142" i="1"/>
  <c r="AO141" i="1"/>
  <c r="AO128" i="1"/>
  <c r="AO125" i="1"/>
  <c r="AO120" i="1"/>
  <c r="AO104" i="1"/>
  <c r="AO293" i="1" s="1"/>
  <c r="AO103" i="1"/>
  <c r="AO102" i="1"/>
  <c r="AO101" i="1"/>
  <c r="AO70" i="1"/>
  <c r="AO66" i="1"/>
  <c r="AO61" i="1"/>
  <c r="AO56" i="1"/>
  <c r="AO51" i="1"/>
  <c r="AO46" i="1"/>
  <c r="AO41" i="1"/>
  <c r="AO32" i="1"/>
  <c r="AO27" i="1"/>
  <c r="AO21" i="1"/>
  <c r="AO292" i="1" s="1"/>
  <c r="AO20" i="1"/>
  <c r="AO19" i="1"/>
  <c r="Z303" i="1"/>
  <c r="Z301" i="1"/>
  <c r="Z300" i="1"/>
  <c r="Z281" i="1"/>
  <c r="Z299" i="1" s="1"/>
  <c r="Z280" i="1"/>
  <c r="Z279" i="1"/>
  <c r="Z257" i="1"/>
  <c r="Z251" i="1"/>
  <c r="Z245" i="1"/>
  <c r="Z244" i="1"/>
  <c r="Z238" i="1"/>
  <c r="Z235" i="1"/>
  <c r="Z234" i="1"/>
  <c r="Z229" i="1"/>
  <c r="Z228" i="1"/>
  <c r="Z216" i="1"/>
  <c r="Z212" i="1"/>
  <c r="Z208" i="1"/>
  <c r="Z202" i="1"/>
  <c r="Z198" i="1"/>
  <c r="Z194" i="1"/>
  <c r="Z190" i="1"/>
  <c r="Z186" i="1"/>
  <c r="Z182" i="1"/>
  <c r="Z178" i="1"/>
  <c r="Z174" i="1"/>
  <c r="Z170" i="1"/>
  <c r="Z169" i="1"/>
  <c r="Z290" i="1" s="1"/>
  <c r="Z168" i="1"/>
  <c r="Z155" i="1"/>
  <c r="Z305" i="1" s="1"/>
  <c r="Z148" i="1"/>
  <c r="Z143" i="1"/>
  <c r="Z142" i="1"/>
  <c r="Z141" i="1"/>
  <c r="Z135" i="1"/>
  <c r="Z128" i="1"/>
  <c r="Z125" i="1"/>
  <c r="Z120" i="1"/>
  <c r="Z104" i="1"/>
  <c r="Z103" i="1"/>
  <c r="Z102" i="1"/>
  <c r="Z101" i="1"/>
  <c r="Z70" i="1"/>
  <c r="Z66" i="1"/>
  <c r="Z61" i="1"/>
  <c r="Z56" i="1"/>
  <c r="Z51" i="1"/>
  <c r="Z46" i="1"/>
  <c r="Z41" i="1"/>
  <c r="Z32" i="1"/>
  <c r="Z27" i="1"/>
  <c r="Z21" i="1"/>
  <c r="Z20" i="1"/>
  <c r="Z19" i="1"/>
  <c r="I41" i="1"/>
  <c r="I303" i="1"/>
  <c r="I302" i="1"/>
  <c r="I301" i="1"/>
  <c r="I300" i="1"/>
  <c r="I281" i="1"/>
  <c r="I280" i="1"/>
  <c r="I279" i="1"/>
  <c r="I257" i="1"/>
  <c r="I251" i="1"/>
  <c r="I245" i="1"/>
  <c r="I244" i="1"/>
  <c r="I238" i="1"/>
  <c r="I235" i="1"/>
  <c r="I234" i="1"/>
  <c r="I229" i="1"/>
  <c r="I228" i="1"/>
  <c r="I216" i="1"/>
  <c r="I212" i="1"/>
  <c r="I208" i="1"/>
  <c r="I202" i="1"/>
  <c r="I198" i="1"/>
  <c r="I194" i="1"/>
  <c r="I190" i="1"/>
  <c r="I186" i="1"/>
  <c r="I182" i="1"/>
  <c r="I178" i="1"/>
  <c r="I174" i="1"/>
  <c r="I170" i="1"/>
  <c r="I169" i="1"/>
  <c r="I290" i="1" s="1"/>
  <c r="I168" i="1"/>
  <c r="I155" i="1"/>
  <c r="I148" i="1"/>
  <c r="I143" i="1"/>
  <c r="I142" i="1"/>
  <c r="I141" i="1"/>
  <c r="I128" i="1"/>
  <c r="I125" i="1"/>
  <c r="I101" i="1"/>
  <c r="I104" i="1"/>
  <c r="I293" i="1" s="1"/>
  <c r="I103" i="1"/>
  <c r="I102" i="1"/>
  <c r="I70" i="1"/>
  <c r="I66" i="1"/>
  <c r="I61" i="1"/>
  <c r="I56" i="1"/>
  <c r="I51" i="1"/>
  <c r="I46" i="1"/>
  <c r="I37" i="1"/>
  <c r="I32" i="1"/>
  <c r="I27" i="1"/>
  <c r="I21" i="1"/>
  <c r="I20" i="1"/>
  <c r="AQ288" i="1" l="1"/>
  <c r="AQ306" i="1" s="1"/>
  <c r="AQ307" i="1" s="1"/>
  <c r="AB288" i="1"/>
  <c r="AB306" i="1" s="1"/>
  <c r="AB307" i="1" s="1"/>
  <c r="K288" i="1"/>
  <c r="K306" i="1" s="1"/>
  <c r="K307" i="1" s="1"/>
  <c r="Z296" i="1"/>
  <c r="Z242" i="1"/>
  <c r="AO277" i="1"/>
  <c r="AO166" i="1"/>
  <c r="AO232" i="1"/>
  <c r="AO17" i="1"/>
  <c r="Z293" i="1"/>
  <c r="Z277" i="1"/>
  <c r="Z166" i="1"/>
  <c r="Z226" i="1"/>
  <c r="Z232" i="1"/>
  <c r="Z295" i="1"/>
  <c r="AO296" i="1"/>
  <c r="AO295" i="1"/>
  <c r="AO242" i="1"/>
  <c r="Z139" i="1"/>
  <c r="AO99" i="1"/>
  <c r="AO291" i="1"/>
  <c r="AO298" i="1"/>
  <c r="AO297" i="1"/>
  <c r="AO139" i="1"/>
  <c r="Z302" i="1"/>
  <c r="Z99" i="1"/>
  <c r="Z17" i="1"/>
  <c r="Z291" i="1"/>
  <c r="Z298" i="1"/>
  <c r="Z292" i="1"/>
  <c r="Z297" i="1"/>
  <c r="I242" i="1"/>
  <c r="I299" i="1"/>
  <c r="I298" i="1"/>
  <c r="I292" i="1"/>
  <c r="I232" i="1"/>
  <c r="I277" i="1"/>
  <c r="I166" i="1"/>
  <c r="I139" i="1"/>
  <c r="I291" i="1"/>
  <c r="I99" i="1"/>
  <c r="I295" i="1"/>
  <c r="I297" i="1"/>
  <c r="I120" i="1"/>
  <c r="I226" i="1"/>
  <c r="I19" i="1"/>
  <c r="X303" i="1"/>
  <c r="X301" i="1"/>
  <c r="X300" i="1"/>
  <c r="X281" i="1"/>
  <c r="X299" i="1" s="1"/>
  <c r="X280" i="1"/>
  <c r="X279" i="1"/>
  <c r="X257" i="1"/>
  <c r="X251" i="1"/>
  <c r="X245" i="1"/>
  <c r="X244" i="1"/>
  <c r="X238" i="1"/>
  <c r="X235" i="1"/>
  <c r="X234" i="1"/>
  <c r="X229" i="1"/>
  <c r="X228" i="1"/>
  <c r="X216" i="1"/>
  <c r="X212" i="1"/>
  <c r="X208" i="1"/>
  <c r="X202" i="1"/>
  <c r="X198" i="1"/>
  <c r="X194" i="1"/>
  <c r="X190" i="1"/>
  <c r="X186" i="1"/>
  <c r="X182" i="1"/>
  <c r="X178" i="1"/>
  <c r="X174" i="1"/>
  <c r="X170" i="1"/>
  <c r="X169" i="1"/>
  <c r="X290" i="1" s="1"/>
  <c r="X168" i="1"/>
  <c r="X155" i="1"/>
  <c r="X305" i="1" s="1"/>
  <c r="X148" i="1"/>
  <c r="X143" i="1"/>
  <c r="X142" i="1"/>
  <c r="X141" i="1"/>
  <c r="X135" i="1"/>
  <c r="X302" i="1" s="1"/>
  <c r="X128" i="1"/>
  <c r="X125" i="1"/>
  <c r="X120" i="1"/>
  <c r="X104" i="1"/>
  <c r="X103" i="1"/>
  <c r="X102" i="1"/>
  <c r="X101" i="1"/>
  <c r="X70" i="1"/>
  <c r="X66" i="1"/>
  <c r="X61" i="1"/>
  <c r="X56" i="1"/>
  <c r="X51" i="1"/>
  <c r="X46" i="1"/>
  <c r="X41" i="1"/>
  <c r="X32" i="1"/>
  <c r="X27" i="1"/>
  <c r="X21" i="1"/>
  <c r="X20" i="1"/>
  <c r="X19" i="1"/>
  <c r="K304" i="1" l="1"/>
  <c r="X242" i="1"/>
  <c r="X277" i="1"/>
  <c r="X166" i="1"/>
  <c r="AO288" i="1"/>
  <c r="AO306" i="1" s="1"/>
  <c r="AO307" i="1" s="1"/>
  <c r="Z288" i="1"/>
  <c r="Z306" i="1" s="1"/>
  <c r="Z307" i="1" s="1"/>
  <c r="X232" i="1"/>
  <c r="I296" i="1"/>
  <c r="I17" i="1"/>
  <c r="X291" i="1"/>
  <c r="X17" i="1"/>
  <c r="X139" i="1"/>
  <c r="X226" i="1"/>
  <c r="X293" i="1"/>
  <c r="X296" i="1"/>
  <c r="X298" i="1"/>
  <c r="X99" i="1"/>
  <c r="X292" i="1"/>
  <c r="X295" i="1"/>
  <c r="X297" i="1"/>
  <c r="I288" i="1" l="1"/>
  <c r="X288" i="1"/>
  <c r="X306" i="1" s="1"/>
  <c r="X307" i="1" s="1"/>
  <c r="AM19" i="1"/>
  <c r="V19" i="1"/>
  <c r="AN83" i="1"/>
  <c r="AP83" i="1" s="1"/>
  <c r="AR83" i="1" s="1"/>
  <c r="AT83" i="1" s="1"/>
  <c r="AV83" i="1" s="1"/>
  <c r="AX83" i="1" s="1"/>
  <c r="W83" i="1"/>
  <c r="Y83" i="1" s="1"/>
  <c r="AA83" i="1" s="1"/>
  <c r="AC83" i="1" s="1"/>
  <c r="AE83" i="1" s="1"/>
  <c r="AG83" i="1" s="1"/>
  <c r="AI83" i="1" s="1"/>
  <c r="AN90" i="1"/>
  <c r="AP90" i="1" s="1"/>
  <c r="AR90" i="1" s="1"/>
  <c r="AT90" i="1" s="1"/>
  <c r="AV90" i="1" s="1"/>
  <c r="AX90" i="1" s="1"/>
  <c r="W90" i="1"/>
  <c r="Y90" i="1" s="1"/>
  <c r="AA90" i="1" s="1"/>
  <c r="AC90" i="1" s="1"/>
  <c r="AE90" i="1" s="1"/>
  <c r="AG90" i="1" s="1"/>
  <c r="AI90" i="1" s="1"/>
  <c r="H90" i="1"/>
  <c r="J90" i="1" s="1"/>
  <c r="L90" i="1" s="1"/>
  <c r="N90" i="1" s="1"/>
  <c r="P90" i="1" s="1"/>
  <c r="R90" i="1" s="1"/>
  <c r="G89" i="1"/>
  <c r="G82" i="1"/>
  <c r="H83" i="1"/>
  <c r="J83" i="1" s="1"/>
  <c r="L83" i="1" s="1"/>
  <c r="N83" i="1" s="1"/>
  <c r="P83" i="1" s="1"/>
  <c r="R83" i="1" s="1"/>
  <c r="I304" i="1" l="1"/>
  <c r="G257" i="1"/>
  <c r="G244" i="1"/>
  <c r="AM168" i="1"/>
  <c r="V168" i="1"/>
  <c r="AM141" i="1"/>
  <c r="V141" i="1"/>
  <c r="G141" i="1"/>
  <c r="AM20" i="1"/>
  <c r="V20" i="1"/>
  <c r="G20" i="1"/>
  <c r="G302" i="1" l="1"/>
  <c r="AK20" i="1"/>
  <c r="AK19" i="1"/>
  <c r="AJ19" i="1"/>
  <c r="T20" i="1"/>
  <c r="S19" i="1"/>
  <c r="E20" i="1"/>
  <c r="D19" i="1"/>
  <c r="AN37" i="1"/>
  <c r="AP37" i="1" s="1"/>
  <c r="AR37" i="1" s="1"/>
  <c r="AT37" i="1" s="1"/>
  <c r="AV37" i="1" s="1"/>
  <c r="AX37" i="1" s="1"/>
  <c r="AN38" i="1"/>
  <c r="AP38" i="1" s="1"/>
  <c r="AR38" i="1" s="1"/>
  <c r="AT38" i="1" s="1"/>
  <c r="AV38" i="1" s="1"/>
  <c r="AX38" i="1" s="1"/>
  <c r="AN39" i="1"/>
  <c r="AP39" i="1" s="1"/>
  <c r="AR39" i="1" s="1"/>
  <c r="AT39" i="1" s="1"/>
  <c r="AV39" i="1" s="1"/>
  <c r="AX39" i="1" s="1"/>
  <c r="AN40" i="1"/>
  <c r="AP40" i="1" s="1"/>
  <c r="AR40" i="1" s="1"/>
  <c r="AT40" i="1" s="1"/>
  <c r="AV40" i="1" s="1"/>
  <c r="AX40" i="1" s="1"/>
  <c r="W37" i="1"/>
  <c r="Y37" i="1" s="1"/>
  <c r="AA37" i="1" s="1"/>
  <c r="AC37" i="1" s="1"/>
  <c r="AE37" i="1" s="1"/>
  <c r="AG37" i="1" s="1"/>
  <c r="AI37" i="1" s="1"/>
  <c r="W38" i="1"/>
  <c r="Y38" i="1" s="1"/>
  <c r="AA38" i="1" s="1"/>
  <c r="AC38" i="1" s="1"/>
  <c r="AE38" i="1" s="1"/>
  <c r="AG38" i="1" s="1"/>
  <c r="AI38" i="1" s="1"/>
  <c r="W39" i="1"/>
  <c r="Y39" i="1" s="1"/>
  <c r="AA39" i="1" s="1"/>
  <c r="AC39" i="1" s="1"/>
  <c r="AE39" i="1" s="1"/>
  <c r="AG39" i="1" s="1"/>
  <c r="AI39" i="1" s="1"/>
  <c r="W40" i="1"/>
  <c r="Y40" i="1" s="1"/>
  <c r="AA40" i="1" s="1"/>
  <c r="AC40" i="1" s="1"/>
  <c r="AE40" i="1" s="1"/>
  <c r="AG40" i="1" s="1"/>
  <c r="AI40" i="1" s="1"/>
  <c r="F40" i="1"/>
  <c r="H40" i="1" s="1"/>
  <c r="J40" i="1" s="1"/>
  <c r="L40" i="1" s="1"/>
  <c r="N40" i="1" s="1"/>
  <c r="P40" i="1" s="1"/>
  <c r="R40" i="1" s="1"/>
  <c r="G39" i="1"/>
  <c r="F39" i="1"/>
  <c r="E37" i="1"/>
  <c r="D37" i="1"/>
  <c r="AM41" i="1"/>
  <c r="V41" i="1"/>
  <c r="AN43" i="1"/>
  <c r="AP43" i="1" s="1"/>
  <c r="AR43" i="1" s="1"/>
  <c r="AT43" i="1" s="1"/>
  <c r="AV43" i="1" s="1"/>
  <c r="AX43" i="1" s="1"/>
  <c r="AN44" i="1"/>
  <c r="AP44" i="1" s="1"/>
  <c r="AR44" i="1" s="1"/>
  <c r="AT44" i="1" s="1"/>
  <c r="AV44" i="1" s="1"/>
  <c r="AX44" i="1" s="1"/>
  <c r="W43" i="1"/>
  <c r="Y43" i="1" s="1"/>
  <c r="AA43" i="1" s="1"/>
  <c r="AC43" i="1" s="1"/>
  <c r="AE43" i="1" s="1"/>
  <c r="AG43" i="1" s="1"/>
  <c r="AI43" i="1" s="1"/>
  <c r="W44" i="1"/>
  <c r="Y44" i="1" s="1"/>
  <c r="AA44" i="1" s="1"/>
  <c r="AC44" i="1" s="1"/>
  <c r="AE44" i="1" s="1"/>
  <c r="AG44" i="1" s="1"/>
  <c r="AI44" i="1" s="1"/>
  <c r="H44" i="1"/>
  <c r="J44" i="1" s="1"/>
  <c r="L44" i="1" s="1"/>
  <c r="N44" i="1" s="1"/>
  <c r="P44" i="1" s="1"/>
  <c r="R44" i="1" s="1"/>
  <c r="G41" i="1"/>
  <c r="F43" i="1"/>
  <c r="H43" i="1" s="1"/>
  <c r="J43" i="1" s="1"/>
  <c r="L43" i="1" s="1"/>
  <c r="N43" i="1" s="1"/>
  <c r="P43" i="1" s="1"/>
  <c r="R43" i="1" s="1"/>
  <c r="G122" i="1"/>
  <c r="G37" i="1" l="1"/>
  <c r="H39" i="1"/>
  <c r="J39" i="1" s="1"/>
  <c r="L39" i="1" s="1"/>
  <c r="N39" i="1" s="1"/>
  <c r="P39" i="1" s="1"/>
  <c r="R39" i="1" s="1"/>
  <c r="F37" i="1"/>
  <c r="AM279" i="1"/>
  <c r="V279" i="1"/>
  <c r="G279" i="1"/>
  <c r="AN163" i="1"/>
  <c r="AP163" i="1" s="1"/>
  <c r="AR163" i="1" s="1"/>
  <c r="AT163" i="1" s="1"/>
  <c r="AV163" i="1" s="1"/>
  <c r="AX163" i="1" s="1"/>
  <c r="AN164" i="1"/>
  <c r="AP164" i="1" s="1"/>
  <c r="AR164" i="1" s="1"/>
  <c r="AT164" i="1" s="1"/>
  <c r="AV164" i="1" s="1"/>
  <c r="AX164" i="1" s="1"/>
  <c r="W163" i="1"/>
  <c r="Y163" i="1" s="1"/>
  <c r="AA163" i="1" s="1"/>
  <c r="AC163" i="1" s="1"/>
  <c r="AE163" i="1" s="1"/>
  <c r="AG163" i="1" s="1"/>
  <c r="AI163" i="1" s="1"/>
  <c r="W164" i="1"/>
  <c r="Y164" i="1" s="1"/>
  <c r="AA164" i="1" s="1"/>
  <c r="AC164" i="1" s="1"/>
  <c r="AE164" i="1" s="1"/>
  <c r="AG164" i="1" s="1"/>
  <c r="AI164" i="1" s="1"/>
  <c r="H163" i="1"/>
  <c r="J163" i="1" s="1"/>
  <c r="L163" i="1" s="1"/>
  <c r="N163" i="1" s="1"/>
  <c r="P163" i="1" s="1"/>
  <c r="R163" i="1" s="1"/>
  <c r="H164" i="1"/>
  <c r="J164" i="1" s="1"/>
  <c r="L164" i="1" s="1"/>
  <c r="N164" i="1" s="1"/>
  <c r="P164" i="1" s="1"/>
  <c r="R164" i="1" s="1"/>
  <c r="G221" i="1"/>
  <c r="AN224" i="1"/>
  <c r="AP224" i="1" s="1"/>
  <c r="AR224" i="1" s="1"/>
  <c r="AT224" i="1" s="1"/>
  <c r="AV224" i="1" s="1"/>
  <c r="AX224" i="1" s="1"/>
  <c r="W224" i="1"/>
  <c r="Y224" i="1" s="1"/>
  <c r="AA224" i="1" s="1"/>
  <c r="AC224" i="1" s="1"/>
  <c r="AE224" i="1" s="1"/>
  <c r="AG224" i="1" s="1"/>
  <c r="AI224" i="1" s="1"/>
  <c r="H224" i="1"/>
  <c r="J224" i="1" s="1"/>
  <c r="L224" i="1" s="1"/>
  <c r="N224" i="1" s="1"/>
  <c r="P224" i="1" s="1"/>
  <c r="R224" i="1" s="1"/>
  <c r="AN223" i="1"/>
  <c r="AP223" i="1" s="1"/>
  <c r="AR223" i="1" s="1"/>
  <c r="AT223" i="1" s="1"/>
  <c r="AV223" i="1" s="1"/>
  <c r="AX223" i="1" s="1"/>
  <c r="W223" i="1"/>
  <c r="Y223" i="1" s="1"/>
  <c r="AA223" i="1" s="1"/>
  <c r="AC223" i="1" s="1"/>
  <c r="AE223" i="1" s="1"/>
  <c r="AG223" i="1" s="1"/>
  <c r="AI223" i="1" s="1"/>
  <c r="H223" i="1"/>
  <c r="J223" i="1" s="1"/>
  <c r="L223" i="1" s="1"/>
  <c r="N223" i="1" s="1"/>
  <c r="P223" i="1" s="1"/>
  <c r="R223" i="1" s="1"/>
  <c r="G172" i="1"/>
  <c r="G108" i="1"/>
  <c r="AM302" i="1"/>
  <c r="V102" i="1"/>
  <c r="AM102" i="1"/>
  <c r="G102" i="1"/>
  <c r="AN137" i="1"/>
  <c r="AP137" i="1" s="1"/>
  <c r="AR137" i="1" s="1"/>
  <c r="AT137" i="1" s="1"/>
  <c r="AV137" i="1" s="1"/>
  <c r="AX137" i="1" s="1"/>
  <c r="V135" i="1"/>
  <c r="W135" i="1" s="1"/>
  <c r="Y135" i="1" s="1"/>
  <c r="AA135" i="1" s="1"/>
  <c r="AC135" i="1" s="1"/>
  <c r="AE135" i="1" s="1"/>
  <c r="AG135" i="1" s="1"/>
  <c r="AI135" i="1" s="1"/>
  <c r="W137" i="1"/>
  <c r="Y137" i="1" s="1"/>
  <c r="AA137" i="1" s="1"/>
  <c r="AC137" i="1" s="1"/>
  <c r="AE137" i="1" s="1"/>
  <c r="AG137" i="1" s="1"/>
  <c r="AI137" i="1" s="1"/>
  <c r="H137" i="1"/>
  <c r="J137" i="1" s="1"/>
  <c r="L137" i="1" s="1"/>
  <c r="N137" i="1" s="1"/>
  <c r="P137" i="1" s="1"/>
  <c r="R137" i="1" s="1"/>
  <c r="AN135" i="1"/>
  <c r="AP135" i="1" s="1"/>
  <c r="AR135" i="1" s="1"/>
  <c r="AT135" i="1" s="1"/>
  <c r="AV135" i="1" s="1"/>
  <c r="AX135" i="1" s="1"/>
  <c r="H135" i="1"/>
  <c r="J135" i="1" s="1"/>
  <c r="L135" i="1" s="1"/>
  <c r="N135" i="1" s="1"/>
  <c r="P135" i="1" s="1"/>
  <c r="R135" i="1" s="1"/>
  <c r="AM257" i="1"/>
  <c r="V257" i="1"/>
  <c r="AM244" i="1"/>
  <c r="V244" i="1"/>
  <c r="AM101" i="1"/>
  <c r="V101" i="1"/>
  <c r="AN285" i="1"/>
  <c r="AP285" i="1" s="1"/>
  <c r="AR285" i="1" s="1"/>
  <c r="AT285" i="1" s="1"/>
  <c r="AV285" i="1" s="1"/>
  <c r="AX285" i="1" s="1"/>
  <c r="W285" i="1"/>
  <c r="Y285" i="1" s="1"/>
  <c r="AA285" i="1" s="1"/>
  <c r="AC285" i="1" s="1"/>
  <c r="AE285" i="1" s="1"/>
  <c r="AG285" i="1" s="1"/>
  <c r="AI285" i="1" s="1"/>
  <c r="H285" i="1"/>
  <c r="J285" i="1" s="1"/>
  <c r="L285" i="1" s="1"/>
  <c r="N285" i="1" s="1"/>
  <c r="P285" i="1" s="1"/>
  <c r="R285" i="1" s="1"/>
  <c r="G236" i="1"/>
  <c r="AN256" i="1"/>
  <c r="AP256" i="1" s="1"/>
  <c r="AR256" i="1" s="1"/>
  <c r="AT256" i="1" s="1"/>
  <c r="AV256" i="1" s="1"/>
  <c r="AX256" i="1" s="1"/>
  <c r="W256" i="1"/>
  <c r="Y256" i="1" s="1"/>
  <c r="AA256" i="1" s="1"/>
  <c r="AC256" i="1" s="1"/>
  <c r="AE256" i="1" s="1"/>
  <c r="AG256" i="1" s="1"/>
  <c r="AI256" i="1" s="1"/>
  <c r="H256" i="1"/>
  <c r="J256" i="1" s="1"/>
  <c r="L256" i="1" s="1"/>
  <c r="N256" i="1" s="1"/>
  <c r="P256" i="1" s="1"/>
  <c r="R256" i="1" s="1"/>
  <c r="AN91" i="1"/>
  <c r="AP91" i="1" s="1"/>
  <c r="AR91" i="1" s="1"/>
  <c r="AT91" i="1" s="1"/>
  <c r="AV91" i="1" s="1"/>
  <c r="AX91" i="1" s="1"/>
  <c r="W91" i="1"/>
  <c r="Y91" i="1" s="1"/>
  <c r="AA91" i="1" s="1"/>
  <c r="AC91" i="1" s="1"/>
  <c r="AE91" i="1" s="1"/>
  <c r="AG91" i="1" s="1"/>
  <c r="AI91" i="1" s="1"/>
  <c r="H91" i="1"/>
  <c r="J91" i="1" s="1"/>
  <c r="L91" i="1" s="1"/>
  <c r="N91" i="1" s="1"/>
  <c r="P91" i="1" s="1"/>
  <c r="R91" i="1" s="1"/>
  <c r="H37" i="1" l="1"/>
  <c r="J37" i="1" s="1"/>
  <c r="L37" i="1" s="1"/>
  <c r="N37" i="1" s="1"/>
  <c r="P37" i="1" s="1"/>
  <c r="R37" i="1" s="1"/>
  <c r="G168" i="1"/>
  <c r="V302" i="1"/>
  <c r="AN89" i="1"/>
  <c r="AP89" i="1" s="1"/>
  <c r="AR89" i="1" s="1"/>
  <c r="AT89" i="1" s="1"/>
  <c r="AV89" i="1" s="1"/>
  <c r="AX89" i="1" s="1"/>
  <c r="W89" i="1"/>
  <c r="Y89" i="1" s="1"/>
  <c r="AA89" i="1" s="1"/>
  <c r="AC89" i="1" s="1"/>
  <c r="AE89" i="1" s="1"/>
  <c r="AG89" i="1" s="1"/>
  <c r="AI89" i="1" s="1"/>
  <c r="H89" i="1"/>
  <c r="J89" i="1" s="1"/>
  <c r="L89" i="1" s="1"/>
  <c r="N89" i="1" s="1"/>
  <c r="P89" i="1" s="1"/>
  <c r="R89" i="1" s="1"/>
  <c r="AN88" i="1" l="1"/>
  <c r="AP88" i="1" s="1"/>
  <c r="AR88" i="1" s="1"/>
  <c r="AT88" i="1" s="1"/>
  <c r="AV88" i="1" s="1"/>
  <c r="AX88" i="1" s="1"/>
  <c r="W88" i="1"/>
  <c r="Y88" i="1" s="1"/>
  <c r="AA88" i="1" s="1"/>
  <c r="AC88" i="1" s="1"/>
  <c r="AE88" i="1" s="1"/>
  <c r="AG88" i="1" s="1"/>
  <c r="AI88" i="1" s="1"/>
  <c r="H88" i="1"/>
  <c r="J88" i="1" s="1"/>
  <c r="L88" i="1" s="1"/>
  <c r="N88" i="1" s="1"/>
  <c r="P88" i="1" s="1"/>
  <c r="R88" i="1" s="1"/>
  <c r="H82" i="1"/>
  <c r="J82" i="1" s="1"/>
  <c r="L82" i="1" s="1"/>
  <c r="N82" i="1" s="1"/>
  <c r="P82" i="1" s="1"/>
  <c r="R82" i="1" s="1"/>
  <c r="AN134" i="1"/>
  <c r="AP134" i="1" s="1"/>
  <c r="AR134" i="1" s="1"/>
  <c r="AT134" i="1" s="1"/>
  <c r="AV134" i="1" s="1"/>
  <c r="AX134" i="1" s="1"/>
  <c r="W134" i="1"/>
  <c r="Y134" i="1" s="1"/>
  <c r="AA134" i="1" s="1"/>
  <c r="AC134" i="1" s="1"/>
  <c r="AE134" i="1" s="1"/>
  <c r="AG134" i="1" s="1"/>
  <c r="AI134" i="1" s="1"/>
  <c r="H134" i="1"/>
  <c r="J134" i="1" s="1"/>
  <c r="L134" i="1" s="1"/>
  <c r="N134" i="1" s="1"/>
  <c r="P134" i="1" s="1"/>
  <c r="R134" i="1" s="1"/>
  <c r="AN133" i="1"/>
  <c r="AP133" i="1" s="1"/>
  <c r="AR133" i="1" s="1"/>
  <c r="AT133" i="1" s="1"/>
  <c r="AV133" i="1" s="1"/>
  <c r="AX133" i="1" s="1"/>
  <c r="W133" i="1"/>
  <c r="Y133" i="1" s="1"/>
  <c r="AA133" i="1" s="1"/>
  <c r="AC133" i="1" s="1"/>
  <c r="AE133" i="1" s="1"/>
  <c r="AG133" i="1" s="1"/>
  <c r="AI133" i="1" s="1"/>
  <c r="H133" i="1"/>
  <c r="J133" i="1" s="1"/>
  <c r="L133" i="1" s="1"/>
  <c r="N133" i="1" s="1"/>
  <c r="P133" i="1" s="1"/>
  <c r="R133" i="1" s="1"/>
  <c r="AN132" i="1"/>
  <c r="AP132" i="1" s="1"/>
  <c r="AR132" i="1" s="1"/>
  <c r="AT132" i="1" s="1"/>
  <c r="AV132" i="1" s="1"/>
  <c r="AX132" i="1" s="1"/>
  <c r="W132" i="1"/>
  <c r="Y132" i="1" s="1"/>
  <c r="AA132" i="1" s="1"/>
  <c r="AC132" i="1" s="1"/>
  <c r="AE132" i="1" s="1"/>
  <c r="AG132" i="1" s="1"/>
  <c r="AI132" i="1" s="1"/>
  <c r="H132" i="1"/>
  <c r="J132" i="1" s="1"/>
  <c r="L132" i="1" s="1"/>
  <c r="N132" i="1" s="1"/>
  <c r="P132" i="1" s="1"/>
  <c r="R132" i="1" s="1"/>
  <c r="AN275" i="1"/>
  <c r="AP275" i="1" s="1"/>
  <c r="AR275" i="1" s="1"/>
  <c r="AT275" i="1" s="1"/>
  <c r="AV275" i="1" s="1"/>
  <c r="AX275" i="1" s="1"/>
  <c r="W275" i="1"/>
  <c r="Y275" i="1" s="1"/>
  <c r="AA275" i="1" s="1"/>
  <c r="AC275" i="1" s="1"/>
  <c r="AE275" i="1" s="1"/>
  <c r="AG275" i="1" s="1"/>
  <c r="AI275" i="1" s="1"/>
  <c r="H275" i="1"/>
  <c r="J275" i="1" s="1"/>
  <c r="L275" i="1" s="1"/>
  <c r="N275" i="1" s="1"/>
  <c r="P275" i="1" s="1"/>
  <c r="R275" i="1" s="1"/>
  <c r="AN274" i="1"/>
  <c r="AP274" i="1" s="1"/>
  <c r="AR274" i="1" s="1"/>
  <c r="AT274" i="1" s="1"/>
  <c r="AV274" i="1" s="1"/>
  <c r="AX274" i="1" s="1"/>
  <c r="W274" i="1"/>
  <c r="Y274" i="1" s="1"/>
  <c r="AA274" i="1" s="1"/>
  <c r="AC274" i="1" s="1"/>
  <c r="AE274" i="1" s="1"/>
  <c r="AG274" i="1" s="1"/>
  <c r="AI274" i="1" s="1"/>
  <c r="H274" i="1"/>
  <c r="J274" i="1" s="1"/>
  <c r="L274" i="1" s="1"/>
  <c r="N274" i="1" s="1"/>
  <c r="P274" i="1" s="1"/>
  <c r="R274" i="1" s="1"/>
  <c r="AN276" i="1"/>
  <c r="AP276" i="1" s="1"/>
  <c r="AR276" i="1" s="1"/>
  <c r="AT276" i="1" s="1"/>
  <c r="AV276" i="1" s="1"/>
  <c r="AX276" i="1" s="1"/>
  <c r="W276" i="1"/>
  <c r="Y276" i="1" s="1"/>
  <c r="AA276" i="1" s="1"/>
  <c r="AC276" i="1" s="1"/>
  <c r="AE276" i="1" s="1"/>
  <c r="AG276" i="1" s="1"/>
  <c r="AI276" i="1" s="1"/>
  <c r="H276" i="1"/>
  <c r="J276" i="1" s="1"/>
  <c r="L276" i="1" s="1"/>
  <c r="N276" i="1" s="1"/>
  <c r="P276" i="1" s="1"/>
  <c r="R276" i="1" s="1"/>
  <c r="AN222" i="1" l="1"/>
  <c r="AP222" i="1" s="1"/>
  <c r="AR222" i="1" s="1"/>
  <c r="AT222" i="1" s="1"/>
  <c r="AV222" i="1" s="1"/>
  <c r="AX222" i="1" s="1"/>
  <c r="W222" i="1"/>
  <c r="Y222" i="1" s="1"/>
  <c r="AA222" i="1" s="1"/>
  <c r="AC222" i="1" s="1"/>
  <c r="AE222" i="1" s="1"/>
  <c r="AG222" i="1" s="1"/>
  <c r="AI222" i="1" s="1"/>
  <c r="H222" i="1"/>
  <c r="J222" i="1" s="1"/>
  <c r="L222" i="1" s="1"/>
  <c r="N222" i="1" s="1"/>
  <c r="P222" i="1" s="1"/>
  <c r="R222" i="1" s="1"/>
  <c r="AN221" i="1"/>
  <c r="AP221" i="1" s="1"/>
  <c r="AR221" i="1" s="1"/>
  <c r="AT221" i="1" s="1"/>
  <c r="AV221" i="1" s="1"/>
  <c r="AX221" i="1" s="1"/>
  <c r="W221" i="1"/>
  <c r="Y221" i="1" s="1"/>
  <c r="AA221" i="1" s="1"/>
  <c r="AC221" i="1" s="1"/>
  <c r="AE221" i="1" s="1"/>
  <c r="AG221" i="1" s="1"/>
  <c r="AI221" i="1" s="1"/>
  <c r="H221" i="1"/>
  <c r="J221" i="1" s="1"/>
  <c r="L221" i="1" s="1"/>
  <c r="N221" i="1" s="1"/>
  <c r="P221" i="1" s="1"/>
  <c r="R221" i="1" s="1"/>
  <c r="AM303" i="1" l="1"/>
  <c r="AM301" i="1"/>
  <c r="AM300" i="1"/>
  <c r="AM281" i="1"/>
  <c r="AM299" i="1" s="1"/>
  <c r="AM280" i="1"/>
  <c r="AM251" i="1"/>
  <c r="AM245" i="1"/>
  <c r="AM238" i="1"/>
  <c r="AM235" i="1"/>
  <c r="AM234" i="1"/>
  <c r="AM229" i="1"/>
  <c r="AM228" i="1"/>
  <c r="AM226" i="1" s="1"/>
  <c r="AM216" i="1"/>
  <c r="AM212" i="1"/>
  <c r="AM208" i="1"/>
  <c r="AM202" i="1"/>
  <c r="AM198" i="1"/>
  <c r="AM194" i="1"/>
  <c r="AM190" i="1"/>
  <c r="AM186" i="1"/>
  <c r="AM182" i="1"/>
  <c r="AM178" i="1"/>
  <c r="AM174" i="1"/>
  <c r="AM170" i="1"/>
  <c r="AM169" i="1"/>
  <c r="AM290" i="1" s="1"/>
  <c r="AM155" i="1"/>
  <c r="AM305" i="1" s="1"/>
  <c r="AM148" i="1"/>
  <c r="AM143" i="1"/>
  <c r="AM142" i="1"/>
  <c r="AM128" i="1"/>
  <c r="AM125" i="1"/>
  <c r="AM120" i="1"/>
  <c r="AM104" i="1"/>
  <c r="AM293" i="1" s="1"/>
  <c r="AM103" i="1"/>
  <c r="AM70" i="1"/>
  <c r="AM66" i="1"/>
  <c r="AM61" i="1"/>
  <c r="AM56" i="1"/>
  <c r="AM51" i="1"/>
  <c r="AM46" i="1"/>
  <c r="AM32" i="1"/>
  <c r="AM27" i="1"/>
  <c r="AM21" i="1"/>
  <c r="V303" i="1"/>
  <c r="V301" i="1"/>
  <c r="V300" i="1"/>
  <c r="V281" i="1"/>
  <c r="V299" i="1" s="1"/>
  <c r="V280" i="1"/>
  <c r="V251" i="1"/>
  <c r="V245" i="1"/>
  <c r="V238" i="1"/>
  <c r="V235" i="1"/>
  <c r="V234" i="1"/>
  <c r="V229" i="1"/>
  <c r="V228" i="1"/>
  <c r="V226" i="1" s="1"/>
  <c r="V216" i="1"/>
  <c r="V212" i="1"/>
  <c r="V208" i="1"/>
  <c r="V202" i="1"/>
  <c r="V198" i="1"/>
  <c r="V194" i="1"/>
  <c r="V190" i="1"/>
  <c r="V186" i="1"/>
  <c r="V182" i="1"/>
  <c r="V178" i="1"/>
  <c r="V174" i="1"/>
  <c r="V170" i="1"/>
  <c r="V169" i="1"/>
  <c r="V290" i="1" s="1"/>
  <c r="V155" i="1"/>
  <c r="V305" i="1" s="1"/>
  <c r="V148" i="1"/>
  <c r="V143" i="1"/>
  <c r="V142" i="1"/>
  <c r="V128" i="1"/>
  <c r="V125" i="1"/>
  <c r="V120" i="1"/>
  <c r="V104" i="1"/>
  <c r="V293" i="1" s="1"/>
  <c r="V103" i="1"/>
  <c r="V70" i="1"/>
  <c r="V66" i="1"/>
  <c r="V61" i="1"/>
  <c r="V56" i="1"/>
  <c r="V51" i="1"/>
  <c r="V46" i="1"/>
  <c r="V32" i="1"/>
  <c r="V27" i="1"/>
  <c r="V21" i="1"/>
  <c r="G27" i="1"/>
  <c r="G303" i="1"/>
  <c r="G301" i="1"/>
  <c r="G300" i="1"/>
  <c r="G281" i="1"/>
  <c r="G299" i="1" s="1"/>
  <c r="G280" i="1"/>
  <c r="G251" i="1"/>
  <c r="G245" i="1"/>
  <c r="G238" i="1"/>
  <c r="G235" i="1"/>
  <c r="G234" i="1"/>
  <c r="G229" i="1"/>
  <c r="G228" i="1"/>
  <c r="G226" i="1" s="1"/>
  <c r="G216" i="1"/>
  <c r="G212" i="1"/>
  <c r="G208" i="1"/>
  <c r="G202" i="1"/>
  <c r="G198" i="1"/>
  <c r="G194" i="1"/>
  <c r="G190" i="1"/>
  <c r="G186" i="1"/>
  <c r="G182" i="1"/>
  <c r="G178" i="1"/>
  <c r="G174" i="1"/>
  <c r="G170" i="1"/>
  <c r="G169" i="1"/>
  <c r="G155" i="1"/>
  <c r="G148" i="1"/>
  <c r="G143" i="1"/>
  <c r="G142" i="1"/>
  <c r="G128" i="1"/>
  <c r="G125" i="1"/>
  <c r="G120" i="1"/>
  <c r="G104" i="1"/>
  <c r="G293" i="1" s="1"/>
  <c r="G103" i="1"/>
  <c r="G70" i="1"/>
  <c r="G66" i="1"/>
  <c r="G61" i="1"/>
  <c r="G56" i="1"/>
  <c r="G51" i="1"/>
  <c r="G46" i="1"/>
  <c r="G32" i="1"/>
  <c r="G21" i="1"/>
  <c r="G17" i="1" s="1"/>
  <c r="G295" i="1" l="1"/>
  <c r="AM295" i="1"/>
  <c r="V295" i="1"/>
  <c r="G298" i="1"/>
  <c r="V298" i="1"/>
  <c r="AM298" i="1"/>
  <c r="AM297" i="1"/>
  <c r="V297" i="1"/>
  <c r="G297" i="1"/>
  <c r="V232" i="1"/>
  <c r="G277" i="1"/>
  <c r="AM292" i="1"/>
  <c r="AM17" i="1"/>
  <c r="V296" i="1"/>
  <c r="V166" i="1"/>
  <c r="V277" i="1"/>
  <c r="AM277" i="1"/>
  <c r="V17" i="1"/>
  <c r="G139" i="1"/>
  <c r="AM296" i="1"/>
  <c r="AM291" i="1"/>
  <c r="AM139" i="1"/>
  <c r="AM99" i="1"/>
  <c r="V292" i="1"/>
  <c r="V291" i="1"/>
  <c r="G292" i="1"/>
  <c r="G296" i="1"/>
  <c r="G291" i="1"/>
  <c r="G99" i="1"/>
  <c r="AM166" i="1"/>
  <c r="AM232" i="1"/>
  <c r="AM242" i="1"/>
  <c r="V242" i="1"/>
  <c r="V99" i="1"/>
  <c r="V139" i="1"/>
  <c r="G242" i="1"/>
  <c r="G232" i="1"/>
  <c r="G166" i="1"/>
  <c r="G290" i="1"/>
  <c r="D21" i="1"/>
  <c r="G288" i="1" l="1"/>
  <c r="G304" i="1" s="1"/>
  <c r="AM288" i="1"/>
  <c r="AM306" i="1" s="1"/>
  <c r="AM307" i="1" s="1"/>
  <c r="V288" i="1"/>
  <c r="V306" i="1" s="1"/>
  <c r="V307" i="1" s="1"/>
  <c r="AK257" i="1" l="1"/>
  <c r="T257" i="1"/>
  <c r="AL262" i="1"/>
  <c r="AN262" i="1" s="1"/>
  <c r="AP262" i="1" s="1"/>
  <c r="AR262" i="1" s="1"/>
  <c r="AT262" i="1" s="1"/>
  <c r="AV262" i="1" s="1"/>
  <c r="AX262" i="1" s="1"/>
  <c r="AL263" i="1"/>
  <c r="AN263" i="1" s="1"/>
  <c r="AP263" i="1" s="1"/>
  <c r="AR263" i="1" s="1"/>
  <c r="AT263" i="1" s="1"/>
  <c r="AV263" i="1" s="1"/>
  <c r="AX263" i="1" s="1"/>
  <c r="AL264" i="1"/>
  <c r="AN264" i="1" s="1"/>
  <c r="AP264" i="1" s="1"/>
  <c r="AR264" i="1" s="1"/>
  <c r="AT264" i="1" s="1"/>
  <c r="AV264" i="1" s="1"/>
  <c r="AX264" i="1" s="1"/>
  <c r="AL265" i="1"/>
  <c r="AN265" i="1" s="1"/>
  <c r="AP265" i="1" s="1"/>
  <c r="AR265" i="1" s="1"/>
  <c r="AT265" i="1" s="1"/>
  <c r="AV265" i="1" s="1"/>
  <c r="AX265" i="1" s="1"/>
  <c r="AL266" i="1"/>
  <c r="AN266" i="1" s="1"/>
  <c r="AP266" i="1" s="1"/>
  <c r="AR266" i="1" s="1"/>
  <c r="AT266" i="1" s="1"/>
  <c r="AV266" i="1" s="1"/>
  <c r="AX266" i="1" s="1"/>
  <c r="AL267" i="1"/>
  <c r="AN267" i="1" s="1"/>
  <c r="AP267" i="1" s="1"/>
  <c r="AR267" i="1" s="1"/>
  <c r="AT267" i="1" s="1"/>
  <c r="AV267" i="1" s="1"/>
  <c r="AX267" i="1" s="1"/>
  <c r="AL268" i="1"/>
  <c r="AN268" i="1" s="1"/>
  <c r="AP268" i="1" s="1"/>
  <c r="AR268" i="1" s="1"/>
  <c r="AT268" i="1" s="1"/>
  <c r="AV268" i="1" s="1"/>
  <c r="AX268" i="1" s="1"/>
  <c r="AL269" i="1"/>
  <c r="AN269" i="1" s="1"/>
  <c r="AP269" i="1" s="1"/>
  <c r="AR269" i="1" s="1"/>
  <c r="AT269" i="1" s="1"/>
  <c r="AV269" i="1" s="1"/>
  <c r="AX269" i="1" s="1"/>
  <c r="AL270" i="1"/>
  <c r="AN270" i="1" s="1"/>
  <c r="AP270" i="1" s="1"/>
  <c r="AR270" i="1" s="1"/>
  <c r="AT270" i="1" s="1"/>
  <c r="AV270" i="1" s="1"/>
  <c r="AX270" i="1" s="1"/>
  <c r="AL271" i="1"/>
  <c r="AN271" i="1" s="1"/>
  <c r="AP271" i="1" s="1"/>
  <c r="AR271" i="1" s="1"/>
  <c r="AT271" i="1" s="1"/>
  <c r="AV271" i="1" s="1"/>
  <c r="AX271" i="1" s="1"/>
  <c r="AL272" i="1"/>
  <c r="AN272" i="1" s="1"/>
  <c r="AP272" i="1" s="1"/>
  <c r="AR272" i="1" s="1"/>
  <c r="AT272" i="1" s="1"/>
  <c r="AV272" i="1" s="1"/>
  <c r="AX272" i="1" s="1"/>
  <c r="AL273" i="1"/>
  <c r="AN273" i="1" s="1"/>
  <c r="AP273" i="1" s="1"/>
  <c r="AR273" i="1" s="1"/>
  <c r="AT273" i="1" s="1"/>
  <c r="AV273" i="1" s="1"/>
  <c r="AX273" i="1" s="1"/>
  <c r="U262" i="1"/>
  <c r="W262" i="1" s="1"/>
  <c r="Y262" i="1" s="1"/>
  <c r="AA262" i="1" s="1"/>
  <c r="AC262" i="1" s="1"/>
  <c r="AE262" i="1" s="1"/>
  <c r="AG262" i="1" s="1"/>
  <c r="AI262" i="1" s="1"/>
  <c r="U263" i="1"/>
  <c r="W263" i="1" s="1"/>
  <c r="Y263" i="1" s="1"/>
  <c r="AA263" i="1" s="1"/>
  <c r="AC263" i="1" s="1"/>
  <c r="AE263" i="1" s="1"/>
  <c r="AG263" i="1" s="1"/>
  <c r="AI263" i="1" s="1"/>
  <c r="U264" i="1"/>
  <c r="W264" i="1" s="1"/>
  <c r="Y264" i="1" s="1"/>
  <c r="AA264" i="1" s="1"/>
  <c r="AC264" i="1" s="1"/>
  <c r="AE264" i="1" s="1"/>
  <c r="AG264" i="1" s="1"/>
  <c r="AI264" i="1" s="1"/>
  <c r="U265" i="1"/>
  <c r="W265" i="1" s="1"/>
  <c r="Y265" i="1" s="1"/>
  <c r="AA265" i="1" s="1"/>
  <c r="AC265" i="1" s="1"/>
  <c r="AE265" i="1" s="1"/>
  <c r="AG265" i="1" s="1"/>
  <c r="AI265" i="1" s="1"/>
  <c r="U266" i="1"/>
  <c r="W266" i="1" s="1"/>
  <c r="Y266" i="1" s="1"/>
  <c r="AA266" i="1" s="1"/>
  <c r="AC266" i="1" s="1"/>
  <c r="AE266" i="1" s="1"/>
  <c r="AG266" i="1" s="1"/>
  <c r="AI266" i="1" s="1"/>
  <c r="U267" i="1"/>
  <c r="W267" i="1" s="1"/>
  <c r="Y267" i="1" s="1"/>
  <c r="AA267" i="1" s="1"/>
  <c r="AC267" i="1" s="1"/>
  <c r="AE267" i="1" s="1"/>
  <c r="AG267" i="1" s="1"/>
  <c r="AI267" i="1" s="1"/>
  <c r="U268" i="1"/>
  <c r="W268" i="1" s="1"/>
  <c r="Y268" i="1" s="1"/>
  <c r="AA268" i="1" s="1"/>
  <c r="AC268" i="1" s="1"/>
  <c r="AE268" i="1" s="1"/>
  <c r="AG268" i="1" s="1"/>
  <c r="AI268" i="1" s="1"/>
  <c r="U269" i="1"/>
  <c r="W269" i="1" s="1"/>
  <c r="Y269" i="1" s="1"/>
  <c r="AA269" i="1" s="1"/>
  <c r="AC269" i="1" s="1"/>
  <c r="AE269" i="1" s="1"/>
  <c r="AG269" i="1" s="1"/>
  <c r="AI269" i="1" s="1"/>
  <c r="U270" i="1"/>
  <c r="W270" i="1" s="1"/>
  <c r="Y270" i="1" s="1"/>
  <c r="AA270" i="1" s="1"/>
  <c r="AC270" i="1" s="1"/>
  <c r="AE270" i="1" s="1"/>
  <c r="AG270" i="1" s="1"/>
  <c r="AI270" i="1" s="1"/>
  <c r="U271" i="1"/>
  <c r="W271" i="1" s="1"/>
  <c r="Y271" i="1" s="1"/>
  <c r="AA271" i="1" s="1"/>
  <c r="AC271" i="1" s="1"/>
  <c r="AE271" i="1" s="1"/>
  <c r="AG271" i="1" s="1"/>
  <c r="AI271" i="1" s="1"/>
  <c r="U272" i="1"/>
  <c r="W272" i="1" s="1"/>
  <c r="Y272" i="1" s="1"/>
  <c r="AA272" i="1" s="1"/>
  <c r="AC272" i="1" s="1"/>
  <c r="AE272" i="1" s="1"/>
  <c r="AG272" i="1" s="1"/>
  <c r="AI272" i="1" s="1"/>
  <c r="U273" i="1"/>
  <c r="W273" i="1" s="1"/>
  <c r="Y273" i="1" s="1"/>
  <c r="AA273" i="1" s="1"/>
  <c r="AC273" i="1" s="1"/>
  <c r="AE273" i="1" s="1"/>
  <c r="AG273" i="1" s="1"/>
  <c r="AI273" i="1" s="1"/>
  <c r="F262" i="1"/>
  <c r="H262" i="1" s="1"/>
  <c r="J262" i="1" s="1"/>
  <c r="L262" i="1" s="1"/>
  <c r="N262" i="1" s="1"/>
  <c r="P262" i="1" s="1"/>
  <c r="R262" i="1" s="1"/>
  <c r="F263" i="1"/>
  <c r="H263" i="1" s="1"/>
  <c r="J263" i="1" s="1"/>
  <c r="L263" i="1" s="1"/>
  <c r="N263" i="1" s="1"/>
  <c r="P263" i="1" s="1"/>
  <c r="R263" i="1" s="1"/>
  <c r="F264" i="1"/>
  <c r="H264" i="1" s="1"/>
  <c r="J264" i="1" s="1"/>
  <c r="L264" i="1" s="1"/>
  <c r="N264" i="1" s="1"/>
  <c r="P264" i="1" s="1"/>
  <c r="R264" i="1" s="1"/>
  <c r="F265" i="1"/>
  <c r="H265" i="1" s="1"/>
  <c r="J265" i="1" s="1"/>
  <c r="L265" i="1" s="1"/>
  <c r="N265" i="1" s="1"/>
  <c r="P265" i="1" s="1"/>
  <c r="R265" i="1" s="1"/>
  <c r="F266" i="1"/>
  <c r="H266" i="1" s="1"/>
  <c r="J266" i="1" s="1"/>
  <c r="L266" i="1" s="1"/>
  <c r="N266" i="1" s="1"/>
  <c r="P266" i="1" s="1"/>
  <c r="R266" i="1" s="1"/>
  <c r="F267" i="1"/>
  <c r="H267" i="1" s="1"/>
  <c r="J267" i="1" s="1"/>
  <c r="L267" i="1" s="1"/>
  <c r="N267" i="1" s="1"/>
  <c r="P267" i="1" s="1"/>
  <c r="R267" i="1" s="1"/>
  <c r="F268" i="1"/>
  <c r="H268" i="1" s="1"/>
  <c r="J268" i="1" s="1"/>
  <c r="L268" i="1" s="1"/>
  <c r="N268" i="1" s="1"/>
  <c r="P268" i="1" s="1"/>
  <c r="R268" i="1" s="1"/>
  <c r="F269" i="1"/>
  <c r="H269" i="1" s="1"/>
  <c r="J269" i="1" s="1"/>
  <c r="L269" i="1" s="1"/>
  <c r="N269" i="1" s="1"/>
  <c r="P269" i="1" s="1"/>
  <c r="R269" i="1" s="1"/>
  <c r="F270" i="1"/>
  <c r="H270" i="1" s="1"/>
  <c r="J270" i="1" s="1"/>
  <c r="L270" i="1" s="1"/>
  <c r="N270" i="1" s="1"/>
  <c r="P270" i="1" s="1"/>
  <c r="R270" i="1" s="1"/>
  <c r="F271" i="1"/>
  <c r="H271" i="1" s="1"/>
  <c r="J271" i="1" s="1"/>
  <c r="L271" i="1" s="1"/>
  <c r="N271" i="1" s="1"/>
  <c r="P271" i="1" s="1"/>
  <c r="R271" i="1" s="1"/>
  <c r="F272" i="1"/>
  <c r="H272" i="1" s="1"/>
  <c r="J272" i="1" s="1"/>
  <c r="L272" i="1" s="1"/>
  <c r="N272" i="1" s="1"/>
  <c r="P272" i="1" s="1"/>
  <c r="R272" i="1" s="1"/>
  <c r="F273" i="1"/>
  <c r="H273" i="1" s="1"/>
  <c r="J273" i="1" s="1"/>
  <c r="L273" i="1" s="1"/>
  <c r="N273" i="1" s="1"/>
  <c r="P273" i="1" s="1"/>
  <c r="R273" i="1" s="1"/>
  <c r="AK303" i="1"/>
  <c r="AL303" i="1" s="1"/>
  <c r="AN303" i="1" s="1"/>
  <c r="AP303" i="1" s="1"/>
  <c r="AR303" i="1" s="1"/>
  <c r="AT303" i="1" s="1"/>
  <c r="AV303" i="1" s="1"/>
  <c r="AX303" i="1" s="1"/>
  <c r="T303" i="1"/>
  <c r="U303" i="1" s="1"/>
  <c r="W303" i="1" s="1"/>
  <c r="Y303" i="1" s="1"/>
  <c r="AA303" i="1" s="1"/>
  <c r="AC303" i="1" s="1"/>
  <c r="AE303" i="1" s="1"/>
  <c r="AG303" i="1" s="1"/>
  <c r="AI303" i="1" s="1"/>
  <c r="T101" i="1"/>
  <c r="E101" i="1"/>
  <c r="E303" i="1"/>
  <c r="F303" i="1" s="1"/>
  <c r="H303" i="1" s="1"/>
  <c r="J303" i="1" s="1"/>
  <c r="L303" i="1" s="1"/>
  <c r="N303" i="1" s="1"/>
  <c r="P303" i="1" s="1"/>
  <c r="R303" i="1" s="1"/>
  <c r="AL260" i="1"/>
  <c r="AN260" i="1" s="1"/>
  <c r="AP260" i="1" s="1"/>
  <c r="AR260" i="1" s="1"/>
  <c r="AT260" i="1" s="1"/>
  <c r="AV260" i="1" s="1"/>
  <c r="AX260" i="1" s="1"/>
  <c r="U260" i="1"/>
  <c r="W260" i="1" s="1"/>
  <c r="Y260" i="1" s="1"/>
  <c r="AA260" i="1" s="1"/>
  <c r="AC260" i="1" s="1"/>
  <c r="AE260" i="1" s="1"/>
  <c r="AG260" i="1" s="1"/>
  <c r="AI260" i="1" s="1"/>
  <c r="F260" i="1"/>
  <c r="H260" i="1" s="1"/>
  <c r="J260" i="1" s="1"/>
  <c r="L260" i="1" s="1"/>
  <c r="N260" i="1" s="1"/>
  <c r="P260" i="1" s="1"/>
  <c r="R260" i="1" s="1"/>
  <c r="E259" i="1"/>
  <c r="E257" i="1" s="1"/>
  <c r="AK302" i="1"/>
  <c r="AL302" i="1" s="1"/>
  <c r="AN302" i="1" s="1"/>
  <c r="AP302" i="1" s="1"/>
  <c r="AR302" i="1" s="1"/>
  <c r="AT302" i="1" s="1"/>
  <c r="AV302" i="1" s="1"/>
  <c r="AX302" i="1" s="1"/>
  <c r="T302" i="1"/>
  <c r="U302" i="1" s="1"/>
  <c r="W302" i="1" s="1"/>
  <c r="Y302" i="1" s="1"/>
  <c r="AA302" i="1" s="1"/>
  <c r="AC302" i="1" s="1"/>
  <c r="AE302" i="1" s="1"/>
  <c r="AG302" i="1" s="1"/>
  <c r="AI302" i="1" s="1"/>
  <c r="E302" i="1"/>
  <c r="F302" i="1" s="1"/>
  <c r="H302" i="1" s="1"/>
  <c r="J302" i="1" s="1"/>
  <c r="L302" i="1" s="1"/>
  <c r="N302" i="1" s="1"/>
  <c r="P302" i="1" s="1"/>
  <c r="R302" i="1" s="1"/>
  <c r="AK101" i="1"/>
  <c r="AL115" i="1"/>
  <c r="AN115" i="1" s="1"/>
  <c r="AP115" i="1" s="1"/>
  <c r="AR115" i="1" s="1"/>
  <c r="AT115" i="1" s="1"/>
  <c r="AV115" i="1" s="1"/>
  <c r="AX115" i="1" s="1"/>
  <c r="U115" i="1"/>
  <c r="W115" i="1" s="1"/>
  <c r="Y115" i="1" s="1"/>
  <c r="AA115" i="1" s="1"/>
  <c r="AC115" i="1" s="1"/>
  <c r="AE115" i="1" s="1"/>
  <c r="AG115" i="1" s="1"/>
  <c r="AI115" i="1" s="1"/>
  <c r="F115" i="1"/>
  <c r="H115" i="1" s="1"/>
  <c r="J115" i="1" s="1"/>
  <c r="L115" i="1" s="1"/>
  <c r="N115" i="1" s="1"/>
  <c r="P115" i="1" s="1"/>
  <c r="R115" i="1" s="1"/>
  <c r="AK168" i="1"/>
  <c r="T168" i="1"/>
  <c r="E168" i="1"/>
  <c r="AL220" i="1"/>
  <c r="AN220" i="1" s="1"/>
  <c r="AP220" i="1" s="1"/>
  <c r="AR220" i="1" s="1"/>
  <c r="AT220" i="1" s="1"/>
  <c r="AV220" i="1" s="1"/>
  <c r="AX220" i="1" s="1"/>
  <c r="U220" i="1"/>
  <c r="W220" i="1" s="1"/>
  <c r="Y220" i="1" s="1"/>
  <c r="AA220" i="1" s="1"/>
  <c r="AC220" i="1" s="1"/>
  <c r="AE220" i="1" s="1"/>
  <c r="AG220" i="1" s="1"/>
  <c r="AI220" i="1" s="1"/>
  <c r="F220" i="1"/>
  <c r="H220" i="1" s="1"/>
  <c r="J220" i="1" s="1"/>
  <c r="L220" i="1" s="1"/>
  <c r="N220" i="1" s="1"/>
  <c r="P220" i="1" s="1"/>
  <c r="R220" i="1" s="1"/>
  <c r="AK141" i="1"/>
  <c r="T141" i="1"/>
  <c r="E141" i="1"/>
  <c r="AL162" i="1"/>
  <c r="AN162" i="1" s="1"/>
  <c r="AP162" i="1" s="1"/>
  <c r="AR162" i="1" s="1"/>
  <c r="AT162" i="1" s="1"/>
  <c r="AV162" i="1" s="1"/>
  <c r="AX162" i="1" s="1"/>
  <c r="U162" i="1"/>
  <c r="W162" i="1" s="1"/>
  <c r="Y162" i="1" s="1"/>
  <c r="AA162" i="1" s="1"/>
  <c r="AC162" i="1" s="1"/>
  <c r="AE162" i="1" s="1"/>
  <c r="AG162" i="1" s="1"/>
  <c r="AI162" i="1" s="1"/>
  <c r="F162" i="1"/>
  <c r="H162" i="1" s="1"/>
  <c r="J162" i="1" s="1"/>
  <c r="L162" i="1" s="1"/>
  <c r="N162" i="1" s="1"/>
  <c r="P162" i="1" s="1"/>
  <c r="R162" i="1" s="1"/>
  <c r="T48" i="1"/>
  <c r="T19" i="1" s="1"/>
  <c r="E26" i="1"/>
  <c r="E19" i="1" s="1"/>
  <c r="F65" i="1"/>
  <c r="H65" i="1" s="1"/>
  <c r="J65" i="1" s="1"/>
  <c r="L65" i="1" s="1"/>
  <c r="N65" i="1" s="1"/>
  <c r="P65" i="1" s="1"/>
  <c r="R65" i="1" s="1"/>
  <c r="AL22" i="1" l="1"/>
  <c r="AL23" i="1"/>
  <c r="AN23" i="1" s="1"/>
  <c r="AP23" i="1" s="1"/>
  <c r="AR23" i="1" s="1"/>
  <c r="AT23" i="1" s="1"/>
  <c r="AV23" i="1" s="1"/>
  <c r="AX23" i="1" s="1"/>
  <c r="AL24" i="1"/>
  <c r="AN24" i="1" s="1"/>
  <c r="AP24" i="1" s="1"/>
  <c r="AR24" i="1" s="1"/>
  <c r="AT24" i="1" s="1"/>
  <c r="AV24" i="1" s="1"/>
  <c r="AX24" i="1" s="1"/>
  <c r="AL25" i="1"/>
  <c r="AN25" i="1" s="1"/>
  <c r="AP25" i="1" s="1"/>
  <c r="AR25" i="1" s="1"/>
  <c r="AT25" i="1" s="1"/>
  <c r="AV25" i="1" s="1"/>
  <c r="AX25" i="1" s="1"/>
  <c r="AL26" i="1"/>
  <c r="AN26" i="1" s="1"/>
  <c r="AP26" i="1" s="1"/>
  <c r="AR26" i="1" s="1"/>
  <c r="AT26" i="1" s="1"/>
  <c r="AV26" i="1" s="1"/>
  <c r="AX26" i="1" s="1"/>
  <c r="AL29" i="1"/>
  <c r="AN29" i="1" s="1"/>
  <c r="AP29" i="1" s="1"/>
  <c r="AR29" i="1" s="1"/>
  <c r="AT29" i="1" s="1"/>
  <c r="AV29" i="1" s="1"/>
  <c r="AX29" i="1" s="1"/>
  <c r="AL30" i="1"/>
  <c r="AN30" i="1" s="1"/>
  <c r="AP30" i="1" s="1"/>
  <c r="AR30" i="1" s="1"/>
  <c r="AT30" i="1" s="1"/>
  <c r="AV30" i="1" s="1"/>
  <c r="AX30" i="1" s="1"/>
  <c r="AL31" i="1"/>
  <c r="AN31" i="1" s="1"/>
  <c r="AP31" i="1" s="1"/>
  <c r="AR31" i="1" s="1"/>
  <c r="AT31" i="1" s="1"/>
  <c r="AV31" i="1" s="1"/>
  <c r="AX31" i="1" s="1"/>
  <c r="AL34" i="1"/>
  <c r="AN34" i="1" s="1"/>
  <c r="AP34" i="1" s="1"/>
  <c r="AR34" i="1" s="1"/>
  <c r="AT34" i="1" s="1"/>
  <c r="AV34" i="1" s="1"/>
  <c r="AX34" i="1" s="1"/>
  <c r="AL35" i="1"/>
  <c r="AN35" i="1" s="1"/>
  <c r="AP35" i="1" s="1"/>
  <c r="AR35" i="1" s="1"/>
  <c r="AT35" i="1" s="1"/>
  <c r="AV35" i="1" s="1"/>
  <c r="AX35" i="1" s="1"/>
  <c r="AL36" i="1"/>
  <c r="AN36" i="1" s="1"/>
  <c r="AP36" i="1" s="1"/>
  <c r="AR36" i="1" s="1"/>
  <c r="AT36" i="1" s="1"/>
  <c r="AV36" i="1" s="1"/>
  <c r="AX36" i="1" s="1"/>
  <c r="AL41" i="1"/>
  <c r="AN41" i="1" s="1"/>
  <c r="AP41" i="1" s="1"/>
  <c r="AR41" i="1" s="1"/>
  <c r="AT41" i="1" s="1"/>
  <c r="AV41" i="1" s="1"/>
  <c r="AX41" i="1" s="1"/>
  <c r="AL45" i="1"/>
  <c r="AN45" i="1" s="1"/>
  <c r="AP45" i="1" s="1"/>
  <c r="AR45" i="1" s="1"/>
  <c r="AT45" i="1" s="1"/>
  <c r="AV45" i="1" s="1"/>
  <c r="AX45" i="1" s="1"/>
  <c r="AL48" i="1"/>
  <c r="AN48" i="1" s="1"/>
  <c r="AP48" i="1" s="1"/>
  <c r="AR48" i="1" s="1"/>
  <c r="AT48" i="1" s="1"/>
  <c r="AV48" i="1" s="1"/>
  <c r="AX48" i="1" s="1"/>
  <c r="AL49" i="1"/>
  <c r="AN49" i="1" s="1"/>
  <c r="AP49" i="1" s="1"/>
  <c r="AR49" i="1" s="1"/>
  <c r="AT49" i="1" s="1"/>
  <c r="AV49" i="1" s="1"/>
  <c r="AX49" i="1" s="1"/>
  <c r="AL50" i="1"/>
  <c r="AN50" i="1" s="1"/>
  <c r="AP50" i="1" s="1"/>
  <c r="AR50" i="1" s="1"/>
  <c r="AT50" i="1" s="1"/>
  <c r="AV50" i="1" s="1"/>
  <c r="AX50" i="1" s="1"/>
  <c r="AL53" i="1"/>
  <c r="AN53" i="1" s="1"/>
  <c r="AP53" i="1" s="1"/>
  <c r="AR53" i="1" s="1"/>
  <c r="AT53" i="1" s="1"/>
  <c r="AV53" i="1" s="1"/>
  <c r="AX53" i="1" s="1"/>
  <c r="AL54" i="1"/>
  <c r="AN54" i="1" s="1"/>
  <c r="AP54" i="1" s="1"/>
  <c r="AR54" i="1" s="1"/>
  <c r="AT54" i="1" s="1"/>
  <c r="AV54" i="1" s="1"/>
  <c r="AX54" i="1" s="1"/>
  <c r="AL55" i="1"/>
  <c r="AN55" i="1" s="1"/>
  <c r="AP55" i="1" s="1"/>
  <c r="AR55" i="1" s="1"/>
  <c r="AT55" i="1" s="1"/>
  <c r="AV55" i="1" s="1"/>
  <c r="AX55" i="1" s="1"/>
  <c r="AL58" i="1"/>
  <c r="AN58" i="1" s="1"/>
  <c r="AP58" i="1" s="1"/>
  <c r="AR58" i="1" s="1"/>
  <c r="AT58" i="1" s="1"/>
  <c r="AV58" i="1" s="1"/>
  <c r="AX58" i="1" s="1"/>
  <c r="AL59" i="1"/>
  <c r="AN59" i="1" s="1"/>
  <c r="AP59" i="1" s="1"/>
  <c r="AR59" i="1" s="1"/>
  <c r="AT59" i="1" s="1"/>
  <c r="AV59" i="1" s="1"/>
  <c r="AX59" i="1" s="1"/>
  <c r="AL60" i="1"/>
  <c r="AN60" i="1" s="1"/>
  <c r="AP60" i="1" s="1"/>
  <c r="AR60" i="1" s="1"/>
  <c r="AT60" i="1" s="1"/>
  <c r="AV60" i="1" s="1"/>
  <c r="AX60" i="1" s="1"/>
  <c r="AL63" i="1"/>
  <c r="AN63" i="1" s="1"/>
  <c r="AP63" i="1" s="1"/>
  <c r="AR63" i="1" s="1"/>
  <c r="AT63" i="1" s="1"/>
  <c r="AV63" i="1" s="1"/>
  <c r="AX63" i="1" s="1"/>
  <c r="AL65" i="1"/>
  <c r="AN65" i="1" s="1"/>
  <c r="AP65" i="1" s="1"/>
  <c r="AR65" i="1" s="1"/>
  <c r="AT65" i="1" s="1"/>
  <c r="AV65" i="1" s="1"/>
  <c r="AX65" i="1" s="1"/>
  <c r="AL68" i="1"/>
  <c r="AN68" i="1" s="1"/>
  <c r="AP68" i="1" s="1"/>
  <c r="AR68" i="1" s="1"/>
  <c r="AT68" i="1" s="1"/>
  <c r="AV68" i="1" s="1"/>
  <c r="AX68" i="1" s="1"/>
  <c r="AL69" i="1"/>
  <c r="AN69" i="1" s="1"/>
  <c r="AP69" i="1" s="1"/>
  <c r="AR69" i="1" s="1"/>
  <c r="AT69" i="1" s="1"/>
  <c r="AV69" i="1" s="1"/>
  <c r="AX69" i="1" s="1"/>
  <c r="AL72" i="1"/>
  <c r="AN72" i="1" s="1"/>
  <c r="AP72" i="1" s="1"/>
  <c r="AR72" i="1" s="1"/>
  <c r="AT72" i="1" s="1"/>
  <c r="AV72" i="1" s="1"/>
  <c r="AX72" i="1" s="1"/>
  <c r="AL73" i="1"/>
  <c r="AN73" i="1" s="1"/>
  <c r="AP73" i="1" s="1"/>
  <c r="AR73" i="1" s="1"/>
  <c r="AT73" i="1" s="1"/>
  <c r="AV73" i="1" s="1"/>
  <c r="AX73" i="1" s="1"/>
  <c r="AL74" i="1"/>
  <c r="AN74" i="1" s="1"/>
  <c r="AP74" i="1" s="1"/>
  <c r="AR74" i="1" s="1"/>
  <c r="AT74" i="1" s="1"/>
  <c r="AV74" i="1" s="1"/>
  <c r="AX74" i="1" s="1"/>
  <c r="AL75" i="1"/>
  <c r="AN75" i="1" s="1"/>
  <c r="AP75" i="1" s="1"/>
  <c r="AR75" i="1" s="1"/>
  <c r="AT75" i="1" s="1"/>
  <c r="AV75" i="1" s="1"/>
  <c r="AX75" i="1" s="1"/>
  <c r="AL76" i="1"/>
  <c r="AN76" i="1" s="1"/>
  <c r="AP76" i="1" s="1"/>
  <c r="AR76" i="1" s="1"/>
  <c r="AT76" i="1" s="1"/>
  <c r="AV76" i="1" s="1"/>
  <c r="AX76" i="1" s="1"/>
  <c r="AL77" i="1"/>
  <c r="AN77" i="1" s="1"/>
  <c r="AP77" i="1" s="1"/>
  <c r="AR77" i="1" s="1"/>
  <c r="AT77" i="1" s="1"/>
  <c r="AV77" i="1" s="1"/>
  <c r="AX77" i="1" s="1"/>
  <c r="AL78" i="1"/>
  <c r="AN78" i="1" s="1"/>
  <c r="AP78" i="1" s="1"/>
  <c r="AR78" i="1" s="1"/>
  <c r="AT78" i="1" s="1"/>
  <c r="AV78" i="1" s="1"/>
  <c r="AX78" i="1" s="1"/>
  <c r="AL79" i="1"/>
  <c r="AN79" i="1" s="1"/>
  <c r="AP79" i="1" s="1"/>
  <c r="AR79" i="1" s="1"/>
  <c r="AT79" i="1" s="1"/>
  <c r="AV79" i="1" s="1"/>
  <c r="AX79" i="1" s="1"/>
  <c r="AL80" i="1"/>
  <c r="AN80" i="1" s="1"/>
  <c r="AP80" i="1" s="1"/>
  <c r="AR80" i="1" s="1"/>
  <c r="AT80" i="1" s="1"/>
  <c r="AV80" i="1" s="1"/>
  <c r="AX80" i="1" s="1"/>
  <c r="AL81" i="1"/>
  <c r="AN81" i="1" s="1"/>
  <c r="AP81" i="1" s="1"/>
  <c r="AR81" i="1" s="1"/>
  <c r="AT81" i="1" s="1"/>
  <c r="AV81" i="1" s="1"/>
  <c r="AX81" i="1" s="1"/>
  <c r="AL106" i="1"/>
  <c r="AN106" i="1" s="1"/>
  <c r="AP106" i="1" s="1"/>
  <c r="AR106" i="1" s="1"/>
  <c r="AT106" i="1" s="1"/>
  <c r="AV106" i="1" s="1"/>
  <c r="AX106" i="1" s="1"/>
  <c r="AL107" i="1"/>
  <c r="AN107" i="1" s="1"/>
  <c r="AP107" i="1" s="1"/>
  <c r="AR107" i="1" s="1"/>
  <c r="AT107" i="1" s="1"/>
  <c r="AV107" i="1" s="1"/>
  <c r="AX107" i="1" s="1"/>
  <c r="AL108" i="1"/>
  <c r="AN108" i="1" s="1"/>
  <c r="AP108" i="1" s="1"/>
  <c r="AR108" i="1" s="1"/>
  <c r="AT108" i="1" s="1"/>
  <c r="AV108" i="1" s="1"/>
  <c r="AX108" i="1" s="1"/>
  <c r="AL113" i="1"/>
  <c r="AN113" i="1" s="1"/>
  <c r="AP113" i="1" s="1"/>
  <c r="AR113" i="1" s="1"/>
  <c r="AT113" i="1" s="1"/>
  <c r="AV113" i="1" s="1"/>
  <c r="AX113" i="1" s="1"/>
  <c r="AL114" i="1"/>
  <c r="AN114" i="1" s="1"/>
  <c r="AP114" i="1" s="1"/>
  <c r="AR114" i="1" s="1"/>
  <c r="AT114" i="1" s="1"/>
  <c r="AV114" i="1" s="1"/>
  <c r="AX114" i="1" s="1"/>
  <c r="AL116" i="1"/>
  <c r="AN116" i="1" s="1"/>
  <c r="AP116" i="1" s="1"/>
  <c r="AR116" i="1" s="1"/>
  <c r="AT116" i="1" s="1"/>
  <c r="AV116" i="1" s="1"/>
  <c r="AX116" i="1" s="1"/>
  <c r="AL117" i="1"/>
  <c r="AN117" i="1" s="1"/>
  <c r="AP117" i="1" s="1"/>
  <c r="AR117" i="1" s="1"/>
  <c r="AT117" i="1" s="1"/>
  <c r="AV117" i="1" s="1"/>
  <c r="AX117" i="1" s="1"/>
  <c r="AL118" i="1"/>
  <c r="AN118" i="1" s="1"/>
  <c r="AP118" i="1" s="1"/>
  <c r="AR118" i="1" s="1"/>
  <c r="AT118" i="1" s="1"/>
  <c r="AV118" i="1" s="1"/>
  <c r="AX118" i="1" s="1"/>
  <c r="AL119" i="1"/>
  <c r="AN119" i="1" s="1"/>
  <c r="AP119" i="1" s="1"/>
  <c r="AR119" i="1" s="1"/>
  <c r="AT119" i="1" s="1"/>
  <c r="AV119" i="1" s="1"/>
  <c r="AX119" i="1" s="1"/>
  <c r="AL122" i="1"/>
  <c r="AN122" i="1" s="1"/>
  <c r="AP122" i="1" s="1"/>
  <c r="AR122" i="1" s="1"/>
  <c r="AT122" i="1" s="1"/>
  <c r="AV122" i="1" s="1"/>
  <c r="AX122" i="1" s="1"/>
  <c r="AL123" i="1"/>
  <c r="AN123" i="1" s="1"/>
  <c r="AP123" i="1" s="1"/>
  <c r="AR123" i="1" s="1"/>
  <c r="AT123" i="1" s="1"/>
  <c r="AV123" i="1" s="1"/>
  <c r="AX123" i="1" s="1"/>
  <c r="AL124" i="1"/>
  <c r="AN124" i="1" s="1"/>
  <c r="AP124" i="1" s="1"/>
  <c r="AR124" i="1" s="1"/>
  <c r="AT124" i="1" s="1"/>
  <c r="AV124" i="1" s="1"/>
  <c r="AX124" i="1" s="1"/>
  <c r="AL127" i="1"/>
  <c r="AN127" i="1" s="1"/>
  <c r="AP127" i="1" s="1"/>
  <c r="AR127" i="1" s="1"/>
  <c r="AT127" i="1" s="1"/>
  <c r="AV127" i="1" s="1"/>
  <c r="AX127" i="1" s="1"/>
  <c r="AL130" i="1"/>
  <c r="AN130" i="1" s="1"/>
  <c r="AP130" i="1" s="1"/>
  <c r="AR130" i="1" s="1"/>
  <c r="AT130" i="1" s="1"/>
  <c r="AV130" i="1" s="1"/>
  <c r="AX130" i="1" s="1"/>
  <c r="AL131" i="1"/>
  <c r="AN131" i="1" s="1"/>
  <c r="AP131" i="1" s="1"/>
  <c r="AR131" i="1" s="1"/>
  <c r="AT131" i="1" s="1"/>
  <c r="AV131" i="1" s="1"/>
  <c r="AX131" i="1" s="1"/>
  <c r="AL145" i="1"/>
  <c r="AN145" i="1" s="1"/>
  <c r="AP145" i="1" s="1"/>
  <c r="AR145" i="1" s="1"/>
  <c r="AT145" i="1" s="1"/>
  <c r="AV145" i="1" s="1"/>
  <c r="AX145" i="1" s="1"/>
  <c r="AL146" i="1"/>
  <c r="AN146" i="1" s="1"/>
  <c r="AP146" i="1" s="1"/>
  <c r="AR146" i="1" s="1"/>
  <c r="AT146" i="1" s="1"/>
  <c r="AV146" i="1" s="1"/>
  <c r="AX146" i="1" s="1"/>
  <c r="AL147" i="1"/>
  <c r="AN147" i="1" s="1"/>
  <c r="AP147" i="1" s="1"/>
  <c r="AR147" i="1" s="1"/>
  <c r="AT147" i="1" s="1"/>
  <c r="AV147" i="1" s="1"/>
  <c r="AX147" i="1" s="1"/>
  <c r="AL150" i="1"/>
  <c r="AN150" i="1" s="1"/>
  <c r="AP150" i="1" s="1"/>
  <c r="AR150" i="1" s="1"/>
  <c r="AT150" i="1" s="1"/>
  <c r="AV150" i="1" s="1"/>
  <c r="AX150" i="1" s="1"/>
  <c r="AL151" i="1"/>
  <c r="AN151" i="1" s="1"/>
  <c r="AP151" i="1" s="1"/>
  <c r="AR151" i="1" s="1"/>
  <c r="AT151" i="1" s="1"/>
  <c r="AV151" i="1" s="1"/>
  <c r="AX151" i="1" s="1"/>
  <c r="AL152" i="1"/>
  <c r="AN152" i="1" s="1"/>
  <c r="AP152" i="1" s="1"/>
  <c r="AR152" i="1" s="1"/>
  <c r="AT152" i="1" s="1"/>
  <c r="AV152" i="1" s="1"/>
  <c r="AX152" i="1" s="1"/>
  <c r="AL153" i="1"/>
  <c r="AN153" i="1" s="1"/>
  <c r="AP153" i="1" s="1"/>
  <c r="AR153" i="1" s="1"/>
  <c r="AT153" i="1" s="1"/>
  <c r="AV153" i="1" s="1"/>
  <c r="AX153" i="1" s="1"/>
  <c r="AL154" i="1"/>
  <c r="AN154" i="1" s="1"/>
  <c r="AP154" i="1" s="1"/>
  <c r="AR154" i="1" s="1"/>
  <c r="AT154" i="1" s="1"/>
  <c r="AV154" i="1" s="1"/>
  <c r="AX154" i="1" s="1"/>
  <c r="AL157" i="1"/>
  <c r="AN157" i="1" s="1"/>
  <c r="AP157" i="1" s="1"/>
  <c r="AR157" i="1" s="1"/>
  <c r="AT157" i="1" s="1"/>
  <c r="AV157" i="1" s="1"/>
  <c r="AX157" i="1" s="1"/>
  <c r="AL158" i="1"/>
  <c r="AN158" i="1" s="1"/>
  <c r="AP158" i="1" s="1"/>
  <c r="AR158" i="1" s="1"/>
  <c r="AT158" i="1" s="1"/>
  <c r="AV158" i="1" s="1"/>
  <c r="AX158" i="1" s="1"/>
  <c r="AL159" i="1"/>
  <c r="AN159" i="1" s="1"/>
  <c r="AP159" i="1" s="1"/>
  <c r="AR159" i="1" s="1"/>
  <c r="AT159" i="1" s="1"/>
  <c r="AV159" i="1" s="1"/>
  <c r="AX159" i="1" s="1"/>
  <c r="AL160" i="1"/>
  <c r="AN160" i="1" s="1"/>
  <c r="AP160" i="1" s="1"/>
  <c r="AR160" i="1" s="1"/>
  <c r="AT160" i="1" s="1"/>
  <c r="AV160" i="1" s="1"/>
  <c r="AX160" i="1" s="1"/>
  <c r="AL172" i="1"/>
  <c r="AN172" i="1" s="1"/>
  <c r="AP172" i="1" s="1"/>
  <c r="AR172" i="1" s="1"/>
  <c r="AT172" i="1" s="1"/>
  <c r="AV172" i="1" s="1"/>
  <c r="AX172" i="1" s="1"/>
  <c r="AL173" i="1"/>
  <c r="AN173" i="1" s="1"/>
  <c r="AP173" i="1" s="1"/>
  <c r="AR173" i="1" s="1"/>
  <c r="AT173" i="1" s="1"/>
  <c r="AV173" i="1" s="1"/>
  <c r="AX173" i="1" s="1"/>
  <c r="AL176" i="1"/>
  <c r="AN176" i="1" s="1"/>
  <c r="AP176" i="1" s="1"/>
  <c r="AR176" i="1" s="1"/>
  <c r="AT176" i="1" s="1"/>
  <c r="AV176" i="1" s="1"/>
  <c r="AX176" i="1" s="1"/>
  <c r="AL177" i="1"/>
  <c r="AN177" i="1" s="1"/>
  <c r="AP177" i="1" s="1"/>
  <c r="AR177" i="1" s="1"/>
  <c r="AT177" i="1" s="1"/>
  <c r="AV177" i="1" s="1"/>
  <c r="AX177" i="1" s="1"/>
  <c r="AL180" i="1"/>
  <c r="AN180" i="1" s="1"/>
  <c r="AP180" i="1" s="1"/>
  <c r="AR180" i="1" s="1"/>
  <c r="AT180" i="1" s="1"/>
  <c r="AV180" i="1" s="1"/>
  <c r="AX180" i="1" s="1"/>
  <c r="AL181" i="1"/>
  <c r="AN181" i="1" s="1"/>
  <c r="AP181" i="1" s="1"/>
  <c r="AR181" i="1" s="1"/>
  <c r="AT181" i="1" s="1"/>
  <c r="AV181" i="1" s="1"/>
  <c r="AX181" i="1" s="1"/>
  <c r="AL184" i="1"/>
  <c r="AN184" i="1" s="1"/>
  <c r="AP184" i="1" s="1"/>
  <c r="AR184" i="1" s="1"/>
  <c r="AT184" i="1" s="1"/>
  <c r="AV184" i="1" s="1"/>
  <c r="AX184" i="1" s="1"/>
  <c r="AL185" i="1"/>
  <c r="AN185" i="1" s="1"/>
  <c r="AP185" i="1" s="1"/>
  <c r="AR185" i="1" s="1"/>
  <c r="AT185" i="1" s="1"/>
  <c r="AV185" i="1" s="1"/>
  <c r="AX185" i="1" s="1"/>
  <c r="AL188" i="1"/>
  <c r="AN188" i="1" s="1"/>
  <c r="AP188" i="1" s="1"/>
  <c r="AR188" i="1" s="1"/>
  <c r="AT188" i="1" s="1"/>
  <c r="AV188" i="1" s="1"/>
  <c r="AX188" i="1" s="1"/>
  <c r="AL189" i="1"/>
  <c r="AN189" i="1" s="1"/>
  <c r="AP189" i="1" s="1"/>
  <c r="AR189" i="1" s="1"/>
  <c r="AT189" i="1" s="1"/>
  <c r="AV189" i="1" s="1"/>
  <c r="AX189" i="1" s="1"/>
  <c r="AL192" i="1"/>
  <c r="AN192" i="1" s="1"/>
  <c r="AP192" i="1" s="1"/>
  <c r="AR192" i="1" s="1"/>
  <c r="AT192" i="1" s="1"/>
  <c r="AV192" i="1" s="1"/>
  <c r="AX192" i="1" s="1"/>
  <c r="AL193" i="1"/>
  <c r="AN193" i="1" s="1"/>
  <c r="AP193" i="1" s="1"/>
  <c r="AR193" i="1" s="1"/>
  <c r="AT193" i="1" s="1"/>
  <c r="AV193" i="1" s="1"/>
  <c r="AX193" i="1" s="1"/>
  <c r="AL196" i="1"/>
  <c r="AN196" i="1" s="1"/>
  <c r="AP196" i="1" s="1"/>
  <c r="AR196" i="1" s="1"/>
  <c r="AT196" i="1" s="1"/>
  <c r="AV196" i="1" s="1"/>
  <c r="AX196" i="1" s="1"/>
  <c r="AL197" i="1"/>
  <c r="AN197" i="1" s="1"/>
  <c r="AP197" i="1" s="1"/>
  <c r="AR197" i="1" s="1"/>
  <c r="AT197" i="1" s="1"/>
  <c r="AV197" i="1" s="1"/>
  <c r="AX197" i="1" s="1"/>
  <c r="AL200" i="1"/>
  <c r="AN200" i="1" s="1"/>
  <c r="AP200" i="1" s="1"/>
  <c r="AR200" i="1" s="1"/>
  <c r="AT200" i="1" s="1"/>
  <c r="AV200" i="1" s="1"/>
  <c r="AX200" i="1" s="1"/>
  <c r="AL201" i="1"/>
  <c r="AN201" i="1" s="1"/>
  <c r="AP201" i="1" s="1"/>
  <c r="AR201" i="1" s="1"/>
  <c r="AT201" i="1" s="1"/>
  <c r="AV201" i="1" s="1"/>
  <c r="AX201" i="1" s="1"/>
  <c r="AL204" i="1"/>
  <c r="AN204" i="1" s="1"/>
  <c r="AP204" i="1" s="1"/>
  <c r="AR204" i="1" s="1"/>
  <c r="AT204" i="1" s="1"/>
  <c r="AV204" i="1" s="1"/>
  <c r="AX204" i="1" s="1"/>
  <c r="AL205" i="1"/>
  <c r="AN205" i="1" s="1"/>
  <c r="AP205" i="1" s="1"/>
  <c r="AR205" i="1" s="1"/>
  <c r="AT205" i="1" s="1"/>
  <c r="AV205" i="1" s="1"/>
  <c r="AX205" i="1" s="1"/>
  <c r="AL206" i="1"/>
  <c r="AN206" i="1" s="1"/>
  <c r="AP206" i="1" s="1"/>
  <c r="AR206" i="1" s="1"/>
  <c r="AT206" i="1" s="1"/>
  <c r="AV206" i="1" s="1"/>
  <c r="AX206" i="1" s="1"/>
  <c r="AL207" i="1"/>
  <c r="AN207" i="1" s="1"/>
  <c r="AP207" i="1" s="1"/>
  <c r="AR207" i="1" s="1"/>
  <c r="AT207" i="1" s="1"/>
  <c r="AV207" i="1" s="1"/>
  <c r="AX207" i="1" s="1"/>
  <c r="AL210" i="1"/>
  <c r="AN210" i="1" s="1"/>
  <c r="AP210" i="1" s="1"/>
  <c r="AR210" i="1" s="1"/>
  <c r="AT210" i="1" s="1"/>
  <c r="AV210" i="1" s="1"/>
  <c r="AX210" i="1" s="1"/>
  <c r="AL211" i="1"/>
  <c r="AN211" i="1" s="1"/>
  <c r="AP211" i="1" s="1"/>
  <c r="AR211" i="1" s="1"/>
  <c r="AT211" i="1" s="1"/>
  <c r="AV211" i="1" s="1"/>
  <c r="AX211" i="1" s="1"/>
  <c r="AL214" i="1"/>
  <c r="AN214" i="1" s="1"/>
  <c r="AP214" i="1" s="1"/>
  <c r="AR214" i="1" s="1"/>
  <c r="AT214" i="1" s="1"/>
  <c r="AV214" i="1" s="1"/>
  <c r="AX214" i="1" s="1"/>
  <c r="AL215" i="1"/>
  <c r="AN215" i="1" s="1"/>
  <c r="AP215" i="1" s="1"/>
  <c r="AR215" i="1" s="1"/>
  <c r="AT215" i="1" s="1"/>
  <c r="AV215" i="1" s="1"/>
  <c r="AX215" i="1" s="1"/>
  <c r="AL218" i="1"/>
  <c r="AN218" i="1" s="1"/>
  <c r="AP218" i="1" s="1"/>
  <c r="AR218" i="1" s="1"/>
  <c r="AT218" i="1" s="1"/>
  <c r="AV218" i="1" s="1"/>
  <c r="AX218" i="1" s="1"/>
  <c r="AL219" i="1"/>
  <c r="AN219" i="1" s="1"/>
  <c r="AP219" i="1" s="1"/>
  <c r="AR219" i="1" s="1"/>
  <c r="AT219" i="1" s="1"/>
  <c r="AV219" i="1" s="1"/>
  <c r="AX219" i="1" s="1"/>
  <c r="AL231" i="1"/>
  <c r="AN231" i="1" s="1"/>
  <c r="AP231" i="1" s="1"/>
  <c r="AR231" i="1" s="1"/>
  <c r="AT231" i="1" s="1"/>
  <c r="AV231" i="1" s="1"/>
  <c r="AX231" i="1" s="1"/>
  <c r="AL236" i="1"/>
  <c r="AN236" i="1" s="1"/>
  <c r="AP236" i="1" s="1"/>
  <c r="AR236" i="1" s="1"/>
  <c r="AT236" i="1" s="1"/>
  <c r="AV236" i="1" s="1"/>
  <c r="AX236" i="1" s="1"/>
  <c r="AL237" i="1"/>
  <c r="AN237" i="1" s="1"/>
  <c r="AP237" i="1" s="1"/>
  <c r="AR237" i="1" s="1"/>
  <c r="AT237" i="1" s="1"/>
  <c r="AV237" i="1" s="1"/>
  <c r="AX237" i="1" s="1"/>
  <c r="AL240" i="1"/>
  <c r="AN240" i="1" s="1"/>
  <c r="AP240" i="1" s="1"/>
  <c r="AR240" i="1" s="1"/>
  <c r="AT240" i="1" s="1"/>
  <c r="AV240" i="1" s="1"/>
  <c r="AX240" i="1" s="1"/>
  <c r="AL241" i="1"/>
  <c r="AN241" i="1" s="1"/>
  <c r="AP241" i="1" s="1"/>
  <c r="AR241" i="1" s="1"/>
  <c r="AT241" i="1" s="1"/>
  <c r="AV241" i="1" s="1"/>
  <c r="AX241" i="1" s="1"/>
  <c r="AL246" i="1"/>
  <c r="AN246" i="1" s="1"/>
  <c r="AP246" i="1" s="1"/>
  <c r="AR246" i="1" s="1"/>
  <c r="AT246" i="1" s="1"/>
  <c r="AV246" i="1" s="1"/>
  <c r="AX246" i="1" s="1"/>
  <c r="AL247" i="1"/>
  <c r="AN247" i="1" s="1"/>
  <c r="AP247" i="1" s="1"/>
  <c r="AR247" i="1" s="1"/>
  <c r="AT247" i="1" s="1"/>
  <c r="AV247" i="1" s="1"/>
  <c r="AX247" i="1" s="1"/>
  <c r="AL248" i="1"/>
  <c r="AN248" i="1" s="1"/>
  <c r="AP248" i="1" s="1"/>
  <c r="AR248" i="1" s="1"/>
  <c r="AT248" i="1" s="1"/>
  <c r="AV248" i="1" s="1"/>
  <c r="AX248" i="1" s="1"/>
  <c r="AL249" i="1"/>
  <c r="AN249" i="1" s="1"/>
  <c r="AP249" i="1" s="1"/>
  <c r="AR249" i="1" s="1"/>
  <c r="AT249" i="1" s="1"/>
  <c r="AV249" i="1" s="1"/>
  <c r="AX249" i="1" s="1"/>
  <c r="AL250" i="1"/>
  <c r="AN250" i="1" s="1"/>
  <c r="AP250" i="1" s="1"/>
  <c r="AR250" i="1" s="1"/>
  <c r="AT250" i="1" s="1"/>
  <c r="AV250" i="1" s="1"/>
  <c r="AX250" i="1" s="1"/>
  <c r="AL253" i="1"/>
  <c r="AN253" i="1" s="1"/>
  <c r="AP253" i="1" s="1"/>
  <c r="AR253" i="1" s="1"/>
  <c r="AT253" i="1" s="1"/>
  <c r="AV253" i="1" s="1"/>
  <c r="AX253" i="1" s="1"/>
  <c r="AL254" i="1"/>
  <c r="AN254" i="1" s="1"/>
  <c r="AP254" i="1" s="1"/>
  <c r="AR254" i="1" s="1"/>
  <c r="AT254" i="1" s="1"/>
  <c r="AV254" i="1" s="1"/>
  <c r="AX254" i="1" s="1"/>
  <c r="AL255" i="1"/>
  <c r="AN255" i="1" s="1"/>
  <c r="AP255" i="1" s="1"/>
  <c r="AR255" i="1" s="1"/>
  <c r="AT255" i="1" s="1"/>
  <c r="AV255" i="1" s="1"/>
  <c r="AX255" i="1" s="1"/>
  <c r="AL258" i="1"/>
  <c r="AN258" i="1" s="1"/>
  <c r="AP258" i="1" s="1"/>
  <c r="AR258" i="1" s="1"/>
  <c r="AT258" i="1" s="1"/>
  <c r="AV258" i="1" s="1"/>
  <c r="AX258" i="1" s="1"/>
  <c r="AL259" i="1"/>
  <c r="AN259" i="1" s="1"/>
  <c r="AP259" i="1" s="1"/>
  <c r="AR259" i="1" s="1"/>
  <c r="AT259" i="1" s="1"/>
  <c r="AV259" i="1" s="1"/>
  <c r="AX259" i="1" s="1"/>
  <c r="AL261" i="1"/>
  <c r="AN261" i="1" s="1"/>
  <c r="AP261" i="1" s="1"/>
  <c r="AR261" i="1" s="1"/>
  <c r="AT261" i="1" s="1"/>
  <c r="AV261" i="1" s="1"/>
  <c r="AX261" i="1" s="1"/>
  <c r="AL283" i="1"/>
  <c r="AN283" i="1" s="1"/>
  <c r="AP283" i="1" s="1"/>
  <c r="AR283" i="1" s="1"/>
  <c r="AT283" i="1" s="1"/>
  <c r="AV283" i="1" s="1"/>
  <c r="AX283" i="1" s="1"/>
  <c r="AL284" i="1"/>
  <c r="AN284" i="1" s="1"/>
  <c r="AP284" i="1" s="1"/>
  <c r="AR284" i="1" s="1"/>
  <c r="AT284" i="1" s="1"/>
  <c r="AV284" i="1" s="1"/>
  <c r="AX284" i="1" s="1"/>
  <c r="U22" i="1"/>
  <c r="U23" i="1"/>
  <c r="W23" i="1" s="1"/>
  <c r="Y23" i="1" s="1"/>
  <c r="AA23" i="1" s="1"/>
  <c r="AC23" i="1" s="1"/>
  <c r="AE23" i="1" s="1"/>
  <c r="AG23" i="1" s="1"/>
  <c r="AI23" i="1" s="1"/>
  <c r="U24" i="1"/>
  <c r="W24" i="1" s="1"/>
  <c r="Y24" i="1" s="1"/>
  <c r="AA24" i="1" s="1"/>
  <c r="AC24" i="1" s="1"/>
  <c r="AE24" i="1" s="1"/>
  <c r="AG24" i="1" s="1"/>
  <c r="AI24" i="1" s="1"/>
  <c r="U25" i="1"/>
  <c r="W25" i="1" s="1"/>
  <c r="Y25" i="1" s="1"/>
  <c r="AA25" i="1" s="1"/>
  <c r="AC25" i="1" s="1"/>
  <c r="AE25" i="1" s="1"/>
  <c r="AG25" i="1" s="1"/>
  <c r="AI25" i="1" s="1"/>
  <c r="U26" i="1"/>
  <c r="W26" i="1" s="1"/>
  <c r="Y26" i="1" s="1"/>
  <c r="AA26" i="1" s="1"/>
  <c r="AC26" i="1" s="1"/>
  <c r="AE26" i="1" s="1"/>
  <c r="AG26" i="1" s="1"/>
  <c r="AI26" i="1" s="1"/>
  <c r="U29" i="1"/>
  <c r="W29" i="1" s="1"/>
  <c r="Y29" i="1" s="1"/>
  <c r="AA29" i="1" s="1"/>
  <c r="AC29" i="1" s="1"/>
  <c r="AE29" i="1" s="1"/>
  <c r="AG29" i="1" s="1"/>
  <c r="AI29" i="1" s="1"/>
  <c r="U30" i="1"/>
  <c r="W30" i="1" s="1"/>
  <c r="Y30" i="1" s="1"/>
  <c r="AA30" i="1" s="1"/>
  <c r="AC30" i="1" s="1"/>
  <c r="AE30" i="1" s="1"/>
  <c r="AG30" i="1" s="1"/>
  <c r="AI30" i="1" s="1"/>
  <c r="U31" i="1"/>
  <c r="W31" i="1" s="1"/>
  <c r="Y31" i="1" s="1"/>
  <c r="AA31" i="1" s="1"/>
  <c r="AC31" i="1" s="1"/>
  <c r="AE31" i="1" s="1"/>
  <c r="AG31" i="1" s="1"/>
  <c r="AI31" i="1" s="1"/>
  <c r="U34" i="1"/>
  <c r="W34" i="1" s="1"/>
  <c r="Y34" i="1" s="1"/>
  <c r="AA34" i="1" s="1"/>
  <c r="AC34" i="1" s="1"/>
  <c r="AE34" i="1" s="1"/>
  <c r="AG34" i="1" s="1"/>
  <c r="AI34" i="1" s="1"/>
  <c r="U35" i="1"/>
  <c r="W35" i="1" s="1"/>
  <c r="Y35" i="1" s="1"/>
  <c r="AA35" i="1" s="1"/>
  <c r="AC35" i="1" s="1"/>
  <c r="AE35" i="1" s="1"/>
  <c r="AG35" i="1" s="1"/>
  <c r="AI35" i="1" s="1"/>
  <c r="U36" i="1"/>
  <c r="W36" i="1" s="1"/>
  <c r="Y36" i="1" s="1"/>
  <c r="AA36" i="1" s="1"/>
  <c r="AC36" i="1" s="1"/>
  <c r="AE36" i="1" s="1"/>
  <c r="AG36" i="1" s="1"/>
  <c r="AI36" i="1" s="1"/>
  <c r="U41" i="1"/>
  <c r="W41" i="1" s="1"/>
  <c r="Y41" i="1" s="1"/>
  <c r="AA41" i="1" s="1"/>
  <c r="AC41" i="1" s="1"/>
  <c r="AE41" i="1" s="1"/>
  <c r="AG41" i="1" s="1"/>
  <c r="AI41" i="1" s="1"/>
  <c r="U45" i="1"/>
  <c r="W45" i="1" s="1"/>
  <c r="Y45" i="1" s="1"/>
  <c r="AA45" i="1" s="1"/>
  <c r="AC45" i="1" s="1"/>
  <c r="AE45" i="1" s="1"/>
  <c r="AG45" i="1" s="1"/>
  <c r="AI45" i="1" s="1"/>
  <c r="U48" i="1"/>
  <c r="W48" i="1" s="1"/>
  <c r="Y48" i="1" s="1"/>
  <c r="AA48" i="1" s="1"/>
  <c r="AC48" i="1" s="1"/>
  <c r="AE48" i="1" s="1"/>
  <c r="AG48" i="1" s="1"/>
  <c r="AI48" i="1" s="1"/>
  <c r="U49" i="1"/>
  <c r="W49" i="1" s="1"/>
  <c r="Y49" i="1" s="1"/>
  <c r="AA49" i="1" s="1"/>
  <c r="AC49" i="1" s="1"/>
  <c r="AE49" i="1" s="1"/>
  <c r="AG49" i="1" s="1"/>
  <c r="AI49" i="1" s="1"/>
  <c r="U50" i="1"/>
  <c r="W50" i="1" s="1"/>
  <c r="Y50" i="1" s="1"/>
  <c r="AA50" i="1" s="1"/>
  <c r="AC50" i="1" s="1"/>
  <c r="AE50" i="1" s="1"/>
  <c r="AG50" i="1" s="1"/>
  <c r="AI50" i="1" s="1"/>
  <c r="U53" i="1"/>
  <c r="W53" i="1" s="1"/>
  <c r="Y53" i="1" s="1"/>
  <c r="AA53" i="1" s="1"/>
  <c r="AC53" i="1" s="1"/>
  <c r="AE53" i="1" s="1"/>
  <c r="AG53" i="1" s="1"/>
  <c r="AI53" i="1" s="1"/>
  <c r="U54" i="1"/>
  <c r="W54" i="1" s="1"/>
  <c r="Y54" i="1" s="1"/>
  <c r="AA54" i="1" s="1"/>
  <c r="AC54" i="1" s="1"/>
  <c r="AE54" i="1" s="1"/>
  <c r="AG54" i="1" s="1"/>
  <c r="AI54" i="1" s="1"/>
  <c r="U55" i="1"/>
  <c r="W55" i="1" s="1"/>
  <c r="Y55" i="1" s="1"/>
  <c r="AA55" i="1" s="1"/>
  <c r="AC55" i="1" s="1"/>
  <c r="AE55" i="1" s="1"/>
  <c r="AG55" i="1" s="1"/>
  <c r="AI55" i="1" s="1"/>
  <c r="U58" i="1"/>
  <c r="W58" i="1" s="1"/>
  <c r="Y58" i="1" s="1"/>
  <c r="AA58" i="1" s="1"/>
  <c r="AC58" i="1" s="1"/>
  <c r="AE58" i="1" s="1"/>
  <c r="AG58" i="1" s="1"/>
  <c r="AI58" i="1" s="1"/>
  <c r="U60" i="1"/>
  <c r="W60" i="1" s="1"/>
  <c r="Y60" i="1" s="1"/>
  <c r="AA60" i="1" s="1"/>
  <c r="AC60" i="1" s="1"/>
  <c r="AE60" i="1" s="1"/>
  <c r="AG60" i="1" s="1"/>
  <c r="AI60" i="1" s="1"/>
  <c r="U63" i="1"/>
  <c r="W63" i="1" s="1"/>
  <c r="Y63" i="1" s="1"/>
  <c r="AA63" i="1" s="1"/>
  <c r="AC63" i="1" s="1"/>
  <c r="AE63" i="1" s="1"/>
  <c r="AG63" i="1" s="1"/>
  <c r="AI63" i="1" s="1"/>
  <c r="U64" i="1"/>
  <c r="W64" i="1" s="1"/>
  <c r="Y64" i="1" s="1"/>
  <c r="AA64" i="1" s="1"/>
  <c r="AC64" i="1" s="1"/>
  <c r="AE64" i="1" s="1"/>
  <c r="AG64" i="1" s="1"/>
  <c r="AI64" i="1" s="1"/>
  <c r="U65" i="1"/>
  <c r="W65" i="1" s="1"/>
  <c r="Y65" i="1" s="1"/>
  <c r="AA65" i="1" s="1"/>
  <c r="AC65" i="1" s="1"/>
  <c r="AE65" i="1" s="1"/>
  <c r="AG65" i="1" s="1"/>
  <c r="AI65" i="1" s="1"/>
  <c r="U68" i="1"/>
  <c r="W68" i="1" s="1"/>
  <c r="Y68" i="1" s="1"/>
  <c r="AA68" i="1" s="1"/>
  <c r="AC68" i="1" s="1"/>
  <c r="AE68" i="1" s="1"/>
  <c r="AG68" i="1" s="1"/>
  <c r="AI68" i="1" s="1"/>
  <c r="U69" i="1"/>
  <c r="W69" i="1" s="1"/>
  <c r="Y69" i="1" s="1"/>
  <c r="AA69" i="1" s="1"/>
  <c r="AC69" i="1" s="1"/>
  <c r="AE69" i="1" s="1"/>
  <c r="AG69" i="1" s="1"/>
  <c r="AI69" i="1" s="1"/>
  <c r="U72" i="1"/>
  <c r="W72" i="1" s="1"/>
  <c r="Y72" i="1" s="1"/>
  <c r="AA72" i="1" s="1"/>
  <c r="AC72" i="1" s="1"/>
  <c r="AE72" i="1" s="1"/>
  <c r="AG72" i="1" s="1"/>
  <c r="AI72" i="1" s="1"/>
  <c r="U73" i="1"/>
  <c r="W73" i="1" s="1"/>
  <c r="Y73" i="1" s="1"/>
  <c r="AA73" i="1" s="1"/>
  <c r="AC73" i="1" s="1"/>
  <c r="AE73" i="1" s="1"/>
  <c r="AG73" i="1" s="1"/>
  <c r="AI73" i="1" s="1"/>
  <c r="U74" i="1"/>
  <c r="W74" i="1" s="1"/>
  <c r="Y74" i="1" s="1"/>
  <c r="AA74" i="1" s="1"/>
  <c r="AC74" i="1" s="1"/>
  <c r="AE74" i="1" s="1"/>
  <c r="AG74" i="1" s="1"/>
  <c r="AI74" i="1" s="1"/>
  <c r="U75" i="1"/>
  <c r="W75" i="1" s="1"/>
  <c r="Y75" i="1" s="1"/>
  <c r="AA75" i="1" s="1"/>
  <c r="AC75" i="1" s="1"/>
  <c r="AE75" i="1" s="1"/>
  <c r="AG75" i="1" s="1"/>
  <c r="AI75" i="1" s="1"/>
  <c r="U76" i="1"/>
  <c r="W76" i="1" s="1"/>
  <c r="Y76" i="1" s="1"/>
  <c r="AA76" i="1" s="1"/>
  <c r="AC76" i="1" s="1"/>
  <c r="AE76" i="1" s="1"/>
  <c r="AG76" i="1" s="1"/>
  <c r="AI76" i="1" s="1"/>
  <c r="U77" i="1"/>
  <c r="W77" i="1" s="1"/>
  <c r="Y77" i="1" s="1"/>
  <c r="AA77" i="1" s="1"/>
  <c r="AC77" i="1" s="1"/>
  <c r="AE77" i="1" s="1"/>
  <c r="AG77" i="1" s="1"/>
  <c r="AI77" i="1" s="1"/>
  <c r="U78" i="1"/>
  <c r="W78" i="1" s="1"/>
  <c r="Y78" i="1" s="1"/>
  <c r="AA78" i="1" s="1"/>
  <c r="AC78" i="1" s="1"/>
  <c r="AE78" i="1" s="1"/>
  <c r="AG78" i="1" s="1"/>
  <c r="AI78" i="1" s="1"/>
  <c r="U79" i="1"/>
  <c r="W79" i="1" s="1"/>
  <c r="Y79" i="1" s="1"/>
  <c r="AA79" i="1" s="1"/>
  <c r="AC79" i="1" s="1"/>
  <c r="AE79" i="1" s="1"/>
  <c r="AG79" i="1" s="1"/>
  <c r="AI79" i="1" s="1"/>
  <c r="U80" i="1"/>
  <c r="W80" i="1" s="1"/>
  <c r="Y80" i="1" s="1"/>
  <c r="AA80" i="1" s="1"/>
  <c r="AC80" i="1" s="1"/>
  <c r="AE80" i="1" s="1"/>
  <c r="AG80" i="1" s="1"/>
  <c r="AI80" i="1" s="1"/>
  <c r="U81" i="1"/>
  <c r="W81" i="1" s="1"/>
  <c r="Y81" i="1" s="1"/>
  <c r="AA81" i="1" s="1"/>
  <c r="AC81" i="1" s="1"/>
  <c r="AE81" i="1" s="1"/>
  <c r="AG81" i="1" s="1"/>
  <c r="AI81" i="1" s="1"/>
  <c r="U106" i="1"/>
  <c r="W106" i="1" s="1"/>
  <c r="Y106" i="1" s="1"/>
  <c r="AA106" i="1" s="1"/>
  <c r="AC106" i="1" s="1"/>
  <c r="AE106" i="1" s="1"/>
  <c r="AG106" i="1" s="1"/>
  <c r="AI106" i="1" s="1"/>
  <c r="U107" i="1"/>
  <c r="W107" i="1" s="1"/>
  <c r="Y107" i="1" s="1"/>
  <c r="AA107" i="1" s="1"/>
  <c r="AC107" i="1" s="1"/>
  <c r="AE107" i="1" s="1"/>
  <c r="AG107" i="1" s="1"/>
  <c r="AI107" i="1" s="1"/>
  <c r="W108" i="1"/>
  <c r="Y108" i="1" s="1"/>
  <c r="AA108" i="1" s="1"/>
  <c r="AC108" i="1" s="1"/>
  <c r="AE108" i="1" s="1"/>
  <c r="AG108" i="1" s="1"/>
  <c r="AI108" i="1" s="1"/>
  <c r="U113" i="1"/>
  <c r="W113" i="1" s="1"/>
  <c r="Y113" i="1" s="1"/>
  <c r="AA113" i="1" s="1"/>
  <c r="AC113" i="1" s="1"/>
  <c r="AE113" i="1" s="1"/>
  <c r="AG113" i="1" s="1"/>
  <c r="AI113" i="1" s="1"/>
  <c r="U114" i="1"/>
  <c r="W114" i="1" s="1"/>
  <c r="Y114" i="1" s="1"/>
  <c r="AA114" i="1" s="1"/>
  <c r="AC114" i="1" s="1"/>
  <c r="AE114" i="1" s="1"/>
  <c r="AG114" i="1" s="1"/>
  <c r="AI114" i="1" s="1"/>
  <c r="U116" i="1"/>
  <c r="W116" i="1" s="1"/>
  <c r="Y116" i="1" s="1"/>
  <c r="AA116" i="1" s="1"/>
  <c r="AC116" i="1" s="1"/>
  <c r="AE116" i="1" s="1"/>
  <c r="AG116" i="1" s="1"/>
  <c r="AI116" i="1" s="1"/>
  <c r="U117" i="1"/>
  <c r="W117" i="1" s="1"/>
  <c r="Y117" i="1" s="1"/>
  <c r="AA117" i="1" s="1"/>
  <c r="AC117" i="1" s="1"/>
  <c r="AE117" i="1" s="1"/>
  <c r="AG117" i="1" s="1"/>
  <c r="AI117" i="1" s="1"/>
  <c r="U118" i="1"/>
  <c r="W118" i="1" s="1"/>
  <c r="Y118" i="1" s="1"/>
  <c r="AA118" i="1" s="1"/>
  <c r="AC118" i="1" s="1"/>
  <c r="AE118" i="1" s="1"/>
  <c r="AG118" i="1" s="1"/>
  <c r="AI118" i="1" s="1"/>
  <c r="U119" i="1"/>
  <c r="W119" i="1" s="1"/>
  <c r="Y119" i="1" s="1"/>
  <c r="AA119" i="1" s="1"/>
  <c r="AC119" i="1" s="1"/>
  <c r="AE119" i="1" s="1"/>
  <c r="AG119" i="1" s="1"/>
  <c r="AI119" i="1" s="1"/>
  <c r="U122" i="1"/>
  <c r="W122" i="1" s="1"/>
  <c r="Y122" i="1" s="1"/>
  <c r="AA122" i="1" s="1"/>
  <c r="AC122" i="1" s="1"/>
  <c r="AE122" i="1" s="1"/>
  <c r="AG122" i="1" s="1"/>
  <c r="AI122" i="1" s="1"/>
  <c r="U123" i="1"/>
  <c r="W123" i="1" s="1"/>
  <c r="Y123" i="1" s="1"/>
  <c r="AA123" i="1" s="1"/>
  <c r="AC123" i="1" s="1"/>
  <c r="AE123" i="1" s="1"/>
  <c r="AG123" i="1" s="1"/>
  <c r="AI123" i="1" s="1"/>
  <c r="U124" i="1"/>
  <c r="W124" i="1" s="1"/>
  <c r="Y124" i="1" s="1"/>
  <c r="AA124" i="1" s="1"/>
  <c r="AC124" i="1" s="1"/>
  <c r="AE124" i="1" s="1"/>
  <c r="AG124" i="1" s="1"/>
  <c r="AI124" i="1" s="1"/>
  <c r="U127" i="1"/>
  <c r="W127" i="1" s="1"/>
  <c r="Y127" i="1" s="1"/>
  <c r="AA127" i="1" s="1"/>
  <c r="AC127" i="1" s="1"/>
  <c r="AE127" i="1" s="1"/>
  <c r="AG127" i="1" s="1"/>
  <c r="AI127" i="1" s="1"/>
  <c r="U130" i="1"/>
  <c r="W130" i="1" s="1"/>
  <c r="Y130" i="1" s="1"/>
  <c r="AA130" i="1" s="1"/>
  <c r="AC130" i="1" s="1"/>
  <c r="AE130" i="1" s="1"/>
  <c r="AG130" i="1" s="1"/>
  <c r="AI130" i="1" s="1"/>
  <c r="U131" i="1"/>
  <c r="W131" i="1" s="1"/>
  <c r="Y131" i="1" s="1"/>
  <c r="AA131" i="1" s="1"/>
  <c r="AC131" i="1" s="1"/>
  <c r="AE131" i="1" s="1"/>
  <c r="AG131" i="1" s="1"/>
  <c r="AI131" i="1" s="1"/>
  <c r="U145" i="1"/>
  <c r="W145" i="1" s="1"/>
  <c r="Y145" i="1" s="1"/>
  <c r="AA145" i="1" s="1"/>
  <c r="AC145" i="1" s="1"/>
  <c r="AE145" i="1" s="1"/>
  <c r="AG145" i="1" s="1"/>
  <c r="AI145" i="1" s="1"/>
  <c r="U146" i="1"/>
  <c r="W146" i="1" s="1"/>
  <c r="Y146" i="1" s="1"/>
  <c r="AA146" i="1" s="1"/>
  <c r="AC146" i="1" s="1"/>
  <c r="AE146" i="1" s="1"/>
  <c r="AG146" i="1" s="1"/>
  <c r="AI146" i="1" s="1"/>
  <c r="U147" i="1"/>
  <c r="W147" i="1" s="1"/>
  <c r="Y147" i="1" s="1"/>
  <c r="AA147" i="1" s="1"/>
  <c r="AC147" i="1" s="1"/>
  <c r="AE147" i="1" s="1"/>
  <c r="AG147" i="1" s="1"/>
  <c r="AI147" i="1" s="1"/>
  <c r="U150" i="1"/>
  <c r="W150" i="1" s="1"/>
  <c r="Y150" i="1" s="1"/>
  <c r="AA150" i="1" s="1"/>
  <c r="AC150" i="1" s="1"/>
  <c r="AE150" i="1" s="1"/>
  <c r="AG150" i="1" s="1"/>
  <c r="AI150" i="1" s="1"/>
  <c r="U151" i="1"/>
  <c r="W151" i="1" s="1"/>
  <c r="Y151" i="1" s="1"/>
  <c r="AA151" i="1" s="1"/>
  <c r="AC151" i="1" s="1"/>
  <c r="AE151" i="1" s="1"/>
  <c r="AG151" i="1" s="1"/>
  <c r="AI151" i="1" s="1"/>
  <c r="U152" i="1"/>
  <c r="W152" i="1" s="1"/>
  <c r="Y152" i="1" s="1"/>
  <c r="AA152" i="1" s="1"/>
  <c r="AC152" i="1" s="1"/>
  <c r="AE152" i="1" s="1"/>
  <c r="AG152" i="1" s="1"/>
  <c r="AI152" i="1" s="1"/>
  <c r="U153" i="1"/>
  <c r="W153" i="1" s="1"/>
  <c r="Y153" i="1" s="1"/>
  <c r="AA153" i="1" s="1"/>
  <c r="AC153" i="1" s="1"/>
  <c r="AE153" i="1" s="1"/>
  <c r="AG153" i="1" s="1"/>
  <c r="AI153" i="1" s="1"/>
  <c r="U154" i="1"/>
  <c r="W154" i="1" s="1"/>
  <c r="Y154" i="1" s="1"/>
  <c r="AA154" i="1" s="1"/>
  <c r="AC154" i="1" s="1"/>
  <c r="AE154" i="1" s="1"/>
  <c r="AG154" i="1" s="1"/>
  <c r="AI154" i="1" s="1"/>
  <c r="U157" i="1"/>
  <c r="W157" i="1" s="1"/>
  <c r="Y157" i="1" s="1"/>
  <c r="AA157" i="1" s="1"/>
  <c r="AC157" i="1" s="1"/>
  <c r="AE157" i="1" s="1"/>
  <c r="AG157" i="1" s="1"/>
  <c r="AI157" i="1" s="1"/>
  <c r="U158" i="1"/>
  <c r="W158" i="1" s="1"/>
  <c r="Y158" i="1" s="1"/>
  <c r="AA158" i="1" s="1"/>
  <c r="AC158" i="1" s="1"/>
  <c r="AE158" i="1" s="1"/>
  <c r="AG158" i="1" s="1"/>
  <c r="AI158" i="1" s="1"/>
  <c r="U159" i="1"/>
  <c r="W159" i="1" s="1"/>
  <c r="Y159" i="1" s="1"/>
  <c r="AA159" i="1" s="1"/>
  <c r="AC159" i="1" s="1"/>
  <c r="AE159" i="1" s="1"/>
  <c r="AG159" i="1" s="1"/>
  <c r="AI159" i="1" s="1"/>
  <c r="U160" i="1"/>
  <c r="W160" i="1" s="1"/>
  <c r="Y160" i="1" s="1"/>
  <c r="AA160" i="1" s="1"/>
  <c r="AC160" i="1" s="1"/>
  <c r="AE160" i="1" s="1"/>
  <c r="AG160" i="1" s="1"/>
  <c r="AI160" i="1" s="1"/>
  <c r="U172" i="1"/>
  <c r="W172" i="1" s="1"/>
  <c r="Y172" i="1" s="1"/>
  <c r="AA172" i="1" s="1"/>
  <c r="AC172" i="1" s="1"/>
  <c r="AE172" i="1" s="1"/>
  <c r="AG172" i="1" s="1"/>
  <c r="AI172" i="1" s="1"/>
  <c r="U173" i="1"/>
  <c r="W173" i="1" s="1"/>
  <c r="Y173" i="1" s="1"/>
  <c r="AA173" i="1" s="1"/>
  <c r="AC173" i="1" s="1"/>
  <c r="AE173" i="1" s="1"/>
  <c r="AG173" i="1" s="1"/>
  <c r="AI173" i="1" s="1"/>
  <c r="U176" i="1"/>
  <c r="W176" i="1" s="1"/>
  <c r="Y176" i="1" s="1"/>
  <c r="AA176" i="1" s="1"/>
  <c r="AC176" i="1" s="1"/>
  <c r="AE176" i="1" s="1"/>
  <c r="AG176" i="1" s="1"/>
  <c r="AI176" i="1" s="1"/>
  <c r="U177" i="1"/>
  <c r="W177" i="1" s="1"/>
  <c r="Y177" i="1" s="1"/>
  <c r="AA177" i="1" s="1"/>
  <c r="AC177" i="1" s="1"/>
  <c r="AE177" i="1" s="1"/>
  <c r="AG177" i="1" s="1"/>
  <c r="AI177" i="1" s="1"/>
  <c r="U180" i="1"/>
  <c r="W180" i="1" s="1"/>
  <c r="Y180" i="1" s="1"/>
  <c r="AA180" i="1" s="1"/>
  <c r="AC180" i="1" s="1"/>
  <c r="AE180" i="1" s="1"/>
  <c r="AG180" i="1" s="1"/>
  <c r="AI180" i="1" s="1"/>
  <c r="U181" i="1"/>
  <c r="W181" i="1" s="1"/>
  <c r="Y181" i="1" s="1"/>
  <c r="AA181" i="1" s="1"/>
  <c r="AC181" i="1" s="1"/>
  <c r="AE181" i="1" s="1"/>
  <c r="AG181" i="1" s="1"/>
  <c r="AI181" i="1" s="1"/>
  <c r="U184" i="1"/>
  <c r="W184" i="1" s="1"/>
  <c r="Y184" i="1" s="1"/>
  <c r="AA184" i="1" s="1"/>
  <c r="AC184" i="1" s="1"/>
  <c r="AE184" i="1" s="1"/>
  <c r="AG184" i="1" s="1"/>
  <c r="AI184" i="1" s="1"/>
  <c r="U185" i="1"/>
  <c r="W185" i="1" s="1"/>
  <c r="Y185" i="1" s="1"/>
  <c r="AA185" i="1" s="1"/>
  <c r="AC185" i="1" s="1"/>
  <c r="AE185" i="1" s="1"/>
  <c r="AG185" i="1" s="1"/>
  <c r="AI185" i="1" s="1"/>
  <c r="U188" i="1"/>
  <c r="W188" i="1" s="1"/>
  <c r="Y188" i="1" s="1"/>
  <c r="AA188" i="1" s="1"/>
  <c r="AC188" i="1" s="1"/>
  <c r="AE188" i="1" s="1"/>
  <c r="AG188" i="1" s="1"/>
  <c r="AI188" i="1" s="1"/>
  <c r="U189" i="1"/>
  <c r="W189" i="1" s="1"/>
  <c r="Y189" i="1" s="1"/>
  <c r="AA189" i="1" s="1"/>
  <c r="AC189" i="1" s="1"/>
  <c r="AE189" i="1" s="1"/>
  <c r="AG189" i="1" s="1"/>
  <c r="AI189" i="1" s="1"/>
  <c r="U192" i="1"/>
  <c r="W192" i="1" s="1"/>
  <c r="Y192" i="1" s="1"/>
  <c r="AA192" i="1" s="1"/>
  <c r="AC192" i="1" s="1"/>
  <c r="AE192" i="1" s="1"/>
  <c r="AG192" i="1" s="1"/>
  <c r="AI192" i="1" s="1"/>
  <c r="U193" i="1"/>
  <c r="W193" i="1" s="1"/>
  <c r="Y193" i="1" s="1"/>
  <c r="AA193" i="1" s="1"/>
  <c r="AC193" i="1" s="1"/>
  <c r="AE193" i="1" s="1"/>
  <c r="AG193" i="1" s="1"/>
  <c r="AI193" i="1" s="1"/>
  <c r="U196" i="1"/>
  <c r="W196" i="1" s="1"/>
  <c r="Y196" i="1" s="1"/>
  <c r="AA196" i="1" s="1"/>
  <c r="AC196" i="1" s="1"/>
  <c r="AE196" i="1" s="1"/>
  <c r="AG196" i="1" s="1"/>
  <c r="AI196" i="1" s="1"/>
  <c r="U197" i="1"/>
  <c r="W197" i="1" s="1"/>
  <c r="Y197" i="1" s="1"/>
  <c r="AA197" i="1" s="1"/>
  <c r="AC197" i="1" s="1"/>
  <c r="AE197" i="1" s="1"/>
  <c r="AG197" i="1" s="1"/>
  <c r="AI197" i="1" s="1"/>
  <c r="U200" i="1"/>
  <c r="W200" i="1" s="1"/>
  <c r="Y200" i="1" s="1"/>
  <c r="AA200" i="1" s="1"/>
  <c r="AC200" i="1" s="1"/>
  <c r="AE200" i="1" s="1"/>
  <c r="AG200" i="1" s="1"/>
  <c r="AI200" i="1" s="1"/>
  <c r="U201" i="1"/>
  <c r="W201" i="1" s="1"/>
  <c r="Y201" i="1" s="1"/>
  <c r="AA201" i="1" s="1"/>
  <c r="AC201" i="1" s="1"/>
  <c r="AE201" i="1" s="1"/>
  <c r="AG201" i="1" s="1"/>
  <c r="AI201" i="1" s="1"/>
  <c r="U204" i="1"/>
  <c r="W204" i="1" s="1"/>
  <c r="Y204" i="1" s="1"/>
  <c r="AA204" i="1" s="1"/>
  <c r="AC204" i="1" s="1"/>
  <c r="AE204" i="1" s="1"/>
  <c r="AG204" i="1" s="1"/>
  <c r="AI204" i="1" s="1"/>
  <c r="U205" i="1"/>
  <c r="W205" i="1" s="1"/>
  <c r="Y205" i="1" s="1"/>
  <c r="AA205" i="1" s="1"/>
  <c r="AC205" i="1" s="1"/>
  <c r="AE205" i="1" s="1"/>
  <c r="AG205" i="1" s="1"/>
  <c r="AI205" i="1" s="1"/>
  <c r="U206" i="1"/>
  <c r="W206" i="1" s="1"/>
  <c r="Y206" i="1" s="1"/>
  <c r="AA206" i="1" s="1"/>
  <c r="AC206" i="1" s="1"/>
  <c r="AE206" i="1" s="1"/>
  <c r="AG206" i="1" s="1"/>
  <c r="AI206" i="1" s="1"/>
  <c r="U207" i="1"/>
  <c r="W207" i="1" s="1"/>
  <c r="Y207" i="1" s="1"/>
  <c r="AA207" i="1" s="1"/>
  <c r="AC207" i="1" s="1"/>
  <c r="AE207" i="1" s="1"/>
  <c r="AG207" i="1" s="1"/>
  <c r="AI207" i="1" s="1"/>
  <c r="U210" i="1"/>
  <c r="W210" i="1" s="1"/>
  <c r="Y210" i="1" s="1"/>
  <c r="AA210" i="1" s="1"/>
  <c r="AC210" i="1" s="1"/>
  <c r="AE210" i="1" s="1"/>
  <c r="AG210" i="1" s="1"/>
  <c r="AI210" i="1" s="1"/>
  <c r="U211" i="1"/>
  <c r="W211" i="1" s="1"/>
  <c r="Y211" i="1" s="1"/>
  <c r="AA211" i="1" s="1"/>
  <c r="AC211" i="1" s="1"/>
  <c r="AE211" i="1" s="1"/>
  <c r="AG211" i="1" s="1"/>
  <c r="AI211" i="1" s="1"/>
  <c r="U214" i="1"/>
  <c r="W214" i="1" s="1"/>
  <c r="Y214" i="1" s="1"/>
  <c r="AA214" i="1" s="1"/>
  <c r="AC214" i="1" s="1"/>
  <c r="AE214" i="1" s="1"/>
  <c r="AG214" i="1" s="1"/>
  <c r="AI214" i="1" s="1"/>
  <c r="U215" i="1"/>
  <c r="W215" i="1" s="1"/>
  <c r="Y215" i="1" s="1"/>
  <c r="AA215" i="1" s="1"/>
  <c r="AC215" i="1" s="1"/>
  <c r="AE215" i="1" s="1"/>
  <c r="AG215" i="1" s="1"/>
  <c r="AI215" i="1" s="1"/>
  <c r="U218" i="1"/>
  <c r="W218" i="1" s="1"/>
  <c r="Y218" i="1" s="1"/>
  <c r="AA218" i="1" s="1"/>
  <c r="AC218" i="1" s="1"/>
  <c r="AE218" i="1" s="1"/>
  <c r="AG218" i="1" s="1"/>
  <c r="AI218" i="1" s="1"/>
  <c r="U219" i="1"/>
  <c r="W219" i="1" s="1"/>
  <c r="Y219" i="1" s="1"/>
  <c r="AA219" i="1" s="1"/>
  <c r="AC219" i="1" s="1"/>
  <c r="AE219" i="1" s="1"/>
  <c r="AG219" i="1" s="1"/>
  <c r="AI219" i="1" s="1"/>
  <c r="U231" i="1"/>
  <c r="W231" i="1" s="1"/>
  <c r="Y231" i="1" s="1"/>
  <c r="AA231" i="1" s="1"/>
  <c r="AC231" i="1" s="1"/>
  <c r="AE231" i="1" s="1"/>
  <c r="AG231" i="1" s="1"/>
  <c r="AI231" i="1" s="1"/>
  <c r="U236" i="1"/>
  <c r="W236" i="1" s="1"/>
  <c r="Y236" i="1" s="1"/>
  <c r="AA236" i="1" s="1"/>
  <c r="AC236" i="1" s="1"/>
  <c r="AE236" i="1" s="1"/>
  <c r="AG236" i="1" s="1"/>
  <c r="AI236" i="1" s="1"/>
  <c r="U237" i="1"/>
  <c r="W237" i="1" s="1"/>
  <c r="Y237" i="1" s="1"/>
  <c r="AA237" i="1" s="1"/>
  <c r="AC237" i="1" s="1"/>
  <c r="AE237" i="1" s="1"/>
  <c r="AG237" i="1" s="1"/>
  <c r="AI237" i="1" s="1"/>
  <c r="U240" i="1"/>
  <c r="W240" i="1" s="1"/>
  <c r="Y240" i="1" s="1"/>
  <c r="AA240" i="1" s="1"/>
  <c r="AC240" i="1" s="1"/>
  <c r="AE240" i="1" s="1"/>
  <c r="AG240" i="1" s="1"/>
  <c r="AI240" i="1" s="1"/>
  <c r="U241" i="1"/>
  <c r="W241" i="1" s="1"/>
  <c r="Y241" i="1" s="1"/>
  <c r="AA241" i="1" s="1"/>
  <c r="AC241" i="1" s="1"/>
  <c r="AE241" i="1" s="1"/>
  <c r="AG241" i="1" s="1"/>
  <c r="AI241" i="1" s="1"/>
  <c r="U246" i="1"/>
  <c r="W246" i="1" s="1"/>
  <c r="Y246" i="1" s="1"/>
  <c r="AA246" i="1" s="1"/>
  <c r="AC246" i="1" s="1"/>
  <c r="AE246" i="1" s="1"/>
  <c r="AG246" i="1" s="1"/>
  <c r="AI246" i="1" s="1"/>
  <c r="U247" i="1"/>
  <c r="W247" i="1" s="1"/>
  <c r="Y247" i="1" s="1"/>
  <c r="AA247" i="1" s="1"/>
  <c r="AC247" i="1" s="1"/>
  <c r="AE247" i="1" s="1"/>
  <c r="AG247" i="1" s="1"/>
  <c r="AI247" i="1" s="1"/>
  <c r="U248" i="1"/>
  <c r="W248" i="1" s="1"/>
  <c r="Y248" i="1" s="1"/>
  <c r="AA248" i="1" s="1"/>
  <c r="AC248" i="1" s="1"/>
  <c r="AE248" i="1" s="1"/>
  <c r="AG248" i="1" s="1"/>
  <c r="AI248" i="1" s="1"/>
  <c r="U249" i="1"/>
  <c r="W249" i="1" s="1"/>
  <c r="Y249" i="1" s="1"/>
  <c r="AA249" i="1" s="1"/>
  <c r="AC249" i="1" s="1"/>
  <c r="AE249" i="1" s="1"/>
  <c r="AG249" i="1" s="1"/>
  <c r="AI249" i="1" s="1"/>
  <c r="U250" i="1"/>
  <c r="W250" i="1" s="1"/>
  <c r="Y250" i="1" s="1"/>
  <c r="AA250" i="1" s="1"/>
  <c r="AC250" i="1" s="1"/>
  <c r="AE250" i="1" s="1"/>
  <c r="AG250" i="1" s="1"/>
  <c r="AI250" i="1" s="1"/>
  <c r="U253" i="1"/>
  <c r="W253" i="1" s="1"/>
  <c r="Y253" i="1" s="1"/>
  <c r="AA253" i="1" s="1"/>
  <c r="AC253" i="1" s="1"/>
  <c r="AE253" i="1" s="1"/>
  <c r="AG253" i="1" s="1"/>
  <c r="AI253" i="1" s="1"/>
  <c r="U254" i="1"/>
  <c r="W254" i="1" s="1"/>
  <c r="Y254" i="1" s="1"/>
  <c r="AA254" i="1" s="1"/>
  <c r="AC254" i="1" s="1"/>
  <c r="AE254" i="1" s="1"/>
  <c r="AG254" i="1" s="1"/>
  <c r="AI254" i="1" s="1"/>
  <c r="U255" i="1"/>
  <c r="W255" i="1" s="1"/>
  <c r="Y255" i="1" s="1"/>
  <c r="AA255" i="1" s="1"/>
  <c r="AC255" i="1" s="1"/>
  <c r="AE255" i="1" s="1"/>
  <c r="AG255" i="1" s="1"/>
  <c r="AI255" i="1" s="1"/>
  <c r="U258" i="1"/>
  <c r="W258" i="1" s="1"/>
  <c r="Y258" i="1" s="1"/>
  <c r="AA258" i="1" s="1"/>
  <c r="AC258" i="1" s="1"/>
  <c r="AE258" i="1" s="1"/>
  <c r="AG258" i="1" s="1"/>
  <c r="AI258" i="1" s="1"/>
  <c r="U259" i="1"/>
  <c r="W259" i="1" s="1"/>
  <c r="Y259" i="1" s="1"/>
  <c r="AA259" i="1" s="1"/>
  <c r="AC259" i="1" s="1"/>
  <c r="AE259" i="1" s="1"/>
  <c r="AG259" i="1" s="1"/>
  <c r="AI259" i="1" s="1"/>
  <c r="U261" i="1"/>
  <c r="W261" i="1" s="1"/>
  <c r="Y261" i="1" s="1"/>
  <c r="AA261" i="1" s="1"/>
  <c r="AC261" i="1" s="1"/>
  <c r="AE261" i="1" s="1"/>
  <c r="AG261" i="1" s="1"/>
  <c r="AI261" i="1" s="1"/>
  <c r="U283" i="1"/>
  <c r="W283" i="1" s="1"/>
  <c r="Y283" i="1" s="1"/>
  <c r="AA283" i="1" s="1"/>
  <c r="AC283" i="1" s="1"/>
  <c r="AE283" i="1" s="1"/>
  <c r="AG283" i="1" s="1"/>
  <c r="AI283" i="1" s="1"/>
  <c r="U284" i="1"/>
  <c r="W284" i="1" s="1"/>
  <c r="Y284" i="1" s="1"/>
  <c r="AA284" i="1" s="1"/>
  <c r="AC284" i="1" s="1"/>
  <c r="AE284" i="1" s="1"/>
  <c r="AG284" i="1" s="1"/>
  <c r="AI284" i="1" s="1"/>
  <c r="F22" i="1"/>
  <c r="H22" i="1" s="1"/>
  <c r="J22" i="1" s="1"/>
  <c r="L22" i="1" s="1"/>
  <c r="N22" i="1" s="1"/>
  <c r="P22" i="1" s="1"/>
  <c r="R22" i="1" s="1"/>
  <c r="F23" i="1"/>
  <c r="H23" i="1" s="1"/>
  <c r="J23" i="1" s="1"/>
  <c r="L23" i="1" s="1"/>
  <c r="N23" i="1" s="1"/>
  <c r="P23" i="1" s="1"/>
  <c r="R23" i="1" s="1"/>
  <c r="F24" i="1"/>
  <c r="H24" i="1" s="1"/>
  <c r="J24" i="1" s="1"/>
  <c r="L24" i="1" s="1"/>
  <c r="N24" i="1" s="1"/>
  <c r="P24" i="1" s="1"/>
  <c r="R24" i="1" s="1"/>
  <c r="F25" i="1"/>
  <c r="H25" i="1" s="1"/>
  <c r="J25" i="1" s="1"/>
  <c r="L25" i="1" s="1"/>
  <c r="N25" i="1" s="1"/>
  <c r="P25" i="1" s="1"/>
  <c r="R25" i="1" s="1"/>
  <c r="F26" i="1"/>
  <c r="H26" i="1" s="1"/>
  <c r="J26" i="1" s="1"/>
  <c r="L26" i="1" s="1"/>
  <c r="N26" i="1" s="1"/>
  <c r="P26" i="1" s="1"/>
  <c r="R26" i="1" s="1"/>
  <c r="F29" i="1"/>
  <c r="H29" i="1" s="1"/>
  <c r="J29" i="1" s="1"/>
  <c r="L29" i="1" s="1"/>
  <c r="N29" i="1" s="1"/>
  <c r="P29" i="1" s="1"/>
  <c r="R29" i="1" s="1"/>
  <c r="F31" i="1"/>
  <c r="H31" i="1" s="1"/>
  <c r="J31" i="1" s="1"/>
  <c r="L31" i="1" s="1"/>
  <c r="N31" i="1" s="1"/>
  <c r="P31" i="1" s="1"/>
  <c r="R31" i="1" s="1"/>
  <c r="F34" i="1"/>
  <c r="H34" i="1" s="1"/>
  <c r="J34" i="1" s="1"/>
  <c r="L34" i="1" s="1"/>
  <c r="N34" i="1" s="1"/>
  <c r="P34" i="1" s="1"/>
  <c r="R34" i="1" s="1"/>
  <c r="F35" i="1"/>
  <c r="H35" i="1" s="1"/>
  <c r="J35" i="1" s="1"/>
  <c r="L35" i="1" s="1"/>
  <c r="N35" i="1" s="1"/>
  <c r="P35" i="1" s="1"/>
  <c r="R35" i="1" s="1"/>
  <c r="F36" i="1"/>
  <c r="H36" i="1" s="1"/>
  <c r="J36" i="1" s="1"/>
  <c r="L36" i="1" s="1"/>
  <c r="N36" i="1" s="1"/>
  <c r="P36" i="1" s="1"/>
  <c r="R36" i="1" s="1"/>
  <c r="F41" i="1"/>
  <c r="H41" i="1" s="1"/>
  <c r="J41" i="1" s="1"/>
  <c r="L41" i="1" s="1"/>
  <c r="N41" i="1" s="1"/>
  <c r="P41" i="1" s="1"/>
  <c r="R41" i="1" s="1"/>
  <c r="F45" i="1"/>
  <c r="H45" i="1" s="1"/>
  <c r="J45" i="1" s="1"/>
  <c r="L45" i="1" s="1"/>
  <c r="N45" i="1" s="1"/>
  <c r="P45" i="1" s="1"/>
  <c r="R45" i="1" s="1"/>
  <c r="F48" i="1"/>
  <c r="H48" i="1" s="1"/>
  <c r="J48" i="1" s="1"/>
  <c r="L48" i="1" s="1"/>
  <c r="N48" i="1" s="1"/>
  <c r="P48" i="1" s="1"/>
  <c r="R48" i="1" s="1"/>
  <c r="F49" i="1"/>
  <c r="H49" i="1" s="1"/>
  <c r="J49" i="1" s="1"/>
  <c r="L49" i="1" s="1"/>
  <c r="N49" i="1" s="1"/>
  <c r="P49" i="1" s="1"/>
  <c r="R49" i="1" s="1"/>
  <c r="F50" i="1"/>
  <c r="H50" i="1" s="1"/>
  <c r="J50" i="1" s="1"/>
  <c r="L50" i="1" s="1"/>
  <c r="N50" i="1" s="1"/>
  <c r="P50" i="1" s="1"/>
  <c r="R50" i="1" s="1"/>
  <c r="F53" i="1"/>
  <c r="H53" i="1" s="1"/>
  <c r="J53" i="1" s="1"/>
  <c r="L53" i="1" s="1"/>
  <c r="N53" i="1" s="1"/>
  <c r="P53" i="1" s="1"/>
  <c r="R53" i="1" s="1"/>
  <c r="F54" i="1"/>
  <c r="H54" i="1" s="1"/>
  <c r="J54" i="1" s="1"/>
  <c r="L54" i="1" s="1"/>
  <c r="N54" i="1" s="1"/>
  <c r="P54" i="1" s="1"/>
  <c r="R54" i="1" s="1"/>
  <c r="F55" i="1"/>
  <c r="H55" i="1" s="1"/>
  <c r="J55" i="1" s="1"/>
  <c r="L55" i="1" s="1"/>
  <c r="N55" i="1" s="1"/>
  <c r="P55" i="1" s="1"/>
  <c r="R55" i="1" s="1"/>
  <c r="F58" i="1"/>
  <c r="H58" i="1" s="1"/>
  <c r="J58" i="1" s="1"/>
  <c r="L58" i="1" s="1"/>
  <c r="N58" i="1" s="1"/>
  <c r="P58" i="1" s="1"/>
  <c r="R58" i="1" s="1"/>
  <c r="F59" i="1"/>
  <c r="H59" i="1" s="1"/>
  <c r="J59" i="1" s="1"/>
  <c r="L59" i="1" s="1"/>
  <c r="N59" i="1" s="1"/>
  <c r="P59" i="1" s="1"/>
  <c r="R59" i="1" s="1"/>
  <c r="F60" i="1"/>
  <c r="H60" i="1" s="1"/>
  <c r="J60" i="1" s="1"/>
  <c r="L60" i="1" s="1"/>
  <c r="N60" i="1" s="1"/>
  <c r="P60" i="1" s="1"/>
  <c r="R60" i="1" s="1"/>
  <c r="F63" i="1"/>
  <c r="H63" i="1" s="1"/>
  <c r="J63" i="1" s="1"/>
  <c r="L63" i="1" s="1"/>
  <c r="N63" i="1" s="1"/>
  <c r="P63" i="1" s="1"/>
  <c r="R63" i="1" s="1"/>
  <c r="F64" i="1"/>
  <c r="H64" i="1" s="1"/>
  <c r="J64" i="1" s="1"/>
  <c r="L64" i="1" s="1"/>
  <c r="N64" i="1" s="1"/>
  <c r="P64" i="1" s="1"/>
  <c r="R64" i="1" s="1"/>
  <c r="F68" i="1"/>
  <c r="H68" i="1" s="1"/>
  <c r="J68" i="1" s="1"/>
  <c r="L68" i="1" s="1"/>
  <c r="N68" i="1" s="1"/>
  <c r="P68" i="1" s="1"/>
  <c r="R68" i="1" s="1"/>
  <c r="F69" i="1"/>
  <c r="H69" i="1" s="1"/>
  <c r="J69" i="1" s="1"/>
  <c r="L69" i="1" s="1"/>
  <c r="N69" i="1" s="1"/>
  <c r="P69" i="1" s="1"/>
  <c r="R69" i="1" s="1"/>
  <c r="F72" i="1"/>
  <c r="H72" i="1" s="1"/>
  <c r="J72" i="1" s="1"/>
  <c r="L72" i="1" s="1"/>
  <c r="N72" i="1" s="1"/>
  <c r="P72" i="1" s="1"/>
  <c r="R72" i="1" s="1"/>
  <c r="F73" i="1"/>
  <c r="H73" i="1" s="1"/>
  <c r="J73" i="1" s="1"/>
  <c r="L73" i="1" s="1"/>
  <c r="N73" i="1" s="1"/>
  <c r="P73" i="1" s="1"/>
  <c r="R73" i="1" s="1"/>
  <c r="F74" i="1"/>
  <c r="H74" i="1" s="1"/>
  <c r="J74" i="1" s="1"/>
  <c r="L74" i="1" s="1"/>
  <c r="N74" i="1" s="1"/>
  <c r="P74" i="1" s="1"/>
  <c r="R74" i="1" s="1"/>
  <c r="F75" i="1"/>
  <c r="H75" i="1" s="1"/>
  <c r="J75" i="1" s="1"/>
  <c r="L75" i="1" s="1"/>
  <c r="N75" i="1" s="1"/>
  <c r="P75" i="1" s="1"/>
  <c r="R75" i="1" s="1"/>
  <c r="F76" i="1"/>
  <c r="H76" i="1" s="1"/>
  <c r="J76" i="1" s="1"/>
  <c r="L76" i="1" s="1"/>
  <c r="N76" i="1" s="1"/>
  <c r="P76" i="1" s="1"/>
  <c r="R76" i="1" s="1"/>
  <c r="F77" i="1"/>
  <c r="H77" i="1" s="1"/>
  <c r="J77" i="1" s="1"/>
  <c r="L77" i="1" s="1"/>
  <c r="N77" i="1" s="1"/>
  <c r="P77" i="1" s="1"/>
  <c r="R77" i="1" s="1"/>
  <c r="F78" i="1"/>
  <c r="H78" i="1" s="1"/>
  <c r="J78" i="1" s="1"/>
  <c r="L78" i="1" s="1"/>
  <c r="N78" i="1" s="1"/>
  <c r="P78" i="1" s="1"/>
  <c r="R78" i="1" s="1"/>
  <c r="F79" i="1"/>
  <c r="H79" i="1" s="1"/>
  <c r="J79" i="1" s="1"/>
  <c r="L79" i="1" s="1"/>
  <c r="N79" i="1" s="1"/>
  <c r="P79" i="1" s="1"/>
  <c r="R79" i="1" s="1"/>
  <c r="F80" i="1"/>
  <c r="H80" i="1" s="1"/>
  <c r="J80" i="1" s="1"/>
  <c r="L80" i="1" s="1"/>
  <c r="N80" i="1" s="1"/>
  <c r="P80" i="1" s="1"/>
  <c r="R80" i="1" s="1"/>
  <c r="F81" i="1"/>
  <c r="H81" i="1" s="1"/>
  <c r="J81" i="1" s="1"/>
  <c r="L81" i="1" s="1"/>
  <c r="N81" i="1" s="1"/>
  <c r="P81" i="1" s="1"/>
  <c r="R81" i="1" s="1"/>
  <c r="F106" i="1"/>
  <c r="H106" i="1" s="1"/>
  <c r="J106" i="1" s="1"/>
  <c r="L106" i="1" s="1"/>
  <c r="N106" i="1" s="1"/>
  <c r="P106" i="1" s="1"/>
  <c r="R106" i="1" s="1"/>
  <c r="F107" i="1"/>
  <c r="H107" i="1" s="1"/>
  <c r="J107" i="1" s="1"/>
  <c r="L107" i="1" s="1"/>
  <c r="N107" i="1" s="1"/>
  <c r="P107" i="1" s="1"/>
  <c r="R107" i="1" s="1"/>
  <c r="F108" i="1"/>
  <c r="H108" i="1" s="1"/>
  <c r="J108" i="1" s="1"/>
  <c r="L108" i="1" s="1"/>
  <c r="N108" i="1" s="1"/>
  <c r="P108" i="1" s="1"/>
  <c r="R108" i="1" s="1"/>
  <c r="F113" i="1"/>
  <c r="H113" i="1" s="1"/>
  <c r="J113" i="1" s="1"/>
  <c r="L113" i="1" s="1"/>
  <c r="N113" i="1" s="1"/>
  <c r="P113" i="1" s="1"/>
  <c r="R113" i="1" s="1"/>
  <c r="F114" i="1"/>
  <c r="H114" i="1" s="1"/>
  <c r="J114" i="1" s="1"/>
  <c r="L114" i="1" s="1"/>
  <c r="N114" i="1" s="1"/>
  <c r="P114" i="1" s="1"/>
  <c r="R114" i="1" s="1"/>
  <c r="F116" i="1"/>
  <c r="H116" i="1" s="1"/>
  <c r="J116" i="1" s="1"/>
  <c r="L116" i="1" s="1"/>
  <c r="N116" i="1" s="1"/>
  <c r="P116" i="1" s="1"/>
  <c r="R116" i="1" s="1"/>
  <c r="F117" i="1"/>
  <c r="H117" i="1" s="1"/>
  <c r="J117" i="1" s="1"/>
  <c r="L117" i="1" s="1"/>
  <c r="N117" i="1" s="1"/>
  <c r="P117" i="1" s="1"/>
  <c r="R117" i="1" s="1"/>
  <c r="F118" i="1"/>
  <c r="H118" i="1" s="1"/>
  <c r="J118" i="1" s="1"/>
  <c r="L118" i="1" s="1"/>
  <c r="N118" i="1" s="1"/>
  <c r="P118" i="1" s="1"/>
  <c r="R118" i="1" s="1"/>
  <c r="F119" i="1"/>
  <c r="H119" i="1" s="1"/>
  <c r="J119" i="1" s="1"/>
  <c r="L119" i="1" s="1"/>
  <c r="N119" i="1" s="1"/>
  <c r="P119" i="1" s="1"/>
  <c r="R119" i="1" s="1"/>
  <c r="F122" i="1"/>
  <c r="H122" i="1" s="1"/>
  <c r="J122" i="1" s="1"/>
  <c r="L122" i="1" s="1"/>
  <c r="N122" i="1" s="1"/>
  <c r="P122" i="1" s="1"/>
  <c r="R122" i="1" s="1"/>
  <c r="F123" i="1"/>
  <c r="H123" i="1" s="1"/>
  <c r="J123" i="1" s="1"/>
  <c r="L123" i="1" s="1"/>
  <c r="N123" i="1" s="1"/>
  <c r="P123" i="1" s="1"/>
  <c r="R123" i="1" s="1"/>
  <c r="F124" i="1"/>
  <c r="H124" i="1" s="1"/>
  <c r="J124" i="1" s="1"/>
  <c r="L124" i="1" s="1"/>
  <c r="N124" i="1" s="1"/>
  <c r="P124" i="1" s="1"/>
  <c r="R124" i="1" s="1"/>
  <c r="F127" i="1"/>
  <c r="H127" i="1" s="1"/>
  <c r="J127" i="1" s="1"/>
  <c r="L127" i="1" s="1"/>
  <c r="N127" i="1" s="1"/>
  <c r="P127" i="1" s="1"/>
  <c r="R127" i="1" s="1"/>
  <c r="F130" i="1"/>
  <c r="H130" i="1" s="1"/>
  <c r="J130" i="1" s="1"/>
  <c r="L130" i="1" s="1"/>
  <c r="N130" i="1" s="1"/>
  <c r="P130" i="1" s="1"/>
  <c r="R130" i="1" s="1"/>
  <c r="F131" i="1"/>
  <c r="H131" i="1" s="1"/>
  <c r="J131" i="1" s="1"/>
  <c r="L131" i="1" s="1"/>
  <c r="N131" i="1" s="1"/>
  <c r="P131" i="1" s="1"/>
  <c r="R131" i="1" s="1"/>
  <c r="F145" i="1"/>
  <c r="H145" i="1" s="1"/>
  <c r="J145" i="1" s="1"/>
  <c r="L145" i="1" s="1"/>
  <c r="N145" i="1" s="1"/>
  <c r="P145" i="1" s="1"/>
  <c r="R145" i="1" s="1"/>
  <c r="F146" i="1"/>
  <c r="H146" i="1" s="1"/>
  <c r="J146" i="1" s="1"/>
  <c r="L146" i="1" s="1"/>
  <c r="N146" i="1" s="1"/>
  <c r="P146" i="1" s="1"/>
  <c r="R146" i="1" s="1"/>
  <c r="F147" i="1"/>
  <c r="H147" i="1" s="1"/>
  <c r="J147" i="1" s="1"/>
  <c r="L147" i="1" s="1"/>
  <c r="N147" i="1" s="1"/>
  <c r="P147" i="1" s="1"/>
  <c r="R147" i="1" s="1"/>
  <c r="F150" i="1"/>
  <c r="H150" i="1" s="1"/>
  <c r="J150" i="1" s="1"/>
  <c r="L150" i="1" s="1"/>
  <c r="N150" i="1" s="1"/>
  <c r="P150" i="1" s="1"/>
  <c r="R150" i="1" s="1"/>
  <c r="F151" i="1"/>
  <c r="H151" i="1" s="1"/>
  <c r="J151" i="1" s="1"/>
  <c r="L151" i="1" s="1"/>
  <c r="N151" i="1" s="1"/>
  <c r="P151" i="1" s="1"/>
  <c r="R151" i="1" s="1"/>
  <c r="F152" i="1"/>
  <c r="H152" i="1" s="1"/>
  <c r="J152" i="1" s="1"/>
  <c r="L152" i="1" s="1"/>
  <c r="N152" i="1" s="1"/>
  <c r="P152" i="1" s="1"/>
  <c r="R152" i="1" s="1"/>
  <c r="F153" i="1"/>
  <c r="H153" i="1" s="1"/>
  <c r="J153" i="1" s="1"/>
  <c r="L153" i="1" s="1"/>
  <c r="N153" i="1" s="1"/>
  <c r="P153" i="1" s="1"/>
  <c r="R153" i="1" s="1"/>
  <c r="F154" i="1"/>
  <c r="H154" i="1" s="1"/>
  <c r="J154" i="1" s="1"/>
  <c r="L154" i="1" s="1"/>
  <c r="N154" i="1" s="1"/>
  <c r="P154" i="1" s="1"/>
  <c r="R154" i="1" s="1"/>
  <c r="F157" i="1"/>
  <c r="H157" i="1" s="1"/>
  <c r="J157" i="1" s="1"/>
  <c r="L157" i="1" s="1"/>
  <c r="N157" i="1" s="1"/>
  <c r="P157" i="1" s="1"/>
  <c r="R157" i="1" s="1"/>
  <c r="F158" i="1"/>
  <c r="H158" i="1" s="1"/>
  <c r="J158" i="1" s="1"/>
  <c r="L158" i="1" s="1"/>
  <c r="N158" i="1" s="1"/>
  <c r="P158" i="1" s="1"/>
  <c r="R158" i="1" s="1"/>
  <c r="F159" i="1"/>
  <c r="H159" i="1" s="1"/>
  <c r="J159" i="1" s="1"/>
  <c r="L159" i="1" s="1"/>
  <c r="N159" i="1" s="1"/>
  <c r="P159" i="1" s="1"/>
  <c r="R159" i="1" s="1"/>
  <c r="F160" i="1"/>
  <c r="H160" i="1" s="1"/>
  <c r="J160" i="1" s="1"/>
  <c r="L160" i="1" s="1"/>
  <c r="N160" i="1" s="1"/>
  <c r="P160" i="1" s="1"/>
  <c r="R160" i="1" s="1"/>
  <c r="F172" i="1"/>
  <c r="H172" i="1" s="1"/>
  <c r="J172" i="1" s="1"/>
  <c r="L172" i="1" s="1"/>
  <c r="N172" i="1" s="1"/>
  <c r="P172" i="1" s="1"/>
  <c r="R172" i="1" s="1"/>
  <c r="F173" i="1"/>
  <c r="H173" i="1" s="1"/>
  <c r="J173" i="1" s="1"/>
  <c r="L173" i="1" s="1"/>
  <c r="N173" i="1" s="1"/>
  <c r="P173" i="1" s="1"/>
  <c r="R173" i="1" s="1"/>
  <c r="F176" i="1"/>
  <c r="H176" i="1" s="1"/>
  <c r="J176" i="1" s="1"/>
  <c r="L176" i="1" s="1"/>
  <c r="N176" i="1" s="1"/>
  <c r="P176" i="1" s="1"/>
  <c r="R176" i="1" s="1"/>
  <c r="F177" i="1"/>
  <c r="H177" i="1" s="1"/>
  <c r="J177" i="1" s="1"/>
  <c r="L177" i="1" s="1"/>
  <c r="N177" i="1" s="1"/>
  <c r="P177" i="1" s="1"/>
  <c r="R177" i="1" s="1"/>
  <c r="F180" i="1"/>
  <c r="H180" i="1" s="1"/>
  <c r="J180" i="1" s="1"/>
  <c r="L180" i="1" s="1"/>
  <c r="N180" i="1" s="1"/>
  <c r="P180" i="1" s="1"/>
  <c r="R180" i="1" s="1"/>
  <c r="F181" i="1"/>
  <c r="H181" i="1" s="1"/>
  <c r="J181" i="1" s="1"/>
  <c r="L181" i="1" s="1"/>
  <c r="N181" i="1" s="1"/>
  <c r="P181" i="1" s="1"/>
  <c r="R181" i="1" s="1"/>
  <c r="F184" i="1"/>
  <c r="H184" i="1" s="1"/>
  <c r="J184" i="1" s="1"/>
  <c r="L184" i="1" s="1"/>
  <c r="N184" i="1" s="1"/>
  <c r="P184" i="1" s="1"/>
  <c r="R184" i="1" s="1"/>
  <c r="F185" i="1"/>
  <c r="H185" i="1" s="1"/>
  <c r="J185" i="1" s="1"/>
  <c r="L185" i="1" s="1"/>
  <c r="N185" i="1" s="1"/>
  <c r="P185" i="1" s="1"/>
  <c r="R185" i="1" s="1"/>
  <c r="F188" i="1"/>
  <c r="H188" i="1" s="1"/>
  <c r="J188" i="1" s="1"/>
  <c r="L188" i="1" s="1"/>
  <c r="N188" i="1" s="1"/>
  <c r="P188" i="1" s="1"/>
  <c r="R188" i="1" s="1"/>
  <c r="F189" i="1"/>
  <c r="H189" i="1" s="1"/>
  <c r="J189" i="1" s="1"/>
  <c r="L189" i="1" s="1"/>
  <c r="N189" i="1" s="1"/>
  <c r="P189" i="1" s="1"/>
  <c r="R189" i="1" s="1"/>
  <c r="F192" i="1"/>
  <c r="H192" i="1" s="1"/>
  <c r="J192" i="1" s="1"/>
  <c r="L192" i="1" s="1"/>
  <c r="N192" i="1" s="1"/>
  <c r="P192" i="1" s="1"/>
  <c r="R192" i="1" s="1"/>
  <c r="F193" i="1"/>
  <c r="H193" i="1" s="1"/>
  <c r="J193" i="1" s="1"/>
  <c r="L193" i="1" s="1"/>
  <c r="N193" i="1" s="1"/>
  <c r="P193" i="1" s="1"/>
  <c r="R193" i="1" s="1"/>
  <c r="F196" i="1"/>
  <c r="H196" i="1" s="1"/>
  <c r="J196" i="1" s="1"/>
  <c r="L196" i="1" s="1"/>
  <c r="N196" i="1" s="1"/>
  <c r="P196" i="1" s="1"/>
  <c r="R196" i="1" s="1"/>
  <c r="F197" i="1"/>
  <c r="H197" i="1" s="1"/>
  <c r="J197" i="1" s="1"/>
  <c r="L197" i="1" s="1"/>
  <c r="N197" i="1" s="1"/>
  <c r="P197" i="1" s="1"/>
  <c r="R197" i="1" s="1"/>
  <c r="F200" i="1"/>
  <c r="H200" i="1" s="1"/>
  <c r="J200" i="1" s="1"/>
  <c r="L200" i="1" s="1"/>
  <c r="N200" i="1" s="1"/>
  <c r="P200" i="1" s="1"/>
  <c r="R200" i="1" s="1"/>
  <c r="F201" i="1"/>
  <c r="H201" i="1" s="1"/>
  <c r="J201" i="1" s="1"/>
  <c r="L201" i="1" s="1"/>
  <c r="N201" i="1" s="1"/>
  <c r="P201" i="1" s="1"/>
  <c r="R201" i="1" s="1"/>
  <c r="F204" i="1"/>
  <c r="H204" i="1" s="1"/>
  <c r="J204" i="1" s="1"/>
  <c r="L204" i="1" s="1"/>
  <c r="N204" i="1" s="1"/>
  <c r="P204" i="1" s="1"/>
  <c r="R204" i="1" s="1"/>
  <c r="F205" i="1"/>
  <c r="H205" i="1" s="1"/>
  <c r="J205" i="1" s="1"/>
  <c r="L205" i="1" s="1"/>
  <c r="N205" i="1" s="1"/>
  <c r="P205" i="1" s="1"/>
  <c r="R205" i="1" s="1"/>
  <c r="F206" i="1"/>
  <c r="H206" i="1" s="1"/>
  <c r="J206" i="1" s="1"/>
  <c r="L206" i="1" s="1"/>
  <c r="N206" i="1" s="1"/>
  <c r="P206" i="1" s="1"/>
  <c r="R206" i="1" s="1"/>
  <c r="F207" i="1"/>
  <c r="H207" i="1" s="1"/>
  <c r="J207" i="1" s="1"/>
  <c r="L207" i="1" s="1"/>
  <c r="N207" i="1" s="1"/>
  <c r="P207" i="1" s="1"/>
  <c r="R207" i="1" s="1"/>
  <c r="F210" i="1"/>
  <c r="H210" i="1" s="1"/>
  <c r="J210" i="1" s="1"/>
  <c r="L210" i="1" s="1"/>
  <c r="N210" i="1" s="1"/>
  <c r="P210" i="1" s="1"/>
  <c r="R210" i="1" s="1"/>
  <c r="F211" i="1"/>
  <c r="H211" i="1" s="1"/>
  <c r="J211" i="1" s="1"/>
  <c r="L211" i="1" s="1"/>
  <c r="N211" i="1" s="1"/>
  <c r="P211" i="1" s="1"/>
  <c r="R211" i="1" s="1"/>
  <c r="F214" i="1"/>
  <c r="H214" i="1" s="1"/>
  <c r="J214" i="1" s="1"/>
  <c r="L214" i="1" s="1"/>
  <c r="N214" i="1" s="1"/>
  <c r="P214" i="1" s="1"/>
  <c r="R214" i="1" s="1"/>
  <c r="F215" i="1"/>
  <c r="H215" i="1" s="1"/>
  <c r="J215" i="1" s="1"/>
  <c r="L215" i="1" s="1"/>
  <c r="N215" i="1" s="1"/>
  <c r="P215" i="1" s="1"/>
  <c r="R215" i="1" s="1"/>
  <c r="F218" i="1"/>
  <c r="H218" i="1" s="1"/>
  <c r="J218" i="1" s="1"/>
  <c r="L218" i="1" s="1"/>
  <c r="N218" i="1" s="1"/>
  <c r="P218" i="1" s="1"/>
  <c r="R218" i="1" s="1"/>
  <c r="F219" i="1"/>
  <c r="H219" i="1" s="1"/>
  <c r="J219" i="1" s="1"/>
  <c r="L219" i="1" s="1"/>
  <c r="N219" i="1" s="1"/>
  <c r="P219" i="1" s="1"/>
  <c r="R219" i="1" s="1"/>
  <c r="F231" i="1"/>
  <c r="H231" i="1" s="1"/>
  <c r="J231" i="1" s="1"/>
  <c r="L231" i="1" s="1"/>
  <c r="N231" i="1" s="1"/>
  <c r="P231" i="1" s="1"/>
  <c r="R231" i="1" s="1"/>
  <c r="F236" i="1"/>
  <c r="H236" i="1" s="1"/>
  <c r="J236" i="1" s="1"/>
  <c r="L236" i="1" s="1"/>
  <c r="N236" i="1" s="1"/>
  <c r="P236" i="1" s="1"/>
  <c r="R236" i="1" s="1"/>
  <c r="F237" i="1"/>
  <c r="H237" i="1" s="1"/>
  <c r="J237" i="1" s="1"/>
  <c r="L237" i="1" s="1"/>
  <c r="N237" i="1" s="1"/>
  <c r="P237" i="1" s="1"/>
  <c r="R237" i="1" s="1"/>
  <c r="F240" i="1"/>
  <c r="H240" i="1" s="1"/>
  <c r="J240" i="1" s="1"/>
  <c r="L240" i="1" s="1"/>
  <c r="N240" i="1" s="1"/>
  <c r="P240" i="1" s="1"/>
  <c r="R240" i="1" s="1"/>
  <c r="F241" i="1"/>
  <c r="H241" i="1" s="1"/>
  <c r="J241" i="1" s="1"/>
  <c r="L241" i="1" s="1"/>
  <c r="N241" i="1" s="1"/>
  <c r="P241" i="1" s="1"/>
  <c r="R241" i="1" s="1"/>
  <c r="F246" i="1"/>
  <c r="H246" i="1" s="1"/>
  <c r="J246" i="1" s="1"/>
  <c r="L246" i="1" s="1"/>
  <c r="N246" i="1" s="1"/>
  <c r="P246" i="1" s="1"/>
  <c r="R246" i="1" s="1"/>
  <c r="F247" i="1"/>
  <c r="H247" i="1" s="1"/>
  <c r="J247" i="1" s="1"/>
  <c r="L247" i="1" s="1"/>
  <c r="N247" i="1" s="1"/>
  <c r="P247" i="1" s="1"/>
  <c r="R247" i="1" s="1"/>
  <c r="F248" i="1"/>
  <c r="H248" i="1" s="1"/>
  <c r="J248" i="1" s="1"/>
  <c r="L248" i="1" s="1"/>
  <c r="N248" i="1" s="1"/>
  <c r="P248" i="1" s="1"/>
  <c r="R248" i="1" s="1"/>
  <c r="F249" i="1"/>
  <c r="H249" i="1" s="1"/>
  <c r="J249" i="1" s="1"/>
  <c r="L249" i="1" s="1"/>
  <c r="N249" i="1" s="1"/>
  <c r="P249" i="1" s="1"/>
  <c r="R249" i="1" s="1"/>
  <c r="F250" i="1"/>
  <c r="H250" i="1" s="1"/>
  <c r="J250" i="1" s="1"/>
  <c r="L250" i="1" s="1"/>
  <c r="N250" i="1" s="1"/>
  <c r="P250" i="1" s="1"/>
  <c r="R250" i="1" s="1"/>
  <c r="F253" i="1"/>
  <c r="H253" i="1" s="1"/>
  <c r="J253" i="1" s="1"/>
  <c r="L253" i="1" s="1"/>
  <c r="N253" i="1" s="1"/>
  <c r="P253" i="1" s="1"/>
  <c r="R253" i="1" s="1"/>
  <c r="F254" i="1"/>
  <c r="H254" i="1" s="1"/>
  <c r="J254" i="1" s="1"/>
  <c r="L254" i="1" s="1"/>
  <c r="N254" i="1" s="1"/>
  <c r="P254" i="1" s="1"/>
  <c r="R254" i="1" s="1"/>
  <c r="F255" i="1"/>
  <c r="H255" i="1" s="1"/>
  <c r="J255" i="1" s="1"/>
  <c r="L255" i="1" s="1"/>
  <c r="N255" i="1" s="1"/>
  <c r="P255" i="1" s="1"/>
  <c r="R255" i="1" s="1"/>
  <c r="F258" i="1"/>
  <c r="H258" i="1" s="1"/>
  <c r="J258" i="1" s="1"/>
  <c r="L258" i="1" s="1"/>
  <c r="N258" i="1" s="1"/>
  <c r="P258" i="1" s="1"/>
  <c r="R258" i="1" s="1"/>
  <c r="F259" i="1"/>
  <c r="H259" i="1" s="1"/>
  <c r="J259" i="1" s="1"/>
  <c r="L259" i="1" s="1"/>
  <c r="N259" i="1" s="1"/>
  <c r="P259" i="1" s="1"/>
  <c r="R259" i="1" s="1"/>
  <c r="F261" i="1"/>
  <c r="H261" i="1" s="1"/>
  <c r="J261" i="1" s="1"/>
  <c r="L261" i="1" s="1"/>
  <c r="N261" i="1" s="1"/>
  <c r="P261" i="1" s="1"/>
  <c r="R261" i="1" s="1"/>
  <c r="F283" i="1"/>
  <c r="H283" i="1" s="1"/>
  <c r="J283" i="1" s="1"/>
  <c r="L283" i="1" s="1"/>
  <c r="N283" i="1" s="1"/>
  <c r="P283" i="1" s="1"/>
  <c r="R283" i="1" s="1"/>
  <c r="F284" i="1"/>
  <c r="H284" i="1" s="1"/>
  <c r="J284" i="1" s="1"/>
  <c r="L284" i="1" s="1"/>
  <c r="N284" i="1" s="1"/>
  <c r="P284" i="1" s="1"/>
  <c r="R284" i="1" s="1"/>
  <c r="AK301" i="1"/>
  <c r="AK300" i="1"/>
  <c r="AK281" i="1"/>
  <c r="AK299" i="1" s="1"/>
  <c r="AK280" i="1"/>
  <c r="AK279" i="1"/>
  <c r="AK251" i="1"/>
  <c r="AK245" i="1"/>
  <c r="AK244" i="1"/>
  <c r="AK238" i="1"/>
  <c r="AK235" i="1"/>
  <c r="AK234" i="1"/>
  <c r="AK229" i="1"/>
  <c r="AK228" i="1"/>
  <c r="AK226" i="1" s="1"/>
  <c r="AK216" i="1"/>
  <c r="AK212" i="1"/>
  <c r="AK208" i="1"/>
  <c r="AK202" i="1"/>
  <c r="AK198" i="1"/>
  <c r="AK194" i="1"/>
  <c r="AK190" i="1"/>
  <c r="AK186" i="1"/>
  <c r="AK182" i="1"/>
  <c r="AK178" i="1"/>
  <c r="AK174" i="1"/>
  <c r="AK170" i="1"/>
  <c r="AK169" i="1"/>
  <c r="AK290" i="1" s="1"/>
  <c r="AK155" i="1"/>
  <c r="AK305" i="1" s="1"/>
  <c r="AK148" i="1"/>
  <c r="AK143" i="1"/>
  <c r="AK142" i="1"/>
  <c r="AK128" i="1"/>
  <c r="AK125" i="1"/>
  <c r="AK120" i="1"/>
  <c r="AK104" i="1"/>
  <c r="AK293" i="1" s="1"/>
  <c r="AK103" i="1"/>
  <c r="AK102" i="1"/>
  <c r="AK70" i="1"/>
  <c r="AK66" i="1"/>
  <c r="AK61" i="1"/>
  <c r="AK56" i="1"/>
  <c r="AK51" i="1"/>
  <c r="AK46" i="1"/>
  <c r="AK32" i="1"/>
  <c r="AK27" i="1"/>
  <c r="AK21" i="1"/>
  <c r="T301" i="1"/>
  <c r="T300" i="1"/>
  <c r="T281" i="1"/>
  <c r="T299" i="1" s="1"/>
  <c r="T280" i="1"/>
  <c r="T279" i="1"/>
  <c r="T251" i="1"/>
  <c r="T245" i="1"/>
  <c r="T244" i="1"/>
  <c r="T238" i="1"/>
  <c r="T235" i="1"/>
  <c r="T234" i="1"/>
  <c r="T229" i="1"/>
  <c r="T228" i="1"/>
  <c r="T226" i="1" s="1"/>
  <c r="T216" i="1"/>
  <c r="T212" i="1"/>
  <c r="T208" i="1"/>
  <c r="T202" i="1"/>
  <c r="T198" i="1"/>
  <c r="T194" i="1"/>
  <c r="T190" i="1"/>
  <c r="T186" i="1"/>
  <c r="T182" i="1"/>
  <c r="T178" i="1"/>
  <c r="T174" i="1"/>
  <c r="T170" i="1"/>
  <c r="T169" i="1"/>
  <c r="T290" i="1" s="1"/>
  <c r="T155" i="1"/>
  <c r="T305" i="1" s="1"/>
  <c r="T148" i="1"/>
  <c r="T143" i="1"/>
  <c r="T142" i="1"/>
  <c r="T128" i="1"/>
  <c r="T125" i="1"/>
  <c r="T120" i="1"/>
  <c r="T104" i="1"/>
  <c r="T293" i="1" s="1"/>
  <c r="T103" i="1"/>
  <c r="T102" i="1"/>
  <c r="T70" i="1"/>
  <c r="T66" i="1"/>
  <c r="T61" i="1"/>
  <c r="T56" i="1"/>
  <c r="T51" i="1"/>
  <c r="T46" i="1"/>
  <c r="T32" i="1"/>
  <c r="T27" i="1"/>
  <c r="T21" i="1"/>
  <c r="E208" i="1"/>
  <c r="E301" i="1"/>
  <c r="E300" i="1"/>
  <c r="E281" i="1"/>
  <c r="E299" i="1" s="1"/>
  <c r="E280" i="1"/>
  <c r="E279" i="1"/>
  <c r="E251" i="1"/>
  <c r="E245" i="1"/>
  <c r="E244" i="1"/>
  <c r="E238" i="1"/>
  <c r="E235" i="1"/>
  <c r="E234" i="1"/>
  <c r="E229" i="1"/>
  <c r="E228" i="1"/>
  <c r="E226" i="1" s="1"/>
  <c r="E216" i="1"/>
  <c r="E212" i="1"/>
  <c r="E202" i="1"/>
  <c r="E198" i="1"/>
  <c r="E194" i="1"/>
  <c r="E190" i="1"/>
  <c r="E186" i="1"/>
  <c r="E182" i="1"/>
  <c r="E178" i="1"/>
  <c r="E174" i="1"/>
  <c r="E170" i="1"/>
  <c r="E169" i="1"/>
  <c r="E290" i="1" s="1"/>
  <c r="E155" i="1"/>
  <c r="E148" i="1"/>
  <c r="E143" i="1"/>
  <c r="E142" i="1"/>
  <c r="E128" i="1"/>
  <c r="E125" i="1"/>
  <c r="E120" i="1"/>
  <c r="E104" i="1"/>
  <c r="E293" i="1" s="1"/>
  <c r="E103" i="1"/>
  <c r="E102" i="1"/>
  <c r="E70" i="1"/>
  <c r="E66" i="1"/>
  <c r="E61" i="1"/>
  <c r="E56" i="1"/>
  <c r="E51" i="1"/>
  <c r="E46" i="1"/>
  <c r="E32" i="1"/>
  <c r="E27" i="1"/>
  <c r="E21" i="1"/>
  <c r="W22" i="1" l="1"/>
  <c r="AN22" i="1"/>
  <c r="T295" i="1"/>
  <c r="AK295" i="1"/>
  <c r="E295" i="1"/>
  <c r="E99" i="1"/>
  <c r="T298" i="1"/>
  <c r="T297" i="1"/>
  <c r="E298" i="1"/>
  <c r="AK298" i="1"/>
  <c r="E297" i="1"/>
  <c r="AK297" i="1"/>
  <c r="AK17" i="1"/>
  <c r="AK292" i="1"/>
  <c r="AK139" i="1"/>
  <c r="AK277" i="1"/>
  <c r="T277" i="1"/>
  <c r="E232" i="1"/>
  <c r="T99" i="1"/>
  <c r="T296" i="1"/>
  <c r="T166" i="1"/>
  <c r="T242" i="1"/>
  <c r="AK232" i="1"/>
  <c r="T291" i="1"/>
  <c r="E296" i="1"/>
  <c r="E166" i="1"/>
  <c r="E277" i="1"/>
  <c r="T17" i="1"/>
  <c r="T292" i="1"/>
  <c r="T139" i="1"/>
  <c r="T232" i="1"/>
  <c r="AK99" i="1"/>
  <c r="AK296" i="1"/>
  <c r="AK166" i="1"/>
  <c r="AK242" i="1"/>
  <c r="AK291" i="1"/>
  <c r="E242" i="1"/>
  <c r="E139" i="1"/>
  <c r="E292" i="1"/>
  <c r="E291" i="1"/>
  <c r="E17" i="1"/>
  <c r="S301" i="1"/>
  <c r="U301" i="1" s="1"/>
  <c r="W301" i="1" s="1"/>
  <c r="Y301" i="1" s="1"/>
  <c r="AA301" i="1" s="1"/>
  <c r="AC301" i="1" s="1"/>
  <c r="AE301" i="1" s="1"/>
  <c r="AG301" i="1" s="1"/>
  <c r="AI301" i="1" s="1"/>
  <c r="AJ301" i="1"/>
  <c r="AL301" i="1" s="1"/>
  <c r="AN301" i="1" s="1"/>
  <c r="AP301" i="1" s="1"/>
  <c r="AR301" i="1" s="1"/>
  <c r="AT301" i="1" s="1"/>
  <c r="AV301" i="1" s="1"/>
  <c r="AX301" i="1" s="1"/>
  <c r="D301" i="1"/>
  <c r="F301" i="1" s="1"/>
  <c r="H301" i="1" s="1"/>
  <c r="J301" i="1" s="1"/>
  <c r="L301" i="1" s="1"/>
  <c r="N301" i="1" s="1"/>
  <c r="P301" i="1" s="1"/>
  <c r="R301" i="1" s="1"/>
  <c r="AP22" i="1" l="1"/>
  <c r="Y22" i="1"/>
  <c r="E288" i="1"/>
  <c r="E304" i="1" s="1"/>
  <c r="T288" i="1"/>
  <c r="T306" i="1" s="1"/>
  <c r="T307" i="1" s="1"/>
  <c r="AK288" i="1"/>
  <c r="AK306" i="1" s="1"/>
  <c r="AK307" i="1" s="1"/>
  <c r="S228" i="1"/>
  <c r="U228" i="1" s="1"/>
  <c r="W228" i="1" s="1"/>
  <c r="Y228" i="1" s="1"/>
  <c r="AA228" i="1" s="1"/>
  <c r="AC228" i="1" s="1"/>
  <c r="AE228" i="1" s="1"/>
  <c r="AG228" i="1" s="1"/>
  <c r="AI228" i="1" s="1"/>
  <c r="AJ228" i="1"/>
  <c r="AL228" i="1" s="1"/>
  <c r="AN228" i="1" s="1"/>
  <c r="AP228" i="1" s="1"/>
  <c r="AR228" i="1" s="1"/>
  <c r="AT228" i="1" s="1"/>
  <c r="AV228" i="1" s="1"/>
  <c r="AX228" i="1" s="1"/>
  <c r="D228" i="1"/>
  <c r="F228" i="1" s="1"/>
  <c r="H228" i="1" s="1"/>
  <c r="J228" i="1" s="1"/>
  <c r="L228" i="1" s="1"/>
  <c r="N228" i="1" s="1"/>
  <c r="P228" i="1" s="1"/>
  <c r="R228" i="1" s="1"/>
  <c r="AA22" i="1" l="1"/>
  <c r="AR22" i="1"/>
  <c r="S141" i="1"/>
  <c r="U141" i="1" s="1"/>
  <c r="W141" i="1" s="1"/>
  <c r="Y141" i="1" s="1"/>
  <c r="AA141" i="1" s="1"/>
  <c r="AC141" i="1" s="1"/>
  <c r="AE141" i="1" s="1"/>
  <c r="AG141" i="1" s="1"/>
  <c r="AI141" i="1" s="1"/>
  <c r="AJ141" i="1"/>
  <c r="AL141" i="1" s="1"/>
  <c r="AN141" i="1" s="1"/>
  <c r="AP141" i="1" s="1"/>
  <c r="AR141" i="1" s="1"/>
  <c r="AT141" i="1" s="1"/>
  <c r="AV141" i="1" s="1"/>
  <c r="AX141" i="1" s="1"/>
  <c r="S142" i="1"/>
  <c r="U142" i="1" s="1"/>
  <c r="W142" i="1" s="1"/>
  <c r="Y142" i="1" s="1"/>
  <c r="AA142" i="1" s="1"/>
  <c r="AC142" i="1" s="1"/>
  <c r="AE142" i="1" s="1"/>
  <c r="AG142" i="1" s="1"/>
  <c r="AI142" i="1" s="1"/>
  <c r="AJ142" i="1"/>
  <c r="AL142" i="1" s="1"/>
  <c r="AN142" i="1" s="1"/>
  <c r="AP142" i="1" s="1"/>
  <c r="AR142" i="1" s="1"/>
  <c r="AT142" i="1" s="1"/>
  <c r="AV142" i="1" s="1"/>
  <c r="AX142" i="1" s="1"/>
  <c r="D142" i="1"/>
  <c r="F142" i="1" s="1"/>
  <c r="H142" i="1" s="1"/>
  <c r="J142" i="1" s="1"/>
  <c r="L142" i="1" s="1"/>
  <c r="N142" i="1" s="1"/>
  <c r="P142" i="1" s="1"/>
  <c r="R142" i="1" s="1"/>
  <c r="D141" i="1"/>
  <c r="F141" i="1" s="1"/>
  <c r="H141" i="1" s="1"/>
  <c r="J141" i="1" s="1"/>
  <c r="L141" i="1" s="1"/>
  <c r="N141" i="1" s="1"/>
  <c r="P141" i="1" s="1"/>
  <c r="R141" i="1" s="1"/>
  <c r="S148" i="1"/>
  <c r="U148" i="1" s="1"/>
  <c r="W148" i="1" s="1"/>
  <c r="Y148" i="1" s="1"/>
  <c r="AA148" i="1" s="1"/>
  <c r="AC148" i="1" s="1"/>
  <c r="AE148" i="1" s="1"/>
  <c r="AG148" i="1" s="1"/>
  <c r="AI148" i="1" s="1"/>
  <c r="AJ148" i="1"/>
  <c r="AL148" i="1" s="1"/>
  <c r="AN148" i="1" s="1"/>
  <c r="AP148" i="1" s="1"/>
  <c r="AR148" i="1" s="1"/>
  <c r="AT148" i="1" s="1"/>
  <c r="AV148" i="1" s="1"/>
  <c r="AX148" i="1" s="1"/>
  <c r="D148" i="1"/>
  <c r="F148" i="1" s="1"/>
  <c r="H148" i="1" s="1"/>
  <c r="J148" i="1" s="1"/>
  <c r="L148" i="1" s="1"/>
  <c r="N148" i="1" s="1"/>
  <c r="P148" i="1" s="1"/>
  <c r="R148" i="1" s="1"/>
  <c r="S155" i="1"/>
  <c r="S305" i="1" s="1"/>
  <c r="AJ155" i="1"/>
  <c r="AJ305" i="1" s="1"/>
  <c r="D155" i="1"/>
  <c r="F155" i="1" s="1"/>
  <c r="H155" i="1" s="1"/>
  <c r="J155" i="1" s="1"/>
  <c r="L155" i="1" s="1"/>
  <c r="N155" i="1" s="1"/>
  <c r="P155" i="1" s="1"/>
  <c r="R155" i="1" s="1"/>
  <c r="AT22" i="1" l="1"/>
  <c r="AV22" i="1" s="1"/>
  <c r="AX22" i="1" s="1"/>
  <c r="AC22" i="1"/>
  <c r="AL155" i="1"/>
  <c r="AL305" i="1" s="1"/>
  <c r="U155" i="1"/>
  <c r="U305" i="1" s="1"/>
  <c r="U19" i="1"/>
  <c r="W19" i="1" s="1"/>
  <c r="Y19" i="1" s="1"/>
  <c r="AA19" i="1" s="1"/>
  <c r="AC19" i="1" s="1"/>
  <c r="AE19" i="1" s="1"/>
  <c r="AG19" i="1" s="1"/>
  <c r="AI19" i="1" s="1"/>
  <c r="S21" i="1"/>
  <c r="U21" i="1" s="1"/>
  <c r="W21" i="1" s="1"/>
  <c r="Y21" i="1" s="1"/>
  <c r="AA21" i="1" s="1"/>
  <c r="AC21" i="1" s="1"/>
  <c r="AE21" i="1" s="1"/>
  <c r="AG21" i="1" s="1"/>
  <c r="AI21" i="1" s="1"/>
  <c r="AJ21" i="1"/>
  <c r="AL21" i="1" s="1"/>
  <c r="AN21" i="1" s="1"/>
  <c r="AP21" i="1" s="1"/>
  <c r="AR21" i="1" s="1"/>
  <c r="AT21" i="1" s="1"/>
  <c r="AV21" i="1" s="1"/>
  <c r="AX21" i="1" s="1"/>
  <c r="F21" i="1"/>
  <c r="H21" i="1" s="1"/>
  <c r="J21" i="1" s="1"/>
  <c r="L21" i="1" s="1"/>
  <c r="N21" i="1" s="1"/>
  <c r="P21" i="1" s="1"/>
  <c r="R21" i="1" s="1"/>
  <c r="AL19" i="1"/>
  <c r="AN19" i="1" s="1"/>
  <c r="AP19" i="1" s="1"/>
  <c r="AR19" i="1" s="1"/>
  <c r="AT19" i="1" s="1"/>
  <c r="AV19" i="1" s="1"/>
  <c r="AX19" i="1" s="1"/>
  <c r="F19" i="1"/>
  <c r="H19" i="1" s="1"/>
  <c r="J19" i="1" s="1"/>
  <c r="L19" i="1" s="1"/>
  <c r="N19" i="1" s="1"/>
  <c r="P19" i="1" s="1"/>
  <c r="R19" i="1" s="1"/>
  <c r="S32" i="1"/>
  <c r="AJ32" i="1"/>
  <c r="D32" i="1"/>
  <c r="AE22" i="1" l="1"/>
  <c r="AG22" i="1" s="1"/>
  <c r="AI22" i="1" s="1"/>
  <c r="W155" i="1"/>
  <c r="W305" i="1" s="1"/>
  <c r="AN155" i="1"/>
  <c r="AN305" i="1" s="1"/>
  <c r="AL32" i="1"/>
  <c r="AN32" i="1" s="1"/>
  <c r="AP32" i="1" s="1"/>
  <c r="AR32" i="1" s="1"/>
  <c r="AT32" i="1" s="1"/>
  <c r="AV32" i="1" s="1"/>
  <c r="AX32" i="1" s="1"/>
  <c r="F32" i="1"/>
  <c r="H32" i="1" s="1"/>
  <c r="J32" i="1" s="1"/>
  <c r="L32" i="1" s="1"/>
  <c r="N32" i="1" s="1"/>
  <c r="P32" i="1" s="1"/>
  <c r="R32" i="1" s="1"/>
  <c r="U32" i="1"/>
  <c r="W32" i="1" s="1"/>
  <c r="Y32" i="1" s="1"/>
  <c r="AA32" i="1" s="1"/>
  <c r="AC32" i="1" s="1"/>
  <c r="AE32" i="1" s="1"/>
  <c r="AG32" i="1" s="1"/>
  <c r="AI32" i="1" s="1"/>
  <c r="S244" i="1"/>
  <c r="U244" i="1" s="1"/>
  <c r="W244" i="1" s="1"/>
  <c r="Y244" i="1" s="1"/>
  <c r="AA244" i="1" s="1"/>
  <c r="AC244" i="1" s="1"/>
  <c r="AE244" i="1" s="1"/>
  <c r="AG244" i="1" s="1"/>
  <c r="AI244" i="1" s="1"/>
  <c r="AJ244" i="1"/>
  <c r="AL244" i="1" s="1"/>
  <c r="AN244" i="1" s="1"/>
  <c r="AP244" i="1" s="1"/>
  <c r="AR244" i="1" s="1"/>
  <c r="AT244" i="1" s="1"/>
  <c r="AV244" i="1" s="1"/>
  <c r="AX244" i="1" s="1"/>
  <c r="D244" i="1"/>
  <c r="F244" i="1" s="1"/>
  <c r="H244" i="1" s="1"/>
  <c r="J244" i="1" s="1"/>
  <c r="L244" i="1" s="1"/>
  <c r="N244" i="1" s="1"/>
  <c r="P244" i="1" s="1"/>
  <c r="R244" i="1" s="1"/>
  <c r="AP155" i="1" l="1"/>
  <c r="AP305" i="1" s="1"/>
  <c r="Y155" i="1"/>
  <c r="Y305" i="1" s="1"/>
  <c r="S234" i="1"/>
  <c r="U234" i="1" s="1"/>
  <c r="W234" i="1" s="1"/>
  <c r="Y234" i="1" s="1"/>
  <c r="AA234" i="1" s="1"/>
  <c r="AC234" i="1" s="1"/>
  <c r="AE234" i="1" s="1"/>
  <c r="AG234" i="1" s="1"/>
  <c r="AI234" i="1" s="1"/>
  <c r="AJ234" i="1"/>
  <c r="AL234" i="1" s="1"/>
  <c r="AN234" i="1" s="1"/>
  <c r="AP234" i="1" s="1"/>
  <c r="AR234" i="1" s="1"/>
  <c r="AT234" i="1" s="1"/>
  <c r="AV234" i="1" s="1"/>
  <c r="AX234" i="1" s="1"/>
  <c r="S235" i="1"/>
  <c r="U235" i="1" s="1"/>
  <c r="W235" i="1" s="1"/>
  <c r="Y235" i="1" s="1"/>
  <c r="AA235" i="1" s="1"/>
  <c r="AC235" i="1" s="1"/>
  <c r="AE235" i="1" s="1"/>
  <c r="AG235" i="1" s="1"/>
  <c r="AI235" i="1" s="1"/>
  <c r="AJ235" i="1"/>
  <c r="AL235" i="1" s="1"/>
  <c r="AN235" i="1" s="1"/>
  <c r="AP235" i="1" s="1"/>
  <c r="AR235" i="1" s="1"/>
  <c r="AT235" i="1" s="1"/>
  <c r="AV235" i="1" s="1"/>
  <c r="AX235" i="1" s="1"/>
  <c r="D235" i="1"/>
  <c r="F235" i="1" s="1"/>
  <c r="H235" i="1" s="1"/>
  <c r="J235" i="1" s="1"/>
  <c r="D234" i="1"/>
  <c r="F234" i="1" s="1"/>
  <c r="H234" i="1" s="1"/>
  <c r="J234" i="1" s="1"/>
  <c r="L234" i="1" s="1"/>
  <c r="N234" i="1" s="1"/>
  <c r="P234" i="1" s="1"/>
  <c r="R234" i="1" s="1"/>
  <c r="S245" i="1"/>
  <c r="AJ245" i="1"/>
  <c r="D245" i="1"/>
  <c r="S300" i="1"/>
  <c r="U300" i="1" s="1"/>
  <c r="W300" i="1" s="1"/>
  <c r="Y300" i="1" s="1"/>
  <c r="AA300" i="1" s="1"/>
  <c r="AC300" i="1" s="1"/>
  <c r="AE300" i="1" s="1"/>
  <c r="AG300" i="1" s="1"/>
  <c r="AI300" i="1" s="1"/>
  <c r="AJ300" i="1"/>
  <c r="AL300" i="1" s="1"/>
  <c r="AN300" i="1" s="1"/>
  <c r="AP300" i="1" s="1"/>
  <c r="AR300" i="1" s="1"/>
  <c r="AT300" i="1" s="1"/>
  <c r="AV300" i="1" s="1"/>
  <c r="AX300" i="1" s="1"/>
  <c r="D300" i="1"/>
  <c r="F300" i="1" s="1"/>
  <c r="H300" i="1" s="1"/>
  <c r="J300" i="1" s="1"/>
  <c r="L300" i="1" s="1"/>
  <c r="N300" i="1" s="1"/>
  <c r="P300" i="1" s="1"/>
  <c r="R300" i="1" s="1"/>
  <c r="L235" i="1" l="1"/>
  <c r="N235" i="1" s="1"/>
  <c r="P235" i="1" s="1"/>
  <c r="R235" i="1" s="1"/>
  <c r="AA155" i="1"/>
  <c r="AA305" i="1" s="1"/>
  <c r="AR155" i="1"/>
  <c r="AR305" i="1" s="1"/>
  <c r="AJ242" i="1"/>
  <c r="AL242" i="1" s="1"/>
  <c r="AN242" i="1" s="1"/>
  <c r="AP242" i="1" s="1"/>
  <c r="AR242" i="1" s="1"/>
  <c r="AT242" i="1" s="1"/>
  <c r="AV242" i="1" s="1"/>
  <c r="AX242" i="1" s="1"/>
  <c r="AL245" i="1"/>
  <c r="AN245" i="1" s="1"/>
  <c r="AP245" i="1" s="1"/>
  <c r="AR245" i="1" s="1"/>
  <c r="AT245" i="1" s="1"/>
  <c r="AV245" i="1" s="1"/>
  <c r="AX245" i="1" s="1"/>
  <c r="D242" i="1"/>
  <c r="F242" i="1" s="1"/>
  <c r="H242" i="1" s="1"/>
  <c r="J242" i="1" s="1"/>
  <c r="L242" i="1" s="1"/>
  <c r="N242" i="1" s="1"/>
  <c r="P242" i="1" s="1"/>
  <c r="R242" i="1" s="1"/>
  <c r="F245" i="1"/>
  <c r="H245" i="1" s="1"/>
  <c r="J245" i="1" s="1"/>
  <c r="L245" i="1" s="1"/>
  <c r="N245" i="1" s="1"/>
  <c r="P245" i="1" s="1"/>
  <c r="R245" i="1" s="1"/>
  <c r="S242" i="1"/>
  <c r="U242" i="1" s="1"/>
  <c r="W242" i="1" s="1"/>
  <c r="Y242" i="1" s="1"/>
  <c r="AA242" i="1" s="1"/>
  <c r="AC242" i="1" s="1"/>
  <c r="AE242" i="1" s="1"/>
  <c r="AG242" i="1" s="1"/>
  <c r="AI242" i="1" s="1"/>
  <c r="U245" i="1"/>
  <c r="W245" i="1" s="1"/>
  <c r="Y245" i="1" s="1"/>
  <c r="AA245" i="1" s="1"/>
  <c r="AC245" i="1" s="1"/>
  <c r="AE245" i="1" s="1"/>
  <c r="AG245" i="1" s="1"/>
  <c r="AI245" i="1" s="1"/>
  <c r="D232" i="1"/>
  <c r="F232" i="1" s="1"/>
  <c r="H232" i="1" s="1"/>
  <c r="J232" i="1" s="1"/>
  <c r="L232" i="1" s="1"/>
  <c r="N232" i="1" s="1"/>
  <c r="P232" i="1" s="1"/>
  <c r="R232" i="1" s="1"/>
  <c r="S232" i="1"/>
  <c r="U232" i="1" s="1"/>
  <c r="W232" i="1" s="1"/>
  <c r="Y232" i="1" s="1"/>
  <c r="AA232" i="1" s="1"/>
  <c r="AC232" i="1" s="1"/>
  <c r="AE232" i="1" s="1"/>
  <c r="AG232" i="1" s="1"/>
  <c r="AI232" i="1" s="1"/>
  <c r="AJ232" i="1"/>
  <c r="AL232" i="1" s="1"/>
  <c r="AN232" i="1" s="1"/>
  <c r="AP232" i="1" s="1"/>
  <c r="AR232" i="1" s="1"/>
  <c r="AT232" i="1" s="1"/>
  <c r="AV232" i="1" s="1"/>
  <c r="AX232" i="1" s="1"/>
  <c r="S168" i="1"/>
  <c r="U168" i="1" s="1"/>
  <c r="W168" i="1" s="1"/>
  <c r="Y168" i="1" s="1"/>
  <c r="AA168" i="1" s="1"/>
  <c r="AC168" i="1" s="1"/>
  <c r="AE168" i="1" s="1"/>
  <c r="AG168" i="1" s="1"/>
  <c r="AI168" i="1" s="1"/>
  <c r="AJ168" i="1"/>
  <c r="AL168" i="1" s="1"/>
  <c r="AN168" i="1" s="1"/>
  <c r="AP168" i="1" s="1"/>
  <c r="AR168" i="1" s="1"/>
  <c r="AT168" i="1" s="1"/>
  <c r="AV168" i="1" s="1"/>
  <c r="AX168" i="1" s="1"/>
  <c r="D168" i="1"/>
  <c r="F168" i="1" s="1"/>
  <c r="H168" i="1" s="1"/>
  <c r="J168" i="1" s="1"/>
  <c r="L168" i="1" s="1"/>
  <c r="N168" i="1" s="1"/>
  <c r="P168" i="1" s="1"/>
  <c r="R168" i="1" s="1"/>
  <c r="S279" i="1"/>
  <c r="U279" i="1" s="1"/>
  <c r="W279" i="1" s="1"/>
  <c r="Y279" i="1" s="1"/>
  <c r="AA279" i="1" s="1"/>
  <c r="AC279" i="1" s="1"/>
  <c r="AE279" i="1" s="1"/>
  <c r="AG279" i="1" s="1"/>
  <c r="AI279" i="1" s="1"/>
  <c r="AJ279" i="1"/>
  <c r="AL279" i="1" s="1"/>
  <c r="AN279" i="1" s="1"/>
  <c r="AP279" i="1" s="1"/>
  <c r="AR279" i="1" s="1"/>
  <c r="AT279" i="1" s="1"/>
  <c r="AV279" i="1" s="1"/>
  <c r="AX279" i="1" s="1"/>
  <c r="S280" i="1"/>
  <c r="U280" i="1" s="1"/>
  <c r="W280" i="1" s="1"/>
  <c r="Y280" i="1" s="1"/>
  <c r="AA280" i="1" s="1"/>
  <c r="AC280" i="1" s="1"/>
  <c r="AE280" i="1" s="1"/>
  <c r="AG280" i="1" s="1"/>
  <c r="AI280" i="1" s="1"/>
  <c r="AJ280" i="1"/>
  <c r="AL280" i="1" s="1"/>
  <c r="AN280" i="1" s="1"/>
  <c r="AP280" i="1" s="1"/>
  <c r="AR280" i="1" s="1"/>
  <c r="AT280" i="1" s="1"/>
  <c r="AV280" i="1" s="1"/>
  <c r="AX280" i="1" s="1"/>
  <c r="D280" i="1"/>
  <c r="F280" i="1" s="1"/>
  <c r="H280" i="1" s="1"/>
  <c r="J280" i="1" s="1"/>
  <c r="L280" i="1" s="1"/>
  <c r="N280" i="1" s="1"/>
  <c r="P280" i="1" s="1"/>
  <c r="R280" i="1" s="1"/>
  <c r="D279" i="1"/>
  <c r="F279" i="1" s="1"/>
  <c r="H279" i="1" s="1"/>
  <c r="J279" i="1" s="1"/>
  <c r="L279" i="1" s="1"/>
  <c r="N279" i="1" s="1"/>
  <c r="P279" i="1" s="1"/>
  <c r="R279" i="1" s="1"/>
  <c r="S281" i="1"/>
  <c r="AJ281" i="1"/>
  <c r="D281" i="1"/>
  <c r="AT155" i="1" l="1"/>
  <c r="AV155" i="1" s="1"/>
  <c r="AX155" i="1" s="1"/>
  <c r="AC155" i="1"/>
  <c r="AC305" i="1" s="1"/>
  <c r="AJ299" i="1"/>
  <c r="AL299" i="1" s="1"/>
  <c r="AN299" i="1" s="1"/>
  <c r="AP299" i="1" s="1"/>
  <c r="AR299" i="1" s="1"/>
  <c r="AT299" i="1" s="1"/>
  <c r="AV299" i="1" s="1"/>
  <c r="AX299" i="1" s="1"/>
  <c r="AL281" i="1"/>
  <c r="AN281" i="1" s="1"/>
  <c r="AP281" i="1" s="1"/>
  <c r="AR281" i="1" s="1"/>
  <c r="AT281" i="1" s="1"/>
  <c r="AV281" i="1" s="1"/>
  <c r="AX281" i="1" s="1"/>
  <c r="D299" i="1"/>
  <c r="F299" i="1" s="1"/>
  <c r="H299" i="1" s="1"/>
  <c r="J299" i="1" s="1"/>
  <c r="L299" i="1" s="1"/>
  <c r="N299" i="1" s="1"/>
  <c r="P299" i="1" s="1"/>
  <c r="R299" i="1" s="1"/>
  <c r="F281" i="1"/>
  <c r="H281" i="1" s="1"/>
  <c r="J281" i="1" s="1"/>
  <c r="L281" i="1" s="1"/>
  <c r="N281" i="1" s="1"/>
  <c r="P281" i="1" s="1"/>
  <c r="R281" i="1" s="1"/>
  <c r="S299" i="1"/>
  <c r="U299" i="1" s="1"/>
  <c r="W299" i="1" s="1"/>
  <c r="Y299" i="1" s="1"/>
  <c r="AA299" i="1" s="1"/>
  <c r="AC299" i="1" s="1"/>
  <c r="AE299" i="1" s="1"/>
  <c r="AG299" i="1" s="1"/>
  <c r="AI299" i="1" s="1"/>
  <c r="U281" i="1"/>
  <c r="W281" i="1" s="1"/>
  <c r="Y281" i="1" s="1"/>
  <c r="AA281" i="1" s="1"/>
  <c r="AC281" i="1" s="1"/>
  <c r="AE281" i="1" s="1"/>
  <c r="AG281" i="1" s="1"/>
  <c r="AI281" i="1" s="1"/>
  <c r="D277" i="1"/>
  <c r="F277" i="1" s="1"/>
  <c r="H277" i="1" s="1"/>
  <c r="J277" i="1" s="1"/>
  <c r="L277" i="1" s="1"/>
  <c r="N277" i="1" s="1"/>
  <c r="P277" i="1" s="1"/>
  <c r="R277" i="1" s="1"/>
  <c r="AJ277" i="1"/>
  <c r="AL277" i="1" s="1"/>
  <c r="AN277" i="1" s="1"/>
  <c r="AP277" i="1" s="1"/>
  <c r="AR277" i="1" s="1"/>
  <c r="AT277" i="1" s="1"/>
  <c r="AV277" i="1" s="1"/>
  <c r="AX277" i="1" s="1"/>
  <c r="S277" i="1"/>
  <c r="U277" i="1" s="1"/>
  <c r="W277" i="1" s="1"/>
  <c r="Y277" i="1" s="1"/>
  <c r="AA277" i="1" s="1"/>
  <c r="AC277" i="1" s="1"/>
  <c r="AE277" i="1" s="1"/>
  <c r="AG277" i="1" s="1"/>
  <c r="AI277" i="1" s="1"/>
  <c r="AE155" i="1" l="1"/>
  <c r="AG155" i="1" s="1"/>
  <c r="AI155" i="1" s="1"/>
  <c r="S101" i="1"/>
  <c r="U101" i="1" s="1"/>
  <c r="W101" i="1" s="1"/>
  <c r="Y101" i="1" s="1"/>
  <c r="AA101" i="1" s="1"/>
  <c r="AC101" i="1" s="1"/>
  <c r="AE101" i="1" s="1"/>
  <c r="AG101" i="1" s="1"/>
  <c r="AI101" i="1" s="1"/>
  <c r="AJ101" i="1"/>
  <c r="AL101" i="1" s="1"/>
  <c r="AN101" i="1" s="1"/>
  <c r="AP101" i="1" s="1"/>
  <c r="AR101" i="1" s="1"/>
  <c r="AT101" i="1" s="1"/>
  <c r="AV101" i="1" s="1"/>
  <c r="AX101" i="1" s="1"/>
  <c r="S102" i="1"/>
  <c r="U102" i="1" s="1"/>
  <c r="W102" i="1" s="1"/>
  <c r="Y102" i="1" s="1"/>
  <c r="AA102" i="1" s="1"/>
  <c r="AC102" i="1" s="1"/>
  <c r="AE102" i="1" s="1"/>
  <c r="AG102" i="1" s="1"/>
  <c r="AI102" i="1" s="1"/>
  <c r="AJ102" i="1"/>
  <c r="AL102" i="1" s="1"/>
  <c r="AN102" i="1" s="1"/>
  <c r="AP102" i="1" s="1"/>
  <c r="AR102" i="1" s="1"/>
  <c r="AT102" i="1" s="1"/>
  <c r="AV102" i="1" s="1"/>
  <c r="AX102" i="1" s="1"/>
  <c r="S103" i="1"/>
  <c r="AJ103" i="1"/>
  <c r="AL103" i="1" s="1"/>
  <c r="AN103" i="1" s="1"/>
  <c r="AP103" i="1" s="1"/>
  <c r="AR103" i="1" s="1"/>
  <c r="AT103" i="1" s="1"/>
  <c r="AV103" i="1" s="1"/>
  <c r="AX103" i="1" s="1"/>
  <c r="S104" i="1"/>
  <c r="AJ104" i="1"/>
  <c r="D104" i="1"/>
  <c r="D103" i="1"/>
  <c r="D102" i="1"/>
  <c r="F102" i="1" s="1"/>
  <c r="H102" i="1" s="1"/>
  <c r="J102" i="1" s="1"/>
  <c r="L102" i="1" s="1"/>
  <c r="N102" i="1" s="1"/>
  <c r="P102" i="1" s="1"/>
  <c r="R102" i="1" s="1"/>
  <c r="D101" i="1"/>
  <c r="F101" i="1" s="1"/>
  <c r="H101" i="1" s="1"/>
  <c r="J101" i="1" s="1"/>
  <c r="L101" i="1" s="1"/>
  <c r="N101" i="1" s="1"/>
  <c r="P101" i="1" s="1"/>
  <c r="R101" i="1" s="1"/>
  <c r="S128" i="1"/>
  <c r="U128" i="1" s="1"/>
  <c r="W128" i="1" s="1"/>
  <c r="Y128" i="1" s="1"/>
  <c r="AA128" i="1" s="1"/>
  <c r="AC128" i="1" s="1"/>
  <c r="AE128" i="1" s="1"/>
  <c r="AG128" i="1" s="1"/>
  <c r="AI128" i="1" s="1"/>
  <c r="AJ128" i="1"/>
  <c r="AL128" i="1" s="1"/>
  <c r="AN128" i="1" s="1"/>
  <c r="AP128" i="1" s="1"/>
  <c r="AR128" i="1" s="1"/>
  <c r="AT128" i="1" s="1"/>
  <c r="AV128" i="1" s="1"/>
  <c r="AX128" i="1" s="1"/>
  <c r="D128" i="1"/>
  <c r="F128" i="1" s="1"/>
  <c r="H128" i="1" s="1"/>
  <c r="J128" i="1" s="1"/>
  <c r="L128" i="1" s="1"/>
  <c r="N128" i="1" s="1"/>
  <c r="P128" i="1" s="1"/>
  <c r="R128" i="1" s="1"/>
  <c r="S125" i="1"/>
  <c r="U125" i="1" s="1"/>
  <c r="W125" i="1" s="1"/>
  <c r="Y125" i="1" s="1"/>
  <c r="AA125" i="1" s="1"/>
  <c r="AC125" i="1" s="1"/>
  <c r="AE125" i="1" s="1"/>
  <c r="AG125" i="1" s="1"/>
  <c r="AI125" i="1" s="1"/>
  <c r="AJ125" i="1"/>
  <c r="AL125" i="1" s="1"/>
  <c r="AN125" i="1" s="1"/>
  <c r="AP125" i="1" s="1"/>
  <c r="AR125" i="1" s="1"/>
  <c r="AT125" i="1" s="1"/>
  <c r="AV125" i="1" s="1"/>
  <c r="AX125" i="1" s="1"/>
  <c r="D125" i="1"/>
  <c r="F125" i="1" s="1"/>
  <c r="H125" i="1" s="1"/>
  <c r="J125" i="1" s="1"/>
  <c r="L125" i="1" s="1"/>
  <c r="N125" i="1" s="1"/>
  <c r="P125" i="1" s="1"/>
  <c r="R125" i="1" s="1"/>
  <c r="S120" i="1"/>
  <c r="U120" i="1" s="1"/>
  <c r="W120" i="1" s="1"/>
  <c r="Y120" i="1" s="1"/>
  <c r="AA120" i="1" s="1"/>
  <c r="AC120" i="1" s="1"/>
  <c r="AE120" i="1" s="1"/>
  <c r="AG120" i="1" s="1"/>
  <c r="AI120" i="1" s="1"/>
  <c r="AJ120" i="1"/>
  <c r="AL120" i="1" s="1"/>
  <c r="AN120" i="1" s="1"/>
  <c r="AP120" i="1" s="1"/>
  <c r="AR120" i="1" s="1"/>
  <c r="AT120" i="1" s="1"/>
  <c r="AV120" i="1" s="1"/>
  <c r="AX120" i="1" s="1"/>
  <c r="D120" i="1"/>
  <c r="F120" i="1" s="1"/>
  <c r="H120" i="1" s="1"/>
  <c r="J120" i="1" s="1"/>
  <c r="L120" i="1" s="1"/>
  <c r="N120" i="1" s="1"/>
  <c r="P120" i="1" s="1"/>
  <c r="R120" i="1" s="1"/>
  <c r="AJ292" i="1"/>
  <c r="AL292" i="1" s="1"/>
  <c r="AN292" i="1" s="1"/>
  <c r="AP292" i="1" s="1"/>
  <c r="AR292" i="1" s="1"/>
  <c r="AT292" i="1" s="1"/>
  <c r="AV292" i="1" s="1"/>
  <c r="AX292" i="1" s="1"/>
  <c r="D292" i="1" l="1"/>
  <c r="F292" i="1" s="1"/>
  <c r="H292" i="1" s="1"/>
  <c r="J292" i="1" s="1"/>
  <c r="L292" i="1" s="1"/>
  <c r="N292" i="1" s="1"/>
  <c r="P292" i="1" s="1"/>
  <c r="R292" i="1" s="1"/>
  <c r="F103" i="1"/>
  <c r="H103" i="1" s="1"/>
  <c r="J103" i="1" s="1"/>
  <c r="L103" i="1" s="1"/>
  <c r="N103" i="1" s="1"/>
  <c r="P103" i="1" s="1"/>
  <c r="R103" i="1" s="1"/>
  <c r="AJ293" i="1"/>
  <c r="AL293" i="1" s="1"/>
  <c r="AN293" i="1" s="1"/>
  <c r="AP293" i="1" s="1"/>
  <c r="AR293" i="1" s="1"/>
  <c r="AT293" i="1" s="1"/>
  <c r="AV293" i="1" s="1"/>
  <c r="AX293" i="1" s="1"/>
  <c r="AL104" i="1"/>
  <c r="AN104" i="1" s="1"/>
  <c r="AP104" i="1" s="1"/>
  <c r="AR104" i="1" s="1"/>
  <c r="AT104" i="1" s="1"/>
  <c r="AV104" i="1" s="1"/>
  <c r="AX104" i="1" s="1"/>
  <c r="D293" i="1"/>
  <c r="F293" i="1" s="1"/>
  <c r="H293" i="1" s="1"/>
  <c r="J293" i="1" s="1"/>
  <c r="L293" i="1" s="1"/>
  <c r="N293" i="1" s="1"/>
  <c r="P293" i="1" s="1"/>
  <c r="R293" i="1" s="1"/>
  <c r="F104" i="1"/>
  <c r="H104" i="1" s="1"/>
  <c r="J104" i="1" s="1"/>
  <c r="L104" i="1" s="1"/>
  <c r="N104" i="1" s="1"/>
  <c r="P104" i="1" s="1"/>
  <c r="R104" i="1" s="1"/>
  <c r="S293" i="1"/>
  <c r="U293" i="1" s="1"/>
  <c r="W293" i="1" s="1"/>
  <c r="Y293" i="1" s="1"/>
  <c r="AA293" i="1" s="1"/>
  <c r="AC293" i="1" s="1"/>
  <c r="AE293" i="1" s="1"/>
  <c r="AG293" i="1" s="1"/>
  <c r="AI293" i="1" s="1"/>
  <c r="U104" i="1"/>
  <c r="W104" i="1" s="1"/>
  <c r="Y104" i="1" s="1"/>
  <c r="AA104" i="1" s="1"/>
  <c r="AC104" i="1" s="1"/>
  <c r="AE104" i="1" s="1"/>
  <c r="AG104" i="1" s="1"/>
  <c r="AI104" i="1" s="1"/>
  <c r="S292" i="1"/>
  <c r="U292" i="1" s="1"/>
  <c r="W292" i="1" s="1"/>
  <c r="Y292" i="1" s="1"/>
  <c r="AA292" i="1" s="1"/>
  <c r="AC292" i="1" s="1"/>
  <c r="AE292" i="1" s="1"/>
  <c r="AG292" i="1" s="1"/>
  <c r="AI292" i="1" s="1"/>
  <c r="U103" i="1"/>
  <c r="W103" i="1" s="1"/>
  <c r="Y103" i="1" s="1"/>
  <c r="AA103" i="1" s="1"/>
  <c r="AC103" i="1" s="1"/>
  <c r="AE103" i="1" s="1"/>
  <c r="AG103" i="1" s="1"/>
  <c r="AI103" i="1" s="1"/>
  <c r="AJ296" i="1"/>
  <c r="AL296" i="1" s="1"/>
  <c r="AN296" i="1" s="1"/>
  <c r="AP296" i="1" s="1"/>
  <c r="AR296" i="1" s="1"/>
  <c r="AT296" i="1" s="1"/>
  <c r="AV296" i="1" s="1"/>
  <c r="AX296" i="1" s="1"/>
  <c r="D296" i="1"/>
  <c r="F296" i="1" s="1"/>
  <c r="H296" i="1" s="1"/>
  <c r="J296" i="1" s="1"/>
  <c r="L296" i="1" s="1"/>
  <c r="N296" i="1" s="1"/>
  <c r="P296" i="1" s="1"/>
  <c r="R296" i="1" s="1"/>
  <c r="S296" i="1"/>
  <c r="U296" i="1" s="1"/>
  <c r="W296" i="1" s="1"/>
  <c r="Y296" i="1" s="1"/>
  <c r="AA296" i="1" s="1"/>
  <c r="AC296" i="1" s="1"/>
  <c r="AE296" i="1" s="1"/>
  <c r="AG296" i="1" s="1"/>
  <c r="AI296" i="1" s="1"/>
  <c r="S70" i="1"/>
  <c r="U70" i="1" s="1"/>
  <c r="W70" i="1" s="1"/>
  <c r="Y70" i="1" s="1"/>
  <c r="AA70" i="1" s="1"/>
  <c r="AC70" i="1" s="1"/>
  <c r="AE70" i="1" s="1"/>
  <c r="AG70" i="1" s="1"/>
  <c r="AI70" i="1" s="1"/>
  <c r="AJ70" i="1"/>
  <c r="AL70" i="1" s="1"/>
  <c r="AN70" i="1" s="1"/>
  <c r="AP70" i="1" s="1"/>
  <c r="AR70" i="1" s="1"/>
  <c r="AT70" i="1" s="1"/>
  <c r="AV70" i="1" s="1"/>
  <c r="AX70" i="1" s="1"/>
  <c r="D70" i="1"/>
  <c r="F70" i="1" s="1"/>
  <c r="H70" i="1" s="1"/>
  <c r="J70" i="1" s="1"/>
  <c r="L70" i="1" s="1"/>
  <c r="N70" i="1" s="1"/>
  <c r="P70" i="1" s="1"/>
  <c r="R70" i="1" s="1"/>
  <c r="S66" i="1"/>
  <c r="AJ66" i="1"/>
  <c r="D66" i="1"/>
  <c r="S61" i="1"/>
  <c r="U61" i="1" s="1"/>
  <c r="W61" i="1" s="1"/>
  <c r="Y61" i="1" s="1"/>
  <c r="AA61" i="1" s="1"/>
  <c r="AC61" i="1" s="1"/>
  <c r="AE61" i="1" s="1"/>
  <c r="AG61" i="1" s="1"/>
  <c r="AI61" i="1" s="1"/>
  <c r="D61" i="1"/>
  <c r="F61" i="1" s="1"/>
  <c r="H61" i="1" s="1"/>
  <c r="J61" i="1" s="1"/>
  <c r="L61" i="1" s="1"/>
  <c r="N61" i="1" s="1"/>
  <c r="P61" i="1" s="1"/>
  <c r="R61" i="1" s="1"/>
  <c r="AJ64" i="1"/>
  <c r="AJ20" i="1" s="1"/>
  <c r="AJ56" i="1"/>
  <c r="AL56" i="1" s="1"/>
  <c r="AN56" i="1" s="1"/>
  <c r="AP56" i="1" s="1"/>
  <c r="AR56" i="1" s="1"/>
  <c r="AT56" i="1" s="1"/>
  <c r="AV56" i="1" s="1"/>
  <c r="AX56" i="1" s="1"/>
  <c r="D56" i="1"/>
  <c r="F56" i="1" s="1"/>
  <c r="H56" i="1" s="1"/>
  <c r="J56" i="1" s="1"/>
  <c r="L56" i="1" s="1"/>
  <c r="N56" i="1" s="1"/>
  <c r="P56" i="1" s="1"/>
  <c r="R56" i="1" s="1"/>
  <c r="S59" i="1"/>
  <c r="S20" i="1" s="1"/>
  <c r="S51" i="1"/>
  <c r="U51" i="1" s="1"/>
  <c r="W51" i="1" s="1"/>
  <c r="Y51" i="1" s="1"/>
  <c r="AA51" i="1" s="1"/>
  <c r="AC51" i="1" s="1"/>
  <c r="AE51" i="1" s="1"/>
  <c r="AG51" i="1" s="1"/>
  <c r="AI51" i="1" s="1"/>
  <c r="AJ51" i="1"/>
  <c r="AL51" i="1" s="1"/>
  <c r="AN51" i="1" s="1"/>
  <c r="AP51" i="1" s="1"/>
  <c r="AR51" i="1" s="1"/>
  <c r="AT51" i="1" s="1"/>
  <c r="AV51" i="1" s="1"/>
  <c r="AX51" i="1" s="1"/>
  <c r="D51" i="1"/>
  <c r="F51" i="1" s="1"/>
  <c r="H51" i="1" s="1"/>
  <c r="J51" i="1" s="1"/>
  <c r="L51" i="1" s="1"/>
  <c r="N51" i="1" s="1"/>
  <c r="P51" i="1" s="1"/>
  <c r="R51" i="1" s="1"/>
  <c r="S46" i="1"/>
  <c r="U46" i="1" s="1"/>
  <c r="W46" i="1" s="1"/>
  <c r="Y46" i="1" s="1"/>
  <c r="AA46" i="1" s="1"/>
  <c r="AC46" i="1" s="1"/>
  <c r="AE46" i="1" s="1"/>
  <c r="AG46" i="1" s="1"/>
  <c r="AI46" i="1" s="1"/>
  <c r="AJ46" i="1"/>
  <c r="AL46" i="1" s="1"/>
  <c r="AN46" i="1" s="1"/>
  <c r="AP46" i="1" s="1"/>
  <c r="AR46" i="1" s="1"/>
  <c r="AT46" i="1" s="1"/>
  <c r="AV46" i="1" s="1"/>
  <c r="AX46" i="1" s="1"/>
  <c r="D46" i="1"/>
  <c r="F46" i="1" s="1"/>
  <c r="H46" i="1" s="1"/>
  <c r="J46" i="1" s="1"/>
  <c r="L46" i="1" s="1"/>
  <c r="N46" i="1" s="1"/>
  <c r="P46" i="1" s="1"/>
  <c r="R46" i="1" s="1"/>
  <c r="S27" i="1"/>
  <c r="U27" i="1" s="1"/>
  <c r="W27" i="1" s="1"/>
  <c r="Y27" i="1" s="1"/>
  <c r="AA27" i="1" s="1"/>
  <c r="AC27" i="1" s="1"/>
  <c r="AE27" i="1" s="1"/>
  <c r="AG27" i="1" s="1"/>
  <c r="AI27" i="1" s="1"/>
  <c r="AJ27" i="1"/>
  <c r="AL27" i="1" s="1"/>
  <c r="AN27" i="1" s="1"/>
  <c r="AP27" i="1" s="1"/>
  <c r="AR27" i="1" s="1"/>
  <c r="AT27" i="1" s="1"/>
  <c r="AV27" i="1" s="1"/>
  <c r="AX27" i="1" s="1"/>
  <c r="D30" i="1"/>
  <c r="D20" i="1" s="1"/>
  <c r="S226" i="1"/>
  <c r="U226" i="1" s="1"/>
  <c r="W226" i="1" s="1"/>
  <c r="Y226" i="1" s="1"/>
  <c r="AA226" i="1" s="1"/>
  <c r="AC226" i="1" s="1"/>
  <c r="AE226" i="1" s="1"/>
  <c r="AG226" i="1" s="1"/>
  <c r="AI226" i="1" s="1"/>
  <c r="AJ226" i="1"/>
  <c r="AL226" i="1" s="1"/>
  <c r="AN226" i="1" s="1"/>
  <c r="AP226" i="1" s="1"/>
  <c r="AR226" i="1" s="1"/>
  <c r="AT226" i="1" s="1"/>
  <c r="AV226" i="1" s="1"/>
  <c r="AX226" i="1" s="1"/>
  <c r="D226" i="1"/>
  <c r="F226" i="1" s="1"/>
  <c r="H226" i="1" s="1"/>
  <c r="J226" i="1" s="1"/>
  <c r="L226" i="1" s="1"/>
  <c r="N226" i="1" s="1"/>
  <c r="P226" i="1" s="1"/>
  <c r="R226" i="1" s="1"/>
  <c r="S169" i="1"/>
  <c r="U169" i="1" s="1"/>
  <c r="W169" i="1" s="1"/>
  <c r="Y169" i="1" s="1"/>
  <c r="AA169" i="1" s="1"/>
  <c r="AC169" i="1" s="1"/>
  <c r="AE169" i="1" s="1"/>
  <c r="AG169" i="1" s="1"/>
  <c r="AI169" i="1" s="1"/>
  <c r="AJ169" i="1"/>
  <c r="AL169" i="1" s="1"/>
  <c r="AN169" i="1" s="1"/>
  <c r="AP169" i="1" s="1"/>
  <c r="AR169" i="1" s="1"/>
  <c r="AT169" i="1" s="1"/>
  <c r="AV169" i="1" s="1"/>
  <c r="AX169" i="1" s="1"/>
  <c r="D169" i="1"/>
  <c r="F169" i="1" s="1"/>
  <c r="H169" i="1" s="1"/>
  <c r="J169" i="1" s="1"/>
  <c r="L169" i="1" s="1"/>
  <c r="N169" i="1" s="1"/>
  <c r="P169" i="1" s="1"/>
  <c r="R169" i="1" s="1"/>
  <c r="D174" i="1"/>
  <c r="F174" i="1" s="1"/>
  <c r="H174" i="1" s="1"/>
  <c r="J174" i="1" s="1"/>
  <c r="L174" i="1" s="1"/>
  <c r="N174" i="1" s="1"/>
  <c r="P174" i="1" s="1"/>
  <c r="R174" i="1" s="1"/>
  <c r="AJ170" i="1"/>
  <c r="AL170" i="1" s="1"/>
  <c r="AN170" i="1" s="1"/>
  <c r="AP170" i="1" s="1"/>
  <c r="AR170" i="1" s="1"/>
  <c r="AT170" i="1" s="1"/>
  <c r="AV170" i="1" s="1"/>
  <c r="AX170" i="1" s="1"/>
  <c r="S170" i="1"/>
  <c r="U170" i="1" s="1"/>
  <c r="W170" i="1" s="1"/>
  <c r="Y170" i="1" s="1"/>
  <c r="AA170" i="1" s="1"/>
  <c r="AC170" i="1" s="1"/>
  <c r="AE170" i="1" s="1"/>
  <c r="AG170" i="1" s="1"/>
  <c r="AI170" i="1" s="1"/>
  <c r="D170" i="1"/>
  <c r="F170" i="1" s="1"/>
  <c r="H170" i="1" s="1"/>
  <c r="J170" i="1" s="1"/>
  <c r="L170" i="1" s="1"/>
  <c r="N170" i="1" s="1"/>
  <c r="P170" i="1" s="1"/>
  <c r="R170" i="1" s="1"/>
  <c r="F20" i="1" l="1"/>
  <c r="H20" i="1" s="1"/>
  <c r="J20" i="1" s="1"/>
  <c r="L20" i="1" s="1"/>
  <c r="N20" i="1" s="1"/>
  <c r="P20" i="1" s="1"/>
  <c r="R20" i="1" s="1"/>
  <c r="F30" i="1"/>
  <c r="H30" i="1" s="1"/>
  <c r="J30" i="1" s="1"/>
  <c r="L30" i="1" s="1"/>
  <c r="N30" i="1" s="1"/>
  <c r="P30" i="1" s="1"/>
  <c r="R30" i="1" s="1"/>
  <c r="AL20" i="1"/>
  <c r="AN20" i="1" s="1"/>
  <c r="AP20" i="1" s="1"/>
  <c r="AR20" i="1" s="1"/>
  <c r="AT20" i="1" s="1"/>
  <c r="AV20" i="1" s="1"/>
  <c r="AX20" i="1" s="1"/>
  <c r="AL64" i="1"/>
  <c r="AN64" i="1" s="1"/>
  <c r="AP64" i="1" s="1"/>
  <c r="AR64" i="1" s="1"/>
  <c r="AT64" i="1" s="1"/>
  <c r="AV64" i="1" s="1"/>
  <c r="AX64" i="1" s="1"/>
  <c r="U59" i="1"/>
  <c r="W59" i="1" s="1"/>
  <c r="Y59" i="1" s="1"/>
  <c r="AA59" i="1" s="1"/>
  <c r="AC59" i="1" s="1"/>
  <c r="AE59" i="1" s="1"/>
  <c r="AG59" i="1" s="1"/>
  <c r="AI59" i="1" s="1"/>
  <c r="D298" i="1"/>
  <c r="AL66" i="1"/>
  <c r="AN66" i="1" s="1"/>
  <c r="AP66" i="1" s="1"/>
  <c r="AR66" i="1" s="1"/>
  <c r="AT66" i="1" s="1"/>
  <c r="AV66" i="1" s="1"/>
  <c r="AX66" i="1" s="1"/>
  <c r="AJ298" i="1"/>
  <c r="AL298" i="1" s="1"/>
  <c r="AN298" i="1" s="1"/>
  <c r="AP298" i="1" s="1"/>
  <c r="AR298" i="1" s="1"/>
  <c r="AT298" i="1" s="1"/>
  <c r="AV298" i="1" s="1"/>
  <c r="AX298" i="1" s="1"/>
  <c r="F66" i="1"/>
  <c r="H66" i="1" s="1"/>
  <c r="J66" i="1" s="1"/>
  <c r="L66" i="1" s="1"/>
  <c r="N66" i="1" s="1"/>
  <c r="P66" i="1" s="1"/>
  <c r="R66" i="1" s="1"/>
  <c r="F298" i="1"/>
  <c r="H298" i="1" s="1"/>
  <c r="J298" i="1" s="1"/>
  <c r="L298" i="1" s="1"/>
  <c r="N298" i="1" s="1"/>
  <c r="P298" i="1" s="1"/>
  <c r="R298" i="1" s="1"/>
  <c r="U66" i="1"/>
  <c r="W66" i="1" s="1"/>
  <c r="Y66" i="1" s="1"/>
  <c r="AA66" i="1" s="1"/>
  <c r="AC66" i="1" s="1"/>
  <c r="AE66" i="1" s="1"/>
  <c r="AG66" i="1" s="1"/>
  <c r="AI66" i="1" s="1"/>
  <c r="S298" i="1"/>
  <c r="U298" i="1" s="1"/>
  <c r="W298" i="1" s="1"/>
  <c r="Y298" i="1" s="1"/>
  <c r="AA298" i="1" s="1"/>
  <c r="AC298" i="1" s="1"/>
  <c r="AE298" i="1" s="1"/>
  <c r="AG298" i="1" s="1"/>
  <c r="AI298" i="1" s="1"/>
  <c r="AJ61" i="1"/>
  <c r="AL61" i="1" s="1"/>
  <c r="AN61" i="1" s="1"/>
  <c r="AP61" i="1" s="1"/>
  <c r="AR61" i="1" s="1"/>
  <c r="AT61" i="1" s="1"/>
  <c r="AV61" i="1" s="1"/>
  <c r="AX61" i="1" s="1"/>
  <c r="S56" i="1"/>
  <c r="U56" i="1" s="1"/>
  <c r="W56" i="1" s="1"/>
  <c r="Y56" i="1" s="1"/>
  <c r="AA56" i="1" s="1"/>
  <c r="AC56" i="1" s="1"/>
  <c r="AE56" i="1" s="1"/>
  <c r="AG56" i="1" s="1"/>
  <c r="AI56" i="1" s="1"/>
  <c r="AJ290" i="1"/>
  <c r="AL290" i="1" s="1"/>
  <c r="AN290" i="1" s="1"/>
  <c r="AP290" i="1" s="1"/>
  <c r="AR290" i="1" s="1"/>
  <c r="AT290" i="1" s="1"/>
  <c r="AV290" i="1" s="1"/>
  <c r="AX290" i="1" s="1"/>
  <c r="AJ166" i="1"/>
  <c r="AL166" i="1" s="1"/>
  <c r="AN166" i="1" s="1"/>
  <c r="AP166" i="1" s="1"/>
  <c r="AR166" i="1" s="1"/>
  <c r="AT166" i="1" s="1"/>
  <c r="AV166" i="1" s="1"/>
  <c r="AX166" i="1" s="1"/>
  <c r="S290" i="1"/>
  <c r="U290" i="1" s="1"/>
  <c r="W290" i="1" s="1"/>
  <c r="Y290" i="1" s="1"/>
  <c r="AA290" i="1" s="1"/>
  <c r="AC290" i="1" s="1"/>
  <c r="AE290" i="1" s="1"/>
  <c r="AG290" i="1" s="1"/>
  <c r="AI290" i="1" s="1"/>
  <c r="S166" i="1"/>
  <c r="U166" i="1" s="1"/>
  <c r="W166" i="1" s="1"/>
  <c r="Y166" i="1" s="1"/>
  <c r="AA166" i="1" s="1"/>
  <c r="AC166" i="1" s="1"/>
  <c r="AE166" i="1" s="1"/>
  <c r="AG166" i="1" s="1"/>
  <c r="AI166" i="1" s="1"/>
  <c r="D290" i="1"/>
  <c r="F290" i="1" s="1"/>
  <c r="H290" i="1" s="1"/>
  <c r="J290" i="1" s="1"/>
  <c r="L290" i="1" s="1"/>
  <c r="N290" i="1" s="1"/>
  <c r="P290" i="1" s="1"/>
  <c r="R290" i="1" s="1"/>
  <c r="D166" i="1"/>
  <c r="F166" i="1" s="1"/>
  <c r="H166" i="1" s="1"/>
  <c r="J166" i="1" s="1"/>
  <c r="L166" i="1" s="1"/>
  <c r="N166" i="1" s="1"/>
  <c r="P166" i="1" s="1"/>
  <c r="R166" i="1" s="1"/>
  <c r="D291" i="1"/>
  <c r="F291" i="1" s="1"/>
  <c r="H291" i="1" s="1"/>
  <c r="J291" i="1" s="1"/>
  <c r="L291" i="1" s="1"/>
  <c r="N291" i="1" s="1"/>
  <c r="P291" i="1" s="1"/>
  <c r="R291" i="1" s="1"/>
  <c r="AJ291" i="1"/>
  <c r="AL291" i="1" s="1"/>
  <c r="AN291" i="1" s="1"/>
  <c r="AP291" i="1" s="1"/>
  <c r="AR291" i="1" s="1"/>
  <c r="AT291" i="1" s="1"/>
  <c r="AV291" i="1" s="1"/>
  <c r="AX291" i="1" s="1"/>
  <c r="D27" i="1"/>
  <c r="F27" i="1" s="1"/>
  <c r="H27" i="1" s="1"/>
  <c r="J27" i="1" s="1"/>
  <c r="L27" i="1" s="1"/>
  <c r="N27" i="1" s="1"/>
  <c r="P27" i="1" s="1"/>
  <c r="R27" i="1" s="1"/>
  <c r="D257" i="1"/>
  <c r="F257" i="1" s="1"/>
  <c r="H257" i="1" s="1"/>
  <c r="J257" i="1" s="1"/>
  <c r="L257" i="1" s="1"/>
  <c r="N257" i="1" s="1"/>
  <c r="P257" i="1" s="1"/>
  <c r="R257" i="1" s="1"/>
  <c r="S238" i="1"/>
  <c r="AJ238" i="1"/>
  <c r="D238" i="1"/>
  <c r="S251" i="1"/>
  <c r="U251" i="1" s="1"/>
  <c r="W251" i="1" s="1"/>
  <c r="Y251" i="1" s="1"/>
  <c r="AA251" i="1" s="1"/>
  <c r="AC251" i="1" s="1"/>
  <c r="AE251" i="1" s="1"/>
  <c r="AG251" i="1" s="1"/>
  <c r="AI251" i="1" s="1"/>
  <c r="AJ251" i="1"/>
  <c r="AL251" i="1" s="1"/>
  <c r="AN251" i="1" s="1"/>
  <c r="AP251" i="1" s="1"/>
  <c r="AR251" i="1" s="1"/>
  <c r="AT251" i="1" s="1"/>
  <c r="AV251" i="1" s="1"/>
  <c r="AX251" i="1" s="1"/>
  <c r="D251" i="1"/>
  <c r="F251" i="1" s="1"/>
  <c r="H251" i="1" s="1"/>
  <c r="J251" i="1" s="1"/>
  <c r="L251" i="1" s="1"/>
  <c r="N251" i="1" s="1"/>
  <c r="P251" i="1" s="1"/>
  <c r="R251" i="1" s="1"/>
  <c r="S229" i="1"/>
  <c r="U229" i="1" s="1"/>
  <c r="W229" i="1" s="1"/>
  <c r="Y229" i="1" s="1"/>
  <c r="AA229" i="1" s="1"/>
  <c r="AC229" i="1" s="1"/>
  <c r="AE229" i="1" s="1"/>
  <c r="AG229" i="1" s="1"/>
  <c r="AI229" i="1" s="1"/>
  <c r="AJ229" i="1"/>
  <c r="AL229" i="1" s="1"/>
  <c r="AN229" i="1" s="1"/>
  <c r="AP229" i="1" s="1"/>
  <c r="AR229" i="1" s="1"/>
  <c r="AT229" i="1" s="1"/>
  <c r="AV229" i="1" s="1"/>
  <c r="AX229" i="1" s="1"/>
  <c r="D229" i="1"/>
  <c r="F229" i="1" s="1"/>
  <c r="H229" i="1" s="1"/>
  <c r="J229" i="1" s="1"/>
  <c r="L229" i="1" s="1"/>
  <c r="N229" i="1" s="1"/>
  <c r="P229" i="1" s="1"/>
  <c r="R229" i="1" s="1"/>
  <c r="S143" i="1"/>
  <c r="U143" i="1" s="1"/>
  <c r="W143" i="1" s="1"/>
  <c r="Y143" i="1" s="1"/>
  <c r="AA143" i="1" s="1"/>
  <c r="AC143" i="1" s="1"/>
  <c r="AE143" i="1" s="1"/>
  <c r="AG143" i="1" s="1"/>
  <c r="AI143" i="1" s="1"/>
  <c r="AJ143" i="1"/>
  <c r="AL143" i="1" s="1"/>
  <c r="AN143" i="1" s="1"/>
  <c r="AP143" i="1" s="1"/>
  <c r="AR143" i="1" s="1"/>
  <c r="AT143" i="1" s="1"/>
  <c r="AV143" i="1" s="1"/>
  <c r="AX143" i="1" s="1"/>
  <c r="D143" i="1"/>
  <c r="F143" i="1" s="1"/>
  <c r="H143" i="1" s="1"/>
  <c r="J143" i="1" s="1"/>
  <c r="L143" i="1" s="1"/>
  <c r="N143" i="1" s="1"/>
  <c r="P143" i="1" s="1"/>
  <c r="R143" i="1" s="1"/>
  <c r="S216" i="1"/>
  <c r="U216" i="1" s="1"/>
  <c r="W216" i="1" s="1"/>
  <c r="Y216" i="1" s="1"/>
  <c r="AA216" i="1" s="1"/>
  <c r="AC216" i="1" s="1"/>
  <c r="AE216" i="1" s="1"/>
  <c r="AG216" i="1" s="1"/>
  <c r="AI216" i="1" s="1"/>
  <c r="AJ216" i="1"/>
  <c r="AL216" i="1" s="1"/>
  <c r="AN216" i="1" s="1"/>
  <c r="AP216" i="1" s="1"/>
  <c r="AR216" i="1" s="1"/>
  <c r="AT216" i="1" s="1"/>
  <c r="AV216" i="1" s="1"/>
  <c r="AX216" i="1" s="1"/>
  <c r="D216" i="1"/>
  <c r="F216" i="1" s="1"/>
  <c r="H216" i="1" s="1"/>
  <c r="J216" i="1" s="1"/>
  <c r="L216" i="1" s="1"/>
  <c r="N216" i="1" s="1"/>
  <c r="P216" i="1" s="1"/>
  <c r="R216" i="1" s="1"/>
  <c r="S212" i="1"/>
  <c r="U212" i="1" s="1"/>
  <c r="W212" i="1" s="1"/>
  <c r="Y212" i="1" s="1"/>
  <c r="AA212" i="1" s="1"/>
  <c r="AC212" i="1" s="1"/>
  <c r="AE212" i="1" s="1"/>
  <c r="AG212" i="1" s="1"/>
  <c r="AI212" i="1" s="1"/>
  <c r="AJ212" i="1"/>
  <c r="AL212" i="1" s="1"/>
  <c r="AN212" i="1" s="1"/>
  <c r="AP212" i="1" s="1"/>
  <c r="AR212" i="1" s="1"/>
  <c r="AT212" i="1" s="1"/>
  <c r="AV212" i="1" s="1"/>
  <c r="AX212" i="1" s="1"/>
  <c r="D212" i="1"/>
  <c r="F212" i="1" s="1"/>
  <c r="H212" i="1" s="1"/>
  <c r="J212" i="1" s="1"/>
  <c r="L212" i="1" s="1"/>
  <c r="N212" i="1" s="1"/>
  <c r="P212" i="1" s="1"/>
  <c r="R212" i="1" s="1"/>
  <c r="S208" i="1"/>
  <c r="U208" i="1" s="1"/>
  <c r="W208" i="1" s="1"/>
  <c r="Y208" i="1" s="1"/>
  <c r="AA208" i="1" s="1"/>
  <c r="AC208" i="1" s="1"/>
  <c r="AE208" i="1" s="1"/>
  <c r="AG208" i="1" s="1"/>
  <c r="AI208" i="1" s="1"/>
  <c r="AJ208" i="1"/>
  <c r="AL208" i="1" s="1"/>
  <c r="AN208" i="1" s="1"/>
  <c r="AP208" i="1" s="1"/>
  <c r="AR208" i="1" s="1"/>
  <c r="AT208" i="1" s="1"/>
  <c r="AV208" i="1" s="1"/>
  <c r="AX208" i="1" s="1"/>
  <c r="D208" i="1"/>
  <c r="F208" i="1" s="1"/>
  <c r="H208" i="1" s="1"/>
  <c r="J208" i="1" s="1"/>
  <c r="L208" i="1" s="1"/>
  <c r="N208" i="1" s="1"/>
  <c r="P208" i="1" s="1"/>
  <c r="R208" i="1" s="1"/>
  <c r="S202" i="1"/>
  <c r="U202" i="1" s="1"/>
  <c r="W202" i="1" s="1"/>
  <c r="Y202" i="1" s="1"/>
  <c r="AA202" i="1" s="1"/>
  <c r="AC202" i="1" s="1"/>
  <c r="AE202" i="1" s="1"/>
  <c r="AG202" i="1" s="1"/>
  <c r="AI202" i="1" s="1"/>
  <c r="AJ202" i="1"/>
  <c r="AL202" i="1" s="1"/>
  <c r="AN202" i="1" s="1"/>
  <c r="AP202" i="1" s="1"/>
  <c r="AR202" i="1" s="1"/>
  <c r="AT202" i="1" s="1"/>
  <c r="AV202" i="1" s="1"/>
  <c r="AX202" i="1" s="1"/>
  <c r="D202" i="1"/>
  <c r="F202" i="1" s="1"/>
  <c r="H202" i="1" s="1"/>
  <c r="J202" i="1" s="1"/>
  <c r="L202" i="1" s="1"/>
  <c r="N202" i="1" s="1"/>
  <c r="P202" i="1" s="1"/>
  <c r="R202" i="1" s="1"/>
  <c r="S198" i="1"/>
  <c r="U198" i="1" s="1"/>
  <c r="W198" i="1" s="1"/>
  <c r="Y198" i="1" s="1"/>
  <c r="AA198" i="1" s="1"/>
  <c r="AC198" i="1" s="1"/>
  <c r="AE198" i="1" s="1"/>
  <c r="AG198" i="1" s="1"/>
  <c r="AI198" i="1" s="1"/>
  <c r="AJ198" i="1"/>
  <c r="AL198" i="1" s="1"/>
  <c r="AN198" i="1" s="1"/>
  <c r="AP198" i="1" s="1"/>
  <c r="AR198" i="1" s="1"/>
  <c r="AT198" i="1" s="1"/>
  <c r="AV198" i="1" s="1"/>
  <c r="AX198" i="1" s="1"/>
  <c r="D198" i="1"/>
  <c r="F198" i="1" s="1"/>
  <c r="H198" i="1" s="1"/>
  <c r="J198" i="1" s="1"/>
  <c r="L198" i="1" s="1"/>
  <c r="N198" i="1" s="1"/>
  <c r="P198" i="1" s="1"/>
  <c r="R198" i="1" s="1"/>
  <c r="S194" i="1"/>
  <c r="U194" i="1" s="1"/>
  <c r="W194" i="1" s="1"/>
  <c r="Y194" i="1" s="1"/>
  <c r="AA194" i="1" s="1"/>
  <c r="AC194" i="1" s="1"/>
  <c r="AE194" i="1" s="1"/>
  <c r="AG194" i="1" s="1"/>
  <c r="AI194" i="1" s="1"/>
  <c r="AJ194" i="1"/>
  <c r="AL194" i="1" s="1"/>
  <c r="AN194" i="1" s="1"/>
  <c r="AP194" i="1" s="1"/>
  <c r="AR194" i="1" s="1"/>
  <c r="AT194" i="1" s="1"/>
  <c r="AV194" i="1" s="1"/>
  <c r="AX194" i="1" s="1"/>
  <c r="D194" i="1"/>
  <c r="F194" i="1" s="1"/>
  <c r="H194" i="1" s="1"/>
  <c r="J194" i="1" s="1"/>
  <c r="L194" i="1" s="1"/>
  <c r="N194" i="1" s="1"/>
  <c r="P194" i="1" s="1"/>
  <c r="R194" i="1" s="1"/>
  <c r="S190" i="1"/>
  <c r="U190" i="1" s="1"/>
  <c r="W190" i="1" s="1"/>
  <c r="Y190" i="1" s="1"/>
  <c r="AA190" i="1" s="1"/>
  <c r="AC190" i="1" s="1"/>
  <c r="AE190" i="1" s="1"/>
  <c r="AG190" i="1" s="1"/>
  <c r="AI190" i="1" s="1"/>
  <c r="AJ190" i="1"/>
  <c r="AL190" i="1" s="1"/>
  <c r="AN190" i="1" s="1"/>
  <c r="AP190" i="1" s="1"/>
  <c r="AR190" i="1" s="1"/>
  <c r="AT190" i="1" s="1"/>
  <c r="AV190" i="1" s="1"/>
  <c r="AX190" i="1" s="1"/>
  <c r="D190" i="1"/>
  <c r="F190" i="1" s="1"/>
  <c r="H190" i="1" s="1"/>
  <c r="J190" i="1" s="1"/>
  <c r="L190" i="1" s="1"/>
  <c r="N190" i="1" s="1"/>
  <c r="P190" i="1" s="1"/>
  <c r="R190" i="1" s="1"/>
  <c r="S186" i="1"/>
  <c r="U186" i="1" s="1"/>
  <c r="W186" i="1" s="1"/>
  <c r="Y186" i="1" s="1"/>
  <c r="AA186" i="1" s="1"/>
  <c r="AC186" i="1" s="1"/>
  <c r="AE186" i="1" s="1"/>
  <c r="AG186" i="1" s="1"/>
  <c r="AI186" i="1" s="1"/>
  <c r="AJ186" i="1"/>
  <c r="AL186" i="1" s="1"/>
  <c r="AN186" i="1" s="1"/>
  <c r="AP186" i="1" s="1"/>
  <c r="AR186" i="1" s="1"/>
  <c r="AT186" i="1" s="1"/>
  <c r="AV186" i="1" s="1"/>
  <c r="AX186" i="1" s="1"/>
  <c r="D186" i="1"/>
  <c r="F186" i="1" s="1"/>
  <c r="H186" i="1" s="1"/>
  <c r="J186" i="1" s="1"/>
  <c r="L186" i="1" s="1"/>
  <c r="N186" i="1" s="1"/>
  <c r="P186" i="1" s="1"/>
  <c r="R186" i="1" s="1"/>
  <c r="S182" i="1"/>
  <c r="U182" i="1" s="1"/>
  <c r="W182" i="1" s="1"/>
  <c r="Y182" i="1" s="1"/>
  <c r="AA182" i="1" s="1"/>
  <c r="AC182" i="1" s="1"/>
  <c r="AE182" i="1" s="1"/>
  <c r="AG182" i="1" s="1"/>
  <c r="AI182" i="1" s="1"/>
  <c r="AJ182" i="1"/>
  <c r="AL182" i="1" s="1"/>
  <c r="AN182" i="1" s="1"/>
  <c r="AP182" i="1" s="1"/>
  <c r="AR182" i="1" s="1"/>
  <c r="AT182" i="1" s="1"/>
  <c r="AV182" i="1" s="1"/>
  <c r="AX182" i="1" s="1"/>
  <c r="D182" i="1"/>
  <c r="F182" i="1" s="1"/>
  <c r="H182" i="1" s="1"/>
  <c r="J182" i="1" s="1"/>
  <c r="L182" i="1" s="1"/>
  <c r="N182" i="1" s="1"/>
  <c r="P182" i="1" s="1"/>
  <c r="R182" i="1" s="1"/>
  <c r="S178" i="1"/>
  <c r="U178" i="1" s="1"/>
  <c r="W178" i="1" s="1"/>
  <c r="Y178" i="1" s="1"/>
  <c r="AA178" i="1" s="1"/>
  <c r="AC178" i="1" s="1"/>
  <c r="AE178" i="1" s="1"/>
  <c r="AG178" i="1" s="1"/>
  <c r="AI178" i="1" s="1"/>
  <c r="AJ178" i="1"/>
  <c r="AL178" i="1" s="1"/>
  <c r="AN178" i="1" s="1"/>
  <c r="AP178" i="1" s="1"/>
  <c r="AR178" i="1" s="1"/>
  <c r="AT178" i="1" s="1"/>
  <c r="AV178" i="1" s="1"/>
  <c r="AX178" i="1" s="1"/>
  <c r="D178" i="1"/>
  <c r="F178" i="1" s="1"/>
  <c r="H178" i="1" s="1"/>
  <c r="J178" i="1" s="1"/>
  <c r="L178" i="1" s="1"/>
  <c r="N178" i="1" s="1"/>
  <c r="P178" i="1" s="1"/>
  <c r="R178" i="1" s="1"/>
  <c r="S174" i="1"/>
  <c r="U174" i="1" s="1"/>
  <c r="W174" i="1" s="1"/>
  <c r="Y174" i="1" s="1"/>
  <c r="AA174" i="1" s="1"/>
  <c r="AC174" i="1" s="1"/>
  <c r="AE174" i="1" s="1"/>
  <c r="AG174" i="1" s="1"/>
  <c r="AI174" i="1" s="1"/>
  <c r="AJ174" i="1"/>
  <c r="AL174" i="1" s="1"/>
  <c r="AN174" i="1" s="1"/>
  <c r="AP174" i="1" s="1"/>
  <c r="AR174" i="1" s="1"/>
  <c r="AT174" i="1" s="1"/>
  <c r="AV174" i="1" s="1"/>
  <c r="AX174" i="1" s="1"/>
  <c r="D295" i="1" l="1"/>
  <c r="F295" i="1" s="1"/>
  <c r="H295" i="1" s="1"/>
  <c r="J295" i="1" s="1"/>
  <c r="L295" i="1" s="1"/>
  <c r="N295" i="1" s="1"/>
  <c r="P295" i="1" s="1"/>
  <c r="R295" i="1" s="1"/>
  <c r="AJ295" i="1"/>
  <c r="AL295" i="1" s="1"/>
  <c r="AN295" i="1" s="1"/>
  <c r="AP295" i="1" s="1"/>
  <c r="AR295" i="1" s="1"/>
  <c r="AT295" i="1" s="1"/>
  <c r="AV295" i="1" s="1"/>
  <c r="AX295" i="1" s="1"/>
  <c r="S295" i="1"/>
  <c r="U295" i="1" s="1"/>
  <c r="W295" i="1" s="1"/>
  <c r="Y295" i="1" s="1"/>
  <c r="AA295" i="1" s="1"/>
  <c r="AC295" i="1" s="1"/>
  <c r="AE295" i="1" s="1"/>
  <c r="AG295" i="1" s="1"/>
  <c r="AI295" i="1" s="1"/>
  <c r="AL238" i="1"/>
  <c r="AN238" i="1" s="1"/>
  <c r="AP238" i="1" s="1"/>
  <c r="AR238" i="1" s="1"/>
  <c r="AT238" i="1" s="1"/>
  <c r="AV238" i="1" s="1"/>
  <c r="AX238" i="1" s="1"/>
  <c r="F238" i="1"/>
  <c r="H238" i="1" s="1"/>
  <c r="J238" i="1" s="1"/>
  <c r="L238" i="1" s="1"/>
  <c r="N238" i="1" s="1"/>
  <c r="P238" i="1" s="1"/>
  <c r="R238" i="1" s="1"/>
  <c r="U238" i="1"/>
  <c r="W238" i="1" s="1"/>
  <c r="Y238" i="1" s="1"/>
  <c r="AA238" i="1" s="1"/>
  <c r="AC238" i="1" s="1"/>
  <c r="AE238" i="1" s="1"/>
  <c r="AG238" i="1" s="1"/>
  <c r="AI238" i="1" s="1"/>
  <c r="S291" i="1"/>
  <c r="U291" i="1" s="1"/>
  <c r="W291" i="1" s="1"/>
  <c r="Y291" i="1" s="1"/>
  <c r="AA291" i="1" s="1"/>
  <c r="AC291" i="1" s="1"/>
  <c r="AE291" i="1" s="1"/>
  <c r="AG291" i="1" s="1"/>
  <c r="AI291" i="1" s="1"/>
  <c r="U20" i="1"/>
  <c r="W20" i="1" s="1"/>
  <c r="Y20" i="1" s="1"/>
  <c r="AA20" i="1" s="1"/>
  <c r="AC20" i="1" s="1"/>
  <c r="AE20" i="1" s="1"/>
  <c r="AG20" i="1" s="1"/>
  <c r="AI20" i="1" s="1"/>
  <c r="AJ297" i="1"/>
  <c r="AL297" i="1" s="1"/>
  <c r="AN297" i="1" s="1"/>
  <c r="AP297" i="1" s="1"/>
  <c r="AR297" i="1" s="1"/>
  <c r="AT297" i="1" s="1"/>
  <c r="AV297" i="1" s="1"/>
  <c r="AX297" i="1" s="1"/>
  <c r="S297" i="1"/>
  <c r="U297" i="1" s="1"/>
  <c r="W297" i="1" s="1"/>
  <c r="Y297" i="1" s="1"/>
  <c r="AA297" i="1" s="1"/>
  <c r="AC297" i="1" s="1"/>
  <c r="AE297" i="1" s="1"/>
  <c r="AG297" i="1" s="1"/>
  <c r="AI297" i="1" s="1"/>
  <c r="D297" i="1"/>
  <c r="F297" i="1" s="1"/>
  <c r="H297" i="1" s="1"/>
  <c r="J297" i="1" s="1"/>
  <c r="L297" i="1" s="1"/>
  <c r="N297" i="1" s="1"/>
  <c r="P297" i="1" s="1"/>
  <c r="R297" i="1" s="1"/>
  <c r="D17" i="1"/>
  <c r="F17" i="1" s="1"/>
  <c r="H17" i="1" s="1"/>
  <c r="J17" i="1" s="1"/>
  <c r="L17" i="1" s="1"/>
  <c r="N17" i="1" s="1"/>
  <c r="P17" i="1" s="1"/>
  <c r="R17" i="1" s="1"/>
  <c r="S17" i="1" l="1"/>
  <c r="U17" i="1" s="1"/>
  <c r="W17" i="1" s="1"/>
  <c r="Y17" i="1" s="1"/>
  <c r="AA17" i="1" s="1"/>
  <c r="AC17" i="1" s="1"/>
  <c r="AE17" i="1" s="1"/>
  <c r="AG17" i="1" s="1"/>
  <c r="AI17" i="1" s="1"/>
  <c r="AJ17" i="1"/>
  <c r="AL17" i="1" s="1"/>
  <c r="AN17" i="1" s="1"/>
  <c r="AP17" i="1" s="1"/>
  <c r="AR17" i="1" s="1"/>
  <c r="AT17" i="1" s="1"/>
  <c r="AV17" i="1" s="1"/>
  <c r="AX17" i="1" s="1"/>
  <c r="S257" i="1" l="1"/>
  <c r="U257" i="1" s="1"/>
  <c r="W257" i="1" s="1"/>
  <c r="Y257" i="1" s="1"/>
  <c r="AA257" i="1" s="1"/>
  <c r="AC257" i="1" s="1"/>
  <c r="AE257" i="1" s="1"/>
  <c r="AG257" i="1" s="1"/>
  <c r="AI257" i="1" s="1"/>
  <c r="AJ257" i="1"/>
  <c r="AL257" i="1" s="1"/>
  <c r="AN257" i="1" s="1"/>
  <c r="AP257" i="1" s="1"/>
  <c r="AR257" i="1" s="1"/>
  <c r="AT257" i="1" s="1"/>
  <c r="AV257" i="1" s="1"/>
  <c r="AX257" i="1" s="1"/>
  <c r="AJ99" i="1" l="1"/>
  <c r="AL99" i="1" s="1"/>
  <c r="AN99" i="1" s="1"/>
  <c r="AP99" i="1" s="1"/>
  <c r="AR99" i="1" s="1"/>
  <c r="AT99" i="1" s="1"/>
  <c r="AV99" i="1" s="1"/>
  <c r="AX99" i="1" s="1"/>
  <c r="D99" i="1"/>
  <c r="F99" i="1" s="1"/>
  <c r="H99" i="1" s="1"/>
  <c r="J99" i="1" s="1"/>
  <c r="L99" i="1" s="1"/>
  <c r="N99" i="1" s="1"/>
  <c r="P99" i="1" s="1"/>
  <c r="R99" i="1" s="1"/>
  <c r="S99" i="1"/>
  <c r="U99" i="1" s="1"/>
  <c r="W99" i="1" s="1"/>
  <c r="Y99" i="1" s="1"/>
  <c r="AA99" i="1" s="1"/>
  <c r="AC99" i="1" s="1"/>
  <c r="AE99" i="1" s="1"/>
  <c r="AG99" i="1" s="1"/>
  <c r="AI99" i="1" s="1"/>
  <c r="D139" i="1" l="1"/>
  <c r="S139" i="1"/>
  <c r="AJ139" i="1"/>
  <c r="S288" i="1" l="1"/>
  <c r="S306" i="1" s="1"/>
  <c r="S307" i="1" s="1"/>
  <c r="U139" i="1"/>
  <c r="W139" i="1" s="1"/>
  <c r="Y139" i="1" s="1"/>
  <c r="AA139" i="1" s="1"/>
  <c r="AC139" i="1" s="1"/>
  <c r="AE139" i="1" s="1"/>
  <c r="AG139" i="1" s="1"/>
  <c r="AI139" i="1" s="1"/>
  <c r="AJ288" i="1"/>
  <c r="AJ306" i="1" s="1"/>
  <c r="AJ307" i="1" s="1"/>
  <c r="AL139" i="1"/>
  <c r="AN139" i="1" s="1"/>
  <c r="AP139" i="1" s="1"/>
  <c r="AR139" i="1" s="1"/>
  <c r="AT139" i="1" s="1"/>
  <c r="AV139" i="1" s="1"/>
  <c r="AX139" i="1" s="1"/>
  <c r="D288" i="1"/>
  <c r="F139" i="1"/>
  <c r="H139" i="1" s="1"/>
  <c r="J139" i="1" s="1"/>
  <c r="L139" i="1" s="1"/>
  <c r="N139" i="1" s="1"/>
  <c r="P139" i="1" s="1"/>
  <c r="R139" i="1" s="1"/>
  <c r="F288" i="1" l="1"/>
  <c r="H288" i="1" s="1"/>
  <c r="J288" i="1" s="1"/>
  <c r="L288" i="1" s="1"/>
  <c r="N288" i="1" s="1"/>
  <c r="P288" i="1" s="1"/>
  <c r="R288" i="1" s="1"/>
  <c r="D304" i="1"/>
  <c r="AL288" i="1"/>
  <c r="AL306" i="1" s="1"/>
  <c r="AL307" i="1" s="1"/>
  <c r="U288" i="1"/>
  <c r="U306" i="1" s="1"/>
  <c r="U307" i="1" s="1"/>
  <c r="W288" i="1" l="1"/>
  <c r="W306" i="1" s="1"/>
  <c r="W307" i="1" s="1"/>
  <c r="AN288" i="1"/>
  <c r="AN306" i="1" s="1"/>
  <c r="AN307" i="1" s="1"/>
  <c r="AP288" i="1" l="1"/>
  <c r="Y288" i="1"/>
  <c r="Y306" i="1" s="1"/>
  <c r="Y307" i="1" s="1"/>
  <c r="AR288" i="1" l="1"/>
  <c r="AP306" i="1"/>
  <c r="AP307" i="1" s="1"/>
  <c r="AA288" i="1"/>
  <c r="AC288" i="1" l="1"/>
  <c r="AA306" i="1"/>
  <c r="AA307" i="1" s="1"/>
  <c r="AT288" i="1"/>
  <c r="AV288" i="1" s="1"/>
  <c r="AX288" i="1" s="1"/>
  <c r="AR306" i="1"/>
  <c r="AR307" i="1" s="1"/>
  <c r="AE288" i="1" l="1"/>
  <c r="AG288" i="1" s="1"/>
  <c r="AI288" i="1" s="1"/>
  <c r="AC306" i="1"/>
  <c r="AC307" i="1" s="1"/>
</calcChain>
</file>

<file path=xl/sharedStrings.xml><?xml version="1.0" encoding="utf-8"?>
<sst xmlns="http://schemas.openxmlformats.org/spreadsheetml/2006/main" count="750" uniqueCount="401">
  <si>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</si>
  <si>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</si>
  <si>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</si>
  <si>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</si>
  <si>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</si>
  <si>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</si>
  <si>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</si>
  <si>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</si>
  <si>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</si>
  <si>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</si>
  <si>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</si>
  <si>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</si>
  <si>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</si>
  <si>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</si>
  <si>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</si>
  <si>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</si>
  <si>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</si>
  <si>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</si>
  <si>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</si>
  <si>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</si>
  <si>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</si>
  <si>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</si>
  <si>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</si>
  <si>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</si>
  <si>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</si>
  <si>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</si>
  <si>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</si>
  <si>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</si>
  <si>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</si>
  <si>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</si>
  <si>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</si>
  <si>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</si>
  <si>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</si>
  <si>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</si>
  <si>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</si>
  <si>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</si>
  <si>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</si>
  <si>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</si>
  <si>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</si>
  <si>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</si>
  <si>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</si>
  <si>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</si>
  <si>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</si>
  <si>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</si>
  <si>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</si>
  <si>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</si>
  <si>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</si>
  <si>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</si>
  <si>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</si>
  <si>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</si>
  <si>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</si>
  <si>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</si>
  <si>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</si>
  <si>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</si>
  <si>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</si>
  <si>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</si>
  <si>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"Гимназия № 17" г. Перми (пристройка нового корпуса)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</si>
  <si>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</si>
  <si>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</si>
  <si>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</si>
  <si>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</si>
  <si>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</si>
  <si>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</si>
  <si>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</si>
  <si>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</si>
  <si>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</si>
  <si>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</si>
  <si>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</si>
  <si>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</si>
  <si>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</si>
  <si>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</si>
  <si>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</si>
  <si>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</si>
  <si>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</si>
  <si>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</si>
  <si>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</si>
  <si>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</si>
  <si>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</si>
  <si>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</si>
  <si>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</si>
  <si>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</si>
  <si>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</si>
  <si>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</si>
  <si>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</si>
  <si>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</si>
  <si>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</si>
  <si>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</si>
  <si>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</si>
  <si>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</si>
  <si>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</si>
  <si>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</si>
  <si>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</si>
  <si>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</si>
  <si>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</si>
  <si>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</si>
  <si>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</si>
  <si>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</si>
  <si>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</si>
  <si>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</si>
  <si>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</si>
  <si>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</si>
  <si>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</si>
  <si>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</si>
  <si>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</si>
  <si>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</si>
  <si>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</si>
  <si>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</si>
  <si>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</si>
  <si>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</si>
  <si>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</si>
  <si>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</si>
  <si>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</si>
  <si>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</si>
  <si>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</si>
  <si>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</si>
  <si>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</si>
  <si>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</si>
  <si>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</si>
  <si>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</si>
  <si>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</si>
  <si>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</si>
  <si>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</si>
  <si>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</si>
  <si>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</si>
  <si>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</si>
  <si>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</si>
  <si>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</si>
  <si>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</si>
  <si>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</si>
  <si>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</si>
  <si>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</si>
  <si>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</si>
  <si>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</si>
  <si>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</si>
  <si>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</si>
  <si>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</si>
  <si>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</si>
  <si>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</si>
  <si>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</si>
  <si>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</si>
  <si>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</si>
  <si>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</si>
  <si>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</si>
  <si>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</si>
  <si>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</si>
  <si>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</si>
  <si>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</si>
  <si>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</si>
  <si>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</si>
  <si>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</si>
  <si>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</si>
  <si>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</si>
  <si>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</si>
  <si>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</si>
  <si>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</si>
  <si>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</si>
  <si>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</si>
  <si>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</si>
  <si>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</si>
  <si>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</si>
  <si>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</si>
  <si>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</si>
  <si>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</si>
  <si>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</si>
  <si>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</si>
  <si>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</si>
  <si>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</si>
  <si>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</si>
  <si>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</si>
  <si>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</si>
  <si>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</si>
  <si>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</si>
  <si>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</si>
  <si>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</si>
  <si>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</si>
  <si>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</si>
  <si>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</si>
  <si>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</si>
  <si>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</si>
  <si>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</si>
  <si>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</si>
  <si>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</si>
  <si>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</si>
  <si>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</si>
  <si>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</si>
  <si>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</si>
  <si>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</si>
  <si>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</si>
  <si>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</si>
  <si>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</si>
  <si>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</si>
  <si>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</si>
  <si>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</si>
  <si>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</si>
  <si>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</si>
  <si>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</si>
  <si>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</si>
  <si>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</si>
  <si>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</si>
  <si>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</si>
  <si>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</si>
  <si>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</si>
  <si>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</si>
  <si>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</si>
  <si>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</si>
  <si>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</si>
  <si>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</si>
  <si>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</si>
  <si>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</si>
  <si>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</si>
  <si>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</si>
  <si>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</si>
  <si>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</si>
  <si>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</si>
  <si>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</si>
  <si>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</si>
  <si>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</si>
  <si>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</si>
  <si>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</si>
  <si>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</si>
  <si>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</si>
  <si>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</si>
  <si>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</si>
  <si>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</si>
  <si>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</si>
  <si>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</si>
  <si>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</si>
  <si>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</si>
  <si>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</si>
  <si>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</si>
  <si>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</si>
  <si>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</si>
  <si>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</si>
  <si>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</si>
  <si>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</si>
  <si>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</si>
  <si>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</si>
  <si>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</si>
  <si>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</si>
  <si>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</si>
  <si>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</si>
  <si>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</si>
  <si>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</si>
  <si>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</si>
  <si>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</si>
  <si>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</si>
  <si>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</si>
  <si>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</si>
  <si>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</si>
  <si>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</si>
  <si>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</si>
  <si>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</si>
  <si>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</si>
  <si>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</si>
  <si>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</si>
  <si>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</si>
  <si>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</si>
  <si>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</si>
  <si>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</si>
  <si>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</si>
  <si>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</si>
  <si>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</si>
  <si>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</si>
  <si>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</si>
  <si>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</si>
  <si>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</si>
  <si>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</si>
  <si>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</si>
  <si>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</si>
  <si>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</si>
  <si>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</si>
  <si>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</si>
  <si>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</si>
  <si>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</si>
  <si>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</si>
  <si>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</si>
  <si>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</si>
  <si>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</si>
  <si>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</si>
  <si>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</si>
  <si>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</si>
  <si>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</si>
  <si>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</si>
  <si>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</si>
  <si>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</si>
  <si>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</si>
  <si>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</si>
  <si>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</si>
  <si>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</si>
  <si>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</si>
  <si>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</si>
  <si>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15101SЖ160, 1530143260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</si>
  <si>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</si>
  <si>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</si>
  <si>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</si>
  <si>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</si>
  <si>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</si>
  <si>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</si>
  <si>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</si>
  <si>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</si>
  <si>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</si>
  <si>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</si>
  <si>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</si>
  <si>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</si>
  <si>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</si>
  <si>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</si>
  <si>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</si>
  <si>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</si>
  <si>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</si>
  <si>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</si>
  <si>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</si>
  <si>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</si>
  <si>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</si>
  <si>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</si>
  <si>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</si>
  <si>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</si>
  <si>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</si>
  <si>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</si>
  <si>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</si>
  <si>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</si>
  <si>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</si>
  <si>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</si>
  <si>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</si>
  <si>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</si>
  <si>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</si>
  <si>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</si>
  <si>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</si>
  <si>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</si>
  <si>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</si>
  <si>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</si>
  <si>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</si>
  <si>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</si>
  <si>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</si>
  <si>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</si>
  <si>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</si>
  <si>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</si>
  <si>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</si>
  <si>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</si>
  <si>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</si>
  <si>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</si>
  <si>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</si>
  <si>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</si>
  <si>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</si>
  <si>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</si>
  <si>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</si>
  <si>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</si>
  <si>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</si>
  <si>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</si>
  <si>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</si>
  <si>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</si>
  <si>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</si>
  <si>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</si>
  <si>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</si>
  <si>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</si>
  <si>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</si>
  <si>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</si>
  <si>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</si>
  <si>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Реконструкция здания МБОУ "Гимназия № 17" г. Перми (пристройка нового корпуса)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</si>
  <si>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</si>
  <si>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</si>
  <si>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</si>
  <si>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</si>
  <si>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</si>
  <si>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</si>
  <si>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</si>
  <si>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</si>
  <si>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</si>
  <si>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</si>
  <si>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</si>
  <si>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</si>
  <si>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</si>
  <si>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</si>
  <si>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</si>
  <si>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</si>
  <si>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</si>
  <si>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171G552430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</si>
  <si>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</si>
  <si>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</si>
  <si>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</si>
  <si>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</si>
  <si>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</si>
  <si>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</si>
  <si>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Реконструкция самотечного коллектора по бульвару Гагарина от ул. Макаренко до шахты № 13 главного разгрузочного коллектора города Перми</t>
  </si>
  <si>
    <t>Комитет май</t>
  </si>
  <si>
    <t>Строительство крематория на кладбище "Восточное"</t>
  </si>
  <si>
    <t>Уточнение июнь</t>
  </si>
  <si>
    <t>0820143360</t>
  </si>
  <si>
    <t>0810143350</t>
  </si>
  <si>
    <t>101.</t>
  </si>
  <si>
    <t>Строительство подпорной стенки с устройством противопожарного проезда по ул. Льва Шатрова,35</t>
  </si>
  <si>
    <t>2010543340</t>
  </si>
  <si>
    <t>102.</t>
  </si>
  <si>
    <t>103.</t>
  </si>
  <si>
    <t>Приобретение земельных участков по ул. 3-я Ключевая, 11 с расположенными на них объектами недвижимости</t>
  </si>
  <si>
    <t>0810143330</t>
  </si>
  <si>
    <t>03302SК180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</si>
  <si>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</si>
  <si>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Реконструкция общежития по ул. Уральской, 110 для размещения общеобразовательной организации</t>
  </si>
  <si>
    <t>Здание для муниципального автономного общеобразовательного учреждения с углубленным изучением математики и английского языка "Школа дизайна "Точка" г. Перми в микрорайоне Красные Казармы Свердловского района города Перми</t>
  </si>
  <si>
    <t>от 22.06.2021 № 143</t>
  </si>
  <si>
    <t>104.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</si>
</sst>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/>
    <xf numFmtId="49" fontId="1" fillId="5" borderId="0" xfId="0" applyNumberFormat="1" applyFont="1" applyFill="1" applyAlignment="1">
      <alignment horizontal="left" vertical="center"/>
    </xf>
    <xf numFmtId="1" fontId="1" fillId="5" borderId="0" xfId="0" applyNumberFormat="1" applyFont="1" applyFill="1" applyAlignment="1">
      <alignment horizontal="left" vertical="center"/>
    </xf>
    <xf numFmtId="0" fontId="1" fillId="5" borderId="0" xfId="0" applyFont="1" applyFill="1"/>
    <xf numFmtId="164" fontId="1" fillId="6" borderId="5" xfId="0" applyNumberFormat="1" applyFont="1" applyFill="1" applyBorder="1" applyAlignment="1">
      <alignment horizontal="right" vertical="center"/>
    </xf>
    <xf numFmtId="166" fontId="0" fillId="7" borderId="7" xfId="0" applyNumberFormat="1" applyFill="1" applyBorder="1" applyAlignment="1">
      <alignment horizontal="center" vertical="top"/>
    </xf>
    <xf numFmtId="164" fontId="1" fillId="7" borderId="1" xfId="0" applyNumberFormat="1" applyFont="1" applyFill="1" applyBorder="1" applyAlignment="1">
      <alignment horizontal="left" vertical="top" wrapText="1"/>
    </xf>
    <xf numFmtId="164" fontId="1" fillId="7" borderId="5" xfId="0" applyNumberFormat="1" applyFont="1" applyFill="1" applyBorder="1" applyAlignment="1">
      <alignment horizontal="right" vertical="center"/>
    </xf>
    <xf numFmtId="164" fontId="1" fillId="7" borderId="1" xfId="0" applyNumberFormat="1" applyFont="1" applyFill="1" applyBorder="1" applyAlignment="1">
      <alignment horizontal="right" vertical="center"/>
    </xf>
    <xf numFmtId="0" fontId="1" fillId="7" borderId="0" xfId="0" applyFont="1" applyFill="1"/>
    <xf numFmtId="164" fontId="1" fillId="6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top"/>
    </xf>
    <xf numFmtId="164" fontId="1" fillId="7" borderId="1" xfId="0" applyNumberFormat="1" applyFont="1" applyFill="1" applyBorder="1" applyAlignment="1">
      <alignment vertical="top" wrapText="1"/>
    </xf>
    <xf numFmtId="164" fontId="1" fillId="7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" fontId="1" fillId="7" borderId="1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top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1" xfId="0" applyNumberForma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6" fontId="1" fillId="0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0" borderId="6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0" borderId="6" xfId="0" applyNumberFormat="1" applyFill="1" applyBorder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0" fillId="0" borderId="6" xfId="0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1" fillId="0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A307"/>
  <sheetViews>
    <sheetView tabSelected="1" zoomScale="65" zoomScaleNormal="65" workbookViewId="0">
      <selection activeCell="B8" sqref="B8"/>
    </sheetView>
  </sheetViews>
  <sheetFormatPr defaultColWidth="9.109375" defaultRowHeight="18" x14ac:dyDescent="0.35"/>
  <cols>
    <col min="1" max="1" width="5.5546875" style="87" customWidth="1"/>
    <col min="2" max="2" width="82.6640625" style="88" customWidth="1"/>
    <col min="3" max="3" width="21.33203125" style="88" customWidth="1"/>
    <col min="4" max="4" width="17.5546875" style="9" hidden="1" customWidth="1"/>
    <col min="5" max="5" width="17.5546875" style="39" hidden="1" customWidth="1"/>
    <col min="6" max="16" width="17.5546875" style="9" hidden="1" customWidth="1"/>
    <col min="17" max="17" width="17.5546875" style="20" hidden="1" customWidth="1"/>
    <col min="18" max="18" width="17.5546875" style="39" customWidth="1"/>
    <col min="19" max="19" width="17.5546875" style="9" hidden="1" customWidth="1"/>
    <col min="20" max="20" width="17.5546875" style="39" hidden="1" customWidth="1"/>
    <col min="21" max="33" width="17.5546875" style="9" hidden="1" customWidth="1"/>
    <col min="34" max="34" width="17.5546875" style="20" hidden="1" customWidth="1"/>
    <col min="35" max="35" width="17.5546875" style="39" customWidth="1"/>
    <col min="36" max="47" width="17.5546875" style="9" hidden="1" customWidth="1"/>
    <col min="48" max="48" width="18.44140625" style="9" hidden="1" customWidth="1"/>
    <col min="49" max="49" width="18" style="20" hidden="1" customWidth="1"/>
    <col min="50" max="50" width="17.5546875" style="39" customWidth="1"/>
    <col min="51" max="51" width="15" style="8" hidden="1" customWidth="1"/>
    <col min="52" max="52" width="9.44140625" style="3" hidden="1" customWidth="1"/>
    <col min="53" max="53" width="9.109375" style="3" hidden="1" customWidth="1"/>
    <col min="54" max="54" width="9.109375" style="87" customWidth="1"/>
    <col min="55" max="16384" width="9.109375" style="87"/>
  </cols>
  <sheetData>
    <row r="1" spans="1:50" x14ac:dyDescent="0.35">
      <c r="AX1" s="39" t="s">
        <v>33</v>
      </c>
    </row>
    <row r="2" spans="1:50" x14ac:dyDescent="0.35">
      <c r="AX2" s="39" t="s">
        <v>17</v>
      </c>
    </row>
    <row r="3" spans="1:50" x14ac:dyDescent="0.35">
      <c r="AX3" s="39" t="s">
        <v>18</v>
      </c>
    </row>
    <row r="4" spans="1:50" x14ac:dyDescent="0.35">
      <c r="AI4" s="149" t="s">
        <v>399</v>
      </c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49"/>
    </row>
    <row r="6" spans="1:50" x14ac:dyDescent="0.35">
      <c r="AN6" s="59"/>
      <c r="AP6" s="59"/>
      <c r="AR6" s="59"/>
      <c r="AT6" s="59"/>
      <c r="AV6" s="59"/>
      <c r="AX6" s="96" t="s">
        <v>33</v>
      </c>
    </row>
    <row r="7" spans="1:50" x14ac:dyDescent="0.35">
      <c r="AN7" s="59"/>
      <c r="AP7" s="59"/>
      <c r="AR7" s="59"/>
      <c r="AT7" s="59"/>
      <c r="AV7" s="59"/>
      <c r="AX7" s="96" t="s">
        <v>17</v>
      </c>
    </row>
    <row r="8" spans="1:50" x14ac:dyDescent="0.35">
      <c r="AN8" s="59"/>
      <c r="AP8" s="59"/>
      <c r="AR8" s="59"/>
      <c r="AT8" s="59"/>
      <c r="AV8" s="59"/>
      <c r="AX8" s="96" t="s">
        <v>18</v>
      </c>
    </row>
    <row r="9" spans="1:50" x14ac:dyDescent="0.35">
      <c r="AX9" s="39" t="s">
        <v>355</v>
      </c>
    </row>
    <row r="10" spans="1:50" x14ac:dyDescent="0.35">
      <c r="A10" s="153" t="s">
        <v>22</v>
      </c>
      <c r="B10" s="154"/>
      <c r="C10" s="154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6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8"/>
      <c r="AL10" s="157"/>
      <c r="AM10" s="158"/>
      <c r="AN10" s="157"/>
      <c r="AO10" s="158"/>
      <c r="AP10" s="157"/>
      <c r="AQ10" s="158"/>
      <c r="AR10" s="157"/>
      <c r="AS10" s="158"/>
      <c r="AT10" s="157"/>
      <c r="AU10" s="158"/>
      <c r="AV10" s="158"/>
      <c r="AW10" s="158"/>
      <c r="AX10" s="159"/>
    </row>
    <row r="11" spans="1:50" ht="19.5" customHeight="1" x14ac:dyDescent="0.35">
      <c r="A11" s="153" t="s">
        <v>34</v>
      </c>
      <c r="B11" s="154"/>
      <c r="C11" s="154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6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6"/>
      <c r="AJ11" s="157"/>
      <c r="AK11" s="158"/>
      <c r="AL11" s="157"/>
      <c r="AM11" s="158"/>
      <c r="AN11" s="157"/>
      <c r="AO11" s="158"/>
      <c r="AP11" s="157"/>
      <c r="AQ11" s="158"/>
      <c r="AR11" s="157"/>
      <c r="AS11" s="158"/>
      <c r="AT11" s="157"/>
      <c r="AU11" s="158"/>
      <c r="AV11" s="158"/>
      <c r="AW11" s="158"/>
      <c r="AX11" s="159"/>
    </row>
    <row r="12" spans="1:50" x14ac:dyDescent="0.35">
      <c r="A12" s="160"/>
      <c r="B12" s="154"/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6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157"/>
      <c r="AK12" s="158"/>
      <c r="AL12" s="157"/>
      <c r="AM12" s="158"/>
      <c r="AN12" s="157"/>
      <c r="AO12" s="158"/>
      <c r="AP12" s="157"/>
      <c r="AQ12" s="158"/>
      <c r="AR12" s="157"/>
      <c r="AS12" s="158"/>
      <c r="AT12" s="157"/>
      <c r="AU12" s="158"/>
      <c r="AV12" s="158"/>
      <c r="AW12" s="158"/>
      <c r="AX12" s="159"/>
    </row>
    <row r="13" spans="1:50" x14ac:dyDescent="0.35">
      <c r="A13" s="89"/>
      <c r="B13" s="90"/>
      <c r="C13" s="90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95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95"/>
      <c r="AJ13" s="84"/>
      <c r="AK13" s="85"/>
      <c r="AL13" s="84"/>
      <c r="AM13" s="85"/>
      <c r="AN13" s="84"/>
      <c r="AO13" s="85"/>
      <c r="AP13" s="84"/>
      <c r="AQ13" s="85"/>
      <c r="AR13" s="84"/>
      <c r="AS13" s="85"/>
      <c r="AT13" s="84"/>
      <c r="AU13" s="85"/>
      <c r="AV13" s="85"/>
      <c r="AW13" s="85"/>
      <c r="AX13" s="97"/>
    </row>
    <row r="14" spans="1:50" x14ac:dyDescent="0.35">
      <c r="A14" s="91"/>
      <c r="B14" s="92"/>
      <c r="C14" s="92"/>
      <c r="AX14" s="39" t="s">
        <v>16</v>
      </c>
    </row>
    <row r="15" spans="1:50" ht="43.2" customHeight="1" x14ac:dyDescent="0.35">
      <c r="A15" s="114" t="s">
        <v>0</v>
      </c>
      <c r="B15" s="114" t="s">
        <v>13</v>
      </c>
      <c r="C15" s="114" t="s">
        <v>1</v>
      </c>
      <c r="D15" s="133" t="s">
        <v>23</v>
      </c>
      <c r="E15" s="119" t="s">
        <v>246</v>
      </c>
      <c r="F15" s="133" t="s">
        <v>23</v>
      </c>
      <c r="G15" s="121" t="s">
        <v>290</v>
      </c>
      <c r="H15" s="133" t="s">
        <v>23</v>
      </c>
      <c r="I15" s="121" t="s">
        <v>359</v>
      </c>
      <c r="J15" s="133" t="s">
        <v>23</v>
      </c>
      <c r="K15" s="121" t="s">
        <v>360</v>
      </c>
      <c r="L15" s="133" t="s">
        <v>23</v>
      </c>
      <c r="M15" s="121" t="s">
        <v>363</v>
      </c>
      <c r="N15" s="133" t="s">
        <v>23</v>
      </c>
      <c r="O15" s="121" t="s">
        <v>383</v>
      </c>
      <c r="P15" s="133" t="s">
        <v>23</v>
      </c>
      <c r="Q15" s="161" t="s">
        <v>385</v>
      </c>
      <c r="R15" s="163" t="s">
        <v>23</v>
      </c>
      <c r="S15" s="123" t="s">
        <v>24</v>
      </c>
      <c r="T15" s="119" t="s">
        <v>246</v>
      </c>
      <c r="U15" s="123" t="s">
        <v>24</v>
      </c>
      <c r="V15" s="121" t="s">
        <v>290</v>
      </c>
      <c r="W15" s="123" t="s">
        <v>24</v>
      </c>
      <c r="X15" s="121" t="s">
        <v>358</v>
      </c>
      <c r="Y15" s="123" t="s">
        <v>24</v>
      </c>
      <c r="Z15" s="121" t="s">
        <v>359</v>
      </c>
      <c r="AA15" s="123" t="s">
        <v>24</v>
      </c>
      <c r="AB15" s="121" t="s">
        <v>360</v>
      </c>
      <c r="AC15" s="123" t="s">
        <v>24</v>
      </c>
      <c r="AD15" s="121" t="s">
        <v>363</v>
      </c>
      <c r="AE15" s="123" t="s">
        <v>24</v>
      </c>
      <c r="AF15" s="121" t="s">
        <v>383</v>
      </c>
      <c r="AG15" s="123" t="s">
        <v>24</v>
      </c>
      <c r="AH15" s="161" t="s">
        <v>385</v>
      </c>
      <c r="AI15" s="151" t="s">
        <v>24</v>
      </c>
      <c r="AJ15" s="123" t="s">
        <v>35</v>
      </c>
      <c r="AK15" s="121" t="s">
        <v>246</v>
      </c>
      <c r="AL15" s="123" t="s">
        <v>35</v>
      </c>
      <c r="AM15" s="121" t="s">
        <v>290</v>
      </c>
      <c r="AN15" s="123" t="s">
        <v>35</v>
      </c>
      <c r="AO15" s="121" t="s">
        <v>359</v>
      </c>
      <c r="AP15" s="123" t="s">
        <v>35</v>
      </c>
      <c r="AQ15" s="121" t="s">
        <v>359</v>
      </c>
      <c r="AR15" s="123" t="s">
        <v>35</v>
      </c>
      <c r="AS15" s="121" t="s">
        <v>363</v>
      </c>
      <c r="AT15" s="123" t="s">
        <v>35</v>
      </c>
      <c r="AU15" s="121" t="s">
        <v>383</v>
      </c>
      <c r="AV15" s="123" t="s">
        <v>35</v>
      </c>
      <c r="AW15" s="161" t="s">
        <v>385</v>
      </c>
      <c r="AX15" s="151" t="s">
        <v>35</v>
      </c>
    </row>
    <row r="16" spans="1:50" ht="22.8" hidden="1" customHeight="1" x14ac:dyDescent="0.35">
      <c r="A16" s="115"/>
      <c r="B16" s="128"/>
      <c r="C16" s="115"/>
      <c r="D16" s="134"/>
      <c r="E16" s="120"/>
      <c r="F16" s="134"/>
      <c r="G16" s="122"/>
      <c r="H16" s="134"/>
      <c r="I16" s="122"/>
      <c r="J16" s="134"/>
      <c r="K16" s="122"/>
      <c r="L16" s="134"/>
      <c r="M16" s="122"/>
      <c r="N16" s="134"/>
      <c r="O16" s="122"/>
      <c r="P16" s="134"/>
      <c r="Q16" s="162"/>
      <c r="R16" s="164"/>
      <c r="S16" s="124"/>
      <c r="T16" s="120"/>
      <c r="U16" s="124"/>
      <c r="V16" s="122"/>
      <c r="W16" s="124"/>
      <c r="X16" s="122"/>
      <c r="Y16" s="124"/>
      <c r="Z16" s="122"/>
      <c r="AA16" s="124"/>
      <c r="AB16" s="122"/>
      <c r="AC16" s="124"/>
      <c r="AD16" s="122"/>
      <c r="AE16" s="124"/>
      <c r="AF16" s="122"/>
      <c r="AG16" s="124"/>
      <c r="AH16" s="165"/>
      <c r="AI16" s="152"/>
      <c r="AJ16" s="124"/>
      <c r="AK16" s="122"/>
      <c r="AL16" s="124"/>
      <c r="AM16" s="122"/>
      <c r="AN16" s="124"/>
      <c r="AO16" s="122"/>
      <c r="AP16" s="124"/>
      <c r="AQ16" s="122"/>
      <c r="AR16" s="124"/>
      <c r="AS16" s="122"/>
      <c r="AT16" s="124"/>
      <c r="AU16" s="122"/>
      <c r="AV16" s="124"/>
      <c r="AW16" s="165"/>
      <c r="AX16" s="152"/>
    </row>
    <row r="17" spans="1:53" x14ac:dyDescent="0.35">
      <c r="A17" s="93"/>
      <c r="B17" s="94" t="s">
        <v>2</v>
      </c>
      <c r="C17" s="94"/>
      <c r="D17" s="26">
        <f>D19+D20+D21</f>
        <v>1392505.5</v>
      </c>
      <c r="E17" s="26">
        <f>E19+E20+E21</f>
        <v>-160420.6</v>
      </c>
      <c r="F17" s="26">
        <f>D17+E17</f>
        <v>1232084.8999999999</v>
      </c>
      <c r="G17" s="26">
        <f>G19+G20+G21</f>
        <v>180275.78900000002</v>
      </c>
      <c r="H17" s="26">
        <f>F17+G17</f>
        <v>1412360.689</v>
      </c>
      <c r="I17" s="26">
        <f>I19+I20+I21</f>
        <v>-1481.5470000000005</v>
      </c>
      <c r="J17" s="26">
        <f>H17+I17</f>
        <v>1410879.142</v>
      </c>
      <c r="K17" s="26">
        <f>K19+K20+K21</f>
        <v>-26082.3</v>
      </c>
      <c r="L17" s="26">
        <f>J17+K17</f>
        <v>1384796.8419999999</v>
      </c>
      <c r="M17" s="26">
        <f>M19+M20+M21</f>
        <v>-136280.77800000002</v>
      </c>
      <c r="N17" s="26">
        <f>L17+M17</f>
        <v>1248516.064</v>
      </c>
      <c r="O17" s="26">
        <f>O19+O20+O21</f>
        <v>0</v>
      </c>
      <c r="P17" s="26">
        <f>N17+O17</f>
        <v>1248516.064</v>
      </c>
      <c r="Q17" s="26">
        <f>Q19+Q20+Q21</f>
        <v>-85067.392999999996</v>
      </c>
      <c r="R17" s="40">
        <f>P17+Q17</f>
        <v>1163448.6710000001</v>
      </c>
      <c r="S17" s="26">
        <f t="shared" ref="S17:AJ17" si="0">S19+S20+S21</f>
        <v>1411436.5</v>
      </c>
      <c r="T17" s="26">
        <f>T19+T20+T21</f>
        <v>144990.90000000002</v>
      </c>
      <c r="U17" s="26">
        <f>S17+T17</f>
        <v>1556427.4</v>
      </c>
      <c r="V17" s="26">
        <f>V19+V20+V21</f>
        <v>0</v>
      </c>
      <c r="W17" s="26">
        <f>U17+V17</f>
        <v>1556427.4</v>
      </c>
      <c r="X17" s="26">
        <f>X19+X20+X21</f>
        <v>0</v>
      </c>
      <c r="Y17" s="26">
        <f>W17+X17</f>
        <v>1556427.4</v>
      </c>
      <c r="Z17" s="26">
        <f>Z19+Z20+Z21</f>
        <v>0</v>
      </c>
      <c r="AA17" s="26">
        <f>Y17+Z17</f>
        <v>1556427.4</v>
      </c>
      <c r="AB17" s="26">
        <f>AB19+AB20+AB21</f>
        <v>-28858.976999999999</v>
      </c>
      <c r="AC17" s="26">
        <f>AA17+AB17</f>
        <v>1527568.423</v>
      </c>
      <c r="AD17" s="26">
        <f>AD19+AD20+AD21</f>
        <v>216664.13500000001</v>
      </c>
      <c r="AE17" s="26">
        <f>AC17+AD17</f>
        <v>1744232.558</v>
      </c>
      <c r="AF17" s="26">
        <f>AF19+AF20+AF21</f>
        <v>0</v>
      </c>
      <c r="AG17" s="26">
        <f>AE17+AF17</f>
        <v>1744232.558</v>
      </c>
      <c r="AH17" s="26">
        <f>AH19+AH20+AH21</f>
        <v>85067.392999999996</v>
      </c>
      <c r="AI17" s="40">
        <f>AG17+AH17</f>
        <v>1829299.9509999999</v>
      </c>
      <c r="AJ17" s="26">
        <f t="shared" si="0"/>
        <v>1015988</v>
      </c>
      <c r="AK17" s="27">
        <f>AK19+AK20+AK21</f>
        <v>-106010.1</v>
      </c>
      <c r="AL17" s="27">
        <f>AJ17+AK17</f>
        <v>909977.9</v>
      </c>
      <c r="AM17" s="27">
        <f>AM19+AM20+AM21</f>
        <v>0</v>
      </c>
      <c r="AN17" s="27">
        <f>AL17+AM17</f>
        <v>909977.9</v>
      </c>
      <c r="AO17" s="27">
        <f>AO19+AO20+AO21</f>
        <v>0</v>
      </c>
      <c r="AP17" s="27">
        <f>AN17+AO17</f>
        <v>909977.9</v>
      </c>
      <c r="AQ17" s="27">
        <f>AQ19+AQ20+AQ21</f>
        <v>0</v>
      </c>
      <c r="AR17" s="27">
        <f>AP17+AQ17</f>
        <v>909977.9</v>
      </c>
      <c r="AS17" s="27">
        <f>AS19+AS20+AS21</f>
        <v>203684.962</v>
      </c>
      <c r="AT17" s="27">
        <f>AR17+AS17</f>
        <v>1113662.862</v>
      </c>
      <c r="AU17" s="27">
        <f>AU19+AU20+AU21</f>
        <v>0</v>
      </c>
      <c r="AV17" s="27">
        <f>AT17+AU17</f>
        <v>1113662.862</v>
      </c>
      <c r="AW17" s="27">
        <f>AW19+AW20+AW21</f>
        <v>0</v>
      </c>
      <c r="AX17" s="42">
        <f>AV17+AW17</f>
        <v>1113662.862</v>
      </c>
      <c r="AY17" s="28"/>
      <c r="AZ17" s="29"/>
      <c r="BA17" s="29"/>
    </row>
    <row r="18" spans="1:53" x14ac:dyDescent="0.35">
      <c r="A18" s="93"/>
      <c r="B18" s="94" t="s">
        <v>5</v>
      </c>
      <c r="C18" s="94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40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40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42"/>
      <c r="AY18" s="28"/>
      <c r="AZ18" s="29"/>
      <c r="BA18" s="29"/>
    </row>
    <row r="19" spans="1:53" s="29" customFormat="1" hidden="1" x14ac:dyDescent="0.35">
      <c r="A19" s="25"/>
      <c r="B19" s="34" t="s">
        <v>6</v>
      </c>
      <c r="C19" s="35"/>
      <c r="D19" s="36">
        <f>D22+D23+D24+D25+D29+D41+D48+D53+D58+D63+D65+D68+D72+D75+D76+D77+D78+D79+D80+D81+D26+D50+D74+D34+D45+D55+D60+D39</f>
        <v>611119.5</v>
      </c>
      <c r="E19" s="36">
        <f>E22+E23+E24+E25+E29+E41+E48+E53+E58+E63+E65+E68+E72+E75+E76+E77+E78+E79+E80+E81+E26+E50+E74+E34+E45+E55+E60+E39</f>
        <v>-160420.6</v>
      </c>
      <c r="F19" s="26">
        <f t="shared" ref="F19:F104" si="1">D19+E19</f>
        <v>450698.9</v>
      </c>
      <c r="G19" s="36">
        <f>G22+G23+G24+G25+G29+G48+G53+G58+G63+G65+G68+G72+G75+G76+G77+G78+G79+G80+G81+G26+G50+G74+G34+G45+G55+G60+G39+G43+G82+G88+G89+G91+G83+G90</f>
        <v>180275.78900000002</v>
      </c>
      <c r="H19" s="26">
        <f t="shared" ref="H19:H27" si="2">F19+G19</f>
        <v>630974.68900000001</v>
      </c>
      <c r="I19" s="36">
        <f>I22+I23+I24+I25+I29+I48+I53+I58+I63+I65+I68+I72+I75+I76+I77+I78+I79+I80+I81+I26+I50+I74+I34+I45+I55+I60+I39+I43+I82+I88+I89+I91+I83+I90</f>
        <v>-5690.5220000000008</v>
      </c>
      <c r="J19" s="26">
        <f t="shared" ref="J19:J27" si="3">H19+I19</f>
        <v>625284.16700000002</v>
      </c>
      <c r="K19" s="36">
        <f>K22+K23+K24+K25+K29+K48+K53+K58+K63+K65+K68+K72+K75+K76+K77+K78+K79+K80+K81+K26+K50+K74+K34+K45+K55+K60+K39+K43+K82+K88+K89+K91+K83+K90</f>
        <v>0</v>
      </c>
      <c r="L19" s="26">
        <f t="shared" ref="L19:L27" si="4">J19+K19</f>
        <v>625284.16700000002</v>
      </c>
      <c r="M19" s="36">
        <f>M22+M23+M24+M25+M29+M48+M53+M58+M63+M65+M68+M72+M75+M76+M77+M78+M79+M80+M81+M26+M50+M74+M34+M45+M55+M60+M39+M43+M82+M88+M89+M91+M90+M92+M93+M95+M85+M94+M96</f>
        <v>-145632.04100000003</v>
      </c>
      <c r="N19" s="26">
        <f t="shared" ref="N19:N27" si="5">L19+M19</f>
        <v>479652.12599999999</v>
      </c>
      <c r="O19" s="36">
        <f>O22+O23+O24+O25+O29+O48+O53+O58+O63+O65+O68+O72+O75+O76+O77+O78+O79+O80+O81+O26+O50+O74+O34+O45+O55+O60+O39+O43+O82+O88+O89+O91+O90+O92+O93+O95+O85+O94+O96</f>
        <v>0</v>
      </c>
      <c r="P19" s="26">
        <f t="shared" ref="P19:P27" si="6">N19+O19</f>
        <v>479652.12599999999</v>
      </c>
      <c r="Q19" s="36">
        <f>Q22+Q23+Q24+Q25+Q29+Q48+Q53+Q58+Q63+Q65+Q68+Q72+Q75+Q76+Q77+Q78+Q79+Q80+Q81+Q26+Q50+Q74+Q34+Q45+Q55+Q60+Q39+Q43+Q82+Q88+Q89+Q91+Q90+Q92+Q93+Q95+Q85+Q94+Q96+Q97+Q98</f>
        <v>-85067.392999999996</v>
      </c>
      <c r="R19" s="26">
        <f t="shared" ref="R19:R27" si="7">P19+Q19</f>
        <v>394584.73300000001</v>
      </c>
      <c r="S19" s="36">
        <f>S22+S23+S24+S25+S29+S41+S48+S53+S58+S63+S65+S68+S72+S75+S76+S77+S78+S79+S80+S81+S26+S50+S74+S34+S45+S55+S60+S39</f>
        <v>524618.50000000012</v>
      </c>
      <c r="T19" s="36">
        <f>T22+T23+T24+T25+T29+T41+T48+T53+T58+T63+T65+T68+T72+T75+T76+T77+T78+T79+T80+T81+T26+T50+T74+T34+T45+T55+T60+T39</f>
        <v>144990.90000000002</v>
      </c>
      <c r="U19" s="26">
        <f t="shared" ref="U19:U104" si="8">S19+T19</f>
        <v>669609.40000000014</v>
      </c>
      <c r="V19" s="36">
        <f>V22+V23+V24+V25+V29+V48+V53+V58+V63+V65+V68+V72+V75+V76+V77+V78+V79+V80+V81+V26+V50+V74+V34+V45+V55+V60+V39+V43+V84+V88+V89+V91+V83+V90</f>
        <v>0</v>
      </c>
      <c r="W19" s="26">
        <f t="shared" ref="W19:W27" si="9">U19+V19</f>
        <v>669609.40000000014</v>
      </c>
      <c r="X19" s="36">
        <f>X22+X23+X24+X25+X29+X48+X53+X58+X63+X65+X68+X72+X75+X76+X77+X78+X79+X80+X81+X26+X50+X74+X34+X45+X55+X60+X39+X43+X84+X88+X89+X91+X83+X90</f>
        <v>0</v>
      </c>
      <c r="Y19" s="26">
        <f t="shared" ref="Y19:Y27" si="10">W19+X19</f>
        <v>669609.40000000014</v>
      </c>
      <c r="Z19" s="36">
        <f>Z22+Z23+Z24+Z25+Z29+Z48+Z53+Z58+Z63+Z65+Z68+Z72+Z75+Z76+Z77+Z78+Z79+Z80+Z81+Z26+Z50+Z74+Z34+Z45+Z55+Z60+Z39+Z43+Z84+Z88+Z89+Z91+Z83+Z90</f>
        <v>0</v>
      </c>
      <c r="AA19" s="26">
        <f t="shared" ref="AA19:AA27" si="11">Y19+Z19</f>
        <v>669609.40000000014</v>
      </c>
      <c r="AB19" s="36">
        <f>AB22+AB23+AB24+AB25+AB29+AB48+AB53+AB58+AB63+AB65+AB68+AB72+AB75+AB76+AB77+AB78+AB79+AB80+AB81+AB26+AB50+AB74+AB34+AB45+AB55+AB60+AB39+AB43+AB84+AB88+AB89+AB91+AB83+AB90</f>
        <v>-1537.377</v>
      </c>
      <c r="AC19" s="26">
        <f t="shared" ref="AC19:AC27" si="12">AA19+AB19</f>
        <v>668072.02300000016</v>
      </c>
      <c r="AD19" s="36">
        <f>AD22+AD23+AD24+AD25+AD29+AD48+AD53+AD58+AD63+AD65+AD68+AD72+AD75+AD76+AD77+AD78+AD79+AD80+AD81+AD26+AD50+AD74+AD34+AD45+AD55+AD60+AD39+AD43+AD82+AD88+AD89+AD91+AD90+AD92+AD93+AD95+AD85+AD94+AD96</f>
        <v>216664.13500000001</v>
      </c>
      <c r="AE19" s="26">
        <f t="shared" ref="AE19:AE27" si="13">AC19+AD19</f>
        <v>884736.15800000017</v>
      </c>
      <c r="AF19" s="36">
        <f>AF22+AF23+AF24+AF25+AF29+AF48+AF53+AF58+AF63+AF65+AF68+AF72+AF75+AF76+AF77+AF78+AF79+AF80+AF81+AF26+AF50+AF74+AF34+AF45+AF55+AF60+AF39+AF43+AF82+AF88+AF89+AF91+AF90+AF92+AF93+AF95+AF85+AF94+AF96</f>
        <v>0</v>
      </c>
      <c r="AG19" s="26">
        <f t="shared" ref="AG19:AG27" si="14">AE19+AF19</f>
        <v>884736.15800000017</v>
      </c>
      <c r="AH19" s="36">
        <f>AH22+AH23+AH24+AH25+AH29+AH48+AH53+AH58+AH63+AH65+AH68+AH72+AH75+AH76+AH77+AH78+AH79+AH80+AH81+AH26+AH50+AH74+AH34+AH45+AH55+AH60+AH39+AH43+AH82+AH88+AH89+AH91+AH90+AH92+AH93+AH95+AH85+AH94+AH96+AH97+AH98</f>
        <v>85067.392999999996</v>
      </c>
      <c r="AI19" s="26">
        <f t="shared" ref="AI19:AI27" si="15">AG19+AH19</f>
        <v>969803.55100000021</v>
      </c>
      <c r="AJ19" s="36">
        <f>AJ22+AJ23+AJ24+AJ25+AJ29+AJ41+AJ48+AJ53+AJ58+AJ63+AJ65+AJ68+AJ72+AJ75+AJ76+AJ77+AJ78+AJ79+AJ80+AJ81+AJ26+AJ50+AJ74+AJ34+AJ45+AJ55+AJ60+AJ39</f>
        <v>618176.1</v>
      </c>
      <c r="AK19" s="37">
        <f>AK22+AK23+AK24+AK25+AK29+AK41+AK48+AK53+AK58+AK63+AK65+AK68+AK72+AK75+AK76+AK77+AK78+AK79+AK80+AK81+AK26+AK50+AK74+AK34+AK45+AK55+AK60+AK39</f>
        <v>-106010.1</v>
      </c>
      <c r="AL19" s="27">
        <f t="shared" ref="AL19:AL104" si="16">AJ19+AK19</f>
        <v>512166</v>
      </c>
      <c r="AM19" s="37">
        <f>AM22+AM23+AM24+AM25+AM29+AM48+AM53+AM58+AM63+AM65+AM68+AM72+AM75+AM76+AM77+AM78+AM79+AM80+AM81+AM26+AM50+AM74+AM34+AM45+AM55+AM60+AM39+AM43+AM84+AM88+AM89+AM91+AM83+AM90</f>
        <v>0</v>
      </c>
      <c r="AN19" s="27">
        <f t="shared" ref="AN19:AN27" si="17">AL19+AM19</f>
        <v>512166</v>
      </c>
      <c r="AO19" s="37">
        <f>AO22+AO23+AO24+AO25+AO29+AO48+AO53+AO58+AO63+AO65+AO68+AO72+AO75+AO76+AO77+AO78+AO79+AO80+AO81+AO26+AO50+AO74+AO34+AO45+AO55+AO60+AO39+AO43+AO84+AO88+AO89+AO91+AO83+AO90</f>
        <v>0</v>
      </c>
      <c r="AP19" s="27">
        <f t="shared" ref="AP19:AP27" si="18">AN19+AO19</f>
        <v>512166</v>
      </c>
      <c r="AQ19" s="37">
        <f>AQ22+AQ23+AQ24+AQ25+AQ29+AQ48+AQ53+AQ58+AQ63+AQ65+AQ68+AQ72+AQ75+AQ76+AQ77+AQ78+AQ79+AQ80+AQ81+AQ26+AQ50+AQ74+AQ34+AQ45+AQ55+AQ60+AQ39+AQ43+AQ84+AQ88+AQ89+AQ91+AQ83+AQ90</f>
        <v>0</v>
      </c>
      <c r="AR19" s="27">
        <f t="shared" ref="AR19:AR27" si="19">AP19+AQ19</f>
        <v>512166</v>
      </c>
      <c r="AS19" s="37">
        <f>AS22+AS23+AS24+AS25+AS29+AS48+AS53+AS58+AS63+AS65+AS68+AS72+AS75+AS76+AS77+AS78+AS79+AS80+AS81+AS26+AS50+AS74+AS34+AS45+AS55+AS60+AS39+AS43+AS82+AS88+AS89+AS91+AS90+AS92+AS93+AS95+AS85+AS94+AS96</f>
        <v>203684.962</v>
      </c>
      <c r="AT19" s="27">
        <f t="shared" ref="AT19:AT27" si="20">AR19+AS19</f>
        <v>715850.96200000006</v>
      </c>
      <c r="AU19" s="37">
        <f>AU22+AU23+AU24+AU25+AU29+AU48+AU53+AU58+AU63+AU65+AU68+AU72+AU75+AU76+AU77+AU78+AU79+AU80+AU81+AU26+AU50+AU74+AU34+AU45+AU55+AU60+AU39+AU43+AU82+AU88+AU89+AU91+AU90+AU92+AU93+AU95+AU85+AU94+AU96</f>
        <v>0</v>
      </c>
      <c r="AV19" s="27">
        <f t="shared" ref="AV19:AV27" si="21">AT19+AU19</f>
        <v>715850.96200000006</v>
      </c>
      <c r="AW19" s="37">
        <f>AW22+AW23+AW24+AW25+AW29+AW48+AW53+AW58+AW63+AW65+AW68+AW72+AW75+AW76+AW77+AW78+AW79+AW80+AW81+AW26+AW50+AW74+AW34+AW45+AW55+AW60+AW39+AW43+AW82+AW88+AW89+AW91+AW90+AW92+AW93+AW95+AW85+AW94+AW96+AW97+AW98</f>
        <v>0</v>
      </c>
      <c r="AX19" s="27">
        <f t="shared" ref="AX19:AX27" si="22">AV19+AW19</f>
        <v>715850.96200000006</v>
      </c>
      <c r="AY19" s="28"/>
      <c r="AZ19" s="30">
        <v>0</v>
      </c>
    </row>
    <row r="20" spans="1:53" x14ac:dyDescent="0.35">
      <c r="A20" s="93"/>
      <c r="B20" s="98" t="s">
        <v>12</v>
      </c>
      <c r="C20" s="94"/>
      <c r="D20" s="26">
        <f>D30+D49+D59+D64+D69+D73+D54+D35+D40</f>
        <v>523839.19999999995</v>
      </c>
      <c r="E20" s="26">
        <f>E30+E49+E59+E64+E69+E73+E54+E35+E40</f>
        <v>0</v>
      </c>
      <c r="F20" s="26">
        <f t="shared" si="1"/>
        <v>523839.19999999995</v>
      </c>
      <c r="G20" s="26">
        <f>G30+G49+G59+G64+G69+G73+G54+G35+G40+G44</f>
        <v>0</v>
      </c>
      <c r="H20" s="26">
        <f t="shared" si="2"/>
        <v>523839.19999999995</v>
      </c>
      <c r="I20" s="26">
        <f>I30+I49+I59+I64+I69+I73+I54+I35+I40+I44</f>
        <v>4208.9750000000004</v>
      </c>
      <c r="J20" s="26">
        <f t="shared" si="3"/>
        <v>528048.17499999993</v>
      </c>
      <c r="K20" s="26">
        <f>K30+K49+K59+K64+K69+K73+K54+K35+K40+K44</f>
        <v>0</v>
      </c>
      <c r="L20" s="26">
        <f t="shared" si="4"/>
        <v>528048.17499999993</v>
      </c>
      <c r="M20" s="26">
        <f>M30+M49+M59+M64+M69+M73+M54+M35+M40+M44+M86</f>
        <v>467.56299999999999</v>
      </c>
      <c r="N20" s="26">
        <f t="shared" si="5"/>
        <v>528515.7379999999</v>
      </c>
      <c r="O20" s="26">
        <f>O30+O49+O59+O64+O69+O73+O54+O35+O40+O44+O86</f>
        <v>0</v>
      </c>
      <c r="P20" s="26">
        <f t="shared" si="6"/>
        <v>528515.7379999999</v>
      </c>
      <c r="Q20" s="26">
        <f>Q30+Q49+Q59+Q64+Q69+Q73+Q54+Q35+Q40+Q44+Q86</f>
        <v>0</v>
      </c>
      <c r="R20" s="40">
        <f t="shared" si="7"/>
        <v>528515.7379999999</v>
      </c>
      <c r="S20" s="26">
        <f>S30+S49+S59+S64+S69+S73+S54+S35+S40</f>
        <v>629271.1</v>
      </c>
      <c r="T20" s="26">
        <f>T30+T49+T59+T64+T69+T73+T54+T35+T40</f>
        <v>0</v>
      </c>
      <c r="U20" s="26">
        <f t="shared" si="8"/>
        <v>629271.1</v>
      </c>
      <c r="V20" s="26">
        <f>V30+V49+V59+V64+V69+V73+V54+V35+V40+V44</f>
        <v>0</v>
      </c>
      <c r="W20" s="26">
        <f t="shared" si="9"/>
        <v>629271.1</v>
      </c>
      <c r="X20" s="26">
        <f>X30+X49+X59+X64+X69+X73+X54+X35+X40+X44</f>
        <v>0</v>
      </c>
      <c r="Y20" s="26">
        <f t="shared" si="10"/>
        <v>629271.1</v>
      </c>
      <c r="Z20" s="26">
        <f>Z30+Z49+Z59+Z64+Z69+Z73+Z54+Z35+Z40+Z44</f>
        <v>0</v>
      </c>
      <c r="AA20" s="26">
        <f t="shared" si="11"/>
        <v>629271.1</v>
      </c>
      <c r="AB20" s="26">
        <f>AB30+AB49+AB59+AB64+AB69+AB73+AB54+AB35+AB40+AB44</f>
        <v>0</v>
      </c>
      <c r="AC20" s="26">
        <f t="shared" si="12"/>
        <v>629271.1</v>
      </c>
      <c r="AD20" s="26">
        <f>AD30+AD49+AD59+AD64+AD69+AD73+AD54+AD35+AD40+AD44+AD86</f>
        <v>0</v>
      </c>
      <c r="AE20" s="26">
        <f t="shared" si="13"/>
        <v>629271.1</v>
      </c>
      <c r="AF20" s="26">
        <f>AF30+AF49+AF59+AF64+AF69+AF73+AF54+AF35+AF40+AF44+AF86</f>
        <v>0</v>
      </c>
      <c r="AG20" s="26">
        <f t="shared" si="14"/>
        <v>629271.1</v>
      </c>
      <c r="AH20" s="26">
        <f>AH30+AH49+AH59+AH64+AH69+AH73+AH54+AH35+AH40+AH44+AH86</f>
        <v>0</v>
      </c>
      <c r="AI20" s="40">
        <f t="shared" si="15"/>
        <v>629271.1</v>
      </c>
      <c r="AJ20" s="26">
        <f>AJ30+AJ49+AJ59+AJ64+AJ69+AJ73+AJ54+AJ35+AJ40</f>
        <v>397811.89999999997</v>
      </c>
      <c r="AK20" s="27">
        <f>AK30+AK49+AK59+AK64+AK69+AK73+AK54+AK35+AK40</f>
        <v>0</v>
      </c>
      <c r="AL20" s="27">
        <f t="shared" si="16"/>
        <v>397811.89999999997</v>
      </c>
      <c r="AM20" s="27">
        <f>AM30+AM49+AM59+AM64+AM69+AM73+AM54+AM35+AM40+AM44</f>
        <v>0</v>
      </c>
      <c r="AN20" s="27">
        <f t="shared" si="17"/>
        <v>397811.89999999997</v>
      </c>
      <c r="AO20" s="27">
        <f>AO30+AO49+AO59+AO64+AO69+AO73+AO54+AO35+AO40+AO44</f>
        <v>0</v>
      </c>
      <c r="AP20" s="27">
        <f t="shared" si="18"/>
        <v>397811.89999999997</v>
      </c>
      <c r="AQ20" s="27">
        <f>AQ30+AQ49+AQ59+AQ64+AQ69+AQ73+AQ54+AQ35+AQ40+AQ44</f>
        <v>0</v>
      </c>
      <c r="AR20" s="27">
        <f t="shared" si="19"/>
        <v>397811.89999999997</v>
      </c>
      <c r="AS20" s="27">
        <f>AS30+AS49+AS59+AS64+AS69+AS73+AS54+AS35+AS40+AS44+AS86</f>
        <v>0</v>
      </c>
      <c r="AT20" s="27">
        <f t="shared" si="20"/>
        <v>397811.89999999997</v>
      </c>
      <c r="AU20" s="27">
        <f>AU30+AU49+AU59+AU64+AU69+AU73+AU54+AU35+AU40+AU44+AU86</f>
        <v>0</v>
      </c>
      <c r="AV20" s="27">
        <f t="shared" si="21"/>
        <v>397811.89999999997</v>
      </c>
      <c r="AW20" s="27">
        <f>AW30+AW49+AW59+AW64+AW69+AW73+AW54+AW35+AW40+AW44+AW86</f>
        <v>0</v>
      </c>
      <c r="AX20" s="42">
        <f t="shared" si="22"/>
        <v>397811.89999999997</v>
      </c>
      <c r="AY20" s="28"/>
      <c r="AZ20" s="30"/>
      <c r="BA20" s="29"/>
    </row>
    <row r="21" spans="1:53" x14ac:dyDescent="0.35">
      <c r="A21" s="93"/>
      <c r="B21" s="99" t="s">
        <v>29</v>
      </c>
      <c r="C21" s="94"/>
      <c r="D21" s="26">
        <f>D31+D36</f>
        <v>257546.8</v>
      </c>
      <c r="E21" s="26">
        <f>E31+E36</f>
        <v>0</v>
      </c>
      <c r="F21" s="26">
        <f t="shared" si="1"/>
        <v>257546.8</v>
      </c>
      <c r="G21" s="26">
        <f>G31+G36</f>
        <v>0</v>
      </c>
      <c r="H21" s="26">
        <f t="shared" si="2"/>
        <v>257546.8</v>
      </c>
      <c r="I21" s="26">
        <f>I31+I36</f>
        <v>0</v>
      </c>
      <c r="J21" s="26">
        <f t="shared" si="3"/>
        <v>257546.8</v>
      </c>
      <c r="K21" s="26">
        <f>K31+K36</f>
        <v>-26082.3</v>
      </c>
      <c r="L21" s="26">
        <f t="shared" si="4"/>
        <v>231464.5</v>
      </c>
      <c r="M21" s="26">
        <f>M31+M36+M87</f>
        <v>8883.7000000000007</v>
      </c>
      <c r="N21" s="26">
        <f t="shared" si="5"/>
        <v>240348.2</v>
      </c>
      <c r="O21" s="26">
        <f>O31+O36+O87</f>
        <v>0</v>
      </c>
      <c r="P21" s="26">
        <f t="shared" si="6"/>
        <v>240348.2</v>
      </c>
      <c r="Q21" s="26">
        <f>Q31+Q36+Q87</f>
        <v>0</v>
      </c>
      <c r="R21" s="40">
        <f t="shared" si="7"/>
        <v>240348.2</v>
      </c>
      <c r="S21" s="26">
        <f t="shared" ref="S21:AJ21" si="23">S31+S36</f>
        <v>257546.9</v>
      </c>
      <c r="T21" s="26">
        <f>T31+T36</f>
        <v>0</v>
      </c>
      <c r="U21" s="26">
        <f t="shared" si="8"/>
        <v>257546.9</v>
      </c>
      <c r="V21" s="26">
        <f>V31+V36</f>
        <v>0</v>
      </c>
      <c r="W21" s="26">
        <f t="shared" si="9"/>
        <v>257546.9</v>
      </c>
      <c r="X21" s="26">
        <f>X31+X36</f>
        <v>0</v>
      </c>
      <c r="Y21" s="26">
        <f t="shared" si="10"/>
        <v>257546.9</v>
      </c>
      <c r="Z21" s="26">
        <f>Z31+Z36</f>
        <v>0</v>
      </c>
      <c r="AA21" s="26">
        <f t="shared" si="11"/>
        <v>257546.9</v>
      </c>
      <c r="AB21" s="26">
        <f>AB31+AB36</f>
        <v>-27321.599999999999</v>
      </c>
      <c r="AC21" s="26">
        <f t="shared" si="12"/>
        <v>230225.3</v>
      </c>
      <c r="AD21" s="26">
        <f>AD31+AD36+AD87</f>
        <v>0</v>
      </c>
      <c r="AE21" s="26">
        <f t="shared" si="13"/>
        <v>230225.3</v>
      </c>
      <c r="AF21" s="26">
        <f>AF31+AF36+AF87</f>
        <v>0</v>
      </c>
      <c r="AG21" s="26">
        <f t="shared" si="14"/>
        <v>230225.3</v>
      </c>
      <c r="AH21" s="26">
        <f>AH31+AH36+AH87</f>
        <v>0</v>
      </c>
      <c r="AI21" s="40">
        <f t="shared" si="15"/>
        <v>230225.3</v>
      </c>
      <c r="AJ21" s="26">
        <f t="shared" si="23"/>
        <v>0</v>
      </c>
      <c r="AK21" s="27">
        <f>AK31+AK36</f>
        <v>0</v>
      </c>
      <c r="AL21" s="27">
        <f t="shared" si="16"/>
        <v>0</v>
      </c>
      <c r="AM21" s="27">
        <f>AM31+AM36</f>
        <v>0</v>
      </c>
      <c r="AN21" s="27">
        <f t="shared" si="17"/>
        <v>0</v>
      </c>
      <c r="AO21" s="27">
        <f>AO31+AO36</f>
        <v>0</v>
      </c>
      <c r="AP21" s="27">
        <f t="shared" si="18"/>
        <v>0</v>
      </c>
      <c r="AQ21" s="27">
        <f>AQ31+AQ36</f>
        <v>0</v>
      </c>
      <c r="AR21" s="27">
        <f t="shared" si="19"/>
        <v>0</v>
      </c>
      <c r="AS21" s="27">
        <f>AS31+AS36+AS87</f>
        <v>0</v>
      </c>
      <c r="AT21" s="27">
        <f t="shared" si="20"/>
        <v>0</v>
      </c>
      <c r="AU21" s="27">
        <f>AU31+AU36+AU87</f>
        <v>0</v>
      </c>
      <c r="AV21" s="27">
        <f t="shared" si="21"/>
        <v>0</v>
      </c>
      <c r="AW21" s="27">
        <f>AW31+AW36+AW87</f>
        <v>0</v>
      </c>
      <c r="AX21" s="42">
        <f t="shared" si="22"/>
        <v>0</v>
      </c>
      <c r="AY21" s="28"/>
      <c r="AZ21" s="30"/>
      <c r="BA21" s="29"/>
    </row>
    <row r="22" spans="1:53" ht="54" x14ac:dyDescent="0.35">
      <c r="A22" s="100" t="s">
        <v>30</v>
      </c>
      <c r="B22" s="98" t="s">
        <v>50</v>
      </c>
      <c r="C22" s="98" t="s">
        <v>128</v>
      </c>
      <c r="D22" s="12">
        <v>0</v>
      </c>
      <c r="E22" s="40">
        <v>0</v>
      </c>
      <c r="F22" s="12">
        <f t="shared" si="1"/>
        <v>0</v>
      </c>
      <c r="G22" s="12">
        <v>0</v>
      </c>
      <c r="H22" s="12">
        <f t="shared" si="2"/>
        <v>0</v>
      </c>
      <c r="I22" s="12">
        <v>0</v>
      </c>
      <c r="J22" s="12">
        <f t="shared" si="3"/>
        <v>0</v>
      </c>
      <c r="K22" s="12">
        <v>0</v>
      </c>
      <c r="L22" s="12">
        <f t="shared" si="4"/>
        <v>0</v>
      </c>
      <c r="M22" s="12">
        <v>0</v>
      </c>
      <c r="N22" s="12">
        <f t="shared" si="5"/>
        <v>0</v>
      </c>
      <c r="O22" s="12">
        <v>0</v>
      </c>
      <c r="P22" s="12">
        <f t="shared" si="6"/>
        <v>0</v>
      </c>
      <c r="Q22" s="21">
        <v>0</v>
      </c>
      <c r="R22" s="40">
        <f t="shared" si="7"/>
        <v>0</v>
      </c>
      <c r="S22" s="12">
        <v>0</v>
      </c>
      <c r="T22" s="40">
        <v>0</v>
      </c>
      <c r="U22" s="12">
        <f t="shared" si="8"/>
        <v>0</v>
      </c>
      <c r="V22" s="12">
        <v>0</v>
      </c>
      <c r="W22" s="12">
        <f t="shared" si="9"/>
        <v>0</v>
      </c>
      <c r="X22" s="12">
        <v>0</v>
      </c>
      <c r="Y22" s="12">
        <f t="shared" si="10"/>
        <v>0</v>
      </c>
      <c r="Z22" s="12">
        <v>0</v>
      </c>
      <c r="AA22" s="12">
        <f t="shared" si="11"/>
        <v>0</v>
      </c>
      <c r="AB22" s="12">
        <v>0</v>
      </c>
      <c r="AC22" s="12">
        <f t="shared" si="12"/>
        <v>0</v>
      </c>
      <c r="AD22" s="12">
        <v>0</v>
      </c>
      <c r="AE22" s="12">
        <f t="shared" si="13"/>
        <v>0</v>
      </c>
      <c r="AF22" s="12">
        <v>0</v>
      </c>
      <c r="AG22" s="12">
        <f t="shared" si="14"/>
        <v>0</v>
      </c>
      <c r="AH22" s="21">
        <v>0</v>
      </c>
      <c r="AI22" s="40">
        <f t="shared" si="15"/>
        <v>0</v>
      </c>
      <c r="AJ22" s="13">
        <v>5984</v>
      </c>
      <c r="AK22" s="13">
        <v>0</v>
      </c>
      <c r="AL22" s="13">
        <f t="shared" si="16"/>
        <v>5984</v>
      </c>
      <c r="AM22" s="13">
        <v>0</v>
      </c>
      <c r="AN22" s="13">
        <f t="shared" si="17"/>
        <v>5984</v>
      </c>
      <c r="AO22" s="13">
        <v>0</v>
      </c>
      <c r="AP22" s="13">
        <f t="shared" si="18"/>
        <v>5984</v>
      </c>
      <c r="AQ22" s="13">
        <v>0</v>
      </c>
      <c r="AR22" s="13">
        <f t="shared" si="19"/>
        <v>5984</v>
      </c>
      <c r="AS22" s="13">
        <v>0</v>
      </c>
      <c r="AT22" s="13">
        <f t="shared" si="20"/>
        <v>5984</v>
      </c>
      <c r="AU22" s="13">
        <v>0</v>
      </c>
      <c r="AV22" s="13">
        <f t="shared" si="21"/>
        <v>5984</v>
      </c>
      <c r="AW22" s="23">
        <v>0</v>
      </c>
      <c r="AX22" s="42">
        <f t="shared" si="22"/>
        <v>5984</v>
      </c>
      <c r="AY22" s="8" t="s">
        <v>84</v>
      </c>
      <c r="AZ22" s="10"/>
    </row>
    <row r="23" spans="1:53" ht="54" x14ac:dyDescent="0.35">
      <c r="A23" s="100" t="s">
        <v>135</v>
      </c>
      <c r="B23" s="98" t="s">
        <v>51</v>
      </c>
      <c r="C23" s="98" t="s">
        <v>128</v>
      </c>
      <c r="D23" s="12">
        <v>0</v>
      </c>
      <c r="E23" s="40">
        <v>0</v>
      </c>
      <c r="F23" s="12">
        <f t="shared" si="1"/>
        <v>0</v>
      </c>
      <c r="G23" s="12">
        <v>0</v>
      </c>
      <c r="H23" s="12">
        <f t="shared" si="2"/>
        <v>0</v>
      </c>
      <c r="I23" s="12">
        <v>0</v>
      </c>
      <c r="J23" s="12">
        <f t="shared" si="3"/>
        <v>0</v>
      </c>
      <c r="K23" s="12">
        <v>0</v>
      </c>
      <c r="L23" s="12">
        <f t="shared" si="4"/>
        <v>0</v>
      </c>
      <c r="M23" s="12">
        <v>0</v>
      </c>
      <c r="N23" s="12">
        <f t="shared" si="5"/>
        <v>0</v>
      </c>
      <c r="O23" s="12">
        <v>0</v>
      </c>
      <c r="P23" s="12">
        <f t="shared" si="6"/>
        <v>0</v>
      </c>
      <c r="Q23" s="21">
        <v>0</v>
      </c>
      <c r="R23" s="40">
        <f t="shared" si="7"/>
        <v>0</v>
      </c>
      <c r="S23" s="12">
        <v>0</v>
      </c>
      <c r="T23" s="40">
        <v>0</v>
      </c>
      <c r="U23" s="12">
        <f t="shared" si="8"/>
        <v>0</v>
      </c>
      <c r="V23" s="12">
        <v>0</v>
      </c>
      <c r="W23" s="12">
        <f t="shared" si="9"/>
        <v>0</v>
      </c>
      <c r="X23" s="12">
        <v>0</v>
      </c>
      <c r="Y23" s="12">
        <f t="shared" si="10"/>
        <v>0</v>
      </c>
      <c r="Z23" s="12">
        <v>0</v>
      </c>
      <c r="AA23" s="12">
        <f t="shared" si="11"/>
        <v>0</v>
      </c>
      <c r="AB23" s="12">
        <v>0</v>
      </c>
      <c r="AC23" s="12">
        <f t="shared" si="12"/>
        <v>0</v>
      </c>
      <c r="AD23" s="12">
        <v>0</v>
      </c>
      <c r="AE23" s="12">
        <f t="shared" si="13"/>
        <v>0</v>
      </c>
      <c r="AF23" s="12">
        <v>0</v>
      </c>
      <c r="AG23" s="12">
        <f t="shared" si="14"/>
        <v>0</v>
      </c>
      <c r="AH23" s="21">
        <v>0</v>
      </c>
      <c r="AI23" s="40">
        <f t="shared" si="15"/>
        <v>0</v>
      </c>
      <c r="AJ23" s="13">
        <v>6874.9</v>
      </c>
      <c r="AK23" s="13">
        <v>0</v>
      </c>
      <c r="AL23" s="13">
        <f t="shared" si="16"/>
        <v>6874.9</v>
      </c>
      <c r="AM23" s="13">
        <v>0</v>
      </c>
      <c r="AN23" s="13">
        <f t="shared" si="17"/>
        <v>6874.9</v>
      </c>
      <c r="AO23" s="13">
        <v>0</v>
      </c>
      <c r="AP23" s="13">
        <f t="shared" si="18"/>
        <v>6874.9</v>
      </c>
      <c r="AQ23" s="13">
        <v>0</v>
      </c>
      <c r="AR23" s="13">
        <f t="shared" si="19"/>
        <v>6874.9</v>
      </c>
      <c r="AS23" s="13">
        <v>0</v>
      </c>
      <c r="AT23" s="13">
        <f t="shared" si="20"/>
        <v>6874.9</v>
      </c>
      <c r="AU23" s="13">
        <v>0</v>
      </c>
      <c r="AV23" s="13">
        <f t="shared" si="21"/>
        <v>6874.9</v>
      </c>
      <c r="AW23" s="23">
        <v>0</v>
      </c>
      <c r="AX23" s="42">
        <f t="shared" si="22"/>
        <v>6874.9</v>
      </c>
      <c r="AY23" s="8" t="s">
        <v>85</v>
      </c>
      <c r="AZ23" s="10"/>
    </row>
    <row r="24" spans="1:53" s="3" customFormat="1" ht="54" hidden="1" x14ac:dyDescent="0.35">
      <c r="A24" s="56" t="s">
        <v>136</v>
      </c>
      <c r="B24" s="67" t="s">
        <v>52</v>
      </c>
      <c r="C24" s="68" t="s">
        <v>128</v>
      </c>
      <c r="D24" s="15">
        <v>0</v>
      </c>
      <c r="E24" s="40">
        <v>0</v>
      </c>
      <c r="F24" s="12">
        <f t="shared" si="1"/>
        <v>0</v>
      </c>
      <c r="G24" s="12">
        <v>0</v>
      </c>
      <c r="H24" s="12">
        <f t="shared" si="2"/>
        <v>0</v>
      </c>
      <c r="I24" s="12">
        <v>0</v>
      </c>
      <c r="J24" s="12">
        <f t="shared" si="3"/>
        <v>0</v>
      </c>
      <c r="K24" s="12">
        <v>0</v>
      </c>
      <c r="L24" s="12">
        <f t="shared" si="4"/>
        <v>0</v>
      </c>
      <c r="M24" s="12">
        <v>0</v>
      </c>
      <c r="N24" s="12">
        <f t="shared" si="5"/>
        <v>0</v>
      </c>
      <c r="O24" s="12">
        <v>0</v>
      </c>
      <c r="P24" s="12">
        <f t="shared" si="6"/>
        <v>0</v>
      </c>
      <c r="Q24" s="21"/>
      <c r="R24" s="12">
        <f t="shared" si="7"/>
        <v>0</v>
      </c>
      <c r="S24" s="15">
        <v>5817.9</v>
      </c>
      <c r="T24" s="40">
        <v>0</v>
      </c>
      <c r="U24" s="12">
        <f t="shared" si="8"/>
        <v>5817.9</v>
      </c>
      <c r="V24" s="12">
        <v>0</v>
      </c>
      <c r="W24" s="12">
        <f t="shared" si="9"/>
        <v>5817.9</v>
      </c>
      <c r="X24" s="12">
        <v>0</v>
      </c>
      <c r="Y24" s="12">
        <f t="shared" si="10"/>
        <v>5817.9</v>
      </c>
      <c r="Z24" s="12">
        <v>0</v>
      </c>
      <c r="AA24" s="12">
        <f t="shared" si="11"/>
        <v>5817.9</v>
      </c>
      <c r="AB24" s="12">
        <v>0</v>
      </c>
      <c r="AC24" s="12">
        <f t="shared" si="12"/>
        <v>5817.9</v>
      </c>
      <c r="AD24" s="12">
        <v>0</v>
      </c>
      <c r="AE24" s="12">
        <f t="shared" si="13"/>
        <v>5817.9</v>
      </c>
      <c r="AF24" s="12">
        <v>0</v>
      </c>
      <c r="AG24" s="12">
        <f t="shared" si="14"/>
        <v>5817.9</v>
      </c>
      <c r="AH24" s="21">
        <v>-5817.9</v>
      </c>
      <c r="AI24" s="12">
        <f t="shared" si="15"/>
        <v>0</v>
      </c>
      <c r="AJ24" s="14">
        <v>137141.1</v>
      </c>
      <c r="AK24" s="12">
        <v>0</v>
      </c>
      <c r="AL24" s="13">
        <f t="shared" si="16"/>
        <v>137141.1</v>
      </c>
      <c r="AM24" s="12">
        <v>0</v>
      </c>
      <c r="AN24" s="13">
        <f t="shared" si="17"/>
        <v>137141.1</v>
      </c>
      <c r="AO24" s="12">
        <v>0</v>
      </c>
      <c r="AP24" s="13">
        <f t="shared" si="18"/>
        <v>137141.1</v>
      </c>
      <c r="AQ24" s="12">
        <v>0</v>
      </c>
      <c r="AR24" s="13">
        <f t="shared" si="19"/>
        <v>137141.1</v>
      </c>
      <c r="AS24" s="12">
        <v>0</v>
      </c>
      <c r="AT24" s="13">
        <f t="shared" si="20"/>
        <v>137141.1</v>
      </c>
      <c r="AU24" s="12">
        <v>0</v>
      </c>
      <c r="AV24" s="13">
        <f t="shared" si="21"/>
        <v>137141.1</v>
      </c>
      <c r="AW24" s="21">
        <v>-137141.1</v>
      </c>
      <c r="AX24" s="13">
        <f t="shared" si="22"/>
        <v>0</v>
      </c>
      <c r="AY24" s="8" t="s">
        <v>86</v>
      </c>
      <c r="AZ24" s="10">
        <v>0</v>
      </c>
    </row>
    <row r="25" spans="1:53" ht="54" x14ac:dyDescent="0.35">
      <c r="A25" s="100" t="s">
        <v>136</v>
      </c>
      <c r="B25" s="99" t="s">
        <v>53</v>
      </c>
      <c r="C25" s="98" t="s">
        <v>128</v>
      </c>
      <c r="D25" s="12">
        <v>0</v>
      </c>
      <c r="E25" s="40">
        <v>137239.1</v>
      </c>
      <c r="F25" s="12">
        <f t="shared" si="1"/>
        <v>137239.1</v>
      </c>
      <c r="G25" s="12"/>
      <c r="H25" s="12">
        <f t="shared" si="2"/>
        <v>137239.1</v>
      </c>
      <c r="I25" s="12"/>
      <c r="J25" s="12">
        <f t="shared" si="3"/>
        <v>137239.1</v>
      </c>
      <c r="K25" s="12"/>
      <c r="L25" s="12">
        <f t="shared" si="4"/>
        <v>137239.1</v>
      </c>
      <c r="M25" s="12">
        <v>-50000</v>
      </c>
      <c r="N25" s="12">
        <f t="shared" si="5"/>
        <v>87239.1</v>
      </c>
      <c r="O25" s="12"/>
      <c r="P25" s="12">
        <f t="shared" si="6"/>
        <v>87239.1</v>
      </c>
      <c r="Q25" s="73">
        <v>-29908.492999999999</v>
      </c>
      <c r="R25" s="40">
        <f t="shared" si="7"/>
        <v>57330.607000000004</v>
      </c>
      <c r="S25" s="12">
        <v>0</v>
      </c>
      <c r="T25" s="40">
        <v>108101.7</v>
      </c>
      <c r="U25" s="12">
        <f t="shared" si="8"/>
        <v>108101.7</v>
      </c>
      <c r="V25" s="12"/>
      <c r="W25" s="12">
        <f t="shared" si="9"/>
        <v>108101.7</v>
      </c>
      <c r="X25" s="12"/>
      <c r="Y25" s="12">
        <f t="shared" si="10"/>
        <v>108101.7</v>
      </c>
      <c r="Z25" s="12"/>
      <c r="AA25" s="12">
        <f t="shared" si="11"/>
        <v>108101.7</v>
      </c>
      <c r="AB25" s="12"/>
      <c r="AC25" s="12">
        <f t="shared" si="12"/>
        <v>108101.7</v>
      </c>
      <c r="AD25" s="12">
        <v>50000</v>
      </c>
      <c r="AE25" s="12">
        <f t="shared" si="13"/>
        <v>158101.70000000001</v>
      </c>
      <c r="AF25" s="12"/>
      <c r="AG25" s="12">
        <f t="shared" si="14"/>
        <v>158101.70000000001</v>
      </c>
      <c r="AH25" s="73">
        <v>29908.492999999999</v>
      </c>
      <c r="AI25" s="40">
        <f t="shared" si="15"/>
        <v>188010.193</v>
      </c>
      <c r="AJ25" s="13">
        <v>6601.1</v>
      </c>
      <c r="AK25" s="13">
        <v>-924.5</v>
      </c>
      <c r="AL25" s="13">
        <f t="shared" si="16"/>
        <v>5676.6</v>
      </c>
      <c r="AM25" s="13"/>
      <c r="AN25" s="13">
        <f t="shared" si="17"/>
        <v>5676.6</v>
      </c>
      <c r="AO25" s="13"/>
      <c r="AP25" s="13">
        <f t="shared" si="18"/>
        <v>5676.6</v>
      </c>
      <c r="AQ25" s="13"/>
      <c r="AR25" s="13">
        <f t="shared" si="19"/>
        <v>5676.6</v>
      </c>
      <c r="AS25" s="13"/>
      <c r="AT25" s="13">
        <f t="shared" si="20"/>
        <v>5676.6</v>
      </c>
      <c r="AU25" s="13"/>
      <c r="AV25" s="13">
        <f t="shared" si="21"/>
        <v>5676.6</v>
      </c>
      <c r="AW25" s="23"/>
      <c r="AX25" s="42">
        <f t="shared" si="22"/>
        <v>5676.6</v>
      </c>
      <c r="AY25" s="8" t="s">
        <v>87</v>
      </c>
      <c r="AZ25" s="10"/>
    </row>
    <row r="26" spans="1:53" ht="54" x14ac:dyDescent="0.35">
      <c r="A26" s="100" t="s">
        <v>137</v>
      </c>
      <c r="B26" s="99" t="s">
        <v>54</v>
      </c>
      <c r="C26" s="98" t="s">
        <v>128</v>
      </c>
      <c r="D26" s="12">
        <v>218006.30000000002</v>
      </c>
      <c r="E26" s="40">
        <f>-114032.7-1.4</f>
        <v>-114034.09999999999</v>
      </c>
      <c r="F26" s="12">
        <f t="shared" si="1"/>
        <v>103972.20000000003</v>
      </c>
      <c r="G26" s="12">
        <v>117652.06</v>
      </c>
      <c r="H26" s="12">
        <f t="shared" si="2"/>
        <v>221624.26</v>
      </c>
      <c r="I26" s="12">
        <v>-1481.547</v>
      </c>
      <c r="J26" s="12">
        <f t="shared" si="3"/>
        <v>220142.71300000002</v>
      </c>
      <c r="K26" s="12"/>
      <c r="L26" s="12">
        <f t="shared" si="4"/>
        <v>220142.71300000002</v>
      </c>
      <c r="M26" s="12">
        <v>-68605.801000000007</v>
      </c>
      <c r="N26" s="12">
        <f t="shared" si="5"/>
        <v>151536.91200000001</v>
      </c>
      <c r="O26" s="12"/>
      <c r="P26" s="12">
        <f t="shared" si="6"/>
        <v>151536.91200000001</v>
      </c>
      <c r="Q26" s="21">
        <v>-50000</v>
      </c>
      <c r="R26" s="40">
        <f t="shared" si="7"/>
        <v>101536.91200000001</v>
      </c>
      <c r="S26" s="12">
        <v>0</v>
      </c>
      <c r="T26" s="40">
        <v>114032.7</v>
      </c>
      <c r="U26" s="12">
        <f t="shared" si="8"/>
        <v>114032.7</v>
      </c>
      <c r="V26" s="12"/>
      <c r="W26" s="12">
        <f t="shared" si="9"/>
        <v>114032.7</v>
      </c>
      <c r="X26" s="12"/>
      <c r="Y26" s="12">
        <f t="shared" si="10"/>
        <v>114032.7</v>
      </c>
      <c r="Z26" s="12"/>
      <c r="AA26" s="12">
        <f t="shared" si="11"/>
        <v>114032.7</v>
      </c>
      <c r="AB26" s="12">
        <v>-1537.377</v>
      </c>
      <c r="AC26" s="12">
        <f t="shared" si="12"/>
        <v>112495.323</v>
      </c>
      <c r="AD26" s="12">
        <v>68605.801000000007</v>
      </c>
      <c r="AE26" s="12">
        <f t="shared" si="13"/>
        <v>181101.12400000001</v>
      </c>
      <c r="AF26" s="12"/>
      <c r="AG26" s="12">
        <f t="shared" si="14"/>
        <v>181101.12400000001</v>
      </c>
      <c r="AH26" s="21">
        <v>50000</v>
      </c>
      <c r="AI26" s="40">
        <f t="shared" si="15"/>
        <v>231101.12400000001</v>
      </c>
      <c r="AJ26" s="12">
        <v>0</v>
      </c>
      <c r="AK26" s="13"/>
      <c r="AL26" s="13">
        <f t="shared" si="16"/>
        <v>0</v>
      </c>
      <c r="AM26" s="13"/>
      <c r="AN26" s="13">
        <f t="shared" si="17"/>
        <v>0</v>
      </c>
      <c r="AO26" s="13"/>
      <c r="AP26" s="13">
        <f t="shared" si="18"/>
        <v>0</v>
      </c>
      <c r="AQ26" s="13"/>
      <c r="AR26" s="13">
        <f t="shared" si="19"/>
        <v>0</v>
      </c>
      <c r="AS26" s="13"/>
      <c r="AT26" s="13">
        <f t="shared" si="20"/>
        <v>0</v>
      </c>
      <c r="AU26" s="13"/>
      <c r="AV26" s="13">
        <f t="shared" si="21"/>
        <v>0</v>
      </c>
      <c r="AW26" s="23"/>
      <c r="AX26" s="42">
        <f t="shared" si="22"/>
        <v>0</v>
      </c>
      <c r="AY26" s="8" t="s">
        <v>88</v>
      </c>
      <c r="AZ26" s="10"/>
    </row>
    <row r="27" spans="1:53" ht="54" x14ac:dyDescent="0.35">
      <c r="A27" s="129" t="s">
        <v>138</v>
      </c>
      <c r="B27" s="99" t="s">
        <v>55</v>
      </c>
      <c r="C27" s="98" t="s">
        <v>128</v>
      </c>
      <c r="D27" s="12">
        <f>D29+D30+D31</f>
        <v>390645</v>
      </c>
      <c r="E27" s="40">
        <f>E29+E30+E31</f>
        <v>-13775.400000000001</v>
      </c>
      <c r="F27" s="12">
        <f t="shared" si="1"/>
        <v>376869.6</v>
      </c>
      <c r="G27" s="12">
        <f>G29+G30+G31</f>
        <v>7.0000000000000001E-3</v>
      </c>
      <c r="H27" s="12">
        <f t="shared" si="2"/>
        <v>376869.60699999996</v>
      </c>
      <c r="I27" s="12">
        <f>I29+I30+I31</f>
        <v>0</v>
      </c>
      <c r="J27" s="12">
        <f t="shared" si="3"/>
        <v>376869.60699999996</v>
      </c>
      <c r="K27" s="12">
        <f>K29+K30+K31</f>
        <v>-26082.3</v>
      </c>
      <c r="L27" s="12">
        <f t="shared" si="4"/>
        <v>350787.30699999997</v>
      </c>
      <c r="M27" s="12">
        <f>M29+M30+M31</f>
        <v>0</v>
      </c>
      <c r="N27" s="12">
        <f t="shared" si="5"/>
        <v>350787.30699999997</v>
      </c>
      <c r="O27" s="12">
        <f>O29+O30+O31</f>
        <v>0</v>
      </c>
      <c r="P27" s="12">
        <f t="shared" si="6"/>
        <v>350787.30699999997</v>
      </c>
      <c r="Q27" s="21">
        <f>Q29+Q30+Q31</f>
        <v>0</v>
      </c>
      <c r="R27" s="40">
        <f t="shared" si="7"/>
        <v>350787.30699999997</v>
      </c>
      <c r="S27" s="12">
        <f t="shared" ref="S27:AJ27" si="24">S29+S30+S31</f>
        <v>293033.8</v>
      </c>
      <c r="T27" s="40">
        <f>T29+T30+T31</f>
        <v>0</v>
      </c>
      <c r="U27" s="12">
        <f t="shared" si="8"/>
        <v>293033.8</v>
      </c>
      <c r="V27" s="12">
        <f>V29+V30+V31</f>
        <v>0</v>
      </c>
      <c r="W27" s="12">
        <f t="shared" si="9"/>
        <v>293033.8</v>
      </c>
      <c r="X27" s="12">
        <f>X29+X30+X31</f>
        <v>0</v>
      </c>
      <c r="Y27" s="12">
        <f t="shared" si="10"/>
        <v>293033.8</v>
      </c>
      <c r="Z27" s="12">
        <f>Z29+Z30+Z31</f>
        <v>50151</v>
      </c>
      <c r="AA27" s="12">
        <f t="shared" si="11"/>
        <v>343184.8</v>
      </c>
      <c r="AB27" s="12">
        <f>AB29+AB30+AB31</f>
        <v>-27321.599999999999</v>
      </c>
      <c r="AC27" s="12">
        <f t="shared" si="12"/>
        <v>315863.2</v>
      </c>
      <c r="AD27" s="12">
        <f>AD29+AD30+AD31</f>
        <v>0</v>
      </c>
      <c r="AE27" s="12">
        <f t="shared" si="13"/>
        <v>315863.2</v>
      </c>
      <c r="AF27" s="12">
        <f>AF29+AF30+AF31</f>
        <v>0</v>
      </c>
      <c r="AG27" s="12">
        <f t="shared" si="14"/>
        <v>315863.2</v>
      </c>
      <c r="AH27" s="21">
        <f>AH29+AH30+AH31</f>
        <v>0</v>
      </c>
      <c r="AI27" s="40">
        <f t="shared" si="15"/>
        <v>315863.2</v>
      </c>
      <c r="AJ27" s="12">
        <f t="shared" si="24"/>
        <v>0</v>
      </c>
      <c r="AK27" s="13">
        <f>AK29+AK30+AK31</f>
        <v>0</v>
      </c>
      <c r="AL27" s="13">
        <f t="shared" si="16"/>
        <v>0</v>
      </c>
      <c r="AM27" s="13">
        <f>AM29+AM30+AM31</f>
        <v>0</v>
      </c>
      <c r="AN27" s="13">
        <f t="shared" si="17"/>
        <v>0</v>
      </c>
      <c r="AO27" s="13">
        <f>AO29+AO30+AO31</f>
        <v>0</v>
      </c>
      <c r="AP27" s="13">
        <f t="shared" si="18"/>
        <v>0</v>
      </c>
      <c r="AQ27" s="13">
        <f>AQ29+AQ30+AQ31</f>
        <v>0</v>
      </c>
      <c r="AR27" s="13">
        <f t="shared" si="19"/>
        <v>0</v>
      </c>
      <c r="AS27" s="13">
        <f>AS29+AS30+AS31</f>
        <v>0</v>
      </c>
      <c r="AT27" s="13">
        <f t="shared" si="20"/>
        <v>0</v>
      </c>
      <c r="AU27" s="13">
        <f>AU29+AU30+AU31</f>
        <v>0</v>
      </c>
      <c r="AV27" s="13">
        <f t="shared" si="21"/>
        <v>0</v>
      </c>
      <c r="AW27" s="23">
        <f>AW29+AW30+AW31</f>
        <v>0</v>
      </c>
      <c r="AX27" s="42">
        <f t="shared" si="22"/>
        <v>0</v>
      </c>
      <c r="AZ27" s="10"/>
    </row>
    <row r="28" spans="1:53" x14ac:dyDescent="0.35">
      <c r="A28" s="130"/>
      <c r="B28" s="99" t="s">
        <v>5</v>
      </c>
      <c r="C28" s="98"/>
      <c r="D28" s="12"/>
      <c r="E28" s="4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1"/>
      <c r="R28" s="40"/>
      <c r="S28" s="12"/>
      <c r="T28" s="40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21"/>
      <c r="AI28" s="40"/>
      <c r="AJ28" s="12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23"/>
      <c r="AX28" s="42"/>
      <c r="AZ28" s="10"/>
    </row>
    <row r="29" spans="1:53" s="3" customFormat="1" hidden="1" x14ac:dyDescent="0.35">
      <c r="A29" s="131"/>
      <c r="B29" s="17" t="s">
        <v>6</v>
      </c>
      <c r="C29" s="5"/>
      <c r="D29" s="12">
        <v>22843.7</v>
      </c>
      <c r="E29" s="40">
        <v>-10.199999999999999</v>
      </c>
      <c r="F29" s="12">
        <f t="shared" si="1"/>
        <v>22833.5</v>
      </c>
      <c r="G29" s="12">
        <v>7.0000000000000001E-3</v>
      </c>
      <c r="H29" s="12">
        <f t="shared" ref="H29:H32" si="25">F29+G29</f>
        <v>22833.507000000001</v>
      </c>
      <c r="I29" s="12"/>
      <c r="J29" s="12">
        <f t="shared" ref="J29:J32" si="26">H29+I29</f>
        <v>22833.507000000001</v>
      </c>
      <c r="K29" s="12"/>
      <c r="L29" s="12">
        <f t="shared" ref="L29:L32" si="27">J29+K29</f>
        <v>22833.507000000001</v>
      </c>
      <c r="M29" s="12"/>
      <c r="N29" s="12">
        <f t="shared" ref="N29:N32" si="28">L29+M29</f>
        <v>22833.507000000001</v>
      </c>
      <c r="O29" s="12"/>
      <c r="P29" s="12">
        <f t="shared" ref="P29:P32" si="29">N29+O29</f>
        <v>22833.507000000001</v>
      </c>
      <c r="Q29" s="21"/>
      <c r="R29" s="12">
        <f t="shared" ref="R29:R32" si="30">P29+Q29</f>
        <v>22833.507000000001</v>
      </c>
      <c r="S29" s="12">
        <v>4627.2</v>
      </c>
      <c r="T29" s="40"/>
      <c r="U29" s="12">
        <f t="shared" si="8"/>
        <v>4627.2</v>
      </c>
      <c r="V29" s="12"/>
      <c r="W29" s="12">
        <f t="shared" ref="W29:W32" si="31">U29+V29</f>
        <v>4627.2</v>
      </c>
      <c r="X29" s="12"/>
      <c r="Y29" s="12">
        <f>W29+X29</f>
        <v>4627.2</v>
      </c>
      <c r="Z29" s="12"/>
      <c r="AA29" s="12">
        <f>Y29+Z29</f>
        <v>4627.2</v>
      </c>
      <c r="AB29" s="12"/>
      <c r="AC29" s="12">
        <f>AA29+AB29</f>
        <v>4627.2</v>
      </c>
      <c r="AD29" s="12"/>
      <c r="AE29" s="12">
        <f>AC29+AD29</f>
        <v>4627.2</v>
      </c>
      <c r="AF29" s="12"/>
      <c r="AG29" s="12">
        <f>AE29+AF29</f>
        <v>4627.2</v>
      </c>
      <c r="AH29" s="21"/>
      <c r="AI29" s="12">
        <f>AG29+AH29</f>
        <v>4627.2</v>
      </c>
      <c r="AJ29" s="12">
        <v>0</v>
      </c>
      <c r="AK29" s="13"/>
      <c r="AL29" s="13">
        <f t="shared" si="16"/>
        <v>0</v>
      </c>
      <c r="AM29" s="13"/>
      <c r="AN29" s="13">
        <f t="shared" ref="AN29:AN32" si="32">AL29+AM29</f>
        <v>0</v>
      </c>
      <c r="AO29" s="13"/>
      <c r="AP29" s="13">
        <f t="shared" ref="AP29:AP32" si="33">AN29+AO29</f>
        <v>0</v>
      </c>
      <c r="AQ29" s="13"/>
      <c r="AR29" s="13">
        <f t="shared" ref="AR29:AR32" si="34">AP29+AQ29</f>
        <v>0</v>
      </c>
      <c r="AS29" s="13"/>
      <c r="AT29" s="13">
        <f t="shared" ref="AT29:AT32" si="35">AR29+AS29</f>
        <v>0</v>
      </c>
      <c r="AU29" s="13"/>
      <c r="AV29" s="13">
        <f t="shared" ref="AV29:AV32" si="36">AT29+AU29</f>
        <v>0</v>
      </c>
      <c r="AW29" s="23"/>
      <c r="AX29" s="13">
        <f t="shared" ref="AX29:AX32" si="37">AV29+AW29</f>
        <v>0</v>
      </c>
      <c r="AY29" s="8" t="s">
        <v>241</v>
      </c>
      <c r="AZ29" s="10">
        <v>0</v>
      </c>
    </row>
    <row r="30" spans="1:53" x14ac:dyDescent="0.35">
      <c r="A30" s="130"/>
      <c r="B30" s="99" t="s">
        <v>12</v>
      </c>
      <c r="C30" s="98"/>
      <c r="D30" s="12">
        <f>13765.2+96489.3</f>
        <v>110254.5</v>
      </c>
      <c r="E30" s="40">
        <v>-13765.2</v>
      </c>
      <c r="F30" s="12">
        <f t="shared" si="1"/>
        <v>96489.3</v>
      </c>
      <c r="G30" s="12"/>
      <c r="H30" s="12">
        <f t="shared" si="25"/>
        <v>96489.3</v>
      </c>
      <c r="I30" s="12"/>
      <c r="J30" s="12">
        <f t="shared" si="26"/>
        <v>96489.3</v>
      </c>
      <c r="K30" s="12">
        <f>9646.9-9646.9</f>
        <v>0</v>
      </c>
      <c r="L30" s="12">
        <f t="shared" si="27"/>
        <v>96489.3</v>
      </c>
      <c r="M30" s="12">
        <f>9646.9-9646.9</f>
        <v>0</v>
      </c>
      <c r="N30" s="12">
        <f t="shared" si="28"/>
        <v>96489.3</v>
      </c>
      <c r="O30" s="12"/>
      <c r="P30" s="12">
        <f t="shared" si="29"/>
        <v>96489.3</v>
      </c>
      <c r="Q30" s="21"/>
      <c r="R30" s="40">
        <f t="shared" si="30"/>
        <v>96489.3</v>
      </c>
      <c r="S30" s="12">
        <v>66424.3</v>
      </c>
      <c r="T30" s="40"/>
      <c r="U30" s="12">
        <f t="shared" si="8"/>
        <v>66424.3</v>
      </c>
      <c r="V30" s="12"/>
      <c r="W30" s="12">
        <f t="shared" si="31"/>
        <v>66424.3</v>
      </c>
      <c r="X30" s="12"/>
      <c r="Y30" s="12">
        <f>W30+X30</f>
        <v>66424.3</v>
      </c>
      <c r="Z30" s="12">
        <v>50151</v>
      </c>
      <c r="AA30" s="12">
        <f>Y30+Z30</f>
        <v>116575.3</v>
      </c>
      <c r="AB30" s="12">
        <f>9107.2-9107.2</f>
        <v>0</v>
      </c>
      <c r="AC30" s="12">
        <f>AA30+AB30</f>
        <v>116575.3</v>
      </c>
      <c r="AD30" s="12">
        <f>9107.2-9107.2</f>
        <v>0</v>
      </c>
      <c r="AE30" s="12">
        <f>AC30+AD30</f>
        <v>116575.3</v>
      </c>
      <c r="AF30" s="12"/>
      <c r="AG30" s="12">
        <f>AE30+AF30</f>
        <v>116575.3</v>
      </c>
      <c r="AH30" s="21"/>
      <c r="AI30" s="40">
        <f>AG30+AH30</f>
        <v>116575.3</v>
      </c>
      <c r="AJ30" s="12">
        <v>0</v>
      </c>
      <c r="AK30" s="13"/>
      <c r="AL30" s="13">
        <f t="shared" si="16"/>
        <v>0</v>
      </c>
      <c r="AM30" s="13"/>
      <c r="AN30" s="13">
        <f t="shared" si="32"/>
        <v>0</v>
      </c>
      <c r="AO30" s="13"/>
      <c r="AP30" s="13">
        <f t="shared" si="33"/>
        <v>0</v>
      </c>
      <c r="AQ30" s="13"/>
      <c r="AR30" s="13">
        <f t="shared" si="34"/>
        <v>0</v>
      </c>
      <c r="AS30" s="13"/>
      <c r="AT30" s="13">
        <f t="shared" si="35"/>
        <v>0</v>
      </c>
      <c r="AU30" s="13"/>
      <c r="AV30" s="13">
        <f t="shared" si="36"/>
        <v>0</v>
      </c>
      <c r="AW30" s="23"/>
      <c r="AX30" s="42">
        <f t="shared" si="37"/>
        <v>0</v>
      </c>
      <c r="AY30" s="8" t="s">
        <v>219</v>
      </c>
      <c r="AZ30" s="10"/>
    </row>
    <row r="31" spans="1:53" x14ac:dyDescent="0.35">
      <c r="A31" s="130"/>
      <c r="B31" s="99" t="s">
        <v>29</v>
      </c>
      <c r="C31" s="98"/>
      <c r="D31" s="12">
        <v>257546.8</v>
      </c>
      <c r="E31" s="40"/>
      <c r="F31" s="12">
        <f t="shared" si="1"/>
        <v>257546.8</v>
      </c>
      <c r="G31" s="12"/>
      <c r="H31" s="12">
        <f t="shared" si="25"/>
        <v>257546.8</v>
      </c>
      <c r="I31" s="12"/>
      <c r="J31" s="12">
        <f t="shared" si="26"/>
        <v>257546.8</v>
      </c>
      <c r="K31" s="12">
        <v>-26082.3</v>
      </c>
      <c r="L31" s="12">
        <f t="shared" si="27"/>
        <v>231464.5</v>
      </c>
      <c r="M31" s="12"/>
      <c r="N31" s="12">
        <f t="shared" si="28"/>
        <v>231464.5</v>
      </c>
      <c r="O31" s="12"/>
      <c r="P31" s="12">
        <f t="shared" si="29"/>
        <v>231464.5</v>
      </c>
      <c r="Q31" s="21"/>
      <c r="R31" s="40">
        <f t="shared" si="30"/>
        <v>231464.5</v>
      </c>
      <c r="S31" s="12">
        <v>221982.3</v>
      </c>
      <c r="T31" s="40"/>
      <c r="U31" s="12">
        <f t="shared" si="8"/>
        <v>221982.3</v>
      </c>
      <c r="V31" s="12"/>
      <c r="W31" s="12">
        <f t="shared" si="31"/>
        <v>221982.3</v>
      </c>
      <c r="X31" s="12"/>
      <c r="Y31" s="12">
        <f>W31+X31</f>
        <v>221982.3</v>
      </c>
      <c r="Z31" s="12"/>
      <c r="AA31" s="12">
        <f>Y31+Z31</f>
        <v>221982.3</v>
      </c>
      <c r="AB31" s="12">
        <v>-27321.599999999999</v>
      </c>
      <c r="AC31" s="12">
        <f>AA31+AB31</f>
        <v>194660.69999999998</v>
      </c>
      <c r="AD31" s="12"/>
      <c r="AE31" s="12">
        <f>AC31+AD31</f>
        <v>194660.69999999998</v>
      </c>
      <c r="AF31" s="12"/>
      <c r="AG31" s="12">
        <f>AE31+AF31</f>
        <v>194660.69999999998</v>
      </c>
      <c r="AH31" s="21"/>
      <c r="AI31" s="40">
        <f>AG31+AH31</f>
        <v>194660.69999999998</v>
      </c>
      <c r="AJ31" s="12">
        <v>0</v>
      </c>
      <c r="AK31" s="13"/>
      <c r="AL31" s="13">
        <f t="shared" si="16"/>
        <v>0</v>
      </c>
      <c r="AM31" s="13"/>
      <c r="AN31" s="13">
        <f t="shared" si="32"/>
        <v>0</v>
      </c>
      <c r="AO31" s="13"/>
      <c r="AP31" s="13">
        <f t="shared" si="33"/>
        <v>0</v>
      </c>
      <c r="AQ31" s="13"/>
      <c r="AR31" s="13">
        <f t="shared" si="34"/>
        <v>0</v>
      </c>
      <c r="AS31" s="13"/>
      <c r="AT31" s="13">
        <f t="shared" si="35"/>
        <v>0</v>
      </c>
      <c r="AU31" s="13"/>
      <c r="AV31" s="13">
        <f t="shared" si="36"/>
        <v>0</v>
      </c>
      <c r="AW31" s="23"/>
      <c r="AX31" s="42">
        <f t="shared" si="37"/>
        <v>0</v>
      </c>
      <c r="AY31" s="8" t="s">
        <v>218</v>
      </c>
      <c r="AZ31" s="10"/>
    </row>
    <row r="32" spans="1:53" ht="54" x14ac:dyDescent="0.35">
      <c r="A32" s="132"/>
      <c r="B32" s="99" t="s">
        <v>55</v>
      </c>
      <c r="C32" s="98" t="s">
        <v>11</v>
      </c>
      <c r="D32" s="12">
        <f>D34+D35+D36</f>
        <v>0</v>
      </c>
      <c r="E32" s="40">
        <f>E34+E35+E36</f>
        <v>0</v>
      </c>
      <c r="F32" s="12">
        <f t="shared" si="1"/>
        <v>0</v>
      </c>
      <c r="G32" s="12">
        <f>G34+G35+G36</f>
        <v>0</v>
      </c>
      <c r="H32" s="12">
        <f t="shared" si="25"/>
        <v>0</v>
      </c>
      <c r="I32" s="12">
        <f>I34+I35+I36</f>
        <v>0</v>
      </c>
      <c r="J32" s="12">
        <f t="shared" si="26"/>
        <v>0</v>
      </c>
      <c r="K32" s="12">
        <f>K34+K35+K36</f>
        <v>0</v>
      </c>
      <c r="L32" s="12">
        <f t="shared" si="27"/>
        <v>0</v>
      </c>
      <c r="M32" s="12">
        <f>M34+M35+M36</f>
        <v>0</v>
      </c>
      <c r="N32" s="12">
        <f t="shared" si="28"/>
        <v>0</v>
      </c>
      <c r="O32" s="12">
        <f>O34+O35+O36</f>
        <v>0</v>
      </c>
      <c r="P32" s="12">
        <f t="shared" si="29"/>
        <v>0</v>
      </c>
      <c r="Q32" s="21">
        <f>Q34+Q35+Q36</f>
        <v>0</v>
      </c>
      <c r="R32" s="40">
        <f t="shared" si="30"/>
        <v>0</v>
      </c>
      <c r="S32" s="12">
        <f t="shared" ref="S32:AJ32" si="38">S34+S35+S36</f>
        <v>54989.3</v>
      </c>
      <c r="T32" s="40">
        <f>T34+T35+T36</f>
        <v>0</v>
      </c>
      <c r="U32" s="12">
        <f t="shared" si="8"/>
        <v>54989.3</v>
      </c>
      <c r="V32" s="12">
        <f>V34+V35+V36</f>
        <v>0</v>
      </c>
      <c r="W32" s="12">
        <f t="shared" si="31"/>
        <v>54989.3</v>
      </c>
      <c r="X32" s="12">
        <f>X34+X35+X36</f>
        <v>0</v>
      </c>
      <c r="Y32" s="12">
        <f>W32+X32</f>
        <v>54989.3</v>
      </c>
      <c r="Z32" s="12">
        <f>Z34+Z35+Z36</f>
        <v>0</v>
      </c>
      <c r="AA32" s="12">
        <f>Y32+Z32</f>
        <v>54989.3</v>
      </c>
      <c r="AB32" s="12">
        <f>AB34+AB35+AB36</f>
        <v>0</v>
      </c>
      <c r="AC32" s="12">
        <f>AA32+AB32</f>
        <v>54989.3</v>
      </c>
      <c r="AD32" s="12">
        <f>AD34+AD35+AD36</f>
        <v>0</v>
      </c>
      <c r="AE32" s="12">
        <f>AC32+AD32</f>
        <v>54989.3</v>
      </c>
      <c r="AF32" s="12">
        <f>AF34+AF35+AF36</f>
        <v>0</v>
      </c>
      <c r="AG32" s="12">
        <f>AE32+AF32</f>
        <v>54989.3</v>
      </c>
      <c r="AH32" s="21">
        <f>AH34+AH35+AH36</f>
        <v>0</v>
      </c>
      <c r="AI32" s="40">
        <f>AG32+AH32</f>
        <v>54989.3</v>
      </c>
      <c r="AJ32" s="12">
        <f t="shared" si="38"/>
        <v>0</v>
      </c>
      <c r="AK32" s="13">
        <f>AK34+AK35+AK36</f>
        <v>0</v>
      </c>
      <c r="AL32" s="13">
        <f t="shared" si="16"/>
        <v>0</v>
      </c>
      <c r="AM32" s="13">
        <f>AM34+AM35+AM36</f>
        <v>0</v>
      </c>
      <c r="AN32" s="13">
        <f t="shared" si="32"/>
        <v>0</v>
      </c>
      <c r="AO32" s="13">
        <f>AO34+AO35+AO36</f>
        <v>0</v>
      </c>
      <c r="AP32" s="13">
        <f t="shared" si="33"/>
        <v>0</v>
      </c>
      <c r="AQ32" s="13">
        <f>AQ34+AQ35+AQ36</f>
        <v>0</v>
      </c>
      <c r="AR32" s="13">
        <f t="shared" si="34"/>
        <v>0</v>
      </c>
      <c r="AS32" s="13">
        <f>AS34+AS35+AS36</f>
        <v>0</v>
      </c>
      <c r="AT32" s="13">
        <f t="shared" si="35"/>
        <v>0</v>
      </c>
      <c r="AU32" s="13">
        <f>AU34+AU35+AU36</f>
        <v>0</v>
      </c>
      <c r="AV32" s="13">
        <f t="shared" si="36"/>
        <v>0</v>
      </c>
      <c r="AW32" s="23">
        <f>AW34+AW35+AW36</f>
        <v>0</v>
      </c>
      <c r="AX32" s="42">
        <f t="shared" si="37"/>
        <v>0</v>
      </c>
      <c r="AZ32" s="10"/>
    </row>
    <row r="33" spans="1:53" x14ac:dyDescent="0.35">
      <c r="A33" s="101"/>
      <c r="B33" s="99" t="s">
        <v>5</v>
      </c>
      <c r="C33" s="98"/>
      <c r="D33" s="12"/>
      <c r="E33" s="40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21"/>
      <c r="R33" s="40"/>
      <c r="S33" s="12"/>
      <c r="T33" s="40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21"/>
      <c r="AI33" s="40"/>
      <c r="AJ33" s="12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23"/>
      <c r="AX33" s="42"/>
      <c r="AZ33" s="10"/>
    </row>
    <row r="34" spans="1:53" s="3" customFormat="1" hidden="1" x14ac:dyDescent="0.35">
      <c r="A34" s="55"/>
      <c r="B34" s="17" t="s">
        <v>6</v>
      </c>
      <c r="C34" s="18"/>
      <c r="D34" s="12"/>
      <c r="E34" s="40"/>
      <c r="F34" s="12">
        <f t="shared" si="1"/>
        <v>0</v>
      </c>
      <c r="G34" s="12"/>
      <c r="H34" s="12">
        <f t="shared" ref="H34:H44" si="39">F34+G34</f>
        <v>0</v>
      </c>
      <c r="I34" s="12"/>
      <c r="J34" s="12">
        <f t="shared" ref="J34:J36" si="40">H34+I34</f>
        <v>0</v>
      </c>
      <c r="K34" s="12"/>
      <c r="L34" s="12">
        <f t="shared" ref="L34:L36" si="41">J34+K34</f>
        <v>0</v>
      </c>
      <c r="M34" s="12"/>
      <c r="N34" s="12">
        <f t="shared" ref="N34:N36" si="42">L34+M34</f>
        <v>0</v>
      </c>
      <c r="O34" s="12"/>
      <c r="P34" s="12">
        <f t="shared" ref="P34:P36" si="43">N34+O34</f>
        <v>0</v>
      </c>
      <c r="Q34" s="21"/>
      <c r="R34" s="12">
        <f t="shared" ref="R34:R36" si="44">P34+Q34</f>
        <v>0</v>
      </c>
      <c r="S34" s="12"/>
      <c r="T34" s="40"/>
      <c r="U34" s="12">
        <f t="shared" si="8"/>
        <v>0</v>
      </c>
      <c r="V34" s="12"/>
      <c r="W34" s="12">
        <f t="shared" ref="W34:W44" si="45">U34+V34</f>
        <v>0</v>
      </c>
      <c r="X34" s="12"/>
      <c r="Y34" s="12">
        <f t="shared" ref="Y34:Y41" si="46">W34+X34</f>
        <v>0</v>
      </c>
      <c r="Z34" s="12"/>
      <c r="AA34" s="12">
        <f t="shared" ref="AA34:AA41" si="47">Y34+Z34</f>
        <v>0</v>
      </c>
      <c r="AB34" s="12"/>
      <c r="AC34" s="12">
        <f t="shared" ref="AC34:AC41" si="48">AA34+AB34</f>
        <v>0</v>
      </c>
      <c r="AD34" s="12"/>
      <c r="AE34" s="12">
        <f t="shared" ref="AE34:AE41" si="49">AC34+AD34</f>
        <v>0</v>
      </c>
      <c r="AF34" s="12"/>
      <c r="AG34" s="12">
        <f t="shared" ref="AG34:AG41" si="50">AE34+AF34</f>
        <v>0</v>
      </c>
      <c r="AH34" s="21"/>
      <c r="AI34" s="12">
        <f t="shared" ref="AI34:AI41" si="51">AG34+AH34</f>
        <v>0</v>
      </c>
      <c r="AJ34" s="12"/>
      <c r="AK34" s="13"/>
      <c r="AL34" s="13">
        <f t="shared" si="16"/>
        <v>0</v>
      </c>
      <c r="AM34" s="13"/>
      <c r="AN34" s="13">
        <f t="shared" ref="AN34:AN44" si="52">AL34+AM34</f>
        <v>0</v>
      </c>
      <c r="AO34" s="13"/>
      <c r="AP34" s="13">
        <f t="shared" ref="AP34:AP41" si="53">AN34+AO34</f>
        <v>0</v>
      </c>
      <c r="AQ34" s="13"/>
      <c r="AR34" s="13">
        <f t="shared" ref="AR34:AR41" si="54">AP34+AQ34</f>
        <v>0</v>
      </c>
      <c r="AS34" s="13"/>
      <c r="AT34" s="13">
        <f t="shared" ref="AT34:AT41" si="55">AR34+AS34</f>
        <v>0</v>
      </c>
      <c r="AU34" s="13"/>
      <c r="AV34" s="13">
        <f t="shared" ref="AV34:AV41" si="56">AT34+AU34</f>
        <v>0</v>
      </c>
      <c r="AW34" s="23"/>
      <c r="AX34" s="13">
        <f t="shared" ref="AX34:AX41" si="57">AV34+AW34</f>
        <v>0</v>
      </c>
      <c r="AY34" s="8"/>
      <c r="AZ34" s="10">
        <v>0</v>
      </c>
    </row>
    <row r="35" spans="1:53" x14ac:dyDescent="0.35">
      <c r="A35" s="101"/>
      <c r="B35" s="99" t="s">
        <v>12</v>
      </c>
      <c r="C35" s="98"/>
      <c r="D35" s="12">
        <v>0</v>
      </c>
      <c r="E35" s="40">
        <v>0</v>
      </c>
      <c r="F35" s="12">
        <f t="shared" si="1"/>
        <v>0</v>
      </c>
      <c r="G35" s="12">
        <v>0</v>
      </c>
      <c r="H35" s="12">
        <f t="shared" si="39"/>
        <v>0</v>
      </c>
      <c r="I35" s="12">
        <v>0</v>
      </c>
      <c r="J35" s="12">
        <f t="shared" si="40"/>
        <v>0</v>
      </c>
      <c r="K35" s="12">
        <v>0</v>
      </c>
      <c r="L35" s="12">
        <f t="shared" si="41"/>
        <v>0</v>
      </c>
      <c r="M35" s="12">
        <v>0</v>
      </c>
      <c r="N35" s="12">
        <f t="shared" si="42"/>
        <v>0</v>
      </c>
      <c r="O35" s="12">
        <v>0</v>
      </c>
      <c r="P35" s="12">
        <f t="shared" si="43"/>
        <v>0</v>
      </c>
      <c r="Q35" s="21">
        <v>0</v>
      </c>
      <c r="R35" s="40">
        <f t="shared" si="44"/>
        <v>0</v>
      </c>
      <c r="S35" s="12">
        <v>19424.7</v>
      </c>
      <c r="T35" s="40">
        <v>0</v>
      </c>
      <c r="U35" s="12">
        <f t="shared" si="8"/>
        <v>19424.7</v>
      </c>
      <c r="V35" s="12">
        <v>0</v>
      </c>
      <c r="W35" s="12">
        <f t="shared" si="45"/>
        <v>19424.7</v>
      </c>
      <c r="X35" s="12">
        <v>0</v>
      </c>
      <c r="Y35" s="12">
        <f t="shared" si="46"/>
        <v>19424.7</v>
      </c>
      <c r="Z35" s="12">
        <v>0</v>
      </c>
      <c r="AA35" s="12">
        <f t="shared" si="47"/>
        <v>19424.7</v>
      </c>
      <c r="AB35" s="12">
        <v>0</v>
      </c>
      <c r="AC35" s="12">
        <f t="shared" si="48"/>
        <v>19424.7</v>
      </c>
      <c r="AD35" s="12">
        <v>0</v>
      </c>
      <c r="AE35" s="12">
        <f t="shared" si="49"/>
        <v>19424.7</v>
      </c>
      <c r="AF35" s="12">
        <v>0</v>
      </c>
      <c r="AG35" s="12">
        <f t="shared" si="50"/>
        <v>19424.7</v>
      </c>
      <c r="AH35" s="21">
        <v>0</v>
      </c>
      <c r="AI35" s="40">
        <f t="shared" si="51"/>
        <v>19424.7</v>
      </c>
      <c r="AJ35" s="12">
        <v>0</v>
      </c>
      <c r="AK35" s="13">
        <v>0</v>
      </c>
      <c r="AL35" s="13">
        <f t="shared" si="16"/>
        <v>0</v>
      </c>
      <c r="AM35" s="13">
        <v>0</v>
      </c>
      <c r="AN35" s="13">
        <f t="shared" si="52"/>
        <v>0</v>
      </c>
      <c r="AO35" s="13">
        <v>0</v>
      </c>
      <c r="AP35" s="13">
        <f t="shared" si="53"/>
        <v>0</v>
      </c>
      <c r="AQ35" s="13">
        <v>0</v>
      </c>
      <c r="AR35" s="13">
        <f t="shared" si="54"/>
        <v>0</v>
      </c>
      <c r="AS35" s="13">
        <v>0</v>
      </c>
      <c r="AT35" s="13">
        <f t="shared" si="55"/>
        <v>0</v>
      </c>
      <c r="AU35" s="13">
        <v>0</v>
      </c>
      <c r="AV35" s="13">
        <f t="shared" si="56"/>
        <v>0</v>
      </c>
      <c r="AW35" s="23">
        <v>0</v>
      </c>
      <c r="AX35" s="42">
        <f t="shared" si="57"/>
        <v>0</v>
      </c>
      <c r="AY35" s="8" t="s">
        <v>218</v>
      </c>
      <c r="AZ35" s="10"/>
    </row>
    <row r="36" spans="1:53" x14ac:dyDescent="0.35">
      <c r="A36" s="101"/>
      <c r="B36" s="99" t="s">
        <v>29</v>
      </c>
      <c r="C36" s="98"/>
      <c r="D36" s="12">
        <v>0</v>
      </c>
      <c r="E36" s="40">
        <v>0</v>
      </c>
      <c r="F36" s="12">
        <f t="shared" si="1"/>
        <v>0</v>
      </c>
      <c r="G36" s="12">
        <v>0</v>
      </c>
      <c r="H36" s="12">
        <f t="shared" si="39"/>
        <v>0</v>
      </c>
      <c r="I36" s="12">
        <v>0</v>
      </c>
      <c r="J36" s="12">
        <f t="shared" si="40"/>
        <v>0</v>
      </c>
      <c r="K36" s="12">
        <v>0</v>
      </c>
      <c r="L36" s="12">
        <f t="shared" si="41"/>
        <v>0</v>
      </c>
      <c r="M36" s="12">
        <v>0</v>
      </c>
      <c r="N36" s="12">
        <f t="shared" si="42"/>
        <v>0</v>
      </c>
      <c r="O36" s="12">
        <v>0</v>
      </c>
      <c r="P36" s="12">
        <f t="shared" si="43"/>
        <v>0</v>
      </c>
      <c r="Q36" s="21">
        <v>0</v>
      </c>
      <c r="R36" s="40">
        <f t="shared" si="44"/>
        <v>0</v>
      </c>
      <c r="S36" s="12">
        <v>35564.6</v>
      </c>
      <c r="T36" s="40">
        <v>0</v>
      </c>
      <c r="U36" s="12">
        <f t="shared" si="8"/>
        <v>35564.6</v>
      </c>
      <c r="V36" s="12">
        <v>0</v>
      </c>
      <c r="W36" s="12">
        <f t="shared" si="45"/>
        <v>35564.6</v>
      </c>
      <c r="X36" s="12">
        <v>0</v>
      </c>
      <c r="Y36" s="12">
        <f t="shared" si="46"/>
        <v>35564.6</v>
      </c>
      <c r="Z36" s="12">
        <v>0</v>
      </c>
      <c r="AA36" s="12">
        <f t="shared" si="47"/>
        <v>35564.6</v>
      </c>
      <c r="AB36" s="12">
        <v>0</v>
      </c>
      <c r="AC36" s="12">
        <f t="shared" si="48"/>
        <v>35564.6</v>
      </c>
      <c r="AD36" s="12">
        <v>0</v>
      </c>
      <c r="AE36" s="12">
        <f t="shared" si="49"/>
        <v>35564.6</v>
      </c>
      <c r="AF36" s="12">
        <v>0</v>
      </c>
      <c r="AG36" s="12">
        <f t="shared" si="50"/>
        <v>35564.6</v>
      </c>
      <c r="AH36" s="21">
        <v>0</v>
      </c>
      <c r="AI36" s="40">
        <f t="shared" si="51"/>
        <v>35564.6</v>
      </c>
      <c r="AJ36" s="12">
        <v>0</v>
      </c>
      <c r="AK36" s="13">
        <v>0</v>
      </c>
      <c r="AL36" s="13">
        <f t="shared" si="16"/>
        <v>0</v>
      </c>
      <c r="AM36" s="13">
        <v>0</v>
      </c>
      <c r="AN36" s="13">
        <f t="shared" si="52"/>
        <v>0</v>
      </c>
      <c r="AO36" s="13">
        <v>0</v>
      </c>
      <c r="AP36" s="13">
        <f t="shared" si="53"/>
        <v>0</v>
      </c>
      <c r="AQ36" s="13">
        <v>0</v>
      </c>
      <c r="AR36" s="13">
        <f t="shared" si="54"/>
        <v>0</v>
      </c>
      <c r="AS36" s="13">
        <v>0</v>
      </c>
      <c r="AT36" s="13">
        <f t="shared" si="55"/>
        <v>0</v>
      </c>
      <c r="AU36" s="13">
        <v>0</v>
      </c>
      <c r="AV36" s="13">
        <f t="shared" si="56"/>
        <v>0</v>
      </c>
      <c r="AW36" s="23">
        <v>0</v>
      </c>
      <c r="AX36" s="42">
        <f t="shared" si="57"/>
        <v>0</v>
      </c>
      <c r="AY36" s="8" t="s">
        <v>218</v>
      </c>
      <c r="AZ36" s="10"/>
    </row>
    <row r="37" spans="1:53" ht="54" x14ac:dyDescent="0.35">
      <c r="A37" s="125" t="s">
        <v>139</v>
      </c>
      <c r="B37" s="116" t="s">
        <v>205</v>
      </c>
      <c r="C37" s="98" t="s">
        <v>128</v>
      </c>
      <c r="D37" s="12">
        <f>D39+D40</f>
        <v>15981.7</v>
      </c>
      <c r="E37" s="40">
        <f>E39+E40</f>
        <v>13765.2</v>
      </c>
      <c r="F37" s="12">
        <f t="shared" ref="F37" si="58">D37+E37</f>
        <v>29746.9</v>
      </c>
      <c r="G37" s="12">
        <f>G39+G40</f>
        <v>-27317.764000000003</v>
      </c>
      <c r="H37" s="12">
        <f>F37+G37</f>
        <v>2429.1359999999986</v>
      </c>
      <c r="I37" s="12">
        <f>I39+I40</f>
        <v>0</v>
      </c>
      <c r="J37" s="12">
        <f>H37+I37</f>
        <v>2429.1359999999986</v>
      </c>
      <c r="K37" s="12">
        <f>K39+K40</f>
        <v>0</v>
      </c>
      <c r="L37" s="12">
        <f>J37+K37</f>
        <v>2429.1359999999986</v>
      </c>
      <c r="M37" s="12">
        <f>M39+M40</f>
        <v>0</v>
      </c>
      <c r="N37" s="12">
        <f>L37+M37</f>
        <v>2429.1359999999986</v>
      </c>
      <c r="O37" s="12">
        <f>O39+O40</f>
        <v>0</v>
      </c>
      <c r="P37" s="12">
        <f>N37+O37</f>
        <v>2429.1359999999986</v>
      </c>
      <c r="Q37" s="21">
        <f>Q39+Q40</f>
        <v>0</v>
      </c>
      <c r="R37" s="40">
        <f>P37+Q37</f>
        <v>2429.1359999999986</v>
      </c>
      <c r="S37" s="12"/>
      <c r="T37" s="40"/>
      <c r="U37" s="12"/>
      <c r="V37" s="12"/>
      <c r="W37" s="12">
        <f t="shared" si="45"/>
        <v>0</v>
      </c>
      <c r="X37" s="12"/>
      <c r="Y37" s="12">
        <f t="shared" si="46"/>
        <v>0</v>
      </c>
      <c r="Z37" s="12"/>
      <c r="AA37" s="12">
        <f t="shared" si="47"/>
        <v>0</v>
      </c>
      <c r="AB37" s="12"/>
      <c r="AC37" s="12">
        <f t="shared" si="48"/>
        <v>0</v>
      </c>
      <c r="AD37" s="12"/>
      <c r="AE37" s="12">
        <f t="shared" si="49"/>
        <v>0</v>
      </c>
      <c r="AF37" s="12"/>
      <c r="AG37" s="12">
        <f t="shared" si="50"/>
        <v>0</v>
      </c>
      <c r="AH37" s="21"/>
      <c r="AI37" s="40">
        <f t="shared" si="51"/>
        <v>0</v>
      </c>
      <c r="AJ37" s="12"/>
      <c r="AK37" s="13"/>
      <c r="AL37" s="13"/>
      <c r="AM37" s="13"/>
      <c r="AN37" s="13">
        <f t="shared" si="52"/>
        <v>0</v>
      </c>
      <c r="AO37" s="13"/>
      <c r="AP37" s="13">
        <f t="shared" si="53"/>
        <v>0</v>
      </c>
      <c r="AQ37" s="13"/>
      <c r="AR37" s="13">
        <f t="shared" si="54"/>
        <v>0</v>
      </c>
      <c r="AS37" s="13"/>
      <c r="AT37" s="13">
        <f t="shared" si="55"/>
        <v>0</v>
      </c>
      <c r="AU37" s="13"/>
      <c r="AV37" s="13">
        <f t="shared" si="56"/>
        <v>0</v>
      </c>
      <c r="AW37" s="23"/>
      <c r="AX37" s="42">
        <f t="shared" si="57"/>
        <v>0</v>
      </c>
      <c r="AZ37" s="10"/>
    </row>
    <row r="38" spans="1:53" s="3" customFormat="1" hidden="1" x14ac:dyDescent="0.35">
      <c r="A38" s="126"/>
      <c r="B38" s="117"/>
      <c r="C38" s="51"/>
      <c r="D38" s="12"/>
      <c r="E38" s="40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21"/>
      <c r="R38" s="12"/>
      <c r="S38" s="12"/>
      <c r="T38" s="40"/>
      <c r="U38" s="12"/>
      <c r="V38" s="12"/>
      <c r="W38" s="12">
        <f t="shared" si="45"/>
        <v>0</v>
      </c>
      <c r="X38" s="12"/>
      <c r="Y38" s="12">
        <f t="shared" si="46"/>
        <v>0</v>
      </c>
      <c r="Z38" s="12"/>
      <c r="AA38" s="12">
        <f t="shared" si="47"/>
        <v>0</v>
      </c>
      <c r="AB38" s="12"/>
      <c r="AC38" s="12">
        <f t="shared" si="48"/>
        <v>0</v>
      </c>
      <c r="AD38" s="12"/>
      <c r="AE38" s="12">
        <f t="shared" si="49"/>
        <v>0</v>
      </c>
      <c r="AF38" s="12"/>
      <c r="AG38" s="12">
        <f t="shared" si="50"/>
        <v>0</v>
      </c>
      <c r="AH38" s="21"/>
      <c r="AI38" s="12">
        <f t="shared" si="51"/>
        <v>0</v>
      </c>
      <c r="AJ38" s="12"/>
      <c r="AK38" s="13"/>
      <c r="AL38" s="13"/>
      <c r="AM38" s="13"/>
      <c r="AN38" s="13">
        <f t="shared" si="52"/>
        <v>0</v>
      </c>
      <c r="AO38" s="13"/>
      <c r="AP38" s="13">
        <f t="shared" si="53"/>
        <v>0</v>
      </c>
      <c r="AQ38" s="13"/>
      <c r="AR38" s="13">
        <f t="shared" si="54"/>
        <v>0</v>
      </c>
      <c r="AS38" s="13"/>
      <c r="AT38" s="13">
        <f t="shared" si="55"/>
        <v>0</v>
      </c>
      <c r="AU38" s="13"/>
      <c r="AV38" s="13">
        <f t="shared" si="56"/>
        <v>0</v>
      </c>
      <c r="AW38" s="23"/>
      <c r="AX38" s="13">
        <f t="shared" si="57"/>
        <v>0</v>
      </c>
      <c r="AY38" s="8"/>
      <c r="AZ38" s="10">
        <v>0</v>
      </c>
    </row>
    <row r="39" spans="1:53" s="3" customFormat="1" hidden="1" x14ac:dyDescent="0.35">
      <c r="A39" s="126"/>
      <c r="B39" s="117"/>
      <c r="C39" s="51"/>
      <c r="D39" s="12">
        <v>15981.7</v>
      </c>
      <c r="E39" s="40"/>
      <c r="F39" s="12">
        <f t="shared" ref="F39:F40" si="59">D39+E39</f>
        <v>15981.7</v>
      </c>
      <c r="G39" s="12">
        <f>2429.136-15981.7</f>
        <v>-13552.564</v>
      </c>
      <c r="H39" s="12">
        <f t="shared" ref="H39:H40" si="60">F39+G39</f>
        <v>2429.1360000000004</v>
      </c>
      <c r="I39" s="12"/>
      <c r="J39" s="12">
        <f t="shared" ref="J39:J41" si="61">H39+I39</f>
        <v>2429.1360000000004</v>
      </c>
      <c r="K39" s="12"/>
      <c r="L39" s="12">
        <f t="shared" ref="L39:L41" si="62">J39+K39</f>
        <v>2429.1360000000004</v>
      </c>
      <c r="M39" s="12"/>
      <c r="N39" s="12">
        <f t="shared" ref="N39:N41" si="63">L39+M39</f>
        <v>2429.1360000000004</v>
      </c>
      <c r="O39" s="12"/>
      <c r="P39" s="12">
        <f t="shared" ref="P39:P41" si="64">N39+O39</f>
        <v>2429.1360000000004</v>
      </c>
      <c r="Q39" s="21"/>
      <c r="R39" s="12">
        <f t="shared" ref="R39:R41" si="65">P39+Q39</f>
        <v>2429.1360000000004</v>
      </c>
      <c r="S39" s="12"/>
      <c r="T39" s="40"/>
      <c r="U39" s="12"/>
      <c r="V39" s="12"/>
      <c r="W39" s="12">
        <f t="shared" si="45"/>
        <v>0</v>
      </c>
      <c r="X39" s="12"/>
      <c r="Y39" s="12">
        <f t="shared" si="46"/>
        <v>0</v>
      </c>
      <c r="Z39" s="12"/>
      <c r="AA39" s="12">
        <f t="shared" si="47"/>
        <v>0</v>
      </c>
      <c r="AB39" s="12"/>
      <c r="AC39" s="12">
        <f t="shared" si="48"/>
        <v>0</v>
      </c>
      <c r="AD39" s="12"/>
      <c r="AE39" s="12">
        <f t="shared" si="49"/>
        <v>0</v>
      </c>
      <c r="AF39" s="12"/>
      <c r="AG39" s="12">
        <f t="shared" si="50"/>
        <v>0</v>
      </c>
      <c r="AH39" s="21"/>
      <c r="AI39" s="12">
        <f t="shared" si="51"/>
        <v>0</v>
      </c>
      <c r="AJ39" s="12"/>
      <c r="AK39" s="13"/>
      <c r="AL39" s="13"/>
      <c r="AM39" s="13"/>
      <c r="AN39" s="13">
        <f t="shared" si="52"/>
        <v>0</v>
      </c>
      <c r="AO39" s="13"/>
      <c r="AP39" s="13">
        <f t="shared" si="53"/>
        <v>0</v>
      </c>
      <c r="AQ39" s="13"/>
      <c r="AR39" s="13">
        <f t="shared" si="54"/>
        <v>0</v>
      </c>
      <c r="AS39" s="13"/>
      <c r="AT39" s="13">
        <f t="shared" si="55"/>
        <v>0</v>
      </c>
      <c r="AU39" s="13"/>
      <c r="AV39" s="13">
        <f t="shared" si="56"/>
        <v>0</v>
      </c>
      <c r="AW39" s="23"/>
      <c r="AX39" s="13">
        <f t="shared" si="57"/>
        <v>0</v>
      </c>
      <c r="AY39" s="8" t="s">
        <v>212</v>
      </c>
      <c r="AZ39" s="10">
        <v>0</v>
      </c>
    </row>
    <row r="40" spans="1:53" s="3" customFormat="1" hidden="1" x14ac:dyDescent="0.35">
      <c r="A40" s="126"/>
      <c r="B40" s="117"/>
      <c r="C40" s="51"/>
      <c r="D40" s="12"/>
      <c r="E40" s="40">
        <v>13765.2</v>
      </c>
      <c r="F40" s="12">
        <f t="shared" si="59"/>
        <v>13765.2</v>
      </c>
      <c r="G40" s="12">
        <v>-13765.2</v>
      </c>
      <c r="H40" s="12">
        <f t="shared" si="60"/>
        <v>0</v>
      </c>
      <c r="I40" s="12"/>
      <c r="J40" s="12">
        <f t="shared" si="61"/>
        <v>0</v>
      </c>
      <c r="K40" s="12"/>
      <c r="L40" s="12">
        <f t="shared" si="62"/>
        <v>0</v>
      </c>
      <c r="M40" s="12"/>
      <c r="N40" s="12">
        <f t="shared" si="63"/>
        <v>0</v>
      </c>
      <c r="O40" s="12"/>
      <c r="P40" s="12">
        <f t="shared" si="64"/>
        <v>0</v>
      </c>
      <c r="Q40" s="21"/>
      <c r="R40" s="12">
        <f t="shared" si="65"/>
        <v>0</v>
      </c>
      <c r="S40" s="12"/>
      <c r="T40" s="40"/>
      <c r="U40" s="12"/>
      <c r="V40" s="12"/>
      <c r="W40" s="12">
        <f t="shared" si="45"/>
        <v>0</v>
      </c>
      <c r="X40" s="12"/>
      <c r="Y40" s="12">
        <f t="shared" si="46"/>
        <v>0</v>
      </c>
      <c r="Z40" s="12"/>
      <c r="AA40" s="12">
        <f t="shared" si="47"/>
        <v>0</v>
      </c>
      <c r="AB40" s="12"/>
      <c r="AC40" s="12">
        <f t="shared" si="48"/>
        <v>0</v>
      </c>
      <c r="AD40" s="12"/>
      <c r="AE40" s="12">
        <f t="shared" si="49"/>
        <v>0</v>
      </c>
      <c r="AF40" s="12"/>
      <c r="AG40" s="12">
        <f t="shared" si="50"/>
        <v>0</v>
      </c>
      <c r="AH40" s="21"/>
      <c r="AI40" s="12">
        <f t="shared" si="51"/>
        <v>0</v>
      </c>
      <c r="AJ40" s="12"/>
      <c r="AK40" s="13"/>
      <c r="AL40" s="13"/>
      <c r="AM40" s="13"/>
      <c r="AN40" s="13">
        <f t="shared" si="52"/>
        <v>0</v>
      </c>
      <c r="AO40" s="13"/>
      <c r="AP40" s="13">
        <f t="shared" si="53"/>
        <v>0</v>
      </c>
      <c r="AQ40" s="13"/>
      <c r="AR40" s="13">
        <f t="shared" si="54"/>
        <v>0</v>
      </c>
      <c r="AS40" s="13"/>
      <c r="AT40" s="13">
        <f t="shared" si="55"/>
        <v>0</v>
      </c>
      <c r="AU40" s="13"/>
      <c r="AV40" s="13">
        <f t="shared" si="56"/>
        <v>0</v>
      </c>
      <c r="AW40" s="23"/>
      <c r="AX40" s="13">
        <f t="shared" si="57"/>
        <v>0</v>
      </c>
      <c r="AY40" s="8" t="s">
        <v>217</v>
      </c>
      <c r="AZ40" s="10">
        <v>0</v>
      </c>
    </row>
    <row r="41" spans="1:53" ht="36" x14ac:dyDescent="0.35">
      <c r="A41" s="127"/>
      <c r="B41" s="118"/>
      <c r="C41" s="98" t="s">
        <v>11</v>
      </c>
      <c r="D41" s="12">
        <v>20807.900000000001</v>
      </c>
      <c r="E41" s="40"/>
      <c r="F41" s="12">
        <f t="shared" si="1"/>
        <v>20807.900000000001</v>
      </c>
      <c r="G41" s="12">
        <f>G43+G44</f>
        <v>29746.9</v>
      </c>
      <c r="H41" s="12">
        <f t="shared" si="39"/>
        <v>50554.8</v>
      </c>
      <c r="I41" s="12">
        <f>I43+I44</f>
        <v>0</v>
      </c>
      <c r="J41" s="12">
        <f t="shared" si="61"/>
        <v>50554.8</v>
      </c>
      <c r="K41" s="12">
        <f>K43+K44</f>
        <v>0</v>
      </c>
      <c r="L41" s="12">
        <f t="shared" si="62"/>
        <v>50554.8</v>
      </c>
      <c r="M41" s="12">
        <f>M43+M44</f>
        <v>0</v>
      </c>
      <c r="N41" s="12">
        <f t="shared" si="63"/>
        <v>50554.8</v>
      </c>
      <c r="O41" s="12">
        <f>O43+O44</f>
        <v>0</v>
      </c>
      <c r="P41" s="12">
        <f t="shared" si="64"/>
        <v>50554.8</v>
      </c>
      <c r="Q41" s="73">
        <f>Q43+Q44</f>
        <v>0</v>
      </c>
      <c r="R41" s="40">
        <f t="shared" si="65"/>
        <v>50554.8</v>
      </c>
      <c r="S41" s="12">
        <v>0</v>
      </c>
      <c r="T41" s="40"/>
      <c r="U41" s="12">
        <f t="shared" si="8"/>
        <v>0</v>
      </c>
      <c r="V41" s="12">
        <f>V43+V44</f>
        <v>0</v>
      </c>
      <c r="W41" s="12">
        <f t="shared" si="45"/>
        <v>0</v>
      </c>
      <c r="X41" s="12">
        <f>X43+X44</f>
        <v>0</v>
      </c>
      <c r="Y41" s="12">
        <f t="shared" si="46"/>
        <v>0</v>
      </c>
      <c r="Z41" s="12">
        <f>Z43+Z44</f>
        <v>0</v>
      </c>
      <c r="AA41" s="12">
        <f t="shared" si="47"/>
        <v>0</v>
      </c>
      <c r="AB41" s="12">
        <f>AB43+AB44</f>
        <v>0</v>
      </c>
      <c r="AC41" s="12">
        <f t="shared" si="48"/>
        <v>0</v>
      </c>
      <c r="AD41" s="12">
        <f>AD43+AD44</f>
        <v>0</v>
      </c>
      <c r="AE41" s="12">
        <f t="shared" si="49"/>
        <v>0</v>
      </c>
      <c r="AF41" s="12">
        <f>AF43+AF44</f>
        <v>0</v>
      </c>
      <c r="AG41" s="12">
        <f t="shared" si="50"/>
        <v>0</v>
      </c>
      <c r="AH41" s="21">
        <f>AH43+AH44</f>
        <v>0</v>
      </c>
      <c r="AI41" s="40">
        <f t="shared" si="51"/>
        <v>0</v>
      </c>
      <c r="AJ41" s="12">
        <v>0</v>
      </c>
      <c r="AK41" s="13"/>
      <c r="AL41" s="13">
        <f t="shared" si="16"/>
        <v>0</v>
      </c>
      <c r="AM41" s="13">
        <f>AM43+AM44</f>
        <v>0</v>
      </c>
      <c r="AN41" s="13">
        <f t="shared" si="52"/>
        <v>0</v>
      </c>
      <c r="AO41" s="13">
        <f>AO43+AO44</f>
        <v>0</v>
      </c>
      <c r="AP41" s="13">
        <f t="shared" si="53"/>
        <v>0</v>
      </c>
      <c r="AQ41" s="13">
        <f>AQ43+AQ44</f>
        <v>0</v>
      </c>
      <c r="AR41" s="13">
        <f t="shared" si="54"/>
        <v>0</v>
      </c>
      <c r="AS41" s="13">
        <f>AS43+AS44</f>
        <v>0</v>
      </c>
      <c r="AT41" s="13">
        <f t="shared" si="55"/>
        <v>0</v>
      </c>
      <c r="AU41" s="13">
        <f>AU43+AU44</f>
        <v>0</v>
      </c>
      <c r="AV41" s="13">
        <f t="shared" si="56"/>
        <v>0</v>
      </c>
      <c r="AW41" s="23">
        <f>AW43+AW44</f>
        <v>0</v>
      </c>
      <c r="AX41" s="42">
        <f t="shared" si="57"/>
        <v>0</v>
      </c>
      <c r="AZ41" s="10"/>
    </row>
    <row r="42" spans="1:53" x14ac:dyDescent="0.35">
      <c r="A42" s="102"/>
      <c r="B42" s="98" t="s">
        <v>5</v>
      </c>
      <c r="C42" s="98"/>
      <c r="D42" s="12"/>
      <c r="E42" s="40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21"/>
      <c r="R42" s="40"/>
      <c r="S42" s="12"/>
      <c r="T42" s="40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21"/>
      <c r="AI42" s="40"/>
      <c r="AJ42" s="12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23"/>
      <c r="AX42" s="42"/>
      <c r="AZ42" s="10"/>
    </row>
    <row r="43" spans="1:53" s="78" customFormat="1" ht="20.399999999999999" hidden="1" customHeight="1" x14ac:dyDescent="0.35">
      <c r="A43" s="74"/>
      <c r="B43" s="75" t="s">
        <v>6</v>
      </c>
      <c r="C43" s="75"/>
      <c r="D43" s="12">
        <v>20807.900000000001</v>
      </c>
      <c r="E43" s="40"/>
      <c r="F43" s="12">
        <f t="shared" si="1"/>
        <v>20807.900000000001</v>
      </c>
      <c r="G43" s="12">
        <v>15981.7</v>
      </c>
      <c r="H43" s="12">
        <f t="shared" si="39"/>
        <v>36789.600000000006</v>
      </c>
      <c r="I43" s="12"/>
      <c r="J43" s="12">
        <f t="shared" ref="J43:J46" si="66">H43+I43</f>
        <v>36789.600000000006</v>
      </c>
      <c r="K43" s="12"/>
      <c r="L43" s="12">
        <f t="shared" ref="L43:L46" si="67">J43+K43</f>
        <v>36789.600000000006</v>
      </c>
      <c r="M43" s="12"/>
      <c r="N43" s="12">
        <f t="shared" ref="N43:N46" si="68">L43+M43</f>
        <v>36789.600000000006</v>
      </c>
      <c r="O43" s="12"/>
      <c r="P43" s="76">
        <f t="shared" ref="P43:P46" si="69">N43+O43</f>
        <v>36789.600000000006</v>
      </c>
      <c r="Q43" s="76">
        <f>-5241.96+5241.96</f>
        <v>0</v>
      </c>
      <c r="R43" s="76">
        <f t="shared" ref="R43:R46" si="70">P43+Q43</f>
        <v>36789.600000000006</v>
      </c>
      <c r="S43" s="12"/>
      <c r="T43" s="40"/>
      <c r="U43" s="12"/>
      <c r="V43" s="12"/>
      <c r="W43" s="12">
        <f t="shared" si="45"/>
        <v>0</v>
      </c>
      <c r="X43" s="12"/>
      <c r="Y43" s="12">
        <f>W43+X43</f>
        <v>0</v>
      </c>
      <c r="Z43" s="12"/>
      <c r="AA43" s="12">
        <f>Y43+Z43</f>
        <v>0</v>
      </c>
      <c r="AB43" s="12"/>
      <c r="AC43" s="12">
        <f>AA43+AB43</f>
        <v>0</v>
      </c>
      <c r="AD43" s="12"/>
      <c r="AE43" s="12">
        <f>AC43+AD43</f>
        <v>0</v>
      </c>
      <c r="AF43" s="12"/>
      <c r="AG43" s="12">
        <f>AE43+AF43</f>
        <v>0</v>
      </c>
      <c r="AH43" s="21"/>
      <c r="AI43" s="76">
        <f>AG43+AH43</f>
        <v>0</v>
      </c>
      <c r="AJ43" s="12"/>
      <c r="AK43" s="13"/>
      <c r="AL43" s="13"/>
      <c r="AM43" s="13"/>
      <c r="AN43" s="13">
        <f t="shared" si="52"/>
        <v>0</v>
      </c>
      <c r="AO43" s="13"/>
      <c r="AP43" s="13">
        <f t="shared" ref="AP43:AP46" si="71">AN43+AO43</f>
        <v>0</v>
      </c>
      <c r="AQ43" s="13"/>
      <c r="AR43" s="13">
        <f t="shared" ref="AR43:AR46" si="72">AP43+AQ43</f>
        <v>0</v>
      </c>
      <c r="AS43" s="13"/>
      <c r="AT43" s="13">
        <f t="shared" ref="AT43:AT46" si="73">AR43+AS43</f>
        <v>0</v>
      </c>
      <c r="AU43" s="13"/>
      <c r="AV43" s="13">
        <f t="shared" ref="AV43:AV46" si="74">AT43+AU43</f>
        <v>0</v>
      </c>
      <c r="AW43" s="23"/>
      <c r="AX43" s="77">
        <f t="shared" ref="AX43:AX46" si="75">AV43+AW43</f>
        <v>0</v>
      </c>
      <c r="AY43" s="8" t="s">
        <v>212</v>
      </c>
      <c r="AZ43" s="10">
        <v>0</v>
      </c>
      <c r="BA43" s="3"/>
    </row>
    <row r="44" spans="1:53" x14ac:dyDescent="0.35">
      <c r="A44" s="102"/>
      <c r="B44" s="98" t="s">
        <v>12</v>
      </c>
      <c r="C44" s="98"/>
      <c r="D44" s="12"/>
      <c r="E44" s="40"/>
      <c r="F44" s="12"/>
      <c r="G44" s="12">
        <v>13765.2</v>
      </c>
      <c r="H44" s="12">
        <f t="shared" si="39"/>
        <v>13765.2</v>
      </c>
      <c r="I44" s="12"/>
      <c r="J44" s="12">
        <f t="shared" si="66"/>
        <v>13765.2</v>
      </c>
      <c r="K44" s="12"/>
      <c r="L44" s="12">
        <f t="shared" si="67"/>
        <v>13765.2</v>
      </c>
      <c r="M44" s="12"/>
      <c r="N44" s="12">
        <f t="shared" si="68"/>
        <v>13765.2</v>
      </c>
      <c r="O44" s="12"/>
      <c r="P44" s="12">
        <f t="shared" si="69"/>
        <v>13765.2</v>
      </c>
      <c r="Q44" s="21"/>
      <c r="R44" s="40">
        <f t="shared" si="70"/>
        <v>13765.2</v>
      </c>
      <c r="S44" s="12"/>
      <c r="T44" s="40"/>
      <c r="U44" s="12"/>
      <c r="V44" s="12"/>
      <c r="W44" s="12">
        <f t="shared" si="45"/>
        <v>0</v>
      </c>
      <c r="X44" s="12"/>
      <c r="Y44" s="12">
        <f>W44+X44</f>
        <v>0</v>
      </c>
      <c r="Z44" s="12"/>
      <c r="AA44" s="12">
        <f>Y44+Z44</f>
        <v>0</v>
      </c>
      <c r="AB44" s="12"/>
      <c r="AC44" s="12">
        <f>AA44+AB44</f>
        <v>0</v>
      </c>
      <c r="AD44" s="12"/>
      <c r="AE44" s="12">
        <f>AC44+AD44</f>
        <v>0</v>
      </c>
      <c r="AF44" s="12"/>
      <c r="AG44" s="12">
        <f>AE44+AF44</f>
        <v>0</v>
      </c>
      <c r="AH44" s="21"/>
      <c r="AI44" s="40">
        <f>AG44+AH44</f>
        <v>0</v>
      </c>
      <c r="AJ44" s="12"/>
      <c r="AK44" s="13"/>
      <c r="AL44" s="13"/>
      <c r="AM44" s="13"/>
      <c r="AN44" s="13">
        <f t="shared" si="52"/>
        <v>0</v>
      </c>
      <c r="AO44" s="13"/>
      <c r="AP44" s="13">
        <f t="shared" si="71"/>
        <v>0</v>
      </c>
      <c r="AQ44" s="13"/>
      <c r="AR44" s="13">
        <f t="shared" si="72"/>
        <v>0</v>
      </c>
      <c r="AS44" s="13"/>
      <c r="AT44" s="13">
        <f t="shared" si="73"/>
        <v>0</v>
      </c>
      <c r="AU44" s="13"/>
      <c r="AV44" s="13">
        <f t="shared" si="74"/>
        <v>0</v>
      </c>
      <c r="AW44" s="23"/>
      <c r="AX44" s="42">
        <f t="shared" si="75"/>
        <v>0</v>
      </c>
      <c r="AY44" s="8" t="s">
        <v>217</v>
      </c>
      <c r="AZ44" s="10"/>
    </row>
    <row r="45" spans="1:53" s="3" customFormat="1" ht="36" hidden="1" x14ac:dyDescent="0.35">
      <c r="A45" s="52" t="s">
        <v>141</v>
      </c>
      <c r="B45" s="38" t="s">
        <v>56</v>
      </c>
      <c r="C45" s="18" t="s">
        <v>11</v>
      </c>
      <c r="D45" s="12">
        <v>0</v>
      </c>
      <c r="E45" s="40">
        <v>0</v>
      </c>
      <c r="F45" s="12">
        <f t="shared" si="1"/>
        <v>0</v>
      </c>
      <c r="G45" s="12">
        <v>0</v>
      </c>
      <c r="H45" s="12">
        <f t="shared" ref="H45:H46" si="76">F45+G45</f>
        <v>0</v>
      </c>
      <c r="I45" s="12">
        <v>0</v>
      </c>
      <c r="J45" s="12">
        <f t="shared" si="66"/>
        <v>0</v>
      </c>
      <c r="K45" s="12">
        <v>0</v>
      </c>
      <c r="L45" s="12">
        <f t="shared" si="67"/>
        <v>0</v>
      </c>
      <c r="M45" s="12">
        <v>0</v>
      </c>
      <c r="N45" s="12">
        <f t="shared" si="68"/>
        <v>0</v>
      </c>
      <c r="O45" s="12">
        <v>0</v>
      </c>
      <c r="P45" s="12">
        <f t="shared" si="69"/>
        <v>0</v>
      </c>
      <c r="Q45" s="21">
        <v>0</v>
      </c>
      <c r="R45" s="12">
        <f t="shared" si="70"/>
        <v>0</v>
      </c>
      <c r="S45" s="12">
        <v>31027.3</v>
      </c>
      <c r="T45" s="40">
        <v>-31027.3</v>
      </c>
      <c r="U45" s="12">
        <f t="shared" si="8"/>
        <v>0</v>
      </c>
      <c r="V45" s="12"/>
      <c r="W45" s="12">
        <f t="shared" ref="W45:W46" si="77">U45+V45</f>
        <v>0</v>
      </c>
      <c r="X45" s="12"/>
      <c r="Y45" s="12">
        <f>W45+X45</f>
        <v>0</v>
      </c>
      <c r="Z45" s="12"/>
      <c r="AA45" s="12">
        <f>Y45+Z45</f>
        <v>0</v>
      </c>
      <c r="AB45" s="12"/>
      <c r="AC45" s="12">
        <f>AA45+AB45</f>
        <v>0</v>
      </c>
      <c r="AD45" s="12"/>
      <c r="AE45" s="12">
        <f>AC45+AD45</f>
        <v>0</v>
      </c>
      <c r="AF45" s="12"/>
      <c r="AG45" s="12">
        <f>AE45+AF45</f>
        <v>0</v>
      </c>
      <c r="AH45" s="21"/>
      <c r="AI45" s="12">
        <f>AG45+AH45</f>
        <v>0</v>
      </c>
      <c r="AJ45" s="12">
        <v>0</v>
      </c>
      <c r="AK45" s="13">
        <v>0</v>
      </c>
      <c r="AL45" s="13">
        <f t="shared" si="16"/>
        <v>0</v>
      </c>
      <c r="AM45" s="13">
        <v>0</v>
      </c>
      <c r="AN45" s="13">
        <f t="shared" ref="AN45:AN46" si="78">AL45+AM45</f>
        <v>0</v>
      </c>
      <c r="AO45" s="13">
        <v>0</v>
      </c>
      <c r="AP45" s="13">
        <f t="shared" si="71"/>
        <v>0</v>
      </c>
      <c r="AQ45" s="13">
        <v>0</v>
      </c>
      <c r="AR45" s="13">
        <f t="shared" si="72"/>
        <v>0</v>
      </c>
      <c r="AS45" s="13">
        <v>0</v>
      </c>
      <c r="AT45" s="13">
        <f t="shared" si="73"/>
        <v>0</v>
      </c>
      <c r="AU45" s="13">
        <v>0</v>
      </c>
      <c r="AV45" s="13">
        <f t="shared" si="74"/>
        <v>0</v>
      </c>
      <c r="AW45" s="23">
        <v>0</v>
      </c>
      <c r="AX45" s="13">
        <f t="shared" si="75"/>
        <v>0</v>
      </c>
      <c r="AY45" s="8" t="s">
        <v>214</v>
      </c>
      <c r="AZ45" s="10">
        <v>0</v>
      </c>
    </row>
    <row r="46" spans="1:53" ht="54" x14ac:dyDescent="0.35">
      <c r="A46" s="93" t="s">
        <v>140</v>
      </c>
      <c r="B46" s="98" t="s">
        <v>357</v>
      </c>
      <c r="C46" s="98" t="s">
        <v>128</v>
      </c>
      <c r="D46" s="12">
        <f>D48+D49</f>
        <v>462978.1</v>
      </c>
      <c r="E46" s="40">
        <f>E48+E49</f>
        <v>-105423.3</v>
      </c>
      <c r="F46" s="12">
        <f t="shared" si="1"/>
        <v>357554.8</v>
      </c>
      <c r="G46" s="12">
        <f>G48+G49</f>
        <v>28472.53</v>
      </c>
      <c r="H46" s="12">
        <f t="shared" si="76"/>
        <v>386027.32999999996</v>
      </c>
      <c r="I46" s="12">
        <f>I48+I49</f>
        <v>0</v>
      </c>
      <c r="J46" s="12">
        <f t="shared" si="66"/>
        <v>386027.32999999996</v>
      </c>
      <c r="K46" s="12">
        <f>K48+K49</f>
        <v>0</v>
      </c>
      <c r="L46" s="12">
        <f t="shared" si="67"/>
        <v>386027.32999999996</v>
      </c>
      <c r="M46" s="12">
        <f>M48+M49</f>
        <v>-45242.3</v>
      </c>
      <c r="N46" s="12">
        <f t="shared" si="68"/>
        <v>340785.02999999997</v>
      </c>
      <c r="O46" s="12">
        <f>O48+O49</f>
        <v>0</v>
      </c>
      <c r="P46" s="12">
        <f t="shared" si="69"/>
        <v>340785.02999999997</v>
      </c>
      <c r="Q46" s="21">
        <f>Q48+Q49</f>
        <v>0</v>
      </c>
      <c r="R46" s="40">
        <f t="shared" si="70"/>
        <v>340785.02999999997</v>
      </c>
      <c r="S46" s="12">
        <f t="shared" ref="S46:AJ46" si="79">S48+S49</f>
        <v>51483</v>
      </c>
      <c r="T46" s="40">
        <f>T48+T49</f>
        <v>129483.6</v>
      </c>
      <c r="U46" s="12">
        <f t="shared" si="8"/>
        <v>180966.6</v>
      </c>
      <c r="V46" s="12">
        <f>V48+V49</f>
        <v>0</v>
      </c>
      <c r="W46" s="12">
        <f t="shared" si="77"/>
        <v>180966.6</v>
      </c>
      <c r="X46" s="12">
        <f>X48+X49</f>
        <v>0</v>
      </c>
      <c r="Y46" s="12">
        <f>W46+X46</f>
        <v>180966.6</v>
      </c>
      <c r="Z46" s="12">
        <f>Z48+Z49</f>
        <v>0</v>
      </c>
      <c r="AA46" s="12">
        <f>Y46+Z46</f>
        <v>180966.6</v>
      </c>
      <c r="AB46" s="12">
        <f>AB48+AB49</f>
        <v>0</v>
      </c>
      <c r="AC46" s="12">
        <f>AA46+AB46</f>
        <v>180966.6</v>
      </c>
      <c r="AD46" s="12">
        <f>AD48+AD49</f>
        <v>45242.3</v>
      </c>
      <c r="AE46" s="12">
        <f>AC46+AD46</f>
        <v>226208.90000000002</v>
      </c>
      <c r="AF46" s="12">
        <f>AF48+AF49</f>
        <v>0</v>
      </c>
      <c r="AG46" s="12">
        <f>AE46+AF46</f>
        <v>226208.90000000002</v>
      </c>
      <c r="AH46" s="21">
        <f>AH48+AH49</f>
        <v>0</v>
      </c>
      <c r="AI46" s="40">
        <f>AG46+AH46</f>
        <v>226208.90000000002</v>
      </c>
      <c r="AJ46" s="12">
        <f t="shared" si="79"/>
        <v>0</v>
      </c>
      <c r="AK46" s="13">
        <f>AK48+AK49</f>
        <v>0</v>
      </c>
      <c r="AL46" s="13">
        <f t="shared" si="16"/>
        <v>0</v>
      </c>
      <c r="AM46" s="13">
        <f>AM48+AM49</f>
        <v>0</v>
      </c>
      <c r="AN46" s="13">
        <f t="shared" si="78"/>
        <v>0</v>
      </c>
      <c r="AO46" s="13">
        <f>AO48+AO49</f>
        <v>0</v>
      </c>
      <c r="AP46" s="13">
        <f t="shared" si="71"/>
        <v>0</v>
      </c>
      <c r="AQ46" s="13">
        <f>AQ48+AQ49</f>
        <v>0</v>
      </c>
      <c r="AR46" s="13">
        <f t="shared" si="72"/>
        <v>0</v>
      </c>
      <c r="AS46" s="13">
        <f>AS48+AS49</f>
        <v>0</v>
      </c>
      <c r="AT46" s="13">
        <f t="shared" si="73"/>
        <v>0</v>
      </c>
      <c r="AU46" s="13">
        <f>AU48+AU49</f>
        <v>0</v>
      </c>
      <c r="AV46" s="13">
        <f t="shared" si="74"/>
        <v>0</v>
      </c>
      <c r="AW46" s="23">
        <f>AW48+AW49</f>
        <v>0</v>
      </c>
      <c r="AX46" s="42">
        <f t="shared" si="75"/>
        <v>0</v>
      </c>
      <c r="AZ46" s="10"/>
    </row>
    <row r="47" spans="1:53" x14ac:dyDescent="0.35">
      <c r="A47" s="93"/>
      <c r="B47" s="99" t="s">
        <v>5</v>
      </c>
      <c r="C47" s="98"/>
      <c r="D47" s="12"/>
      <c r="E47" s="40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21"/>
      <c r="R47" s="40"/>
      <c r="S47" s="12"/>
      <c r="T47" s="40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21"/>
      <c r="AI47" s="40"/>
      <c r="AJ47" s="12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23"/>
      <c r="AX47" s="42"/>
      <c r="AZ47" s="10"/>
    </row>
    <row r="48" spans="1:53" s="3" customFormat="1" hidden="1" x14ac:dyDescent="0.35">
      <c r="A48" s="1"/>
      <c r="B48" s="17" t="s">
        <v>6</v>
      </c>
      <c r="C48" s="18"/>
      <c r="D48" s="12">
        <v>194812</v>
      </c>
      <c r="E48" s="40">
        <v>-105423.3</v>
      </c>
      <c r="F48" s="12">
        <f t="shared" si="1"/>
        <v>89388.7</v>
      </c>
      <c r="G48" s="12">
        <v>28472.53</v>
      </c>
      <c r="H48" s="12">
        <f t="shared" ref="H48:H51" si="80">F48+G48</f>
        <v>117861.23</v>
      </c>
      <c r="I48" s="12">
        <v>-4208.9750000000004</v>
      </c>
      <c r="J48" s="12">
        <f t="shared" ref="J48:J51" si="81">H48+I48</f>
        <v>113652.25499999999</v>
      </c>
      <c r="K48" s="12"/>
      <c r="L48" s="12">
        <f t="shared" ref="L48:L51" si="82">J48+K48</f>
        <v>113652.25499999999</v>
      </c>
      <c r="M48" s="12">
        <v>-45242.3</v>
      </c>
      <c r="N48" s="12">
        <f t="shared" ref="N48:N51" si="83">L48+M48</f>
        <v>68409.954999999987</v>
      </c>
      <c r="O48" s="12"/>
      <c r="P48" s="12">
        <f t="shared" ref="P48:P51" si="84">N48+O48</f>
        <v>68409.954999999987</v>
      </c>
      <c r="Q48" s="21"/>
      <c r="R48" s="12">
        <f t="shared" ref="R48:R51" si="85">P48+Q48</f>
        <v>68409.954999999987</v>
      </c>
      <c r="S48" s="12">
        <v>37288.300000000003</v>
      </c>
      <c r="T48" s="40">
        <f>31027.3+105423.3-6967</f>
        <v>129483.6</v>
      </c>
      <c r="U48" s="12">
        <f t="shared" si="8"/>
        <v>166771.90000000002</v>
      </c>
      <c r="V48" s="12"/>
      <c r="W48" s="12">
        <f t="shared" ref="W48:W51" si="86">U48+V48</f>
        <v>166771.90000000002</v>
      </c>
      <c r="X48" s="12"/>
      <c r="Y48" s="12">
        <f>W48+X48</f>
        <v>166771.90000000002</v>
      </c>
      <c r="Z48" s="12"/>
      <c r="AA48" s="12">
        <f>Y48+Z48</f>
        <v>166771.90000000002</v>
      </c>
      <c r="AB48" s="12"/>
      <c r="AC48" s="12">
        <f>AA48+AB48</f>
        <v>166771.90000000002</v>
      </c>
      <c r="AD48" s="12">
        <v>45242.3</v>
      </c>
      <c r="AE48" s="12">
        <f>AC48+AD48</f>
        <v>212014.2</v>
      </c>
      <c r="AF48" s="12"/>
      <c r="AG48" s="12">
        <f>AE48+AF48</f>
        <v>212014.2</v>
      </c>
      <c r="AH48" s="21"/>
      <c r="AI48" s="12">
        <f>AG48+AH48</f>
        <v>212014.2</v>
      </c>
      <c r="AJ48" s="12">
        <v>0</v>
      </c>
      <c r="AK48" s="13"/>
      <c r="AL48" s="13">
        <f t="shared" si="16"/>
        <v>0</v>
      </c>
      <c r="AM48" s="13"/>
      <c r="AN48" s="13">
        <f t="shared" ref="AN48:AN51" si="87">AL48+AM48</f>
        <v>0</v>
      </c>
      <c r="AO48" s="13"/>
      <c r="AP48" s="13">
        <f t="shared" ref="AP48:AP51" si="88">AN48+AO48</f>
        <v>0</v>
      </c>
      <c r="AQ48" s="13"/>
      <c r="AR48" s="13">
        <f t="shared" ref="AR48:AR51" si="89">AP48+AQ48</f>
        <v>0</v>
      </c>
      <c r="AS48" s="13"/>
      <c r="AT48" s="13">
        <f t="shared" ref="AT48:AT51" si="90">AR48+AS48</f>
        <v>0</v>
      </c>
      <c r="AU48" s="13"/>
      <c r="AV48" s="13">
        <f t="shared" ref="AV48:AV51" si="91">AT48+AU48</f>
        <v>0</v>
      </c>
      <c r="AW48" s="23"/>
      <c r="AX48" s="13">
        <f t="shared" ref="AX48:AX51" si="92">AV48+AW48</f>
        <v>0</v>
      </c>
      <c r="AY48" s="8" t="s">
        <v>315</v>
      </c>
      <c r="AZ48" s="10">
        <v>0</v>
      </c>
    </row>
    <row r="49" spans="1:52" x14ac:dyDescent="0.35">
      <c r="A49" s="93"/>
      <c r="B49" s="99" t="s">
        <v>12</v>
      </c>
      <c r="C49" s="103"/>
      <c r="D49" s="12">
        <v>268166.09999999998</v>
      </c>
      <c r="E49" s="40"/>
      <c r="F49" s="12">
        <f t="shared" si="1"/>
        <v>268166.09999999998</v>
      </c>
      <c r="G49" s="12"/>
      <c r="H49" s="12">
        <f t="shared" si="80"/>
        <v>268166.09999999998</v>
      </c>
      <c r="I49" s="12">
        <v>4208.9750000000004</v>
      </c>
      <c r="J49" s="12">
        <f t="shared" si="81"/>
        <v>272375.07499999995</v>
      </c>
      <c r="K49" s="12"/>
      <c r="L49" s="12">
        <f t="shared" si="82"/>
        <v>272375.07499999995</v>
      </c>
      <c r="M49" s="12"/>
      <c r="N49" s="12">
        <f t="shared" si="83"/>
        <v>272375.07499999995</v>
      </c>
      <c r="O49" s="12"/>
      <c r="P49" s="12">
        <f t="shared" si="84"/>
        <v>272375.07499999995</v>
      </c>
      <c r="Q49" s="21"/>
      <c r="R49" s="40">
        <f t="shared" si="85"/>
        <v>272375.07499999995</v>
      </c>
      <c r="S49" s="12">
        <v>14194.7</v>
      </c>
      <c r="T49" s="40"/>
      <c r="U49" s="12">
        <f t="shared" si="8"/>
        <v>14194.7</v>
      </c>
      <c r="V49" s="12"/>
      <c r="W49" s="12">
        <f t="shared" si="86"/>
        <v>14194.7</v>
      </c>
      <c r="X49" s="12"/>
      <c r="Y49" s="12">
        <f>W49+X49</f>
        <v>14194.7</v>
      </c>
      <c r="Z49" s="12"/>
      <c r="AA49" s="12">
        <f>Y49+Z49</f>
        <v>14194.7</v>
      </c>
      <c r="AB49" s="12"/>
      <c r="AC49" s="12">
        <f>AA49+AB49</f>
        <v>14194.7</v>
      </c>
      <c r="AD49" s="12"/>
      <c r="AE49" s="12">
        <f>AC49+AD49</f>
        <v>14194.7</v>
      </c>
      <c r="AF49" s="12"/>
      <c r="AG49" s="12">
        <f>AE49+AF49</f>
        <v>14194.7</v>
      </c>
      <c r="AH49" s="21"/>
      <c r="AI49" s="40">
        <f>AG49+AH49</f>
        <v>14194.7</v>
      </c>
      <c r="AJ49" s="12">
        <v>0</v>
      </c>
      <c r="AK49" s="13"/>
      <c r="AL49" s="13">
        <f t="shared" si="16"/>
        <v>0</v>
      </c>
      <c r="AM49" s="13"/>
      <c r="AN49" s="13">
        <f t="shared" si="87"/>
        <v>0</v>
      </c>
      <c r="AO49" s="13"/>
      <c r="AP49" s="13">
        <f t="shared" si="88"/>
        <v>0</v>
      </c>
      <c r="AQ49" s="13"/>
      <c r="AR49" s="13">
        <f t="shared" si="89"/>
        <v>0</v>
      </c>
      <c r="AS49" s="13"/>
      <c r="AT49" s="13">
        <f t="shared" si="90"/>
        <v>0</v>
      </c>
      <c r="AU49" s="13"/>
      <c r="AV49" s="13">
        <f t="shared" si="91"/>
        <v>0</v>
      </c>
      <c r="AW49" s="23"/>
      <c r="AX49" s="42">
        <f t="shared" si="92"/>
        <v>0</v>
      </c>
      <c r="AY49" s="8" t="s">
        <v>217</v>
      </c>
      <c r="AZ49" s="10"/>
    </row>
    <row r="50" spans="1:52" ht="54" x14ac:dyDescent="0.35">
      <c r="A50" s="93" t="s">
        <v>141</v>
      </c>
      <c r="B50" s="99" t="s">
        <v>57</v>
      </c>
      <c r="C50" s="103" t="s">
        <v>128</v>
      </c>
      <c r="D50" s="12">
        <v>0</v>
      </c>
      <c r="E50" s="40">
        <v>0</v>
      </c>
      <c r="F50" s="12">
        <f t="shared" si="1"/>
        <v>0</v>
      </c>
      <c r="G50" s="12">
        <v>0</v>
      </c>
      <c r="H50" s="12">
        <f t="shared" si="80"/>
        <v>0</v>
      </c>
      <c r="I50" s="12">
        <v>0</v>
      </c>
      <c r="J50" s="12">
        <f t="shared" si="81"/>
        <v>0</v>
      </c>
      <c r="K50" s="12">
        <v>0</v>
      </c>
      <c r="L50" s="12">
        <f t="shared" si="82"/>
        <v>0</v>
      </c>
      <c r="M50" s="12">
        <v>0</v>
      </c>
      <c r="N50" s="12">
        <f t="shared" si="83"/>
        <v>0</v>
      </c>
      <c r="O50" s="12">
        <v>0</v>
      </c>
      <c r="P50" s="12">
        <f t="shared" si="84"/>
        <v>0</v>
      </c>
      <c r="Q50" s="21">
        <v>0</v>
      </c>
      <c r="R50" s="40">
        <f t="shared" si="85"/>
        <v>0</v>
      </c>
      <c r="S50" s="12">
        <v>9100.4</v>
      </c>
      <c r="T50" s="40">
        <v>0</v>
      </c>
      <c r="U50" s="12">
        <f t="shared" si="8"/>
        <v>9100.4</v>
      </c>
      <c r="V50" s="12">
        <v>0</v>
      </c>
      <c r="W50" s="12">
        <f t="shared" si="86"/>
        <v>9100.4</v>
      </c>
      <c r="X50" s="12">
        <v>0</v>
      </c>
      <c r="Y50" s="12">
        <f>W50+X50</f>
        <v>9100.4</v>
      </c>
      <c r="Z50" s="12">
        <v>0</v>
      </c>
      <c r="AA50" s="12">
        <f>Y50+Z50</f>
        <v>9100.4</v>
      </c>
      <c r="AB50" s="12">
        <v>0</v>
      </c>
      <c r="AC50" s="12">
        <f>AA50+AB50</f>
        <v>9100.4</v>
      </c>
      <c r="AD50" s="12">
        <v>0</v>
      </c>
      <c r="AE50" s="12">
        <f>AC50+AD50</f>
        <v>9100.4</v>
      </c>
      <c r="AF50" s="12">
        <v>0</v>
      </c>
      <c r="AG50" s="12">
        <f>AE50+AF50</f>
        <v>9100.4</v>
      </c>
      <c r="AH50" s="21">
        <v>0</v>
      </c>
      <c r="AI50" s="40">
        <f>AG50+AH50</f>
        <v>9100.4</v>
      </c>
      <c r="AJ50" s="12">
        <v>0</v>
      </c>
      <c r="AK50" s="13">
        <v>0</v>
      </c>
      <c r="AL50" s="13">
        <f t="shared" si="16"/>
        <v>0</v>
      </c>
      <c r="AM50" s="13">
        <v>0</v>
      </c>
      <c r="AN50" s="13">
        <f t="shared" si="87"/>
        <v>0</v>
      </c>
      <c r="AO50" s="13">
        <v>0</v>
      </c>
      <c r="AP50" s="13">
        <f t="shared" si="88"/>
        <v>0</v>
      </c>
      <c r="AQ50" s="13">
        <v>0</v>
      </c>
      <c r="AR50" s="13">
        <f t="shared" si="89"/>
        <v>0</v>
      </c>
      <c r="AS50" s="13">
        <v>0</v>
      </c>
      <c r="AT50" s="13">
        <f t="shared" si="90"/>
        <v>0</v>
      </c>
      <c r="AU50" s="13">
        <v>0</v>
      </c>
      <c r="AV50" s="13">
        <f t="shared" si="91"/>
        <v>0</v>
      </c>
      <c r="AW50" s="23">
        <v>0</v>
      </c>
      <c r="AX50" s="42">
        <f t="shared" si="92"/>
        <v>0</v>
      </c>
      <c r="AY50" s="8" t="s">
        <v>220</v>
      </c>
      <c r="AZ50" s="10"/>
    </row>
    <row r="51" spans="1:52" ht="54" x14ac:dyDescent="0.35">
      <c r="A51" s="93" t="s">
        <v>142</v>
      </c>
      <c r="B51" s="99" t="s">
        <v>364</v>
      </c>
      <c r="C51" s="103" t="s">
        <v>128</v>
      </c>
      <c r="D51" s="12">
        <f>D53+D54</f>
        <v>0</v>
      </c>
      <c r="E51" s="40">
        <f>E53+E54</f>
        <v>0</v>
      </c>
      <c r="F51" s="12">
        <f t="shared" si="1"/>
        <v>0</v>
      </c>
      <c r="G51" s="12">
        <f>G53+G54</f>
        <v>15</v>
      </c>
      <c r="H51" s="12">
        <f t="shared" si="80"/>
        <v>15</v>
      </c>
      <c r="I51" s="12">
        <f>I53+I54</f>
        <v>0</v>
      </c>
      <c r="J51" s="12">
        <f t="shared" si="81"/>
        <v>15</v>
      </c>
      <c r="K51" s="12">
        <f>K53+K54</f>
        <v>0</v>
      </c>
      <c r="L51" s="12">
        <f t="shared" si="82"/>
        <v>15</v>
      </c>
      <c r="M51" s="12">
        <f>M53+M54</f>
        <v>0</v>
      </c>
      <c r="N51" s="12">
        <f t="shared" si="83"/>
        <v>15</v>
      </c>
      <c r="O51" s="12">
        <f>O53+O54</f>
        <v>0</v>
      </c>
      <c r="P51" s="12">
        <f t="shared" si="84"/>
        <v>15</v>
      </c>
      <c r="Q51" s="21">
        <f>Q53+Q54</f>
        <v>0</v>
      </c>
      <c r="R51" s="40">
        <f t="shared" si="85"/>
        <v>15</v>
      </c>
      <c r="S51" s="12">
        <f t="shared" ref="S51:AJ51" si="93">S53+S54</f>
        <v>78505.7</v>
      </c>
      <c r="T51" s="40">
        <f>T53+T54</f>
        <v>-25599.8</v>
      </c>
      <c r="U51" s="12">
        <f t="shared" si="8"/>
        <v>52905.899999999994</v>
      </c>
      <c r="V51" s="12">
        <f>V53+V54</f>
        <v>0</v>
      </c>
      <c r="W51" s="12">
        <f t="shared" si="86"/>
        <v>52905.899999999994</v>
      </c>
      <c r="X51" s="12">
        <f>X53+X54</f>
        <v>0</v>
      </c>
      <c r="Y51" s="12">
        <f>W51+X51</f>
        <v>52905.899999999994</v>
      </c>
      <c r="Z51" s="12">
        <f>Z53+Z54</f>
        <v>-50151</v>
      </c>
      <c r="AA51" s="12">
        <f>Y51+Z51</f>
        <v>2754.8999999999942</v>
      </c>
      <c r="AB51" s="12">
        <f>AB53+AB54</f>
        <v>0</v>
      </c>
      <c r="AC51" s="12">
        <f>AA51+AB51</f>
        <v>2754.8999999999942</v>
      </c>
      <c r="AD51" s="12">
        <f>AD53+AD54</f>
        <v>0</v>
      </c>
      <c r="AE51" s="12">
        <f>AC51+AD51</f>
        <v>2754.8999999999942</v>
      </c>
      <c r="AF51" s="12">
        <f>AF53+AF54</f>
        <v>0</v>
      </c>
      <c r="AG51" s="12">
        <f>AE51+AF51</f>
        <v>2754.8999999999942</v>
      </c>
      <c r="AH51" s="21">
        <f>AH53+AH54</f>
        <v>0</v>
      </c>
      <c r="AI51" s="40">
        <f>AG51+AH51</f>
        <v>2754.8999999999942</v>
      </c>
      <c r="AJ51" s="12">
        <f t="shared" si="93"/>
        <v>126197.40000000001</v>
      </c>
      <c r="AK51" s="13">
        <f>AK53+AK54</f>
        <v>-105085.6</v>
      </c>
      <c r="AL51" s="13">
        <f t="shared" si="16"/>
        <v>21111.800000000003</v>
      </c>
      <c r="AM51" s="13">
        <f>AM53+AM54</f>
        <v>0</v>
      </c>
      <c r="AN51" s="13">
        <f t="shared" si="87"/>
        <v>21111.800000000003</v>
      </c>
      <c r="AO51" s="13">
        <f>AO53+AO54</f>
        <v>0</v>
      </c>
      <c r="AP51" s="13">
        <f t="shared" si="88"/>
        <v>21111.800000000003</v>
      </c>
      <c r="AQ51" s="13">
        <f>AQ53+AQ54</f>
        <v>0</v>
      </c>
      <c r="AR51" s="13">
        <f t="shared" si="89"/>
        <v>21111.800000000003</v>
      </c>
      <c r="AS51" s="13">
        <f>AS53+AS54</f>
        <v>0</v>
      </c>
      <c r="AT51" s="13">
        <f t="shared" si="90"/>
        <v>21111.800000000003</v>
      </c>
      <c r="AU51" s="13">
        <f>AU53+AU54</f>
        <v>0</v>
      </c>
      <c r="AV51" s="13">
        <f t="shared" si="91"/>
        <v>21111.800000000003</v>
      </c>
      <c r="AW51" s="23">
        <f>AW53+AW54</f>
        <v>0</v>
      </c>
      <c r="AX51" s="42">
        <f t="shared" si="92"/>
        <v>21111.800000000003</v>
      </c>
      <c r="AZ51" s="10"/>
    </row>
    <row r="52" spans="1:52" x14ac:dyDescent="0.35">
      <c r="A52" s="93"/>
      <c r="B52" s="99" t="s">
        <v>5</v>
      </c>
      <c r="C52" s="98"/>
      <c r="D52" s="12"/>
      <c r="E52" s="40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21"/>
      <c r="R52" s="40"/>
      <c r="S52" s="12"/>
      <c r="T52" s="40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21"/>
      <c r="AI52" s="40"/>
      <c r="AJ52" s="12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23"/>
      <c r="AX52" s="42"/>
      <c r="AZ52" s="10"/>
    </row>
    <row r="53" spans="1:52" s="3" customFormat="1" hidden="1" x14ac:dyDescent="0.35">
      <c r="A53" s="1"/>
      <c r="B53" s="17" t="s">
        <v>6</v>
      </c>
      <c r="C53" s="18"/>
      <c r="D53" s="12">
        <v>0</v>
      </c>
      <c r="E53" s="40">
        <v>0</v>
      </c>
      <c r="F53" s="12">
        <f t="shared" si="1"/>
        <v>0</v>
      </c>
      <c r="G53" s="12">
        <v>15</v>
      </c>
      <c r="H53" s="12">
        <f t="shared" ref="H53:H56" si="94">F53+G53</f>
        <v>15</v>
      </c>
      <c r="I53" s="12"/>
      <c r="J53" s="12">
        <f t="shared" ref="J53:J56" si="95">H53+I53</f>
        <v>15</v>
      </c>
      <c r="K53" s="12"/>
      <c r="L53" s="12">
        <f t="shared" ref="L53:L56" si="96">J53+K53</f>
        <v>15</v>
      </c>
      <c r="M53" s="12"/>
      <c r="N53" s="12">
        <f t="shared" ref="N53:N56" si="97">L53+M53</f>
        <v>15</v>
      </c>
      <c r="O53" s="12"/>
      <c r="P53" s="12">
        <f t="shared" ref="P53:P56" si="98">N53+O53</f>
        <v>15</v>
      </c>
      <c r="Q53" s="21"/>
      <c r="R53" s="12">
        <f t="shared" ref="R53:R56" si="99">P53+Q53</f>
        <v>15</v>
      </c>
      <c r="S53" s="12">
        <v>25599.8</v>
      </c>
      <c r="T53" s="40">
        <v>-25599.8</v>
      </c>
      <c r="U53" s="12">
        <f t="shared" si="8"/>
        <v>0</v>
      </c>
      <c r="V53" s="12"/>
      <c r="W53" s="12">
        <f t="shared" ref="W53:W56" si="100">U53+V53</f>
        <v>0</v>
      </c>
      <c r="X53" s="12"/>
      <c r="Y53" s="12">
        <f>W53+X53</f>
        <v>0</v>
      </c>
      <c r="Z53" s="12"/>
      <c r="AA53" s="12">
        <f>Y53+Z53</f>
        <v>0</v>
      </c>
      <c r="AB53" s="12"/>
      <c r="AC53" s="12">
        <f>AA53+AB53</f>
        <v>0</v>
      </c>
      <c r="AD53" s="12"/>
      <c r="AE53" s="12">
        <f>AC53+AD53</f>
        <v>0</v>
      </c>
      <c r="AF53" s="12"/>
      <c r="AG53" s="12">
        <f>AE53+AF53</f>
        <v>0</v>
      </c>
      <c r="AH53" s="21"/>
      <c r="AI53" s="12">
        <f>AG53+AH53</f>
        <v>0</v>
      </c>
      <c r="AJ53" s="12">
        <v>105085.6</v>
      </c>
      <c r="AK53" s="13">
        <v>-105085.6</v>
      </c>
      <c r="AL53" s="13">
        <f t="shared" si="16"/>
        <v>0</v>
      </c>
      <c r="AM53" s="13"/>
      <c r="AN53" s="13">
        <f t="shared" ref="AN53:AN56" si="101">AL53+AM53</f>
        <v>0</v>
      </c>
      <c r="AO53" s="13"/>
      <c r="AP53" s="13">
        <f t="shared" ref="AP53:AP56" si="102">AN53+AO53</f>
        <v>0</v>
      </c>
      <c r="AQ53" s="13"/>
      <c r="AR53" s="13">
        <f t="shared" ref="AR53:AR56" si="103">AP53+AQ53</f>
        <v>0</v>
      </c>
      <c r="AS53" s="13"/>
      <c r="AT53" s="13">
        <f t="shared" ref="AT53:AT56" si="104">AR53+AS53</f>
        <v>0</v>
      </c>
      <c r="AU53" s="13"/>
      <c r="AV53" s="13">
        <f t="shared" ref="AV53:AV56" si="105">AT53+AU53</f>
        <v>0</v>
      </c>
      <c r="AW53" s="23"/>
      <c r="AX53" s="13">
        <f t="shared" ref="AX53:AX56" si="106">AV53+AW53</f>
        <v>0</v>
      </c>
      <c r="AY53" s="8" t="s">
        <v>314</v>
      </c>
      <c r="AZ53" s="10">
        <v>0</v>
      </c>
    </row>
    <row r="54" spans="1:52" x14ac:dyDescent="0.35">
      <c r="A54" s="93"/>
      <c r="B54" s="98" t="s">
        <v>12</v>
      </c>
      <c r="C54" s="98"/>
      <c r="D54" s="12">
        <v>0</v>
      </c>
      <c r="E54" s="40">
        <v>0</v>
      </c>
      <c r="F54" s="12">
        <f t="shared" si="1"/>
        <v>0</v>
      </c>
      <c r="G54" s="12">
        <v>0</v>
      </c>
      <c r="H54" s="12">
        <f t="shared" si="94"/>
        <v>0</v>
      </c>
      <c r="I54" s="12">
        <v>0</v>
      </c>
      <c r="J54" s="12">
        <f t="shared" si="95"/>
        <v>0</v>
      </c>
      <c r="K54" s="12">
        <v>0</v>
      </c>
      <c r="L54" s="12">
        <f t="shared" si="96"/>
        <v>0</v>
      </c>
      <c r="M54" s="12">
        <v>0</v>
      </c>
      <c r="N54" s="12">
        <f t="shared" si="97"/>
        <v>0</v>
      </c>
      <c r="O54" s="12">
        <v>0</v>
      </c>
      <c r="P54" s="12">
        <f t="shared" si="98"/>
        <v>0</v>
      </c>
      <c r="Q54" s="21">
        <v>0</v>
      </c>
      <c r="R54" s="40">
        <f t="shared" si="99"/>
        <v>0</v>
      </c>
      <c r="S54" s="12">
        <v>52905.9</v>
      </c>
      <c r="T54" s="40">
        <v>0</v>
      </c>
      <c r="U54" s="12">
        <f t="shared" si="8"/>
        <v>52905.9</v>
      </c>
      <c r="V54" s="12">
        <v>0</v>
      </c>
      <c r="W54" s="12">
        <f t="shared" si="100"/>
        <v>52905.9</v>
      </c>
      <c r="X54" s="12">
        <v>0</v>
      </c>
      <c r="Y54" s="12">
        <f>W54+X54</f>
        <v>52905.9</v>
      </c>
      <c r="Z54" s="12">
        <v>-50151</v>
      </c>
      <c r="AA54" s="12">
        <f>Y54+Z54</f>
        <v>2754.9000000000015</v>
      </c>
      <c r="AB54" s="12"/>
      <c r="AC54" s="12">
        <f>AA54+AB54</f>
        <v>2754.9000000000015</v>
      </c>
      <c r="AD54" s="12"/>
      <c r="AE54" s="12">
        <f>AC54+AD54</f>
        <v>2754.9000000000015</v>
      </c>
      <c r="AF54" s="12"/>
      <c r="AG54" s="12">
        <f>AE54+AF54</f>
        <v>2754.9000000000015</v>
      </c>
      <c r="AH54" s="21"/>
      <c r="AI54" s="40">
        <f>AG54+AH54</f>
        <v>2754.9000000000015</v>
      </c>
      <c r="AJ54" s="12">
        <v>21111.8</v>
      </c>
      <c r="AK54" s="13">
        <v>0</v>
      </c>
      <c r="AL54" s="13">
        <f t="shared" si="16"/>
        <v>21111.8</v>
      </c>
      <c r="AM54" s="13">
        <v>0</v>
      </c>
      <c r="AN54" s="13">
        <f t="shared" si="101"/>
        <v>21111.8</v>
      </c>
      <c r="AO54" s="13">
        <v>0</v>
      </c>
      <c r="AP54" s="13">
        <f t="shared" si="102"/>
        <v>21111.8</v>
      </c>
      <c r="AQ54" s="13">
        <v>0</v>
      </c>
      <c r="AR54" s="13">
        <f t="shared" si="103"/>
        <v>21111.8</v>
      </c>
      <c r="AS54" s="13">
        <v>0</v>
      </c>
      <c r="AT54" s="13">
        <f t="shared" si="104"/>
        <v>21111.8</v>
      </c>
      <c r="AU54" s="13">
        <v>0</v>
      </c>
      <c r="AV54" s="13">
        <f t="shared" si="105"/>
        <v>21111.8</v>
      </c>
      <c r="AW54" s="23">
        <v>0</v>
      </c>
      <c r="AX54" s="42">
        <f t="shared" si="106"/>
        <v>21111.8</v>
      </c>
      <c r="AY54" s="8" t="s">
        <v>217</v>
      </c>
      <c r="AZ54" s="10"/>
    </row>
    <row r="55" spans="1:52" s="3" customFormat="1" ht="36" hidden="1" x14ac:dyDescent="0.35">
      <c r="A55" s="1" t="s">
        <v>144</v>
      </c>
      <c r="B55" s="38" t="s">
        <v>204</v>
      </c>
      <c r="C55" s="18" t="s">
        <v>11</v>
      </c>
      <c r="D55" s="12">
        <v>0</v>
      </c>
      <c r="E55" s="40">
        <v>0</v>
      </c>
      <c r="F55" s="12">
        <f t="shared" si="1"/>
        <v>0</v>
      </c>
      <c r="G55" s="12">
        <v>0</v>
      </c>
      <c r="H55" s="12">
        <f t="shared" si="94"/>
        <v>0</v>
      </c>
      <c r="I55" s="12">
        <v>0</v>
      </c>
      <c r="J55" s="12">
        <f t="shared" si="95"/>
        <v>0</v>
      </c>
      <c r="K55" s="12">
        <v>0</v>
      </c>
      <c r="L55" s="12">
        <f t="shared" si="96"/>
        <v>0</v>
      </c>
      <c r="M55" s="12">
        <v>0</v>
      </c>
      <c r="N55" s="12">
        <f t="shared" si="97"/>
        <v>0</v>
      </c>
      <c r="O55" s="12">
        <v>0</v>
      </c>
      <c r="P55" s="12">
        <f t="shared" si="98"/>
        <v>0</v>
      </c>
      <c r="Q55" s="21">
        <v>0</v>
      </c>
      <c r="R55" s="12">
        <f t="shared" si="99"/>
        <v>0</v>
      </c>
      <c r="S55" s="12">
        <v>59234</v>
      </c>
      <c r="T55" s="40">
        <v>-59234</v>
      </c>
      <c r="U55" s="12">
        <f t="shared" si="8"/>
        <v>0</v>
      </c>
      <c r="V55" s="12"/>
      <c r="W55" s="12">
        <f t="shared" si="100"/>
        <v>0</v>
      </c>
      <c r="X55" s="12"/>
      <c r="Y55" s="12">
        <f>W55+X55</f>
        <v>0</v>
      </c>
      <c r="Z55" s="12"/>
      <c r="AA55" s="12">
        <f>Y55+Z55</f>
        <v>0</v>
      </c>
      <c r="AB55" s="12"/>
      <c r="AC55" s="12">
        <f>AA55+AB55</f>
        <v>0</v>
      </c>
      <c r="AD55" s="12"/>
      <c r="AE55" s="12">
        <f>AC55+AD55</f>
        <v>0</v>
      </c>
      <c r="AF55" s="12"/>
      <c r="AG55" s="12">
        <f>AE55+AF55</f>
        <v>0</v>
      </c>
      <c r="AH55" s="21"/>
      <c r="AI55" s="12">
        <f>AG55+AH55</f>
        <v>0</v>
      </c>
      <c r="AJ55" s="12">
        <v>0</v>
      </c>
      <c r="AK55" s="13">
        <v>0</v>
      </c>
      <c r="AL55" s="13">
        <f t="shared" si="16"/>
        <v>0</v>
      </c>
      <c r="AM55" s="13">
        <v>0</v>
      </c>
      <c r="AN55" s="13">
        <f t="shared" si="101"/>
        <v>0</v>
      </c>
      <c r="AO55" s="13">
        <v>0</v>
      </c>
      <c r="AP55" s="13">
        <f t="shared" si="102"/>
        <v>0</v>
      </c>
      <c r="AQ55" s="13">
        <v>0</v>
      </c>
      <c r="AR55" s="13">
        <f t="shared" si="103"/>
        <v>0</v>
      </c>
      <c r="AS55" s="13">
        <v>0</v>
      </c>
      <c r="AT55" s="13">
        <f t="shared" si="104"/>
        <v>0</v>
      </c>
      <c r="AU55" s="13">
        <v>0</v>
      </c>
      <c r="AV55" s="13">
        <f t="shared" si="105"/>
        <v>0</v>
      </c>
      <c r="AW55" s="23">
        <v>0</v>
      </c>
      <c r="AX55" s="13">
        <f t="shared" si="106"/>
        <v>0</v>
      </c>
      <c r="AY55" s="8" t="s">
        <v>215</v>
      </c>
      <c r="AZ55" s="10">
        <v>0</v>
      </c>
    </row>
    <row r="56" spans="1:52" ht="54" x14ac:dyDescent="0.35">
      <c r="A56" s="93" t="s">
        <v>143</v>
      </c>
      <c r="B56" s="98" t="s">
        <v>204</v>
      </c>
      <c r="C56" s="103" t="s">
        <v>128</v>
      </c>
      <c r="D56" s="12">
        <f>D58+D59</f>
        <v>119057.40000000001</v>
      </c>
      <c r="E56" s="40">
        <f>E58+E59</f>
        <v>0</v>
      </c>
      <c r="F56" s="12">
        <f t="shared" si="1"/>
        <v>119057.40000000001</v>
      </c>
      <c r="G56" s="12">
        <f>G58+G59</f>
        <v>0</v>
      </c>
      <c r="H56" s="12">
        <f t="shared" si="94"/>
        <v>119057.40000000001</v>
      </c>
      <c r="I56" s="12">
        <f>I58+I59</f>
        <v>0</v>
      </c>
      <c r="J56" s="12">
        <f t="shared" si="95"/>
        <v>119057.40000000001</v>
      </c>
      <c r="K56" s="12">
        <f>K58+K59</f>
        <v>0</v>
      </c>
      <c r="L56" s="12">
        <f t="shared" si="96"/>
        <v>119057.40000000001</v>
      </c>
      <c r="M56" s="12">
        <f>M58+M59</f>
        <v>0</v>
      </c>
      <c r="N56" s="12">
        <f t="shared" si="97"/>
        <v>119057.40000000001</v>
      </c>
      <c r="O56" s="12">
        <f>O58+O59</f>
        <v>0</v>
      </c>
      <c r="P56" s="12">
        <f t="shared" si="98"/>
        <v>119057.40000000001</v>
      </c>
      <c r="Q56" s="21">
        <f>Q58+Q59</f>
        <v>0</v>
      </c>
      <c r="R56" s="40">
        <f t="shared" si="99"/>
        <v>119057.40000000001</v>
      </c>
      <c r="S56" s="12">
        <f t="shared" ref="S56:AJ56" si="107">S58+S59</f>
        <v>538326.69999999995</v>
      </c>
      <c r="T56" s="40">
        <f>T58+T59</f>
        <v>59234</v>
      </c>
      <c r="U56" s="12">
        <f t="shared" si="8"/>
        <v>597560.69999999995</v>
      </c>
      <c r="V56" s="12">
        <f>V58+V59</f>
        <v>0</v>
      </c>
      <c r="W56" s="12">
        <f t="shared" si="100"/>
        <v>597560.69999999995</v>
      </c>
      <c r="X56" s="12">
        <f>X58+X59</f>
        <v>0</v>
      </c>
      <c r="Y56" s="12">
        <f>W56+X56</f>
        <v>597560.69999999995</v>
      </c>
      <c r="Z56" s="12">
        <f>Z58+Z59</f>
        <v>0</v>
      </c>
      <c r="AA56" s="12">
        <f>Y56+Z56</f>
        <v>597560.69999999995</v>
      </c>
      <c r="AB56" s="12">
        <f>AB58+AB59</f>
        <v>0</v>
      </c>
      <c r="AC56" s="12">
        <f>AA56+AB56</f>
        <v>597560.69999999995</v>
      </c>
      <c r="AD56" s="12">
        <f>AD58+AD59</f>
        <v>0</v>
      </c>
      <c r="AE56" s="12">
        <f>AC56+AD56</f>
        <v>597560.69999999995</v>
      </c>
      <c r="AF56" s="12">
        <f>AF58+AF59</f>
        <v>0</v>
      </c>
      <c r="AG56" s="12">
        <f>AE56+AF56</f>
        <v>597560.69999999995</v>
      </c>
      <c r="AH56" s="21">
        <f>AH58+AH59</f>
        <v>0</v>
      </c>
      <c r="AI56" s="40">
        <f>AG56+AH56</f>
        <v>597560.69999999995</v>
      </c>
      <c r="AJ56" s="12">
        <f t="shared" si="107"/>
        <v>0</v>
      </c>
      <c r="AK56" s="13">
        <f>AK58+AK59</f>
        <v>0</v>
      </c>
      <c r="AL56" s="13">
        <f t="shared" si="16"/>
        <v>0</v>
      </c>
      <c r="AM56" s="13">
        <f>AM58+AM59</f>
        <v>0</v>
      </c>
      <c r="AN56" s="13">
        <f t="shared" si="101"/>
        <v>0</v>
      </c>
      <c r="AO56" s="13">
        <f>AO58+AO59</f>
        <v>0</v>
      </c>
      <c r="AP56" s="13">
        <f t="shared" si="102"/>
        <v>0</v>
      </c>
      <c r="AQ56" s="13">
        <f>AQ58+AQ59</f>
        <v>0</v>
      </c>
      <c r="AR56" s="13">
        <f t="shared" si="103"/>
        <v>0</v>
      </c>
      <c r="AS56" s="13">
        <f>AS58+AS59</f>
        <v>0</v>
      </c>
      <c r="AT56" s="13">
        <f t="shared" si="104"/>
        <v>0</v>
      </c>
      <c r="AU56" s="13">
        <f>AU58+AU59</f>
        <v>0</v>
      </c>
      <c r="AV56" s="13">
        <f t="shared" si="105"/>
        <v>0</v>
      </c>
      <c r="AW56" s="23">
        <f>AW58+AW59</f>
        <v>0</v>
      </c>
      <c r="AX56" s="42">
        <f t="shared" si="106"/>
        <v>0</v>
      </c>
      <c r="AZ56" s="10"/>
    </row>
    <row r="57" spans="1:52" x14ac:dyDescent="0.35">
      <c r="A57" s="93"/>
      <c r="B57" s="99" t="s">
        <v>5</v>
      </c>
      <c r="C57" s="103"/>
      <c r="D57" s="12"/>
      <c r="E57" s="40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21"/>
      <c r="R57" s="40"/>
      <c r="S57" s="12"/>
      <c r="T57" s="40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21"/>
      <c r="AI57" s="40"/>
      <c r="AJ57" s="12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23"/>
      <c r="AX57" s="42"/>
      <c r="AZ57" s="10"/>
    </row>
    <row r="58" spans="1:52" s="3" customFormat="1" hidden="1" x14ac:dyDescent="0.35">
      <c r="A58" s="1"/>
      <c r="B58" s="17" t="s">
        <v>6</v>
      </c>
      <c r="C58" s="18"/>
      <c r="D58" s="12">
        <v>22858.799999999999</v>
      </c>
      <c r="E58" s="40"/>
      <c r="F58" s="12">
        <f t="shared" si="1"/>
        <v>22858.799999999999</v>
      </c>
      <c r="G58" s="12"/>
      <c r="H58" s="12">
        <f t="shared" ref="H58:H61" si="108">F58+G58</f>
        <v>22858.799999999999</v>
      </c>
      <c r="I58" s="12"/>
      <c r="J58" s="12">
        <f t="shared" ref="J58:J61" si="109">H58+I58</f>
        <v>22858.799999999999</v>
      </c>
      <c r="K58" s="12"/>
      <c r="L58" s="12">
        <f t="shared" ref="L58:L61" si="110">J58+K58</f>
        <v>22858.799999999999</v>
      </c>
      <c r="M58" s="12"/>
      <c r="N58" s="12">
        <f t="shared" ref="N58:N61" si="111">L58+M58</f>
        <v>22858.799999999999</v>
      </c>
      <c r="O58" s="12"/>
      <c r="P58" s="12">
        <f t="shared" ref="P58:P61" si="112">N58+O58</f>
        <v>22858.799999999999</v>
      </c>
      <c r="Q58" s="21"/>
      <c r="R58" s="12">
        <f t="shared" ref="R58:R61" si="113">P58+Q58</f>
        <v>22858.799999999999</v>
      </c>
      <c r="S58" s="12">
        <v>104477.2</v>
      </c>
      <c r="T58" s="40">
        <v>59234</v>
      </c>
      <c r="U58" s="12">
        <f t="shared" si="8"/>
        <v>163711.20000000001</v>
      </c>
      <c r="V58" s="12"/>
      <c r="W58" s="12">
        <f t="shared" ref="W58:W61" si="114">U58+V58</f>
        <v>163711.20000000001</v>
      </c>
      <c r="X58" s="12"/>
      <c r="Y58" s="12">
        <f>W58+X58</f>
        <v>163711.20000000001</v>
      </c>
      <c r="Z58" s="12"/>
      <c r="AA58" s="12">
        <f>Y58+Z58</f>
        <v>163711.20000000001</v>
      </c>
      <c r="AB58" s="12"/>
      <c r="AC58" s="12">
        <f>AA58+AB58</f>
        <v>163711.20000000001</v>
      </c>
      <c r="AD58" s="12"/>
      <c r="AE58" s="12">
        <f>AC58+AD58</f>
        <v>163711.20000000001</v>
      </c>
      <c r="AF58" s="12"/>
      <c r="AG58" s="12">
        <f>AE58+AF58</f>
        <v>163711.20000000001</v>
      </c>
      <c r="AH58" s="21"/>
      <c r="AI58" s="12">
        <f>AG58+AH58</f>
        <v>163711.20000000001</v>
      </c>
      <c r="AJ58" s="12">
        <v>0</v>
      </c>
      <c r="AK58" s="13"/>
      <c r="AL58" s="13">
        <f t="shared" si="16"/>
        <v>0</v>
      </c>
      <c r="AM58" s="13"/>
      <c r="AN58" s="13">
        <f t="shared" ref="AN58:AN61" si="115">AL58+AM58</f>
        <v>0</v>
      </c>
      <c r="AO58" s="13"/>
      <c r="AP58" s="13">
        <f t="shared" ref="AP58:AP61" si="116">AN58+AO58</f>
        <v>0</v>
      </c>
      <c r="AQ58" s="13"/>
      <c r="AR58" s="13">
        <f t="shared" ref="AR58:AR61" si="117">AP58+AQ58</f>
        <v>0</v>
      </c>
      <c r="AS58" s="13"/>
      <c r="AT58" s="13">
        <f t="shared" ref="AT58:AT61" si="118">AR58+AS58</f>
        <v>0</v>
      </c>
      <c r="AU58" s="13"/>
      <c r="AV58" s="13">
        <f t="shared" ref="AV58:AV61" si="119">AT58+AU58</f>
        <v>0</v>
      </c>
      <c r="AW58" s="23"/>
      <c r="AX58" s="13">
        <f t="shared" ref="AX58:AX61" si="120">AV58+AW58</f>
        <v>0</v>
      </c>
      <c r="AY58" s="8" t="s">
        <v>215</v>
      </c>
      <c r="AZ58" s="10">
        <v>0</v>
      </c>
    </row>
    <row r="59" spans="1:52" x14ac:dyDescent="0.35">
      <c r="A59" s="93"/>
      <c r="B59" s="98" t="s">
        <v>59</v>
      </c>
      <c r="C59" s="98"/>
      <c r="D59" s="12">
        <v>96198.6</v>
      </c>
      <c r="E59" s="40"/>
      <c r="F59" s="12">
        <f t="shared" si="1"/>
        <v>96198.6</v>
      </c>
      <c r="G59" s="12"/>
      <c r="H59" s="12">
        <f t="shared" si="108"/>
        <v>96198.6</v>
      </c>
      <c r="I59" s="12"/>
      <c r="J59" s="12">
        <f t="shared" si="109"/>
        <v>96198.6</v>
      </c>
      <c r="K59" s="12"/>
      <c r="L59" s="12">
        <f t="shared" si="110"/>
        <v>96198.6</v>
      </c>
      <c r="M59" s="12"/>
      <c r="N59" s="12">
        <f t="shared" si="111"/>
        <v>96198.6</v>
      </c>
      <c r="O59" s="12"/>
      <c r="P59" s="12">
        <f t="shared" si="112"/>
        <v>96198.6</v>
      </c>
      <c r="Q59" s="21"/>
      <c r="R59" s="40">
        <f t="shared" si="113"/>
        <v>96198.6</v>
      </c>
      <c r="S59" s="12">
        <f>216794.5+217055</f>
        <v>433849.5</v>
      </c>
      <c r="T59" s="40"/>
      <c r="U59" s="12">
        <f t="shared" si="8"/>
        <v>433849.5</v>
      </c>
      <c r="V59" s="12"/>
      <c r="W59" s="12">
        <f t="shared" si="114"/>
        <v>433849.5</v>
      </c>
      <c r="X59" s="12"/>
      <c r="Y59" s="12">
        <f>W59+X59</f>
        <v>433849.5</v>
      </c>
      <c r="Z59" s="12"/>
      <c r="AA59" s="12">
        <f>Y59+Z59</f>
        <v>433849.5</v>
      </c>
      <c r="AB59" s="12"/>
      <c r="AC59" s="12">
        <f>AA59+AB59</f>
        <v>433849.5</v>
      </c>
      <c r="AD59" s="12"/>
      <c r="AE59" s="12">
        <f>AC59+AD59</f>
        <v>433849.5</v>
      </c>
      <c r="AF59" s="12"/>
      <c r="AG59" s="12">
        <f>AE59+AF59</f>
        <v>433849.5</v>
      </c>
      <c r="AH59" s="21"/>
      <c r="AI59" s="40">
        <f>AG59+AH59</f>
        <v>433849.5</v>
      </c>
      <c r="AJ59" s="12">
        <v>0</v>
      </c>
      <c r="AK59" s="13"/>
      <c r="AL59" s="13">
        <f t="shared" si="16"/>
        <v>0</v>
      </c>
      <c r="AM59" s="13"/>
      <c r="AN59" s="13">
        <f t="shared" si="115"/>
        <v>0</v>
      </c>
      <c r="AO59" s="13"/>
      <c r="AP59" s="13">
        <f t="shared" si="116"/>
        <v>0</v>
      </c>
      <c r="AQ59" s="13"/>
      <c r="AR59" s="13">
        <f t="shared" si="117"/>
        <v>0</v>
      </c>
      <c r="AS59" s="13"/>
      <c r="AT59" s="13">
        <f t="shared" si="118"/>
        <v>0</v>
      </c>
      <c r="AU59" s="13"/>
      <c r="AV59" s="13">
        <f t="shared" si="119"/>
        <v>0</v>
      </c>
      <c r="AW59" s="23"/>
      <c r="AX59" s="42">
        <f t="shared" si="120"/>
        <v>0</v>
      </c>
      <c r="AY59" s="8" t="s">
        <v>217</v>
      </c>
      <c r="AZ59" s="10"/>
    </row>
    <row r="60" spans="1:52" s="3" customFormat="1" ht="37.5" hidden="1" customHeight="1" x14ac:dyDescent="0.35">
      <c r="A60" s="54" t="s">
        <v>145</v>
      </c>
      <c r="B60" s="53" t="s">
        <v>58</v>
      </c>
      <c r="C60" s="18" t="s">
        <v>11</v>
      </c>
      <c r="D60" s="12">
        <v>0</v>
      </c>
      <c r="E60" s="40">
        <v>0</v>
      </c>
      <c r="F60" s="12">
        <f t="shared" si="1"/>
        <v>0</v>
      </c>
      <c r="G60" s="12">
        <v>0</v>
      </c>
      <c r="H60" s="12">
        <f t="shared" si="108"/>
        <v>0</v>
      </c>
      <c r="I60" s="12">
        <v>0</v>
      </c>
      <c r="J60" s="12">
        <f t="shared" si="109"/>
        <v>0</v>
      </c>
      <c r="K60" s="12">
        <v>0</v>
      </c>
      <c r="L60" s="12">
        <f t="shared" si="110"/>
        <v>0</v>
      </c>
      <c r="M60" s="12">
        <v>0</v>
      </c>
      <c r="N60" s="12">
        <f t="shared" si="111"/>
        <v>0</v>
      </c>
      <c r="O60" s="12">
        <v>0</v>
      </c>
      <c r="P60" s="12">
        <f t="shared" si="112"/>
        <v>0</v>
      </c>
      <c r="Q60" s="21">
        <v>0</v>
      </c>
      <c r="R60" s="12">
        <f t="shared" si="113"/>
        <v>0</v>
      </c>
      <c r="S60" s="12">
        <v>0</v>
      </c>
      <c r="T60" s="40">
        <v>0</v>
      </c>
      <c r="U60" s="12">
        <f t="shared" si="8"/>
        <v>0</v>
      </c>
      <c r="V60" s="12">
        <v>0</v>
      </c>
      <c r="W60" s="12">
        <f t="shared" si="114"/>
        <v>0</v>
      </c>
      <c r="X60" s="12">
        <v>0</v>
      </c>
      <c r="Y60" s="12">
        <f>W60+X60</f>
        <v>0</v>
      </c>
      <c r="Z60" s="12">
        <v>0</v>
      </c>
      <c r="AA60" s="12">
        <f>Y60+Z60</f>
        <v>0</v>
      </c>
      <c r="AB60" s="12">
        <v>0</v>
      </c>
      <c r="AC60" s="12">
        <f>AA60+AB60</f>
        <v>0</v>
      </c>
      <c r="AD60" s="12">
        <v>0</v>
      </c>
      <c r="AE60" s="12">
        <f>AC60+AD60</f>
        <v>0</v>
      </c>
      <c r="AF60" s="12">
        <v>0</v>
      </c>
      <c r="AG60" s="12">
        <f>AE60+AF60</f>
        <v>0</v>
      </c>
      <c r="AH60" s="21">
        <v>0</v>
      </c>
      <c r="AI60" s="12">
        <f>AG60+AH60</f>
        <v>0</v>
      </c>
      <c r="AJ60" s="12">
        <v>59234</v>
      </c>
      <c r="AK60" s="13">
        <v>-59234</v>
      </c>
      <c r="AL60" s="13">
        <f t="shared" si="16"/>
        <v>0</v>
      </c>
      <c r="AM60" s="13"/>
      <c r="AN60" s="13">
        <f t="shared" si="115"/>
        <v>0</v>
      </c>
      <c r="AO60" s="13"/>
      <c r="AP60" s="13">
        <f t="shared" si="116"/>
        <v>0</v>
      </c>
      <c r="AQ60" s="13"/>
      <c r="AR60" s="13">
        <f t="shared" si="117"/>
        <v>0</v>
      </c>
      <c r="AS60" s="13"/>
      <c r="AT60" s="13">
        <f t="shared" si="118"/>
        <v>0</v>
      </c>
      <c r="AU60" s="13"/>
      <c r="AV60" s="13">
        <f t="shared" si="119"/>
        <v>0</v>
      </c>
      <c r="AW60" s="23"/>
      <c r="AX60" s="13">
        <f t="shared" si="120"/>
        <v>0</v>
      </c>
      <c r="AY60" s="8" t="s">
        <v>216</v>
      </c>
      <c r="AZ60" s="10">
        <v>0</v>
      </c>
    </row>
    <row r="61" spans="1:52" ht="54" x14ac:dyDescent="0.35">
      <c r="A61" s="93" t="s">
        <v>144</v>
      </c>
      <c r="B61" s="98" t="s">
        <v>58</v>
      </c>
      <c r="C61" s="103" t="s">
        <v>128</v>
      </c>
      <c r="D61" s="12">
        <f>D63+D64</f>
        <v>40817</v>
      </c>
      <c r="E61" s="40">
        <f>E63+E64</f>
        <v>0</v>
      </c>
      <c r="F61" s="12">
        <f t="shared" si="1"/>
        <v>40817</v>
      </c>
      <c r="G61" s="12">
        <f>G63+G64</f>
        <v>0</v>
      </c>
      <c r="H61" s="12">
        <f t="shared" si="108"/>
        <v>40817</v>
      </c>
      <c r="I61" s="12">
        <f>I63+I64</f>
        <v>0</v>
      </c>
      <c r="J61" s="12">
        <f t="shared" si="109"/>
        <v>40817</v>
      </c>
      <c r="K61" s="12">
        <f>K63+K64</f>
        <v>0</v>
      </c>
      <c r="L61" s="12">
        <f t="shared" si="110"/>
        <v>40817</v>
      </c>
      <c r="M61" s="12">
        <f>M63+M64</f>
        <v>0</v>
      </c>
      <c r="N61" s="12">
        <f t="shared" si="111"/>
        <v>40817</v>
      </c>
      <c r="O61" s="12">
        <f>O63+O64</f>
        <v>0</v>
      </c>
      <c r="P61" s="12">
        <f t="shared" si="112"/>
        <v>40817</v>
      </c>
      <c r="Q61" s="21">
        <f>Q63+Q64</f>
        <v>0</v>
      </c>
      <c r="R61" s="40">
        <f t="shared" si="113"/>
        <v>40817</v>
      </c>
      <c r="S61" s="12">
        <f t="shared" ref="S61:AJ61" si="121">S63+S64</f>
        <v>81433.5</v>
      </c>
      <c r="T61" s="40">
        <f>T63+T64</f>
        <v>0</v>
      </c>
      <c r="U61" s="12">
        <f t="shared" si="8"/>
        <v>81433.5</v>
      </c>
      <c r="V61" s="12">
        <f>V63+V64</f>
        <v>0</v>
      </c>
      <c r="W61" s="12">
        <f t="shared" si="114"/>
        <v>81433.5</v>
      </c>
      <c r="X61" s="12">
        <f>X63+X64</f>
        <v>0</v>
      </c>
      <c r="Y61" s="12">
        <f>W61+X61</f>
        <v>81433.5</v>
      </c>
      <c r="Z61" s="12">
        <f>Z63+Z64</f>
        <v>0</v>
      </c>
      <c r="AA61" s="12">
        <f>Y61+Z61</f>
        <v>81433.5</v>
      </c>
      <c r="AB61" s="12">
        <f>AB63+AB64</f>
        <v>0</v>
      </c>
      <c r="AC61" s="12">
        <f>AA61+AB61</f>
        <v>81433.5</v>
      </c>
      <c r="AD61" s="12">
        <f>AD63+AD64</f>
        <v>0</v>
      </c>
      <c r="AE61" s="12">
        <f>AC61+AD61</f>
        <v>81433.5</v>
      </c>
      <c r="AF61" s="12">
        <f>AF63+AF64</f>
        <v>0</v>
      </c>
      <c r="AG61" s="12">
        <f>AE61+AF61</f>
        <v>81433.5</v>
      </c>
      <c r="AH61" s="21">
        <f>AH63+AH64</f>
        <v>0</v>
      </c>
      <c r="AI61" s="40">
        <f>AG61+AH61</f>
        <v>81433.5</v>
      </c>
      <c r="AJ61" s="12">
        <f t="shared" si="121"/>
        <v>625332.6</v>
      </c>
      <c r="AK61" s="13">
        <f>AK63+AK64</f>
        <v>59234</v>
      </c>
      <c r="AL61" s="13">
        <f t="shared" si="16"/>
        <v>684566.6</v>
      </c>
      <c r="AM61" s="13">
        <f>AM63+AM64</f>
        <v>0</v>
      </c>
      <c r="AN61" s="13">
        <f t="shared" si="115"/>
        <v>684566.6</v>
      </c>
      <c r="AO61" s="13">
        <f>AO63+AO64</f>
        <v>0</v>
      </c>
      <c r="AP61" s="13">
        <f t="shared" si="116"/>
        <v>684566.6</v>
      </c>
      <c r="AQ61" s="13">
        <f>AQ63+AQ64</f>
        <v>0</v>
      </c>
      <c r="AR61" s="13">
        <f t="shared" si="117"/>
        <v>684566.6</v>
      </c>
      <c r="AS61" s="13">
        <f>AS63+AS64</f>
        <v>0</v>
      </c>
      <c r="AT61" s="13">
        <f t="shared" si="118"/>
        <v>684566.6</v>
      </c>
      <c r="AU61" s="13">
        <f>AU63+AU64</f>
        <v>0</v>
      </c>
      <c r="AV61" s="13">
        <f t="shared" si="119"/>
        <v>684566.6</v>
      </c>
      <c r="AW61" s="23">
        <f>AW63+AW64</f>
        <v>0</v>
      </c>
      <c r="AX61" s="42">
        <f t="shared" si="120"/>
        <v>684566.6</v>
      </c>
      <c r="AZ61" s="10"/>
    </row>
    <row r="62" spans="1:52" x14ac:dyDescent="0.35">
      <c r="A62" s="93"/>
      <c r="B62" s="99" t="s">
        <v>5</v>
      </c>
      <c r="C62" s="98"/>
      <c r="D62" s="12"/>
      <c r="E62" s="40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21"/>
      <c r="R62" s="40"/>
      <c r="S62" s="12"/>
      <c r="T62" s="40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21"/>
      <c r="AI62" s="40"/>
      <c r="AJ62" s="12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23"/>
      <c r="AX62" s="42"/>
      <c r="AZ62" s="10"/>
    </row>
    <row r="63" spans="1:52" s="3" customFormat="1" hidden="1" x14ac:dyDescent="0.35">
      <c r="A63" s="1"/>
      <c r="B63" s="17" t="s">
        <v>6</v>
      </c>
      <c r="C63" s="18"/>
      <c r="D63" s="12">
        <v>20817</v>
      </c>
      <c r="E63" s="40"/>
      <c r="F63" s="12">
        <f t="shared" si="1"/>
        <v>20817</v>
      </c>
      <c r="G63" s="12"/>
      <c r="H63" s="12">
        <f t="shared" ref="H63:H64" si="122">F63+G63</f>
        <v>20817</v>
      </c>
      <c r="I63" s="12"/>
      <c r="J63" s="12">
        <f t="shared" ref="J63:J64" si="123">H63+I63</f>
        <v>20817</v>
      </c>
      <c r="K63" s="12"/>
      <c r="L63" s="12">
        <f t="shared" ref="L63:L64" si="124">J63+K63</f>
        <v>20817</v>
      </c>
      <c r="M63" s="12"/>
      <c r="N63" s="12">
        <f t="shared" ref="N63:N64" si="125">L63+M63</f>
        <v>20817</v>
      </c>
      <c r="O63" s="12"/>
      <c r="P63" s="12">
        <f t="shared" ref="P63:P64" si="126">N63+O63</f>
        <v>20817</v>
      </c>
      <c r="Q63" s="21"/>
      <c r="R63" s="12">
        <f t="shared" ref="R63:R64" si="127">P63+Q63</f>
        <v>20817</v>
      </c>
      <c r="S63" s="12">
        <v>38961.5</v>
      </c>
      <c r="T63" s="40"/>
      <c r="U63" s="12">
        <f t="shared" si="8"/>
        <v>38961.5</v>
      </c>
      <c r="V63" s="12"/>
      <c r="W63" s="12">
        <f t="shared" ref="W63:W66" si="128">U63+V63</f>
        <v>38961.5</v>
      </c>
      <c r="X63" s="12"/>
      <c r="Y63" s="12">
        <f>W63+X63</f>
        <v>38961.5</v>
      </c>
      <c r="Z63" s="12"/>
      <c r="AA63" s="12">
        <f>Y63+Z63</f>
        <v>38961.5</v>
      </c>
      <c r="AB63" s="12"/>
      <c r="AC63" s="12">
        <f>AA63+AB63</f>
        <v>38961.5</v>
      </c>
      <c r="AD63" s="12"/>
      <c r="AE63" s="12">
        <f>AC63+AD63</f>
        <v>38961.5</v>
      </c>
      <c r="AF63" s="12"/>
      <c r="AG63" s="12">
        <f>AE63+AF63</f>
        <v>38961.5</v>
      </c>
      <c r="AH63" s="21"/>
      <c r="AI63" s="12">
        <f>AG63+AH63</f>
        <v>38961.5</v>
      </c>
      <c r="AJ63" s="12">
        <v>248632.5</v>
      </c>
      <c r="AK63" s="13">
        <v>59234</v>
      </c>
      <c r="AL63" s="13">
        <f t="shared" si="16"/>
        <v>307866.5</v>
      </c>
      <c r="AM63" s="13"/>
      <c r="AN63" s="13">
        <f t="shared" ref="AN63:AN66" si="129">AL63+AM63</f>
        <v>307866.5</v>
      </c>
      <c r="AO63" s="13"/>
      <c r="AP63" s="13">
        <f t="shared" ref="AP63:AP66" si="130">AN63+AO63</f>
        <v>307866.5</v>
      </c>
      <c r="AQ63" s="13"/>
      <c r="AR63" s="13">
        <f t="shared" ref="AR63:AR66" si="131">AP63+AQ63</f>
        <v>307866.5</v>
      </c>
      <c r="AS63" s="13"/>
      <c r="AT63" s="13">
        <f t="shared" ref="AT63:AT66" si="132">AR63+AS63</f>
        <v>307866.5</v>
      </c>
      <c r="AU63" s="13"/>
      <c r="AV63" s="13">
        <f t="shared" ref="AV63:AV66" si="133">AT63+AU63</f>
        <v>307866.5</v>
      </c>
      <c r="AW63" s="23"/>
      <c r="AX63" s="13">
        <f t="shared" ref="AX63:AX66" si="134">AV63+AW63</f>
        <v>307866.5</v>
      </c>
      <c r="AY63" s="8" t="s">
        <v>216</v>
      </c>
      <c r="AZ63" s="10">
        <v>0</v>
      </c>
    </row>
    <row r="64" spans="1:52" x14ac:dyDescent="0.35">
      <c r="A64" s="93"/>
      <c r="B64" s="99" t="s">
        <v>59</v>
      </c>
      <c r="C64" s="98"/>
      <c r="D64" s="12">
        <v>20000</v>
      </c>
      <c r="E64" s="40"/>
      <c r="F64" s="12">
        <f t="shared" si="1"/>
        <v>20000</v>
      </c>
      <c r="G64" s="12"/>
      <c r="H64" s="12">
        <f t="shared" si="122"/>
        <v>20000</v>
      </c>
      <c r="I64" s="12"/>
      <c r="J64" s="12">
        <f t="shared" si="123"/>
        <v>20000</v>
      </c>
      <c r="K64" s="12"/>
      <c r="L64" s="12">
        <f t="shared" si="124"/>
        <v>20000</v>
      </c>
      <c r="M64" s="12"/>
      <c r="N64" s="12">
        <f t="shared" si="125"/>
        <v>20000</v>
      </c>
      <c r="O64" s="12"/>
      <c r="P64" s="12">
        <f t="shared" si="126"/>
        <v>20000</v>
      </c>
      <c r="Q64" s="21"/>
      <c r="R64" s="40">
        <f t="shared" si="127"/>
        <v>20000</v>
      </c>
      <c r="S64" s="12">
        <v>42472</v>
      </c>
      <c r="T64" s="40"/>
      <c r="U64" s="12">
        <f t="shared" si="8"/>
        <v>42472</v>
      </c>
      <c r="V64" s="12"/>
      <c r="W64" s="12">
        <f t="shared" si="128"/>
        <v>42472</v>
      </c>
      <c r="X64" s="12"/>
      <c r="Y64" s="12">
        <f>W64+X64</f>
        <v>42472</v>
      </c>
      <c r="Z64" s="12"/>
      <c r="AA64" s="12">
        <f>Y64+Z64</f>
        <v>42472</v>
      </c>
      <c r="AB64" s="12"/>
      <c r="AC64" s="12">
        <f>AA64+AB64</f>
        <v>42472</v>
      </c>
      <c r="AD64" s="12"/>
      <c r="AE64" s="12">
        <f>AC64+AD64</f>
        <v>42472</v>
      </c>
      <c r="AF64" s="12"/>
      <c r="AG64" s="12">
        <f>AE64+AF64</f>
        <v>42472</v>
      </c>
      <c r="AH64" s="21"/>
      <c r="AI64" s="40">
        <f>AG64+AH64</f>
        <v>42472</v>
      </c>
      <c r="AJ64" s="12">
        <f>271274.3+105425.8</f>
        <v>376700.1</v>
      </c>
      <c r="AK64" s="13"/>
      <c r="AL64" s="13">
        <f t="shared" si="16"/>
        <v>376700.1</v>
      </c>
      <c r="AM64" s="13"/>
      <c r="AN64" s="13">
        <f t="shared" si="129"/>
        <v>376700.1</v>
      </c>
      <c r="AO64" s="13"/>
      <c r="AP64" s="13">
        <f t="shared" si="130"/>
        <v>376700.1</v>
      </c>
      <c r="AQ64" s="13"/>
      <c r="AR64" s="13">
        <f t="shared" si="131"/>
        <v>376700.1</v>
      </c>
      <c r="AS64" s="13"/>
      <c r="AT64" s="13">
        <f t="shared" si="132"/>
        <v>376700.1</v>
      </c>
      <c r="AU64" s="13"/>
      <c r="AV64" s="13">
        <f t="shared" si="133"/>
        <v>376700.1</v>
      </c>
      <c r="AW64" s="23"/>
      <c r="AX64" s="42">
        <f t="shared" si="134"/>
        <v>376700.1</v>
      </c>
      <c r="AY64" s="8" t="s">
        <v>217</v>
      </c>
      <c r="AZ64" s="10"/>
    </row>
    <row r="65" spans="1:52" ht="100.5" customHeight="1" x14ac:dyDescent="0.35">
      <c r="A65" s="93" t="s">
        <v>145</v>
      </c>
      <c r="B65" s="99" t="s">
        <v>245</v>
      </c>
      <c r="C65" s="103" t="s">
        <v>128</v>
      </c>
      <c r="D65" s="12">
        <v>77977.3</v>
      </c>
      <c r="E65" s="40">
        <v>-77977.3</v>
      </c>
      <c r="F65" s="12">
        <f>D65+E65</f>
        <v>0</v>
      </c>
      <c r="G65" s="12">
        <v>8887.8259999999991</v>
      </c>
      <c r="H65" s="12">
        <f>F65+G65</f>
        <v>8887.8259999999991</v>
      </c>
      <c r="I65" s="12"/>
      <c r="J65" s="12">
        <f>H65+I65</f>
        <v>8887.8259999999991</v>
      </c>
      <c r="K65" s="12"/>
      <c r="L65" s="12">
        <f>J65+K65</f>
        <v>8887.8259999999991</v>
      </c>
      <c r="M65" s="12"/>
      <c r="N65" s="12">
        <f>L65+M65</f>
        <v>8887.8259999999991</v>
      </c>
      <c r="O65" s="12"/>
      <c r="P65" s="12">
        <f>N65+O65</f>
        <v>8887.8259999999991</v>
      </c>
      <c r="Q65" s="21"/>
      <c r="R65" s="40">
        <f>P65+Q65</f>
        <v>8887.8259999999991</v>
      </c>
      <c r="S65" s="12">
        <v>150000</v>
      </c>
      <c r="T65" s="40">
        <v>-150000</v>
      </c>
      <c r="U65" s="12">
        <f t="shared" si="8"/>
        <v>0</v>
      </c>
      <c r="V65" s="12"/>
      <c r="W65" s="12">
        <f t="shared" si="128"/>
        <v>0</v>
      </c>
      <c r="X65" s="12"/>
      <c r="Y65" s="12">
        <f>W65+X65</f>
        <v>0</v>
      </c>
      <c r="Z65" s="12"/>
      <c r="AA65" s="12">
        <f>Y65+Z65</f>
        <v>0</v>
      </c>
      <c r="AB65" s="12"/>
      <c r="AC65" s="12">
        <f>AA65+AB65</f>
        <v>0</v>
      </c>
      <c r="AD65" s="12"/>
      <c r="AE65" s="12">
        <f>AC65+AD65</f>
        <v>0</v>
      </c>
      <c r="AF65" s="12"/>
      <c r="AG65" s="12">
        <f>AE65+AF65</f>
        <v>0</v>
      </c>
      <c r="AH65" s="21"/>
      <c r="AI65" s="40">
        <f>AG65+AH65</f>
        <v>0</v>
      </c>
      <c r="AJ65" s="12">
        <v>0</v>
      </c>
      <c r="AK65" s="13"/>
      <c r="AL65" s="13">
        <f t="shared" si="16"/>
        <v>0</v>
      </c>
      <c r="AM65" s="13"/>
      <c r="AN65" s="13">
        <f t="shared" si="129"/>
        <v>0</v>
      </c>
      <c r="AO65" s="13"/>
      <c r="AP65" s="13">
        <f t="shared" si="130"/>
        <v>0</v>
      </c>
      <c r="AQ65" s="13"/>
      <c r="AR65" s="13">
        <f t="shared" si="131"/>
        <v>0</v>
      </c>
      <c r="AS65" s="13"/>
      <c r="AT65" s="13">
        <f t="shared" si="132"/>
        <v>0</v>
      </c>
      <c r="AU65" s="13"/>
      <c r="AV65" s="13">
        <f t="shared" si="133"/>
        <v>0</v>
      </c>
      <c r="AW65" s="23"/>
      <c r="AX65" s="42">
        <f t="shared" si="134"/>
        <v>0</v>
      </c>
      <c r="AY65" s="8" t="s">
        <v>89</v>
      </c>
      <c r="AZ65" s="10"/>
    </row>
    <row r="66" spans="1:52" ht="36" x14ac:dyDescent="0.35">
      <c r="A66" s="93" t="s">
        <v>146</v>
      </c>
      <c r="B66" s="99" t="s">
        <v>348</v>
      </c>
      <c r="C66" s="98" t="s">
        <v>11</v>
      </c>
      <c r="D66" s="12">
        <f>D68+D69</f>
        <v>24104.7</v>
      </c>
      <c r="E66" s="40">
        <f>E68+E69</f>
        <v>0</v>
      </c>
      <c r="F66" s="12">
        <f t="shared" si="1"/>
        <v>24104.7</v>
      </c>
      <c r="G66" s="12">
        <f>G68+G69</f>
        <v>0</v>
      </c>
      <c r="H66" s="12">
        <f t="shared" ref="H66" si="135">F66+G66</f>
        <v>24104.7</v>
      </c>
      <c r="I66" s="12">
        <f>I68+I69</f>
        <v>0</v>
      </c>
      <c r="J66" s="12">
        <f t="shared" ref="J66" si="136">H66+I66</f>
        <v>24104.7</v>
      </c>
      <c r="K66" s="12">
        <f>K68+K69</f>
        <v>0</v>
      </c>
      <c r="L66" s="12">
        <f t="shared" ref="L66" si="137">J66+K66</f>
        <v>24104.7</v>
      </c>
      <c r="M66" s="12">
        <f>M68+M69</f>
        <v>0</v>
      </c>
      <c r="N66" s="12">
        <f t="shared" ref="N66" si="138">L66+M66</f>
        <v>24104.7</v>
      </c>
      <c r="O66" s="12">
        <f>O68+O69</f>
        <v>0</v>
      </c>
      <c r="P66" s="12">
        <f t="shared" ref="P66" si="139">N66+O66</f>
        <v>24104.7</v>
      </c>
      <c r="Q66" s="21">
        <f>Q68+Q69</f>
        <v>0</v>
      </c>
      <c r="R66" s="40">
        <f t="shared" ref="R66" si="140">P66+Q66</f>
        <v>24104.7</v>
      </c>
      <c r="S66" s="12">
        <f t="shared" ref="S66:AJ66" si="141">S68+S69</f>
        <v>0</v>
      </c>
      <c r="T66" s="40">
        <f>T68+T69</f>
        <v>0</v>
      </c>
      <c r="U66" s="12">
        <f t="shared" si="8"/>
        <v>0</v>
      </c>
      <c r="V66" s="12">
        <f>V68+V69</f>
        <v>0</v>
      </c>
      <c r="W66" s="12">
        <f t="shared" si="128"/>
        <v>0</v>
      </c>
      <c r="X66" s="12">
        <f>X68+X69</f>
        <v>0</v>
      </c>
      <c r="Y66" s="12">
        <f>W66+X66</f>
        <v>0</v>
      </c>
      <c r="Z66" s="12">
        <f>Z68+Z69</f>
        <v>0</v>
      </c>
      <c r="AA66" s="12">
        <f>Y66+Z66</f>
        <v>0</v>
      </c>
      <c r="AB66" s="12">
        <f>AB68+AB69</f>
        <v>0</v>
      </c>
      <c r="AC66" s="12">
        <f>AA66+AB66</f>
        <v>0</v>
      </c>
      <c r="AD66" s="12">
        <f>AD68+AD69</f>
        <v>0</v>
      </c>
      <c r="AE66" s="12">
        <f>AC66+AD66</f>
        <v>0</v>
      </c>
      <c r="AF66" s="12">
        <f>AF68+AF69</f>
        <v>0</v>
      </c>
      <c r="AG66" s="12">
        <f>AE66+AF66</f>
        <v>0</v>
      </c>
      <c r="AH66" s="21">
        <f>AH68+AH69</f>
        <v>0</v>
      </c>
      <c r="AI66" s="40">
        <f>AG66+AH66</f>
        <v>0</v>
      </c>
      <c r="AJ66" s="12">
        <f t="shared" si="141"/>
        <v>0</v>
      </c>
      <c r="AK66" s="13">
        <f>AK68+AK69</f>
        <v>0</v>
      </c>
      <c r="AL66" s="13">
        <f t="shared" si="16"/>
        <v>0</v>
      </c>
      <c r="AM66" s="13">
        <f>AM68+AM69</f>
        <v>0</v>
      </c>
      <c r="AN66" s="13">
        <f t="shared" si="129"/>
        <v>0</v>
      </c>
      <c r="AO66" s="13">
        <f>AO68+AO69</f>
        <v>0</v>
      </c>
      <c r="AP66" s="13">
        <f t="shared" si="130"/>
        <v>0</v>
      </c>
      <c r="AQ66" s="13">
        <f>AQ68+AQ69</f>
        <v>0</v>
      </c>
      <c r="AR66" s="13">
        <f t="shared" si="131"/>
        <v>0</v>
      </c>
      <c r="AS66" s="13">
        <f>AS68+AS69</f>
        <v>0</v>
      </c>
      <c r="AT66" s="13">
        <f t="shared" si="132"/>
        <v>0</v>
      </c>
      <c r="AU66" s="13">
        <f>AU68+AU69</f>
        <v>0</v>
      </c>
      <c r="AV66" s="13">
        <f t="shared" si="133"/>
        <v>0</v>
      </c>
      <c r="AW66" s="23">
        <f>AW68+AW69</f>
        <v>0</v>
      </c>
      <c r="AX66" s="42">
        <f t="shared" si="134"/>
        <v>0</v>
      </c>
      <c r="AZ66" s="10"/>
    </row>
    <row r="67" spans="1:52" x14ac:dyDescent="0.35">
      <c r="A67" s="93"/>
      <c r="B67" s="99" t="s">
        <v>5</v>
      </c>
      <c r="C67" s="98"/>
      <c r="D67" s="12"/>
      <c r="E67" s="40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1"/>
      <c r="R67" s="40"/>
      <c r="S67" s="12"/>
      <c r="T67" s="40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21"/>
      <c r="AI67" s="40"/>
      <c r="AJ67" s="12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23"/>
      <c r="AX67" s="42"/>
      <c r="AZ67" s="10"/>
    </row>
    <row r="68" spans="1:52" s="3" customFormat="1" hidden="1" x14ac:dyDescent="0.35">
      <c r="A68" s="1"/>
      <c r="B68" s="17" t="s">
        <v>6</v>
      </c>
      <c r="C68" s="5"/>
      <c r="D68" s="12">
        <v>6604.7</v>
      </c>
      <c r="E68" s="40"/>
      <c r="F68" s="12">
        <f t="shared" si="1"/>
        <v>6604.7</v>
      </c>
      <c r="G68" s="12"/>
      <c r="H68" s="12">
        <f t="shared" ref="H68:H70" si="142">F68+G68</f>
        <v>6604.7</v>
      </c>
      <c r="I68" s="12"/>
      <c r="J68" s="12">
        <f t="shared" ref="J68:J70" si="143">H68+I68</f>
        <v>6604.7</v>
      </c>
      <c r="K68" s="12"/>
      <c r="L68" s="12">
        <f t="shared" ref="L68:L70" si="144">J68+K68</f>
        <v>6604.7</v>
      </c>
      <c r="M68" s="12"/>
      <c r="N68" s="12">
        <f t="shared" ref="N68:N70" si="145">L68+M68</f>
        <v>6604.7</v>
      </c>
      <c r="O68" s="12"/>
      <c r="P68" s="12">
        <f t="shared" ref="P68:P70" si="146">N68+O68</f>
        <v>6604.7</v>
      </c>
      <c r="Q68" s="21"/>
      <c r="R68" s="12">
        <f t="shared" ref="R68:R70" si="147">P68+Q68</f>
        <v>6604.7</v>
      </c>
      <c r="S68" s="12">
        <v>0</v>
      </c>
      <c r="T68" s="40"/>
      <c r="U68" s="12">
        <f t="shared" si="8"/>
        <v>0</v>
      </c>
      <c r="V68" s="12"/>
      <c r="W68" s="12">
        <f t="shared" ref="W68:W70" si="148">U68+V68</f>
        <v>0</v>
      </c>
      <c r="X68" s="12"/>
      <c r="Y68" s="12">
        <f>W68+X68</f>
        <v>0</v>
      </c>
      <c r="Z68" s="12"/>
      <c r="AA68" s="12">
        <f>Y68+Z68</f>
        <v>0</v>
      </c>
      <c r="AB68" s="12"/>
      <c r="AC68" s="12">
        <f>AA68+AB68</f>
        <v>0</v>
      </c>
      <c r="AD68" s="12"/>
      <c r="AE68" s="12">
        <f>AC68+AD68</f>
        <v>0</v>
      </c>
      <c r="AF68" s="12"/>
      <c r="AG68" s="12">
        <f>AE68+AF68</f>
        <v>0</v>
      </c>
      <c r="AH68" s="21"/>
      <c r="AI68" s="12">
        <f>AG68+AH68</f>
        <v>0</v>
      </c>
      <c r="AJ68" s="12">
        <v>0</v>
      </c>
      <c r="AK68" s="13"/>
      <c r="AL68" s="13">
        <f t="shared" si="16"/>
        <v>0</v>
      </c>
      <c r="AM68" s="13"/>
      <c r="AN68" s="13">
        <f t="shared" ref="AN68:AN70" si="149">AL68+AM68</f>
        <v>0</v>
      </c>
      <c r="AO68" s="13"/>
      <c r="AP68" s="13">
        <f t="shared" ref="AP68:AP70" si="150">AN68+AO68</f>
        <v>0</v>
      </c>
      <c r="AQ68" s="13"/>
      <c r="AR68" s="13">
        <f t="shared" ref="AR68:AR70" si="151">AP68+AQ68</f>
        <v>0</v>
      </c>
      <c r="AS68" s="13"/>
      <c r="AT68" s="13">
        <f t="shared" ref="AT68:AT70" si="152">AR68+AS68</f>
        <v>0</v>
      </c>
      <c r="AU68" s="13"/>
      <c r="AV68" s="13">
        <f t="shared" ref="AV68:AV70" si="153">AT68+AU68</f>
        <v>0</v>
      </c>
      <c r="AW68" s="23"/>
      <c r="AX68" s="13">
        <f t="shared" ref="AX68:AX70" si="154">AV68+AW68</f>
        <v>0</v>
      </c>
      <c r="AY68" s="8" t="s">
        <v>90</v>
      </c>
      <c r="AZ68" s="10">
        <v>0</v>
      </c>
    </row>
    <row r="69" spans="1:52" x14ac:dyDescent="0.35">
      <c r="A69" s="93"/>
      <c r="B69" s="99" t="s">
        <v>12</v>
      </c>
      <c r="C69" s="103"/>
      <c r="D69" s="12">
        <v>17500</v>
      </c>
      <c r="E69" s="40"/>
      <c r="F69" s="12">
        <f t="shared" si="1"/>
        <v>17500</v>
      </c>
      <c r="G69" s="12"/>
      <c r="H69" s="12">
        <f t="shared" si="142"/>
        <v>17500</v>
      </c>
      <c r="I69" s="12"/>
      <c r="J69" s="12">
        <f t="shared" si="143"/>
        <v>17500</v>
      </c>
      <c r="K69" s="12"/>
      <c r="L69" s="12">
        <f t="shared" si="144"/>
        <v>17500</v>
      </c>
      <c r="M69" s="12"/>
      <c r="N69" s="12">
        <f t="shared" si="145"/>
        <v>17500</v>
      </c>
      <c r="O69" s="12"/>
      <c r="P69" s="12">
        <f t="shared" si="146"/>
        <v>17500</v>
      </c>
      <c r="Q69" s="21"/>
      <c r="R69" s="40">
        <f t="shared" si="147"/>
        <v>17500</v>
      </c>
      <c r="S69" s="12">
        <v>0</v>
      </c>
      <c r="T69" s="40"/>
      <c r="U69" s="12">
        <f t="shared" si="8"/>
        <v>0</v>
      </c>
      <c r="V69" s="12"/>
      <c r="W69" s="12">
        <f t="shared" si="148"/>
        <v>0</v>
      </c>
      <c r="X69" s="12"/>
      <c r="Y69" s="12">
        <f>W69+X69</f>
        <v>0</v>
      </c>
      <c r="Z69" s="12"/>
      <c r="AA69" s="12">
        <f>Y69+Z69</f>
        <v>0</v>
      </c>
      <c r="AB69" s="12"/>
      <c r="AC69" s="12">
        <f>AA69+AB69</f>
        <v>0</v>
      </c>
      <c r="AD69" s="12"/>
      <c r="AE69" s="12">
        <f>AC69+AD69</f>
        <v>0</v>
      </c>
      <c r="AF69" s="12"/>
      <c r="AG69" s="12">
        <f>AE69+AF69</f>
        <v>0</v>
      </c>
      <c r="AH69" s="21"/>
      <c r="AI69" s="40">
        <f>AG69+AH69</f>
        <v>0</v>
      </c>
      <c r="AJ69" s="12">
        <v>0</v>
      </c>
      <c r="AK69" s="13"/>
      <c r="AL69" s="13">
        <f t="shared" si="16"/>
        <v>0</v>
      </c>
      <c r="AM69" s="13"/>
      <c r="AN69" s="13">
        <f t="shared" si="149"/>
        <v>0</v>
      </c>
      <c r="AO69" s="13"/>
      <c r="AP69" s="13">
        <f t="shared" si="150"/>
        <v>0</v>
      </c>
      <c r="AQ69" s="13"/>
      <c r="AR69" s="13">
        <f t="shared" si="151"/>
        <v>0</v>
      </c>
      <c r="AS69" s="13"/>
      <c r="AT69" s="13">
        <f t="shared" si="152"/>
        <v>0</v>
      </c>
      <c r="AU69" s="13"/>
      <c r="AV69" s="13">
        <f t="shared" si="153"/>
        <v>0</v>
      </c>
      <c r="AW69" s="23"/>
      <c r="AX69" s="42">
        <f t="shared" si="154"/>
        <v>0</v>
      </c>
      <c r="AY69" s="8" t="s">
        <v>213</v>
      </c>
      <c r="AZ69" s="10"/>
    </row>
    <row r="70" spans="1:52" ht="36" x14ac:dyDescent="0.35">
      <c r="A70" s="93" t="s">
        <v>147</v>
      </c>
      <c r="B70" s="99" t="s">
        <v>206</v>
      </c>
      <c r="C70" s="98" t="s">
        <v>11</v>
      </c>
      <c r="D70" s="12">
        <f>D72+D73</f>
        <v>16756.400000000001</v>
      </c>
      <c r="E70" s="40">
        <f>E72+E73</f>
        <v>0</v>
      </c>
      <c r="F70" s="12">
        <f t="shared" si="1"/>
        <v>16756.400000000001</v>
      </c>
      <c r="G70" s="12">
        <f>G72+G73</f>
        <v>0</v>
      </c>
      <c r="H70" s="12">
        <f t="shared" si="142"/>
        <v>16756.400000000001</v>
      </c>
      <c r="I70" s="12">
        <f>I72+I73</f>
        <v>0</v>
      </c>
      <c r="J70" s="12">
        <f t="shared" si="143"/>
        <v>16756.400000000001</v>
      </c>
      <c r="K70" s="12">
        <f>K72+K73</f>
        <v>0</v>
      </c>
      <c r="L70" s="12">
        <f t="shared" si="144"/>
        <v>16756.400000000001</v>
      </c>
      <c r="M70" s="12">
        <f>M72+M73</f>
        <v>0</v>
      </c>
      <c r="N70" s="12">
        <f t="shared" si="145"/>
        <v>16756.400000000001</v>
      </c>
      <c r="O70" s="12">
        <f>O72+O73</f>
        <v>0</v>
      </c>
      <c r="P70" s="12">
        <f t="shared" si="146"/>
        <v>16756.400000000001</v>
      </c>
      <c r="Q70" s="21">
        <f>Q72+Q73</f>
        <v>0</v>
      </c>
      <c r="R70" s="40">
        <f t="shared" si="147"/>
        <v>16756.400000000001</v>
      </c>
      <c r="S70" s="12">
        <f t="shared" ref="S70:AJ70" si="155">S72+S73</f>
        <v>0</v>
      </c>
      <c r="T70" s="40">
        <f>T72+T73</f>
        <v>0</v>
      </c>
      <c r="U70" s="12">
        <f t="shared" si="8"/>
        <v>0</v>
      </c>
      <c r="V70" s="12">
        <f>V72+V73</f>
        <v>0</v>
      </c>
      <c r="W70" s="12">
        <f t="shared" si="148"/>
        <v>0</v>
      </c>
      <c r="X70" s="12">
        <f>X72+X73</f>
        <v>0</v>
      </c>
      <c r="Y70" s="12">
        <f>W70+X70</f>
        <v>0</v>
      </c>
      <c r="Z70" s="12">
        <f>Z72+Z73</f>
        <v>0</v>
      </c>
      <c r="AA70" s="12">
        <f>Y70+Z70</f>
        <v>0</v>
      </c>
      <c r="AB70" s="12">
        <f>AB72+AB73</f>
        <v>0</v>
      </c>
      <c r="AC70" s="12">
        <f>AA70+AB70</f>
        <v>0</v>
      </c>
      <c r="AD70" s="12">
        <f>AD72+AD73</f>
        <v>0</v>
      </c>
      <c r="AE70" s="12">
        <f>AC70+AD70</f>
        <v>0</v>
      </c>
      <c r="AF70" s="12">
        <f>AF72+AF73</f>
        <v>0</v>
      </c>
      <c r="AG70" s="12">
        <f>AE70+AF70</f>
        <v>0</v>
      </c>
      <c r="AH70" s="21">
        <f>AH72+AH73</f>
        <v>0</v>
      </c>
      <c r="AI70" s="40">
        <f>AG70+AH70</f>
        <v>0</v>
      </c>
      <c r="AJ70" s="12">
        <f t="shared" si="155"/>
        <v>0</v>
      </c>
      <c r="AK70" s="13">
        <f>AK72+AK73</f>
        <v>0</v>
      </c>
      <c r="AL70" s="13">
        <f t="shared" si="16"/>
        <v>0</v>
      </c>
      <c r="AM70" s="13">
        <f>AM72+AM73</f>
        <v>0</v>
      </c>
      <c r="AN70" s="13">
        <f t="shared" si="149"/>
        <v>0</v>
      </c>
      <c r="AO70" s="13">
        <f>AO72+AO73</f>
        <v>0</v>
      </c>
      <c r="AP70" s="13">
        <f t="shared" si="150"/>
        <v>0</v>
      </c>
      <c r="AQ70" s="13">
        <f>AQ72+AQ73</f>
        <v>0</v>
      </c>
      <c r="AR70" s="13">
        <f t="shared" si="151"/>
        <v>0</v>
      </c>
      <c r="AS70" s="13">
        <f>AS72+AS73</f>
        <v>0</v>
      </c>
      <c r="AT70" s="13">
        <f t="shared" si="152"/>
        <v>0</v>
      </c>
      <c r="AU70" s="13">
        <f>AU72+AU73</f>
        <v>0</v>
      </c>
      <c r="AV70" s="13">
        <f t="shared" si="153"/>
        <v>0</v>
      </c>
      <c r="AW70" s="23">
        <f>AW72+AW73</f>
        <v>0</v>
      </c>
      <c r="AX70" s="42">
        <f t="shared" si="154"/>
        <v>0</v>
      </c>
      <c r="AZ70" s="10"/>
    </row>
    <row r="71" spans="1:52" x14ac:dyDescent="0.35">
      <c r="A71" s="93"/>
      <c r="B71" s="99" t="s">
        <v>5</v>
      </c>
      <c r="C71" s="98"/>
      <c r="D71" s="12"/>
      <c r="E71" s="40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1"/>
      <c r="R71" s="40"/>
      <c r="S71" s="12"/>
      <c r="T71" s="40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21"/>
      <c r="AI71" s="40"/>
      <c r="AJ71" s="12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23"/>
      <c r="AX71" s="42"/>
      <c r="AZ71" s="10"/>
    </row>
    <row r="72" spans="1:52" s="3" customFormat="1" hidden="1" x14ac:dyDescent="0.35">
      <c r="A72" s="1"/>
      <c r="B72" s="17" t="s">
        <v>6</v>
      </c>
      <c r="C72" s="18"/>
      <c r="D72" s="12">
        <v>5036.3999999999996</v>
      </c>
      <c r="E72" s="40"/>
      <c r="F72" s="12">
        <f t="shared" si="1"/>
        <v>5036.3999999999996</v>
      </c>
      <c r="G72" s="12"/>
      <c r="H72" s="12">
        <f t="shared" ref="H72:H99" si="156">F72+G72</f>
        <v>5036.3999999999996</v>
      </c>
      <c r="I72" s="12"/>
      <c r="J72" s="12">
        <f t="shared" ref="J72:J99" si="157">H72+I72</f>
        <v>5036.3999999999996</v>
      </c>
      <c r="K72" s="12"/>
      <c r="L72" s="12">
        <f t="shared" ref="L72:L99" si="158">J72+K72</f>
        <v>5036.3999999999996</v>
      </c>
      <c r="M72" s="12"/>
      <c r="N72" s="12">
        <f t="shared" ref="N72:N99" si="159">L72+M72</f>
        <v>5036.3999999999996</v>
      </c>
      <c r="O72" s="12"/>
      <c r="P72" s="12">
        <f t="shared" ref="P72:P81" si="160">N72+O72</f>
        <v>5036.3999999999996</v>
      </c>
      <c r="Q72" s="21"/>
      <c r="R72" s="12">
        <f t="shared" ref="R72:R81" si="161">P72+Q72</f>
        <v>5036.3999999999996</v>
      </c>
      <c r="S72" s="12">
        <v>0</v>
      </c>
      <c r="T72" s="40"/>
      <c r="U72" s="12">
        <f t="shared" si="8"/>
        <v>0</v>
      </c>
      <c r="V72" s="12"/>
      <c r="W72" s="12">
        <f t="shared" ref="W72:W99" si="162">U72+V72</f>
        <v>0</v>
      </c>
      <c r="X72" s="12"/>
      <c r="Y72" s="12">
        <f t="shared" ref="Y72:Y99" si="163">W72+X72</f>
        <v>0</v>
      </c>
      <c r="Z72" s="12"/>
      <c r="AA72" s="12">
        <f t="shared" ref="AA72:AA99" si="164">Y72+Z72</f>
        <v>0</v>
      </c>
      <c r="AB72" s="12"/>
      <c r="AC72" s="12">
        <f t="shared" ref="AC72:AC99" si="165">AA72+AB72</f>
        <v>0</v>
      </c>
      <c r="AD72" s="12"/>
      <c r="AE72" s="12">
        <f t="shared" ref="AE72:AE99" si="166">AC72+AD72</f>
        <v>0</v>
      </c>
      <c r="AF72" s="12"/>
      <c r="AG72" s="12">
        <f t="shared" ref="AG72:AG81" si="167">AE72+AF72</f>
        <v>0</v>
      </c>
      <c r="AH72" s="21"/>
      <c r="AI72" s="12">
        <f t="shared" ref="AI72:AI82" si="168">AG72+AH72</f>
        <v>0</v>
      </c>
      <c r="AJ72" s="12">
        <v>0</v>
      </c>
      <c r="AK72" s="13"/>
      <c r="AL72" s="13">
        <f t="shared" si="16"/>
        <v>0</v>
      </c>
      <c r="AM72" s="13"/>
      <c r="AN72" s="13">
        <f t="shared" ref="AN72:AN99" si="169">AL72+AM72</f>
        <v>0</v>
      </c>
      <c r="AO72" s="13"/>
      <c r="AP72" s="13">
        <f t="shared" ref="AP72:AP99" si="170">AN72+AO72</f>
        <v>0</v>
      </c>
      <c r="AQ72" s="13"/>
      <c r="AR72" s="13">
        <f t="shared" ref="AR72:AR99" si="171">AP72+AQ72</f>
        <v>0</v>
      </c>
      <c r="AS72" s="13"/>
      <c r="AT72" s="13">
        <f t="shared" ref="AT72:AT99" si="172">AR72+AS72</f>
        <v>0</v>
      </c>
      <c r="AU72" s="13"/>
      <c r="AV72" s="13">
        <f t="shared" ref="AV72:AV81" si="173">AT72+AU72</f>
        <v>0</v>
      </c>
      <c r="AW72" s="23"/>
      <c r="AX72" s="13">
        <f t="shared" ref="AX72:AX82" si="174">AV72+AW72</f>
        <v>0</v>
      </c>
      <c r="AY72" s="8" t="s">
        <v>91</v>
      </c>
      <c r="AZ72" s="10">
        <v>0</v>
      </c>
    </row>
    <row r="73" spans="1:52" x14ac:dyDescent="0.35">
      <c r="A73" s="93"/>
      <c r="B73" s="99" t="s">
        <v>12</v>
      </c>
      <c r="C73" s="98"/>
      <c r="D73" s="12">
        <v>11720</v>
      </c>
      <c r="E73" s="40"/>
      <c r="F73" s="12">
        <f t="shared" si="1"/>
        <v>11720</v>
      </c>
      <c r="G73" s="12"/>
      <c r="H73" s="12">
        <f t="shared" si="156"/>
        <v>11720</v>
      </c>
      <c r="I73" s="12"/>
      <c r="J73" s="12">
        <f t="shared" si="157"/>
        <v>11720</v>
      </c>
      <c r="K73" s="12"/>
      <c r="L73" s="12">
        <f t="shared" si="158"/>
        <v>11720</v>
      </c>
      <c r="M73" s="12"/>
      <c r="N73" s="12">
        <f t="shared" si="159"/>
        <v>11720</v>
      </c>
      <c r="O73" s="12"/>
      <c r="P73" s="12">
        <f t="shared" si="160"/>
        <v>11720</v>
      </c>
      <c r="Q73" s="21"/>
      <c r="R73" s="40">
        <f t="shared" si="161"/>
        <v>11720</v>
      </c>
      <c r="S73" s="12">
        <v>0</v>
      </c>
      <c r="T73" s="40"/>
      <c r="U73" s="12">
        <f t="shared" si="8"/>
        <v>0</v>
      </c>
      <c r="V73" s="12"/>
      <c r="W73" s="12">
        <f t="shared" si="162"/>
        <v>0</v>
      </c>
      <c r="X73" s="12"/>
      <c r="Y73" s="12">
        <f t="shared" si="163"/>
        <v>0</v>
      </c>
      <c r="Z73" s="12"/>
      <c r="AA73" s="12">
        <f t="shared" si="164"/>
        <v>0</v>
      </c>
      <c r="AB73" s="12"/>
      <c r="AC73" s="12">
        <f t="shared" si="165"/>
        <v>0</v>
      </c>
      <c r="AD73" s="12"/>
      <c r="AE73" s="12">
        <f t="shared" si="166"/>
        <v>0</v>
      </c>
      <c r="AF73" s="12"/>
      <c r="AG73" s="12">
        <f t="shared" si="167"/>
        <v>0</v>
      </c>
      <c r="AH73" s="21"/>
      <c r="AI73" s="40">
        <f t="shared" si="168"/>
        <v>0</v>
      </c>
      <c r="AJ73" s="12">
        <v>0</v>
      </c>
      <c r="AK73" s="13"/>
      <c r="AL73" s="13">
        <f t="shared" si="16"/>
        <v>0</v>
      </c>
      <c r="AM73" s="13"/>
      <c r="AN73" s="13">
        <f t="shared" si="169"/>
        <v>0</v>
      </c>
      <c r="AO73" s="13"/>
      <c r="AP73" s="13">
        <f t="shared" si="170"/>
        <v>0</v>
      </c>
      <c r="AQ73" s="13"/>
      <c r="AR73" s="13">
        <f t="shared" si="171"/>
        <v>0</v>
      </c>
      <c r="AS73" s="13"/>
      <c r="AT73" s="13">
        <f t="shared" si="172"/>
        <v>0</v>
      </c>
      <c r="AU73" s="13"/>
      <c r="AV73" s="13">
        <f t="shared" si="173"/>
        <v>0</v>
      </c>
      <c r="AW73" s="23"/>
      <c r="AX73" s="42">
        <f t="shared" si="174"/>
        <v>0</v>
      </c>
      <c r="AY73" s="8" t="s">
        <v>213</v>
      </c>
      <c r="AZ73" s="10"/>
    </row>
    <row r="74" spans="1:52" ht="36" x14ac:dyDescent="0.35">
      <c r="A74" s="93" t="s">
        <v>148</v>
      </c>
      <c r="B74" s="99" t="s">
        <v>350</v>
      </c>
      <c r="C74" s="98" t="s">
        <v>11</v>
      </c>
      <c r="D74" s="12">
        <v>0</v>
      </c>
      <c r="E74" s="40">
        <v>0</v>
      </c>
      <c r="F74" s="12">
        <f t="shared" si="1"/>
        <v>0</v>
      </c>
      <c r="G74" s="12">
        <v>0</v>
      </c>
      <c r="H74" s="12">
        <f t="shared" si="156"/>
        <v>0</v>
      </c>
      <c r="I74" s="12">
        <v>0</v>
      </c>
      <c r="J74" s="12">
        <f t="shared" si="157"/>
        <v>0</v>
      </c>
      <c r="K74" s="12">
        <v>0</v>
      </c>
      <c r="L74" s="12">
        <f t="shared" si="158"/>
        <v>0</v>
      </c>
      <c r="M74" s="12">
        <v>0</v>
      </c>
      <c r="N74" s="12">
        <f t="shared" si="159"/>
        <v>0</v>
      </c>
      <c r="O74" s="12">
        <v>0</v>
      </c>
      <c r="P74" s="12">
        <f t="shared" si="160"/>
        <v>0</v>
      </c>
      <c r="Q74" s="21">
        <v>0</v>
      </c>
      <c r="R74" s="40">
        <f t="shared" si="161"/>
        <v>0</v>
      </c>
      <c r="S74" s="12">
        <v>6999.9</v>
      </c>
      <c r="T74" s="40">
        <v>0</v>
      </c>
      <c r="U74" s="12">
        <f t="shared" si="8"/>
        <v>6999.9</v>
      </c>
      <c r="V74" s="12">
        <v>0</v>
      </c>
      <c r="W74" s="12">
        <f t="shared" si="162"/>
        <v>6999.9</v>
      </c>
      <c r="X74" s="12">
        <v>0</v>
      </c>
      <c r="Y74" s="12">
        <f t="shared" si="163"/>
        <v>6999.9</v>
      </c>
      <c r="Z74" s="12">
        <v>0</v>
      </c>
      <c r="AA74" s="12">
        <f t="shared" si="164"/>
        <v>6999.9</v>
      </c>
      <c r="AB74" s="12">
        <v>0</v>
      </c>
      <c r="AC74" s="12">
        <f t="shared" si="165"/>
        <v>6999.9</v>
      </c>
      <c r="AD74" s="12">
        <v>0</v>
      </c>
      <c r="AE74" s="12">
        <f t="shared" si="166"/>
        <v>6999.9</v>
      </c>
      <c r="AF74" s="12">
        <v>0</v>
      </c>
      <c r="AG74" s="12">
        <f t="shared" si="167"/>
        <v>6999.9</v>
      </c>
      <c r="AH74" s="21">
        <v>0</v>
      </c>
      <c r="AI74" s="40">
        <f t="shared" si="168"/>
        <v>6999.9</v>
      </c>
      <c r="AJ74" s="12">
        <v>0</v>
      </c>
      <c r="AK74" s="13">
        <v>0</v>
      </c>
      <c r="AL74" s="13">
        <f t="shared" si="16"/>
        <v>0</v>
      </c>
      <c r="AM74" s="13">
        <v>0</v>
      </c>
      <c r="AN74" s="13">
        <f t="shared" si="169"/>
        <v>0</v>
      </c>
      <c r="AO74" s="13">
        <v>0</v>
      </c>
      <c r="AP74" s="13">
        <f t="shared" si="170"/>
        <v>0</v>
      </c>
      <c r="AQ74" s="13">
        <v>0</v>
      </c>
      <c r="AR74" s="13">
        <f t="shared" si="171"/>
        <v>0</v>
      </c>
      <c r="AS74" s="13">
        <v>0</v>
      </c>
      <c r="AT74" s="13">
        <f t="shared" si="172"/>
        <v>0</v>
      </c>
      <c r="AU74" s="13">
        <v>0</v>
      </c>
      <c r="AV74" s="13">
        <f t="shared" si="173"/>
        <v>0</v>
      </c>
      <c r="AW74" s="23">
        <v>0</v>
      </c>
      <c r="AX74" s="42">
        <f t="shared" si="174"/>
        <v>0</v>
      </c>
      <c r="AY74" s="8" t="s">
        <v>92</v>
      </c>
      <c r="AZ74" s="10"/>
    </row>
    <row r="75" spans="1:52" ht="36" x14ac:dyDescent="0.35">
      <c r="A75" s="93" t="s">
        <v>149</v>
      </c>
      <c r="B75" s="99" t="s">
        <v>351</v>
      </c>
      <c r="C75" s="98" t="s">
        <v>11</v>
      </c>
      <c r="D75" s="12">
        <v>0</v>
      </c>
      <c r="E75" s="40">
        <v>0</v>
      </c>
      <c r="F75" s="12">
        <f t="shared" si="1"/>
        <v>0</v>
      </c>
      <c r="G75" s="12">
        <v>0</v>
      </c>
      <c r="H75" s="12">
        <f t="shared" si="156"/>
        <v>0</v>
      </c>
      <c r="I75" s="12">
        <v>0</v>
      </c>
      <c r="J75" s="12">
        <f t="shared" si="157"/>
        <v>0</v>
      </c>
      <c r="K75" s="12">
        <v>0</v>
      </c>
      <c r="L75" s="12">
        <f t="shared" si="158"/>
        <v>0</v>
      </c>
      <c r="M75" s="12">
        <v>0</v>
      </c>
      <c r="N75" s="12">
        <f t="shared" si="159"/>
        <v>0</v>
      </c>
      <c r="O75" s="12">
        <v>0</v>
      </c>
      <c r="P75" s="12">
        <f t="shared" si="160"/>
        <v>0</v>
      </c>
      <c r="Q75" s="21">
        <v>0</v>
      </c>
      <c r="R75" s="40">
        <f t="shared" si="161"/>
        <v>0</v>
      </c>
      <c r="S75" s="12">
        <v>622.9</v>
      </c>
      <c r="T75" s="40">
        <v>0</v>
      </c>
      <c r="U75" s="12">
        <f t="shared" si="8"/>
        <v>622.9</v>
      </c>
      <c r="V75" s="12">
        <v>0</v>
      </c>
      <c r="W75" s="12">
        <f t="shared" si="162"/>
        <v>622.9</v>
      </c>
      <c r="X75" s="12">
        <v>0</v>
      </c>
      <c r="Y75" s="12">
        <f t="shared" si="163"/>
        <v>622.9</v>
      </c>
      <c r="Z75" s="12">
        <v>0</v>
      </c>
      <c r="AA75" s="12">
        <f t="shared" si="164"/>
        <v>622.9</v>
      </c>
      <c r="AB75" s="12">
        <v>0</v>
      </c>
      <c r="AC75" s="12">
        <f t="shared" si="165"/>
        <v>622.9</v>
      </c>
      <c r="AD75" s="12">
        <v>0</v>
      </c>
      <c r="AE75" s="12">
        <f t="shared" si="166"/>
        <v>622.9</v>
      </c>
      <c r="AF75" s="12">
        <v>0</v>
      </c>
      <c r="AG75" s="12">
        <f t="shared" si="167"/>
        <v>622.9</v>
      </c>
      <c r="AH75" s="21">
        <v>0</v>
      </c>
      <c r="AI75" s="40">
        <f t="shared" si="168"/>
        <v>622.9</v>
      </c>
      <c r="AJ75" s="12">
        <v>16000</v>
      </c>
      <c r="AK75" s="13">
        <v>0</v>
      </c>
      <c r="AL75" s="13">
        <f t="shared" si="16"/>
        <v>16000</v>
      </c>
      <c r="AM75" s="13">
        <v>0</v>
      </c>
      <c r="AN75" s="13">
        <f t="shared" si="169"/>
        <v>16000</v>
      </c>
      <c r="AO75" s="13">
        <v>0</v>
      </c>
      <c r="AP75" s="13">
        <f t="shared" si="170"/>
        <v>16000</v>
      </c>
      <c r="AQ75" s="13">
        <v>0</v>
      </c>
      <c r="AR75" s="13">
        <f t="shared" si="171"/>
        <v>16000</v>
      </c>
      <c r="AS75" s="13">
        <v>0</v>
      </c>
      <c r="AT75" s="13">
        <f t="shared" si="172"/>
        <v>16000</v>
      </c>
      <c r="AU75" s="13">
        <v>0</v>
      </c>
      <c r="AV75" s="13">
        <f t="shared" si="173"/>
        <v>16000</v>
      </c>
      <c r="AW75" s="23">
        <v>0</v>
      </c>
      <c r="AX75" s="42">
        <f t="shared" si="174"/>
        <v>16000</v>
      </c>
      <c r="AY75" s="8" t="s">
        <v>93</v>
      </c>
      <c r="AZ75" s="10"/>
    </row>
    <row r="76" spans="1:52" ht="36" x14ac:dyDescent="0.35">
      <c r="A76" s="93" t="s">
        <v>150</v>
      </c>
      <c r="B76" s="99" t="s">
        <v>352</v>
      </c>
      <c r="C76" s="98" t="s">
        <v>11</v>
      </c>
      <c r="D76" s="12">
        <v>0</v>
      </c>
      <c r="E76" s="40">
        <v>0</v>
      </c>
      <c r="F76" s="12">
        <f t="shared" si="1"/>
        <v>0</v>
      </c>
      <c r="G76" s="12">
        <v>0</v>
      </c>
      <c r="H76" s="12">
        <f t="shared" si="156"/>
        <v>0</v>
      </c>
      <c r="I76" s="12">
        <v>0</v>
      </c>
      <c r="J76" s="12">
        <f t="shared" si="157"/>
        <v>0</v>
      </c>
      <c r="K76" s="12">
        <v>0</v>
      </c>
      <c r="L76" s="12">
        <f t="shared" si="158"/>
        <v>0</v>
      </c>
      <c r="M76" s="12">
        <v>0</v>
      </c>
      <c r="N76" s="12">
        <f t="shared" si="159"/>
        <v>0</v>
      </c>
      <c r="O76" s="12">
        <v>0</v>
      </c>
      <c r="P76" s="12">
        <f t="shared" si="160"/>
        <v>0</v>
      </c>
      <c r="Q76" s="21">
        <v>0</v>
      </c>
      <c r="R76" s="40">
        <f t="shared" si="161"/>
        <v>0</v>
      </c>
      <c r="S76" s="12">
        <v>622.9</v>
      </c>
      <c r="T76" s="40">
        <v>0</v>
      </c>
      <c r="U76" s="12">
        <f t="shared" si="8"/>
        <v>622.9</v>
      </c>
      <c r="V76" s="12">
        <v>0</v>
      </c>
      <c r="W76" s="12">
        <f t="shared" si="162"/>
        <v>622.9</v>
      </c>
      <c r="X76" s="12">
        <v>0</v>
      </c>
      <c r="Y76" s="12">
        <f t="shared" si="163"/>
        <v>622.9</v>
      </c>
      <c r="Z76" s="12">
        <v>0</v>
      </c>
      <c r="AA76" s="12">
        <f t="shared" si="164"/>
        <v>622.9</v>
      </c>
      <c r="AB76" s="12">
        <v>0</v>
      </c>
      <c r="AC76" s="12">
        <f t="shared" si="165"/>
        <v>622.9</v>
      </c>
      <c r="AD76" s="12">
        <v>0</v>
      </c>
      <c r="AE76" s="12">
        <f t="shared" si="166"/>
        <v>622.9</v>
      </c>
      <c r="AF76" s="12">
        <v>0</v>
      </c>
      <c r="AG76" s="12">
        <f t="shared" si="167"/>
        <v>622.9</v>
      </c>
      <c r="AH76" s="21">
        <v>0</v>
      </c>
      <c r="AI76" s="40">
        <f t="shared" si="168"/>
        <v>622.9</v>
      </c>
      <c r="AJ76" s="12">
        <v>16000</v>
      </c>
      <c r="AK76" s="13">
        <v>0</v>
      </c>
      <c r="AL76" s="13">
        <f t="shared" si="16"/>
        <v>16000</v>
      </c>
      <c r="AM76" s="13">
        <v>0</v>
      </c>
      <c r="AN76" s="13">
        <f t="shared" si="169"/>
        <v>16000</v>
      </c>
      <c r="AO76" s="13">
        <v>0</v>
      </c>
      <c r="AP76" s="13">
        <f t="shared" si="170"/>
        <v>16000</v>
      </c>
      <c r="AQ76" s="13">
        <v>0</v>
      </c>
      <c r="AR76" s="13">
        <f t="shared" si="171"/>
        <v>16000</v>
      </c>
      <c r="AS76" s="13">
        <v>0</v>
      </c>
      <c r="AT76" s="13">
        <f t="shared" si="172"/>
        <v>16000</v>
      </c>
      <c r="AU76" s="13">
        <v>0</v>
      </c>
      <c r="AV76" s="13">
        <f t="shared" si="173"/>
        <v>16000</v>
      </c>
      <c r="AW76" s="23">
        <v>0</v>
      </c>
      <c r="AX76" s="42">
        <f t="shared" si="174"/>
        <v>16000</v>
      </c>
      <c r="AY76" s="8" t="s">
        <v>94</v>
      </c>
      <c r="AZ76" s="10"/>
    </row>
    <row r="77" spans="1:52" ht="36" x14ac:dyDescent="0.35">
      <c r="A77" s="93" t="s">
        <v>151</v>
      </c>
      <c r="B77" s="99" t="s">
        <v>353</v>
      </c>
      <c r="C77" s="98" t="s">
        <v>11</v>
      </c>
      <c r="D77" s="12">
        <v>0</v>
      </c>
      <c r="E77" s="40">
        <v>0</v>
      </c>
      <c r="F77" s="12">
        <f t="shared" si="1"/>
        <v>0</v>
      </c>
      <c r="G77" s="12">
        <v>0</v>
      </c>
      <c r="H77" s="12">
        <f t="shared" si="156"/>
        <v>0</v>
      </c>
      <c r="I77" s="12">
        <v>0</v>
      </c>
      <c r="J77" s="12">
        <f t="shared" si="157"/>
        <v>0</v>
      </c>
      <c r="K77" s="12">
        <v>0</v>
      </c>
      <c r="L77" s="12">
        <f t="shared" si="158"/>
        <v>0</v>
      </c>
      <c r="M77" s="12">
        <v>0</v>
      </c>
      <c r="N77" s="12">
        <f t="shared" si="159"/>
        <v>0</v>
      </c>
      <c r="O77" s="12">
        <v>0</v>
      </c>
      <c r="P77" s="12">
        <f t="shared" si="160"/>
        <v>0</v>
      </c>
      <c r="Q77" s="21">
        <v>0</v>
      </c>
      <c r="R77" s="40">
        <f t="shared" si="161"/>
        <v>0</v>
      </c>
      <c r="S77" s="12">
        <v>16622.900000000001</v>
      </c>
      <c r="T77" s="40">
        <v>0</v>
      </c>
      <c r="U77" s="12">
        <f t="shared" si="8"/>
        <v>16622.900000000001</v>
      </c>
      <c r="V77" s="12">
        <v>0</v>
      </c>
      <c r="W77" s="12">
        <f t="shared" si="162"/>
        <v>16622.900000000001</v>
      </c>
      <c r="X77" s="12">
        <v>0</v>
      </c>
      <c r="Y77" s="12">
        <f t="shared" si="163"/>
        <v>16622.900000000001</v>
      </c>
      <c r="Z77" s="12">
        <v>0</v>
      </c>
      <c r="AA77" s="12">
        <f t="shared" si="164"/>
        <v>16622.900000000001</v>
      </c>
      <c r="AB77" s="12">
        <v>0</v>
      </c>
      <c r="AC77" s="12">
        <f t="shared" si="165"/>
        <v>16622.900000000001</v>
      </c>
      <c r="AD77" s="12">
        <v>0</v>
      </c>
      <c r="AE77" s="12">
        <f t="shared" si="166"/>
        <v>16622.900000000001</v>
      </c>
      <c r="AF77" s="12">
        <v>0</v>
      </c>
      <c r="AG77" s="12">
        <f t="shared" si="167"/>
        <v>16622.900000000001</v>
      </c>
      <c r="AH77" s="21">
        <v>0</v>
      </c>
      <c r="AI77" s="40">
        <f t="shared" si="168"/>
        <v>16622.900000000001</v>
      </c>
      <c r="AJ77" s="12">
        <v>0</v>
      </c>
      <c r="AK77" s="13">
        <v>0</v>
      </c>
      <c r="AL77" s="13">
        <f t="shared" si="16"/>
        <v>0</v>
      </c>
      <c r="AM77" s="13">
        <v>0</v>
      </c>
      <c r="AN77" s="13">
        <f t="shared" si="169"/>
        <v>0</v>
      </c>
      <c r="AO77" s="13">
        <v>0</v>
      </c>
      <c r="AP77" s="13">
        <f t="shared" si="170"/>
        <v>0</v>
      </c>
      <c r="AQ77" s="13">
        <v>0</v>
      </c>
      <c r="AR77" s="13">
        <f t="shared" si="171"/>
        <v>0</v>
      </c>
      <c r="AS77" s="13">
        <v>0</v>
      </c>
      <c r="AT77" s="13">
        <f t="shared" si="172"/>
        <v>0</v>
      </c>
      <c r="AU77" s="13">
        <v>0</v>
      </c>
      <c r="AV77" s="13">
        <f t="shared" si="173"/>
        <v>0</v>
      </c>
      <c r="AW77" s="23">
        <v>0</v>
      </c>
      <c r="AX77" s="42">
        <f t="shared" si="174"/>
        <v>0</v>
      </c>
      <c r="AY77" s="8" t="s">
        <v>95</v>
      </c>
      <c r="AZ77" s="10"/>
    </row>
    <row r="78" spans="1:52" ht="36" x14ac:dyDescent="0.35">
      <c r="A78" s="93" t="s">
        <v>152</v>
      </c>
      <c r="B78" s="99" t="s">
        <v>207</v>
      </c>
      <c r="C78" s="98" t="s">
        <v>11</v>
      </c>
      <c r="D78" s="12">
        <v>0</v>
      </c>
      <c r="E78" s="40">
        <v>0</v>
      </c>
      <c r="F78" s="12">
        <f t="shared" si="1"/>
        <v>0</v>
      </c>
      <c r="G78" s="12">
        <v>0</v>
      </c>
      <c r="H78" s="12">
        <f t="shared" si="156"/>
        <v>0</v>
      </c>
      <c r="I78" s="12">
        <v>0</v>
      </c>
      <c r="J78" s="12">
        <f t="shared" si="157"/>
        <v>0</v>
      </c>
      <c r="K78" s="12">
        <v>0</v>
      </c>
      <c r="L78" s="12">
        <f t="shared" si="158"/>
        <v>0</v>
      </c>
      <c r="M78" s="12">
        <v>0</v>
      </c>
      <c r="N78" s="12">
        <f t="shared" si="159"/>
        <v>0</v>
      </c>
      <c r="O78" s="12">
        <v>0</v>
      </c>
      <c r="P78" s="12">
        <f t="shared" si="160"/>
        <v>0</v>
      </c>
      <c r="Q78" s="21">
        <v>0</v>
      </c>
      <c r="R78" s="40">
        <f t="shared" si="161"/>
        <v>0</v>
      </c>
      <c r="S78" s="12">
        <v>16000</v>
      </c>
      <c r="T78" s="40">
        <v>0</v>
      </c>
      <c r="U78" s="12">
        <f t="shared" si="8"/>
        <v>16000</v>
      </c>
      <c r="V78" s="12">
        <v>0</v>
      </c>
      <c r="W78" s="12">
        <f t="shared" si="162"/>
        <v>16000</v>
      </c>
      <c r="X78" s="12">
        <v>0</v>
      </c>
      <c r="Y78" s="12">
        <f t="shared" si="163"/>
        <v>16000</v>
      </c>
      <c r="Z78" s="12">
        <v>0</v>
      </c>
      <c r="AA78" s="12">
        <f t="shared" si="164"/>
        <v>16000</v>
      </c>
      <c r="AB78" s="12">
        <v>0</v>
      </c>
      <c r="AC78" s="12">
        <f t="shared" si="165"/>
        <v>16000</v>
      </c>
      <c r="AD78" s="12">
        <v>0</v>
      </c>
      <c r="AE78" s="12">
        <f t="shared" si="166"/>
        <v>16000</v>
      </c>
      <c r="AF78" s="12">
        <v>0</v>
      </c>
      <c r="AG78" s="12">
        <f t="shared" si="167"/>
        <v>16000</v>
      </c>
      <c r="AH78" s="21">
        <v>0</v>
      </c>
      <c r="AI78" s="40">
        <f t="shared" si="168"/>
        <v>16000</v>
      </c>
      <c r="AJ78" s="12">
        <v>0</v>
      </c>
      <c r="AK78" s="13">
        <v>0</v>
      </c>
      <c r="AL78" s="13">
        <f t="shared" si="16"/>
        <v>0</v>
      </c>
      <c r="AM78" s="13">
        <v>0</v>
      </c>
      <c r="AN78" s="13">
        <f t="shared" si="169"/>
        <v>0</v>
      </c>
      <c r="AO78" s="13">
        <v>0</v>
      </c>
      <c r="AP78" s="13">
        <f t="shared" si="170"/>
        <v>0</v>
      </c>
      <c r="AQ78" s="13">
        <v>0</v>
      </c>
      <c r="AR78" s="13">
        <f t="shared" si="171"/>
        <v>0</v>
      </c>
      <c r="AS78" s="13">
        <v>0</v>
      </c>
      <c r="AT78" s="13">
        <f t="shared" si="172"/>
        <v>0</v>
      </c>
      <c r="AU78" s="13">
        <v>0</v>
      </c>
      <c r="AV78" s="13">
        <f t="shared" si="173"/>
        <v>0</v>
      </c>
      <c r="AW78" s="23">
        <v>0</v>
      </c>
      <c r="AX78" s="42">
        <f t="shared" si="174"/>
        <v>0</v>
      </c>
      <c r="AY78" s="8" t="s">
        <v>96</v>
      </c>
      <c r="AZ78" s="10"/>
    </row>
    <row r="79" spans="1:52" ht="54" x14ac:dyDescent="0.35">
      <c r="A79" s="93" t="s">
        <v>153</v>
      </c>
      <c r="B79" s="99" t="s">
        <v>208</v>
      </c>
      <c r="C79" s="103" t="s">
        <v>128</v>
      </c>
      <c r="D79" s="12">
        <v>5373.7</v>
      </c>
      <c r="E79" s="40">
        <v>-214.8</v>
      </c>
      <c r="F79" s="12">
        <f t="shared" si="1"/>
        <v>5158.8999999999996</v>
      </c>
      <c r="G79" s="12"/>
      <c r="H79" s="12">
        <f t="shared" si="156"/>
        <v>5158.8999999999996</v>
      </c>
      <c r="I79" s="12"/>
      <c r="J79" s="12">
        <f t="shared" si="157"/>
        <v>5158.8999999999996</v>
      </c>
      <c r="K79" s="12"/>
      <c r="L79" s="12">
        <f t="shared" si="158"/>
        <v>5158.8999999999996</v>
      </c>
      <c r="M79" s="12"/>
      <c r="N79" s="12">
        <f t="shared" si="159"/>
        <v>5158.8999999999996</v>
      </c>
      <c r="O79" s="12"/>
      <c r="P79" s="12">
        <f t="shared" si="160"/>
        <v>5158.8999999999996</v>
      </c>
      <c r="Q79" s="21">
        <v>-5158.8999999999996</v>
      </c>
      <c r="R79" s="40">
        <f t="shared" si="161"/>
        <v>0</v>
      </c>
      <c r="S79" s="12">
        <v>0</v>
      </c>
      <c r="T79" s="40"/>
      <c r="U79" s="12">
        <f t="shared" si="8"/>
        <v>0</v>
      </c>
      <c r="V79" s="12"/>
      <c r="W79" s="12">
        <f t="shared" si="162"/>
        <v>0</v>
      </c>
      <c r="X79" s="12"/>
      <c r="Y79" s="12">
        <f t="shared" si="163"/>
        <v>0</v>
      </c>
      <c r="Z79" s="12"/>
      <c r="AA79" s="12">
        <f t="shared" si="164"/>
        <v>0</v>
      </c>
      <c r="AB79" s="12"/>
      <c r="AC79" s="12">
        <f t="shared" si="165"/>
        <v>0</v>
      </c>
      <c r="AD79" s="12"/>
      <c r="AE79" s="12">
        <f t="shared" si="166"/>
        <v>0</v>
      </c>
      <c r="AF79" s="12"/>
      <c r="AG79" s="12">
        <f t="shared" si="167"/>
        <v>0</v>
      </c>
      <c r="AH79" s="21">
        <v>5158.8999999999996</v>
      </c>
      <c r="AI79" s="40">
        <f t="shared" si="168"/>
        <v>5158.8999999999996</v>
      </c>
      <c r="AJ79" s="12">
        <v>0</v>
      </c>
      <c r="AK79" s="13"/>
      <c r="AL79" s="13">
        <f t="shared" si="16"/>
        <v>0</v>
      </c>
      <c r="AM79" s="13"/>
      <c r="AN79" s="13">
        <f t="shared" si="169"/>
        <v>0</v>
      </c>
      <c r="AO79" s="13"/>
      <c r="AP79" s="13">
        <f t="shared" si="170"/>
        <v>0</v>
      </c>
      <c r="AQ79" s="13"/>
      <c r="AR79" s="13">
        <f t="shared" si="171"/>
        <v>0</v>
      </c>
      <c r="AS79" s="13"/>
      <c r="AT79" s="13">
        <f t="shared" si="172"/>
        <v>0</v>
      </c>
      <c r="AU79" s="13"/>
      <c r="AV79" s="13">
        <f t="shared" si="173"/>
        <v>0</v>
      </c>
      <c r="AW79" s="23"/>
      <c r="AX79" s="42">
        <f t="shared" si="174"/>
        <v>0</v>
      </c>
      <c r="AY79" s="8" t="s">
        <v>97</v>
      </c>
      <c r="AZ79" s="10"/>
    </row>
    <row r="80" spans="1:52" ht="36" x14ac:dyDescent="0.35">
      <c r="A80" s="93" t="s">
        <v>154</v>
      </c>
      <c r="B80" s="99" t="s">
        <v>347</v>
      </c>
      <c r="C80" s="98" t="s">
        <v>11</v>
      </c>
      <c r="D80" s="12">
        <v>0</v>
      </c>
      <c r="E80" s="40">
        <v>0</v>
      </c>
      <c r="F80" s="12">
        <f t="shared" si="1"/>
        <v>0</v>
      </c>
      <c r="G80" s="12">
        <v>0</v>
      </c>
      <c r="H80" s="12">
        <f t="shared" si="156"/>
        <v>0</v>
      </c>
      <c r="I80" s="12">
        <v>0</v>
      </c>
      <c r="J80" s="12">
        <f t="shared" si="157"/>
        <v>0</v>
      </c>
      <c r="K80" s="12">
        <v>0</v>
      </c>
      <c r="L80" s="12">
        <f t="shared" si="158"/>
        <v>0</v>
      </c>
      <c r="M80" s="12">
        <v>0</v>
      </c>
      <c r="N80" s="12">
        <f t="shared" si="159"/>
        <v>0</v>
      </c>
      <c r="O80" s="12">
        <v>0</v>
      </c>
      <c r="P80" s="12">
        <f t="shared" si="160"/>
        <v>0</v>
      </c>
      <c r="Q80" s="21">
        <v>0</v>
      </c>
      <c r="R80" s="40">
        <f t="shared" si="161"/>
        <v>0</v>
      </c>
      <c r="S80" s="12">
        <v>0</v>
      </c>
      <c r="T80" s="40">
        <v>0</v>
      </c>
      <c r="U80" s="12">
        <f t="shared" si="8"/>
        <v>0</v>
      </c>
      <c r="V80" s="12">
        <v>0</v>
      </c>
      <c r="W80" s="12">
        <f t="shared" si="162"/>
        <v>0</v>
      </c>
      <c r="X80" s="12">
        <v>0</v>
      </c>
      <c r="Y80" s="12">
        <f t="shared" si="163"/>
        <v>0</v>
      </c>
      <c r="Z80" s="12">
        <v>0</v>
      </c>
      <c r="AA80" s="12">
        <f t="shared" si="164"/>
        <v>0</v>
      </c>
      <c r="AB80" s="12">
        <v>0</v>
      </c>
      <c r="AC80" s="12">
        <f t="shared" si="165"/>
        <v>0</v>
      </c>
      <c r="AD80" s="12">
        <v>0</v>
      </c>
      <c r="AE80" s="12">
        <f t="shared" si="166"/>
        <v>0</v>
      </c>
      <c r="AF80" s="12">
        <v>0</v>
      </c>
      <c r="AG80" s="12">
        <f t="shared" si="167"/>
        <v>0</v>
      </c>
      <c r="AH80" s="21">
        <v>0</v>
      </c>
      <c r="AI80" s="40">
        <f t="shared" si="168"/>
        <v>0</v>
      </c>
      <c r="AJ80" s="12">
        <v>16622.900000000001</v>
      </c>
      <c r="AK80" s="13">
        <v>0</v>
      </c>
      <c r="AL80" s="13">
        <f t="shared" si="16"/>
        <v>16622.900000000001</v>
      </c>
      <c r="AM80" s="13">
        <v>0</v>
      </c>
      <c r="AN80" s="13">
        <f t="shared" si="169"/>
        <v>16622.900000000001</v>
      </c>
      <c r="AO80" s="13">
        <v>0</v>
      </c>
      <c r="AP80" s="13">
        <f t="shared" si="170"/>
        <v>16622.900000000001</v>
      </c>
      <c r="AQ80" s="13">
        <v>0</v>
      </c>
      <c r="AR80" s="13">
        <f t="shared" si="171"/>
        <v>16622.900000000001</v>
      </c>
      <c r="AS80" s="13">
        <v>0</v>
      </c>
      <c r="AT80" s="13">
        <f t="shared" si="172"/>
        <v>16622.900000000001</v>
      </c>
      <c r="AU80" s="13">
        <v>0</v>
      </c>
      <c r="AV80" s="13">
        <f t="shared" si="173"/>
        <v>16622.900000000001</v>
      </c>
      <c r="AW80" s="23">
        <v>0</v>
      </c>
      <c r="AX80" s="42">
        <f t="shared" si="174"/>
        <v>16622.900000000001</v>
      </c>
      <c r="AY80" s="8" t="s">
        <v>98</v>
      </c>
      <c r="AZ80" s="10"/>
    </row>
    <row r="81" spans="1:52" ht="36" x14ac:dyDescent="0.35">
      <c r="A81" s="93" t="s">
        <v>155</v>
      </c>
      <c r="B81" s="99" t="s">
        <v>76</v>
      </c>
      <c r="C81" s="98" t="s">
        <v>11</v>
      </c>
      <c r="D81" s="12">
        <v>0</v>
      </c>
      <c r="E81" s="40">
        <v>0</v>
      </c>
      <c r="F81" s="12">
        <f t="shared" si="1"/>
        <v>0</v>
      </c>
      <c r="G81" s="12">
        <v>0</v>
      </c>
      <c r="H81" s="12">
        <f t="shared" si="156"/>
        <v>0</v>
      </c>
      <c r="I81" s="12">
        <v>0</v>
      </c>
      <c r="J81" s="12">
        <f t="shared" si="157"/>
        <v>0</v>
      </c>
      <c r="K81" s="12">
        <v>0</v>
      </c>
      <c r="L81" s="12">
        <f t="shared" si="158"/>
        <v>0</v>
      </c>
      <c r="M81" s="12">
        <v>0</v>
      </c>
      <c r="N81" s="12">
        <f t="shared" si="159"/>
        <v>0</v>
      </c>
      <c r="O81" s="12">
        <v>0</v>
      </c>
      <c r="P81" s="12">
        <f t="shared" si="160"/>
        <v>0</v>
      </c>
      <c r="Q81" s="21">
        <v>0</v>
      </c>
      <c r="R81" s="40">
        <f t="shared" si="161"/>
        <v>0</v>
      </c>
      <c r="S81" s="12">
        <v>17616.3</v>
      </c>
      <c r="T81" s="40">
        <v>0</v>
      </c>
      <c r="U81" s="12">
        <f t="shared" si="8"/>
        <v>17616.3</v>
      </c>
      <c r="V81" s="12">
        <v>0</v>
      </c>
      <c r="W81" s="12">
        <f t="shared" si="162"/>
        <v>17616.3</v>
      </c>
      <c r="X81" s="12">
        <v>0</v>
      </c>
      <c r="Y81" s="12">
        <f t="shared" si="163"/>
        <v>17616.3</v>
      </c>
      <c r="Z81" s="12">
        <v>0</v>
      </c>
      <c r="AA81" s="12">
        <f t="shared" si="164"/>
        <v>17616.3</v>
      </c>
      <c r="AB81" s="12">
        <v>0</v>
      </c>
      <c r="AC81" s="12">
        <f t="shared" si="165"/>
        <v>17616.3</v>
      </c>
      <c r="AD81" s="12">
        <v>0</v>
      </c>
      <c r="AE81" s="12">
        <f t="shared" si="166"/>
        <v>17616.3</v>
      </c>
      <c r="AF81" s="12">
        <v>0</v>
      </c>
      <c r="AG81" s="12">
        <f t="shared" si="167"/>
        <v>17616.3</v>
      </c>
      <c r="AH81" s="21">
        <v>0</v>
      </c>
      <c r="AI81" s="40">
        <f t="shared" si="168"/>
        <v>17616.3</v>
      </c>
      <c r="AJ81" s="12">
        <v>0</v>
      </c>
      <c r="AK81" s="13">
        <v>0</v>
      </c>
      <c r="AL81" s="13">
        <f t="shared" si="16"/>
        <v>0</v>
      </c>
      <c r="AM81" s="13">
        <v>0</v>
      </c>
      <c r="AN81" s="13">
        <f t="shared" si="169"/>
        <v>0</v>
      </c>
      <c r="AO81" s="13">
        <v>0</v>
      </c>
      <c r="AP81" s="13">
        <f t="shared" si="170"/>
        <v>0</v>
      </c>
      <c r="AQ81" s="13">
        <v>0</v>
      </c>
      <c r="AR81" s="13">
        <f t="shared" si="171"/>
        <v>0</v>
      </c>
      <c r="AS81" s="13">
        <v>0</v>
      </c>
      <c r="AT81" s="13">
        <f t="shared" si="172"/>
        <v>0</v>
      </c>
      <c r="AU81" s="13">
        <v>0</v>
      </c>
      <c r="AV81" s="13">
        <f t="shared" si="173"/>
        <v>0</v>
      </c>
      <c r="AW81" s="23">
        <v>0</v>
      </c>
      <c r="AX81" s="42">
        <f t="shared" si="174"/>
        <v>0</v>
      </c>
      <c r="AY81" s="8" t="s">
        <v>209</v>
      </c>
      <c r="AZ81" s="10"/>
    </row>
    <row r="82" spans="1:52" ht="36" x14ac:dyDescent="0.35">
      <c r="A82" s="141" t="s">
        <v>156</v>
      </c>
      <c r="B82" s="137" t="s">
        <v>306</v>
      </c>
      <c r="C82" s="103" t="s">
        <v>11</v>
      </c>
      <c r="D82" s="12"/>
      <c r="E82" s="40"/>
      <c r="F82" s="12"/>
      <c r="G82" s="12">
        <f>4064.524</f>
        <v>4064.5239999999999</v>
      </c>
      <c r="H82" s="12">
        <f>F84+G82</f>
        <v>4064.5239999999999</v>
      </c>
      <c r="I82" s="12"/>
      <c r="J82" s="12">
        <f>H82+I82</f>
        <v>4064.5239999999999</v>
      </c>
      <c r="K82" s="12"/>
      <c r="L82" s="12">
        <f>J82+K82</f>
        <v>4064.5239999999999</v>
      </c>
      <c r="M82" s="12"/>
      <c r="N82" s="12">
        <f>L82+M82</f>
        <v>4064.5239999999999</v>
      </c>
      <c r="O82" s="12"/>
      <c r="P82" s="12">
        <f>N82+O82</f>
        <v>4064.5239999999999</v>
      </c>
      <c r="Q82" s="21"/>
      <c r="R82" s="40">
        <f>P82+Q82</f>
        <v>4064.5239999999999</v>
      </c>
      <c r="S82" s="12"/>
      <c r="T82" s="40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21"/>
      <c r="AI82" s="40">
        <f t="shared" si="168"/>
        <v>0</v>
      </c>
      <c r="AJ82" s="12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23"/>
      <c r="AX82" s="42">
        <f t="shared" si="174"/>
        <v>0</v>
      </c>
      <c r="AZ82" s="10"/>
    </row>
    <row r="83" spans="1:52" ht="54" x14ac:dyDescent="0.35">
      <c r="A83" s="142"/>
      <c r="B83" s="140"/>
      <c r="C83" s="103" t="s">
        <v>128</v>
      </c>
      <c r="D83" s="12"/>
      <c r="E83" s="40"/>
      <c r="F83" s="12"/>
      <c r="G83" s="12">
        <v>51.057000000000002</v>
      </c>
      <c r="H83" s="12">
        <f t="shared" si="156"/>
        <v>51.057000000000002</v>
      </c>
      <c r="I83" s="12"/>
      <c r="J83" s="12">
        <f t="shared" si="157"/>
        <v>51.057000000000002</v>
      </c>
      <c r="K83" s="12"/>
      <c r="L83" s="12">
        <f t="shared" si="158"/>
        <v>51.057000000000002</v>
      </c>
      <c r="M83" s="12">
        <f>M85+M86+M87</f>
        <v>9351.2630000000008</v>
      </c>
      <c r="N83" s="12">
        <f t="shared" si="159"/>
        <v>9402.3200000000015</v>
      </c>
      <c r="O83" s="12">
        <f>O85+O86+O87</f>
        <v>0</v>
      </c>
      <c r="P83" s="12">
        <f t="shared" ref="P83" si="175">N83+O83</f>
        <v>9402.3200000000015</v>
      </c>
      <c r="Q83" s="21">
        <f>Q85+Q86+Q87</f>
        <v>0</v>
      </c>
      <c r="R83" s="40">
        <f t="shared" ref="R83" si="176">P83+Q83</f>
        <v>9402.3200000000015</v>
      </c>
      <c r="S83" s="12"/>
      <c r="T83" s="40"/>
      <c r="U83" s="12"/>
      <c r="V83" s="12"/>
      <c r="W83" s="12">
        <f t="shared" si="162"/>
        <v>0</v>
      </c>
      <c r="X83" s="12"/>
      <c r="Y83" s="12">
        <f t="shared" si="163"/>
        <v>0</v>
      </c>
      <c r="Z83" s="12"/>
      <c r="AA83" s="12">
        <f t="shared" si="164"/>
        <v>0</v>
      </c>
      <c r="AB83" s="12"/>
      <c r="AC83" s="12">
        <f t="shared" si="165"/>
        <v>0</v>
      </c>
      <c r="AD83" s="12"/>
      <c r="AE83" s="12">
        <f t="shared" si="166"/>
        <v>0</v>
      </c>
      <c r="AF83" s="12"/>
      <c r="AG83" s="12">
        <f t="shared" ref="AG83" si="177">AE83+AF83</f>
        <v>0</v>
      </c>
      <c r="AH83" s="21"/>
      <c r="AI83" s="40">
        <f t="shared" ref="AI83" si="178">AG83+AH83</f>
        <v>0</v>
      </c>
      <c r="AJ83" s="12"/>
      <c r="AK83" s="13"/>
      <c r="AL83" s="13"/>
      <c r="AM83" s="13"/>
      <c r="AN83" s="13">
        <f t="shared" si="169"/>
        <v>0</v>
      </c>
      <c r="AO83" s="13"/>
      <c r="AP83" s="13">
        <f t="shared" si="170"/>
        <v>0</v>
      </c>
      <c r="AQ83" s="13"/>
      <c r="AR83" s="13">
        <f t="shared" si="171"/>
        <v>0</v>
      </c>
      <c r="AS83" s="13"/>
      <c r="AT83" s="13">
        <f t="shared" si="172"/>
        <v>0</v>
      </c>
      <c r="AU83" s="13"/>
      <c r="AV83" s="13">
        <f t="shared" ref="AV83" si="179">AT83+AU83</f>
        <v>0</v>
      </c>
      <c r="AW83" s="23"/>
      <c r="AX83" s="42">
        <f t="shared" ref="AX83" si="180">AV83+AW83</f>
        <v>0</v>
      </c>
      <c r="AY83" s="8" t="s">
        <v>307</v>
      </c>
      <c r="AZ83" s="10"/>
    </row>
    <row r="84" spans="1:52" x14ac:dyDescent="0.35">
      <c r="A84" s="93"/>
      <c r="B84" s="99" t="s">
        <v>5</v>
      </c>
      <c r="C84" s="103"/>
      <c r="D84" s="12"/>
      <c r="E84" s="40"/>
      <c r="F84" s="12"/>
      <c r="G84" s="11"/>
      <c r="H84" s="12"/>
      <c r="I84" s="11"/>
      <c r="J84" s="12"/>
      <c r="K84" s="11"/>
      <c r="L84" s="12"/>
      <c r="M84" s="11"/>
      <c r="N84" s="12"/>
      <c r="O84" s="11"/>
      <c r="P84" s="12"/>
      <c r="Q84" s="65"/>
      <c r="R84" s="40"/>
      <c r="S84" s="12"/>
      <c r="T84" s="40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21"/>
      <c r="AI84" s="40"/>
      <c r="AJ84" s="12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23"/>
      <c r="AX84" s="42"/>
      <c r="AZ84" s="10"/>
    </row>
    <row r="85" spans="1:52" s="3" customFormat="1" hidden="1" x14ac:dyDescent="0.35">
      <c r="A85" s="54"/>
      <c r="B85" s="63" t="s">
        <v>6</v>
      </c>
      <c r="C85" s="5"/>
      <c r="D85" s="12"/>
      <c r="E85" s="40"/>
      <c r="F85" s="12"/>
      <c r="G85" s="11">
        <v>51.057000000000002</v>
      </c>
      <c r="H85" s="12">
        <f t="shared" si="156"/>
        <v>51.057000000000002</v>
      </c>
      <c r="I85" s="11"/>
      <c r="J85" s="12">
        <f t="shared" si="157"/>
        <v>51.057000000000002</v>
      </c>
      <c r="K85" s="11"/>
      <c r="L85" s="12">
        <f t="shared" si="158"/>
        <v>51.057000000000002</v>
      </c>
      <c r="M85" s="11"/>
      <c r="N85" s="12">
        <f t="shared" si="159"/>
        <v>51.057000000000002</v>
      </c>
      <c r="O85" s="11"/>
      <c r="P85" s="12">
        <f t="shared" ref="P85:P99" si="181">N85+O85</f>
        <v>51.057000000000002</v>
      </c>
      <c r="Q85" s="65"/>
      <c r="R85" s="12">
        <f t="shared" ref="R85:R99" si="182">P85+Q85</f>
        <v>51.057000000000002</v>
      </c>
      <c r="S85" s="12"/>
      <c r="T85" s="40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>
        <f t="shared" si="166"/>
        <v>0</v>
      </c>
      <c r="AF85" s="12"/>
      <c r="AG85" s="12">
        <f t="shared" ref="AG85:AG99" si="183">AE85+AF85</f>
        <v>0</v>
      </c>
      <c r="AH85" s="21"/>
      <c r="AI85" s="12">
        <f t="shared" ref="AI85:AI99" si="184">AG85+AH85</f>
        <v>0</v>
      </c>
      <c r="AJ85" s="12"/>
      <c r="AK85" s="13"/>
      <c r="AL85" s="13"/>
      <c r="AM85" s="13"/>
      <c r="AN85" s="13"/>
      <c r="AO85" s="13"/>
      <c r="AP85" s="13"/>
      <c r="AQ85" s="13"/>
      <c r="AR85" s="13"/>
      <c r="AS85" s="13"/>
      <c r="AT85" s="13">
        <f t="shared" si="172"/>
        <v>0</v>
      </c>
      <c r="AU85" s="13"/>
      <c r="AV85" s="13">
        <f t="shared" ref="AV85:AV99" si="185">AT85+AU85</f>
        <v>0</v>
      </c>
      <c r="AW85" s="23"/>
      <c r="AX85" s="13">
        <f t="shared" ref="AX85:AX99" si="186">AV85+AW85</f>
        <v>0</v>
      </c>
      <c r="AY85" s="8"/>
      <c r="AZ85" s="10">
        <v>0</v>
      </c>
    </row>
    <row r="86" spans="1:52" x14ac:dyDescent="0.35">
      <c r="A86" s="93"/>
      <c r="B86" s="99" t="s">
        <v>12</v>
      </c>
      <c r="C86" s="103"/>
      <c r="D86" s="12"/>
      <c r="E86" s="40"/>
      <c r="F86" s="12"/>
      <c r="G86" s="11"/>
      <c r="H86" s="12">
        <f t="shared" si="156"/>
        <v>0</v>
      </c>
      <c r="I86" s="11"/>
      <c r="J86" s="12">
        <f t="shared" si="157"/>
        <v>0</v>
      </c>
      <c r="K86" s="11"/>
      <c r="L86" s="12">
        <f t="shared" si="158"/>
        <v>0</v>
      </c>
      <c r="M86" s="11">
        <v>467.56299999999999</v>
      </c>
      <c r="N86" s="12">
        <f t="shared" si="159"/>
        <v>467.56299999999999</v>
      </c>
      <c r="O86" s="11"/>
      <c r="P86" s="12">
        <f t="shared" si="181"/>
        <v>467.56299999999999</v>
      </c>
      <c r="Q86" s="65"/>
      <c r="R86" s="40">
        <f t="shared" si="182"/>
        <v>467.56299999999999</v>
      </c>
      <c r="S86" s="12"/>
      <c r="T86" s="40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>
        <f t="shared" si="166"/>
        <v>0</v>
      </c>
      <c r="AF86" s="12"/>
      <c r="AG86" s="12">
        <f t="shared" si="183"/>
        <v>0</v>
      </c>
      <c r="AH86" s="21"/>
      <c r="AI86" s="40">
        <f t="shared" si="184"/>
        <v>0</v>
      </c>
      <c r="AJ86" s="12"/>
      <c r="AK86" s="13"/>
      <c r="AL86" s="13"/>
      <c r="AM86" s="13"/>
      <c r="AN86" s="13"/>
      <c r="AO86" s="13"/>
      <c r="AP86" s="13"/>
      <c r="AQ86" s="13"/>
      <c r="AR86" s="13"/>
      <c r="AS86" s="13"/>
      <c r="AT86" s="13">
        <f t="shared" si="172"/>
        <v>0</v>
      </c>
      <c r="AU86" s="13"/>
      <c r="AV86" s="13">
        <f t="shared" si="185"/>
        <v>0</v>
      </c>
      <c r="AW86" s="23"/>
      <c r="AX86" s="42">
        <f t="shared" si="186"/>
        <v>0</v>
      </c>
      <c r="AY86" s="8" t="s">
        <v>377</v>
      </c>
      <c r="AZ86" s="10"/>
    </row>
    <row r="87" spans="1:52" x14ac:dyDescent="0.35">
      <c r="A87" s="93"/>
      <c r="B87" s="99" t="s">
        <v>29</v>
      </c>
      <c r="C87" s="103"/>
      <c r="D87" s="12"/>
      <c r="E87" s="40"/>
      <c r="F87" s="12"/>
      <c r="G87" s="64"/>
      <c r="H87" s="12"/>
      <c r="I87" s="64"/>
      <c r="J87" s="12"/>
      <c r="K87" s="64"/>
      <c r="L87" s="12"/>
      <c r="M87" s="69">
        <v>8883.7000000000007</v>
      </c>
      <c r="N87" s="12">
        <f t="shared" si="159"/>
        <v>8883.7000000000007</v>
      </c>
      <c r="O87" s="69"/>
      <c r="P87" s="12">
        <f t="shared" si="181"/>
        <v>8883.7000000000007</v>
      </c>
      <c r="Q87" s="66"/>
      <c r="R87" s="40">
        <f t="shared" si="182"/>
        <v>8883.7000000000007</v>
      </c>
      <c r="S87" s="12"/>
      <c r="T87" s="40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>
        <f t="shared" si="166"/>
        <v>0</v>
      </c>
      <c r="AF87" s="12"/>
      <c r="AG87" s="12">
        <f t="shared" si="183"/>
        <v>0</v>
      </c>
      <c r="AH87" s="21"/>
      <c r="AI87" s="40">
        <f t="shared" si="184"/>
        <v>0</v>
      </c>
      <c r="AJ87" s="12"/>
      <c r="AK87" s="13"/>
      <c r="AL87" s="13"/>
      <c r="AM87" s="13"/>
      <c r="AN87" s="13"/>
      <c r="AO87" s="13"/>
      <c r="AP87" s="13"/>
      <c r="AQ87" s="13"/>
      <c r="AR87" s="13"/>
      <c r="AS87" s="13"/>
      <c r="AT87" s="13">
        <f t="shared" si="172"/>
        <v>0</v>
      </c>
      <c r="AU87" s="13"/>
      <c r="AV87" s="13">
        <f t="shared" si="185"/>
        <v>0</v>
      </c>
      <c r="AW87" s="23"/>
      <c r="AX87" s="42">
        <f t="shared" si="186"/>
        <v>0</v>
      </c>
      <c r="AY87" s="8" t="s">
        <v>377</v>
      </c>
      <c r="AZ87" s="10"/>
    </row>
    <row r="88" spans="1:52" ht="54" x14ac:dyDescent="0.35">
      <c r="A88" s="93" t="s">
        <v>157</v>
      </c>
      <c r="B88" s="99" t="s">
        <v>308</v>
      </c>
      <c r="C88" s="103" t="s">
        <v>128</v>
      </c>
      <c r="D88" s="12"/>
      <c r="E88" s="40"/>
      <c r="F88" s="12"/>
      <c r="G88" s="12">
        <v>16706.901999999998</v>
      </c>
      <c r="H88" s="12">
        <f t="shared" si="156"/>
        <v>16706.901999999998</v>
      </c>
      <c r="I88" s="12"/>
      <c r="J88" s="12">
        <f t="shared" si="157"/>
        <v>16706.901999999998</v>
      </c>
      <c r="K88" s="12"/>
      <c r="L88" s="12">
        <f t="shared" si="158"/>
        <v>16706.901999999998</v>
      </c>
      <c r="M88" s="12"/>
      <c r="N88" s="12">
        <f t="shared" si="159"/>
        <v>16706.901999999998</v>
      </c>
      <c r="O88" s="12"/>
      <c r="P88" s="12">
        <f t="shared" si="181"/>
        <v>16706.901999999998</v>
      </c>
      <c r="Q88" s="21"/>
      <c r="R88" s="40">
        <f t="shared" si="182"/>
        <v>16706.901999999998</v>
      </c>
      <c r="S88" s="12"/>
      <c r="T88" s="40"/>
      <c r="U88" s="12"/>
      <c r="V88" s="12"/>
      <c r="W88" s="12">
        <f t="shared" si="162"/>
        <v>0</v>
      </c>
      <c r="X88" s="12"/>
      <c r="Y88" s="12">
        <f t="shared" si="163"/>
        <v>0</v>
      </c>
      <c r="Z88" s="12"/>
      <c r="AA88" s="12">
        <f t="shared" si="164"/>
        <v>0</v>
      </c>
      <c r="AB88" s="12"/>
      <c r="AC88" s="12">
        <f t="shared" si="165"/>
        <v>0</v>
      </c>
      <c r="AD88" s="12"/>
      <c r="AE88" s="12">
        <f t="shared" si="166"/>
        <v>0</v>
      </c>
      <c r="AF88" s="12"/>
      <c r="AG88" s="12">
        <f t="shared" si="183"/>
        <v>0</v>
      </c>
      <c r="AH88" s="21"/>
      <c r="AI88" s="40">
        <f t="shared" si="184"/>
        <v>0</v>
      </c>
      <c r="AJ88" s="12"/>
      <c r="AK88" s="13"/>
      <c r="AL88" s="13"/>
      <c r="AM88" s="13"/>
      <c r="AN88" s="13">
        <f t="shared" si="169"/>
        <v>0</v>
      </c>
      <c r="AO88" s="13"/>
      <c r="AP88" s="13">
        <f t="shared" si="170"/>
        <v>0</v>
      </c>
      <c r="AQ88" s="13"/>
      <c r="AR88" s="13">
        <f t="shared" si="171"/>
        <v>0</v>
      </c>
      <c r="AS88" s="13"/>
      <c r="AT88" s="13">
        <f t="shared" si="172"/>
        <v>0</v>
      </c>
      <c r="AU88" s="13"/>
      <c r="AV88" s="13">
        <f t="shared" si="185"/>
        <v>0</v>
      </c>
      <c r="AW88" s="23"/>
      <c r="AX88" s="42">
        <f t="shared" si="186"/>
        <v>0</v>
      </c>
      <c r="AY88" s="8" t="s">
        <v>309</v>
      </c>
      <c r="AZ88" s="10"/>
    </row>
    <row r="89" spans="1:52" ht="36" x14ac:dyDescent="0.35">
      <c r="A89" s="141" t="s">
        <v>158</v>
      </c>
      <c r="B89" s="137" t="s">
        <v>310</v>
      </c>
      <c r="C89" s="103" t="s">
        <v>11</v>
      </c>
      <c r="D89" s="12"/>
      <c r="E89" s="40"/>
      <c r="F89" s="12"/>
      <c r="G89" s="12">
        <f>1799.516</f>
        <v>1799.5160000000001</v>
      </c>
      <c r="H89" s="12">
        <f t="shared" si="156"/>
        <v>1799.5160000000001</v>
      </c>
      <c r="I89" s="12"/>
      <c r="J89" s="12">
        <f t="shared" si="157"/>
        <v>1799.5160000000001</v>
      </c>
      <c r="K89" s="12"/>
      <c r="L89" s="12">
        <f t="shared" si="158"/>
        <v>1799.5160000000001</v>
      </c>
      <c r="M89" s="12"/>
      <c r="N89" s="12">
        <f t="shared" si="159"/>
        <v>1799.5160000000001</v>
      </c>
      <c r="O89" s="12"/>
      <c r="P89" s="12">
        <f t="shared" si="181"/>
        <v>1799.5160000000001</v>
      </c>
      <c r="Q89" s="21"/>
      <c r="R89" s="40">
        <f t="shared" si="182"/>
        <v>1799.5160000000001</v>
      </c>
      <c r="S89" s="12"/>
      <c r="T89" s="40"/>
      <c r="U89" s="12"/>
      <c r="V89" s="12"/>
      <c r="W89" s="12">
        <f t="shared" si="162"/>
        <v>0</v>
      </c>
      <c r="X89" s="12"/>
      <c r="Y89" s="12">
        <f t="shared" si="163"/>
        <v>0</v>
      </c>
      <c r="Z89" s="12"/>
      <c r="AA89" s="12">
        <f t="shared" si="164"/>
        <v>0</v>
      </c>
      <c r="AB89" s="12"/>
      <c r="AC89" s="12">
        <f t="shared" si="165"/>
        <v>0</v>
      </c>
      <c r="AD89" s="12"/>
      <c r="AE89" s="12">
        <f t="shared" si="166"/>
        <v>0</v>
      </c>
      <c r="AF89" s="12"/>
      <c r="AG89" s="12">
        <f t="shared" si="183"/>
        <v>0</v>
      </c>
      <c r="AH89" s="21"/>
      <c r="AI89" s="40">
        <f t="shared" si="184"/>
        <v>0</v>
      </c>
      <c r="AJ89" s="12"/>
      <c r="AK89" s="13"/>
      <c r="AL89" s="13"/>
      <c r="AM89" s="13"/>
      <c r="AN89" s="13">
        <f t="shared" si="169"/>
        <v>0</v>
      </c>
      <c r="AO89" s="13"/>
      <c r="AP89" s="13">
        <f t="shared" si="170"/>
        <v>0</v>
      </c>
      <c r="AQ89" s="13"/>
      <c r="AR89" s="13">
        <f t="shared" si="171"/>
        <v>0</v>
      </c>
      <c r="AS89" s="13"/>
      <c r="AT89" s="13">
        <f t="shared" si="172"/>
        <v>0</v>
      </c>
      <c r="AU89" s="13"/>
      <c r="AV89" s="13">
        <f t="shared" si="185"/>
        <v>0</v>
      </c>
      <c r="AW89" s="23"/>
      <c r="AX89" s="42">
        <f t="shared" si="186"/>
        <v>0</v>
      </c>
      <c r="AY89" s="8" t="s">
        <v>344</v>
      </c>
      <c r="AZ89" s="10"/>
    </row>
    <row r="90" spans="1:52" ht="54" x14ac:dyDescent="0.35">
      <c r="A90" s="143"/>
      <c r="B90" s="138"/>
      <c r="C90" s="103" t="s">
        <v>128</v>
      </c>
      <c r="D90" s="12"/>
      <c r="E90" s="40"/>
      <c r="F90" s="12"/>
      <c r="G90" s="12">
        <v>1.2E-2</v>
      </c>
      <c r="H90" s="12">
        <f t="shared" si="156"/>
        <v>1.2E-2</v>
      </c>
      <c r="I90" s="12"/>
      <c r="J90" s="12">
        <f t="shared" si="157"/>
        <v>1.2E-2</v>
      </c>
      <c r="K90" s="12"/>
      <c r="L90" s="12">
        <f t="shared" si="158"/>
        <v>1.2E-2</v>
      </c>
      <c r="M90" s="12"/>
      <c r="N90" s="12">
        <f t="shared" si="159"/>
        <v>1.2E-2</v>
      </c>
      <c r="O90" s="12"/>
      <c r="P90" s="12">
        <f t="shared" si="181"/>
        <v>1.2E-2</v>
      </c>
      <c r="Q90" s="21"/>
      <c r="R90" s="40">
        <f t="shared" si="182"/>
        <v>1.2E-2</v>
      </c>
      <c r="S90" s="12"/>
      <c r="T90" s="40"/>
      <c r="U90" s="12"/>
      <c r="V90" s="12"/>
      <c r="W90" s="12">
        <f t="shared" si="162"/>
        <v>0</v>
      </c>
      <c r="X90" s="12"/>
      <c r="Y90" s="12">
        <f t="shared" si="163"/>
        <v>0</v>
      </c>
      <c r="Z90" s="12"/>
      <c r="AA90" s="12">
        <f t="shared" si="164"/>
        <v>0</v>
      </c>
      <c r="AB90" s="12"/>
      <c r="AC90" s="12">
        <f t="shared" si="165"/>
        <v>0</v>
      </c>
      <c r="AD90" s="12"/>
      <c r="AE90" s="12">
        <f t="shared" si="166"/>
        <v>0</v>
      </c>
      <c r="AF90" s="12"/>
      <c r="AG90" s="12">
        <f t="shared" si="183"/>
        <v>0</v>
      </c>
      <c r="AH90" s="21"/>
      <c r="AI90" s="40">
        <f t="shared" si="184"/>
        <v>0</v>
      </c>
      <c r="AJ90" s="12"/>
      <c r="AK90" s="13"/>
      <c r="AL90" s="13"/>
      <c r="AM90" s="13"/>
      <c r="AN90" s="13">
        <f t="shared" si="169"/>
        <v>0</v>
      </c>
      <c r="AO90" s="13"/>
      <c r="AP90" s="13">
        <f t="shared" si="170"/>
        <v>0</v>
      </c>
      <c r="AQ90" s="13"/>
      <c r="AR90" s="13">
        <f t="shared" si="171"/>
        <v>0</v>
      </c>
      <c r="AS90" s="13"/>
      <c r="AT90" s="13">
        <f t="shared" si="172"/>
        <v>0</v>
      </c>
      <c r="AU90" s="13"/>
      <c r="AV90" s="13">
        <f t="shared" si="185"/>
        <v>0</v>
      </c>
      <c r="AW90" s="23"/>
      <c r="AX90" s="42">
        <f t="shared" si="186"/>
        <v>0</v>
      </c>
      <c r="AY90" s="8" t="s">
        <v>356</v>
      </c>
      <c r="AZ90" s="10"/>
    </row>
    <row r="91" spans="1:52" ht="54" x14ac:dyDescent="0.35">
      <c r="A91" s="93" t="s">
        <v>159</v>
      </c>
      <c r="B91" s="99" t="s">
        <v>345</v>
      </c>
      <c r="C91" s="103" t="s">
        <v>128</v>
      </c>
      <c r="D91" s="12"/>
      <c r="E91" s="40"/>
      <c r="F91" s="12"/>
      <c r="G91" s="12">
        <v>197.21899999999999</v>
      </c>
      <c r="H91" s="12">
        <f t="shared" si="156"/>
        <v>197.21899999999999</v>
      </c>
      <c r="I91" s="12"/>
      <c r="J91" s="12">
        <f t="shared" si="157"/>
        <v>197.21899999999999</v>
      </c>
      <c r="K91" s="12"/>
      <c r="L91" s="12">
        <f t="shared" si="158"/>
        <v>197.21899999999999</v>
      </c>
      <c r="M91" s="12"/>
      <c r="N91" s="12">
        <f t="shared" si="159"/>
        <v>197.21899999999999</v>
      </c>
      <c r="O91" s="12"/>
      <c r="P91" s="12">
        <f t="shared" si="181"/>
        <v>197.21899999999999</v>
      </c>
      <c r="Q91" s="21"/>
      <c r="R91" s="40">
        <f t="shared" si="182"/>
        <v>197.21899999999999</v>
      </c>
      <c r="S91" s="12"/>
      <c r="T91" s="40"/>
      <c r="U91" s="12"/>
      <c r="V91" s="12"/>
      <c r="W91" s="12">
        <f t="shared" si="162"/>
        <v>0</v>
      </c>
      <c r="X91" s="12"/>
      <c r="Y91" s="12">
        <f t="shared" si="163"/>
        <v>0</v>
      </c>
      <c r="Z91" s="12"/>
      <c r="AA91" s="12">
        <f t="shared" si="164"/>
        <v>0</v>
      </c>
      <c r="AB91" s="12"/>
      <c r="AC91" s="12">
        <f t="shared" si="165"/>
        <v>0</v>
      </c>
      <c r="AD91" s="12"/>
      <c r="AE91" s="12">
        <f t="shared" si="166"/>
        <v>0</v>
      </c>
      <c r="AF91" s="12"/>
      <c r="AG91" s="12">
        <f t="shared" si="183"/>
        <v>0</v>
      </c>
      <c r="AH91" s="21"/>
      <c r="AI91" s="40">
        <f t="shared" si="184"/>
        <v>0</v>
      </c>
      <c r="AJ91" s="12"/>
      <c r="AK91" s="13"/>
      <c r="AL91" s="13"/>
      <c r="AM91" s="13"/>
      <c r="AN91" s="13">
        <f t="shared" si="169"/>
        <v>0</v>
      </c>
      <c r="AO91" s="13"/>
      <c r="AP91" s="13">
        <f t="shared" si="170"/>
        <v>0</v>
      </c>
      <c r="AQ91" s="13"/>
      <c r="AR91" s="13">
        <f t="shared" si="171"/>
        <v>0</v>
      </c>
      <c r="AS91" s="13"/>
      <c r="AT91" s="13">
        <f t="shared" si="172"/>
        <v>0</v>
      </c>
      <c r="AU91" s="13"/>
      <c r="AV91" s="13">
        <f t="shared" si="185"/>
        <v>0</v>
      </c>
      <c r="AW91" s="23"/>
      <c r="AX91" s="42">
        <f t="shared" si="186"/>
        <v>0</v>
      </c>
      <c r="AY91" s="8" t="s">
        <v>311</v>
      </c>
      <c r="AZ91" s="10"/>
    </row>
    <row r="92" spans="1:52" ht="36" x14ac:dyDescent="0.35">
      <c r="A92" s="93" t="s">
        <v>160</v>
      </c>
      <c r="B92" s="99" t="s">
        <v>371</v>
      </c>
      <c r="C92" s="103" t="s">
        <v>11</v>
      </c>
      <c r="D92" s="12"/>
      <c r="E92" s="40"/>
      <c r="F92" s="12"/>
      <c r="G92" s="12"/>
      <c r="H92" s="12"/>
      <c r="I92" s="12"/>
      <c r="J92" s="12"/>
      <c r="K92" s="12"/>
      <c r="L92" s="12"/>
      <c r="M92" s="12">
        <v>18216.060000000001</v>
      </c>
      <c r="N92" s="12">
        <f t="shared" si="159"/>
        <v>18216.060000000001</v>
      </c>
      <c r="O92" s="12"/>
      <c r="P92" s="12">
        <f t="shared" si="181"/>
        <v>18216.060000000001</v>
      </c>
      <c r="Q92" s="21"/>
      <c r="R92" s="40">
        <f t="shared" si="182"/>
        <v>18216.060000000001</v>
      </c>
      <c r="S92" s="12"/>
      <c r="T92" s="40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>
        <f t="shared" si="166"/>
        <v>0</v>
      </c>
      <c r="AF92" s="12"/>
      <c r="AG92" s="12">
        <f t="shared" si="183"/>
        <v>0</v>
      </c>
      <c r="AH92" s="21"/>
      <c r="AI92" s="40">
        <f t="shared" si="184"/>
        <v>0</v>
      </c>
      <c r="AJ92" s="12"/>
      <c r="AK92" s="13"/>
      <c r="AL92" s="13"/>
      <c r="AM92" s="13"/>
      <c r="AN92" s="13"/>
      <c r="AO92" s="13"/>
      <c r="AP92" s="13"/>
      <c r="AQ92" s="13"/>
      <c r="AR92" s="13"/>
      <c r="AS92" s="13"/>
      <c r="AT92" s="13">
        <f t="shared" si="172"/>
        <v>0</v>
      </c>
      <c r="AU92" s="13"/>
      <c r="AV92" s="13">
        <f t="shared" si="185"/>
        <v>0</v>
      </c>
      <c r="AW92" s="23"/>
      <c r="AX92" s="42">
        <f t="shared" si="186"/>
        <v>0</v>
      </c>
      <c r="AY92" s="8" t="s">
        <v>372</v>
      </c>
      <c r="AZ92" s="10"/>
    </row>
    <row r="93" spans="1:52" ht="54" x14ac:dyDescent="0.35">
      <c r="A93" s="141" t="s">
        <v>161</v>
      </c>
      <c r="B93" s="144" t="s">
        <v>378</v>
      </c>
      <c r="C93" s="103" t="s">
        <v>128</v>
      </c>
      <c r="D93" s="12"/>
      <c r="E93" s="40"/>
      <c r="F93" s="12"/>
      <c r="G93" s="12"/>
      <c r="H93" s="12"/>
      <c r="I93" s="12"/>
      <c r="J93" s="12"/>
      <c r="K93" s="12"/>
      <c r="L93" s="12"/>
      <c r="M93" s="12"/>
      <c r="N93" s="12">
        <f t="shared" si="159"/>
        <v>0</v>
      </c>
      <c r="O93" s="12"/>
      <c r="P93" s="12">
        <f t="shared" si="181"/>
        <v>0</v>
      </c>
      <c r="Q93" s="21"/>
      <c r="R93" s="40">
        <f t="shared" si="182"/>
        <v>0</v>
      </c>
      <c r="S93" s="12"/>
      <c r="T93" s="40"/>
      <c r="U93" s="12"/>
      <c r="V93" s="12"/>
      <c r="W93" s="12"/>
      <c r="X93" s="12"/>
      <c r="Y93" s="12"/>
      <c r="Z93" s="12"/>
      <c r="AA93" s="12"/>
      <c r="AB93" s="12"/>
      <c r="AC93" s="12"/>
      <c r="AD93" s="12">
        <v>26408.017</v>
      </c>
      <c r="AE93" s="12">
        <f t="shared" si="166"/>
        <v>26408.017</v>
      </c>
      <c r="AF93" s="12"/>
      <c r="AG93" s="12">
        <f t="shared" si="183"/>
        <v>26408.017</v>
      </c>
      <c r="AH93" s="21"/>
      <c r="AI93" s="40">
        <f t="shared" si="184"/>
        <v>26408.017</v>
      </c>
      <c r="AJ93" s="12"/>
      <c r="AK93" s="13"/>
      <c r="AL93" s="13"/>
      <c r="AM93" s="13"/>
      <c r="AN93" s="13"/>
      <c r="AO93" s="13"/>
      <c r="AP93" s="13"/>
      <c r="AQ93" s="13"/>
      <c r="AR93" s="13"/>
      <c r="AS93" s="13">
        <v>113147.85400000001</v>
      </c>
      <c r="AT93" s="13">
        <f t="shared" si="172"/>
        <v>113147.85400000001</v>
      </c>
      <c r="AU93" s="13"/>
      <c r="AV93" s="13">
        <f t="shared" si="185"/>
        <v>113147.85400000001</v>
      </c>
      <c r="AW93" s="23">
        <v>4511.2209999999995</v>
      </c>
      <c r="AX93" s="42">
        <f t="shared" si="186"/>
        <v>117659.07500000001</v>
      </c>
      <c r="AY93" s="8" t="s">
        <v>373</v>
      </c>
      <c r="AZ93" s="10"/>
    </row>
    <row r="94" spans="1:52" ht="36" x14ac:dyDescent="0.35">
      <c r="A94" s="142"/>
      <c r="B94" s="145"/>
      <c r="C94" s="103" t="s">
        <v>11</v>
      </c>
      <c r="D94" s="12"/>
      <c r="E94" s="40"/>
      <c r="F94" s="12"/>
      <c r="G94" s="12"/>
      <c r="H94" s="12"/>
      <c r="I94" s="12"/>
      <c r="J94" s="12"/>
      <c r="K94" s="12"/>
      <c r="L94" s="12"/>
      <c r="M94" s="12"/>
      <c r="N94" s="12">
        <f t="shared" si="159"/>
        <v>0</v>
      </c>
      <c r="O94" s="12"/>
      <c r="P94" s="12">
        <f t="shared" si="181"/>
        <v>0</v>
      </c>
      <c r="Q94" s="21"/>
      <c r="R94" s="40">
        <f t="shared" si="182"/>
        <v>0</v>
      </c>
      <c r="S94" s="12"/>
      <c r="T94" s="40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>
        <f t="shared" si="166"/>
        <v>0</v>
      </c>
      <c r="AF94" s="12"/>
      <c r="AG94" s="12">
        <f t="shared" si="183"/>
        <v>0</v>
      </c>
      <c r="AH94" s="21"/>
      <c r="AI94" s="40">
        <f t="shared" si="184"/>
        <v>0</v>
      </c>
      <c r="AJ94" s="12"/>
      <c r="AK94" s="13"/>
      <c r="AL94" s="13"/>
      <c r="AM94" s="13"/>
      <c r="AN94" s="13"/>
      <c r="AO94" s="13"/>
      <c r="AP94" s="13"/>
      <c r="AQ94" s="13"/>
      <c r="AR94" s="13"/>
      <c r="AS94" s="13">
        <v>1261.8800000000001</v>
      </c>
      <c r="AT94" s="13">
        <f t="shared" si="172"/>
        <v>1261.8800000000001</v>
      </c>
      <c r="AU94" s="13"/>
      <c r="AV94" s="13">
        <f t="shared" si="185"/>
        <v>1261.8800000000001</v>
      </c>
      <c r="AW94" s="23">
        <v>32.802999999999997</v>
      </c>
      <c r="AX94" s="42">
        <f t="shared" si="186"/>
        <v>1294.683</v>
      </c>
      <c r="AY94" s="8" t="s">
        <v>373</v>
      </c>
      <c r="AZ94" s="10"/>
    </row>
    <row r="95" spans="1:52" ht="54" x14ac:dyDescent="0.35">
      <c r="A95" s="141" t="s">
        <v>162</v>
      </c>
      <c r="B95" s="144" t="s">
        <v>379</v>
      </c>
      <c r="C95" s="103" t="s">
        <v>128</v>
      </c>
      <c r="D95" s="12"/>
      <c r="E95" s="40"/>
      <c r="F95" s="12"/>
      <c r="G95" s="12"/>
      <c r="H95" s="12"/>
      <c r="I95" s="12"/>
      <c r="J95" s="12"/>
      <c r="K95" s="12"/>
      <c r="L95" s="12"/>
      <c r="M95" s="12"/>
      <c r="N95" s="12">
        <f t="shared" si="159"/>
        <v>0</v>
      </c>
      <c r="O95" s="12"/>
      <c r="P95" s="12">
        <f t="shared" si="181"/>
        <v>0</v>
      </c>
      <c r="Q95" s="21"/>
      <c r="R95" s="40">
        <f t="shared" si="182"/>
        <v>0</v>
      </c>
      <c r="S95" s="12"/>
      <c r="T95" s="40"/>
      <c r="U95" s="12"/>
      <c r="V95" s="12"/>
      <c r="W95" s="12"/>
      <c r="X95" s="12"/>
      <c r="Y95" s="12"/>
      <c r="Z95" s="12"/>
      <c r="AA95" s="12"/>
      <c r="AB95" s="12"/>
      <c r="AC95" s="12"/>
      <c r="AD95" s="12">
        <v>26408.017</v>
      </c>
      <c r="AE95" s="12">
        <f t="shared" si="166"/>
        <v>26408.017</v>
      </c>
      <c r="AF95" s="12"/>
      <c r="AG95" s="12">
        <f t="shared" si="183"/>
        <v>26408.017</v>
      </c>
      <c r="AH95" s="21"/>
      <c r="AI95" s="40">
        <f t="shared" si="184"/>
        <v>26408.017</v>
      </c>
      <c r="AJ95" s="12"/>
      <c r="AK95" s="13"/>
      <c r="AL95" s="13"/>
      <c r="AM95" s="13"/>
      <c r="AN95" s="13"/>
      <c r="AO95" s="13"/>
      <c r="AP95" s="13"/>
      <c r="AQ95" s="13"/>
      <c r="AR95" s="13"/>
      <c r="AS95" s="13">
        <v>88973.407000000007</v>
      </c>
      <c r="AT95" s="13">
        <f t="shared" si="172"/>
        <v>88973.407000000007</v>
      </c>
      <c r="AU95" s="13"/>
      <c r="AV95" s="13">
        <f t="shared" si="185"/>
        <v>88973.407000000007</v>
      </c>
      <c r="AW95" s="23">
        <v>3330.49</v>
      </c>
      <c r="AX95" s="42">
        <f t="shared" si="186"/>
        <v>92303.897000000012</v>
      </c>
      <c r="AY95" s="8" t="s">
        <v>374</v>
      </c>
      <c r="AZ95" s="10"/>
    </row>
    <row r="96" spans="1:52" ht="36" x14ac:dyDescent="0.35">
      <c r="A96" s="142"/>
      <c r="B96" s="146"/>
      <c r="C96" s="103" t="s">
        <v>11</v>
      </c>
      <c r="D96" s="12"/>
      <c r="E96" s="40"/>
      <c r="F96" s="12"/>
      <c r="G96" s="12"/>
      <c r="H96" s="12"/>
      <c r="I96" s="12"/>
      <c r="J96" s="12"/>
      <c r="K96" s="12"/>
      <c r="L96" s="12"/>
      <c r="M96" s="12"/>
      <c r="N96" s="12">
        <f t="shared" si="159"/>
        <v>0</v>
      </c>
      <c r="O96" s="12"/>
      <c r="P96" s="12">
        <f t="shared" si="181"/>
        <v>0</v>
      </c>
      <c r="Q96" s="21"/>
      <c r="R96" s="40">
        <f t="shared" si="182"/>
        <v>0</v>
      </c>
      <c r="S96" s="12"/>
      <c r="T96" s="40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>
        <f t="shared" si="166"/>
        <v>0</v>
      </c>
      <c r="AF96" s="12"/>
      <c r="AG96" s="12">
        <f t="shared" si="183"/>
        <v>0</v>
      </c>
      <c r="AH96" s="21"/>
      <c r="AI96" s="40">
        <f t="shared" si="184"/>
        <v>0</v>
      </c>
      <c r="AJ96" s="12"/>
      <c r="AK96" s="13"/>
      <c r="AL96" s="13"/>
      <c r="AM96" s="13"/>
      <c r="AN96" s="13"/>
      <c r="AO96" s="13"/>
      <c r="AP96" s="13"/>
      <c r="AQ96" s="13"/>
      <c r="AR96" s="13"/>
      <c r="AS96" s="13">
        <v>301.82100000000003</v>
      </c>
      <c r="AT96" s="13">
        <f t="shared" si="172"/>
        <v>301.82100000000003</v>
      </c>
      <c r="AU96" s="13"/>
      <c r="AV96" s="13">
        <f t="shared" si="185"/>
        <v>301.82100000000003</v>
      </c>
      <c r="AW96" s="23">
        <v>7.85</v>
      </c>
      <c r="AX96" s="42">
        <f t="shared" si="186"/>
        <v>309.67100000000005</v>
      </c>
      <c r="AY96" s="8" t="s">
        <v>374</v>
      </c>
      <c r="AZ96" s="10"/>
    </row>
    <row r="97" spans="1:53" ht="54" x14ac:dyDescent="0.35">
      <c r="A97" s="93" t="s">
        <v>163</v>
      </c>
      <c r="B97" s="99" t="s">
        <v>397</v>
      </c>
      <c r="C97" s="103" t="s">
        <v>128</v>
      </c>
      <c r="D97" s="12"/>
      <c r="E97" s="40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21"/>
      <c r="R97" s="40">
        <f t="shared" si="182"/>
        <v>0</v>
      </c>
      <c r="S97" s="12"/>
      <c r="T97" s="40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21"/>
      <c r="AI97" s="40">
        <f t="shared" si="184"/>
        <v>0</v>
      </c>
      <c r="AJ97" s="12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23">
        <v>19435.135999999999</v>
      </c>
      <c r="AX97" s="42">
        <f t="shared" si="186"/>
        <v>19435.135999999999</v>
      </c>
      <c r="AY97" s="8" t="s">
        <v>386</v>
      </c>
      <c r="AZ97" s="10"/>
    </row>
    <row r="98" spans="1:53" ht="54" x14ac:dyDescent="0.35">
      <c r="A98" s="93" t="s">
        <v>164</v>
      </c>
      <c r="B98" s="99" t="s">
        <v>396</v>
      </c>
      <c r="C98" s="103" t="s">
        <v>128</v>
      </c>
      <c r="D98" s="12"/>
      <c r="E98" s="40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21"/>
      <c r="R98" s="40">
        <f t="shared" si="182"/>
        <v>0</v>
      </c>
      <c r="S98" s="12"/>
      <c r="T98" s="40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21">
        <v>5817.9</v>
      </c>
      <c r="AI98" s="40">
        <f t="shared" si="184"/>
        <v>5817.9</v>
      </c>
      <c r="AJ98" s="12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23">
        <v>109823.6</v>
      </c>
      <c r="AX98" s="42">
        <f t="shared" si="186"/>
        <v>109823.6</v>
      </c>
      <c r="AY98" s="8" t="s">
        <v>387</v>
      </c>
      <c r="AZ98" s="10"/>
    </row>
    <row r="99" spans="1:53" x14ac:dyDescent="0.35">
      <c r="A99" s="93"/>
      <c r="B99" s="99" t="s">
        <v>26</v>
      </c>
      <c r="C99" s="103"/>
      <c r="D99" s="26">
        <f>D101+D102+D103+D104</f>
        <v>2465080.0999999996</v>
      </c>
      <c r="E99" s="26">
        <f>E101+E102+E103+E104</f>
        <v>-50000</v>
      </c>
      <c r="F99" s="26">
        <f t="shared" si="1"/>
        <v>2415080.0999999996</v>
      </c>
      <c r="G99" s="26">
        <f>G101+G102+G103+G104</f>
        <v>48628.492000000006</v>
      </c>
      <c r="H99" s="26">
        <f t="shared" si="156"/>
        <v>2463708.5919999997</v>
      </c>
      <c r="I99" s="26">
        <f>I101+I102+I103+I104</f>
        <v>0</v>
      </c>
      <c r="J99" s="26">
        <f t="shared" si="157"/>
        <v>2463708.5919999997</v>
      </c>
      <c r="K99" s="26">
        <f>K101+K102+K103+K104</f>
        <v>0</v>
      </c>
      <c r="L99" s="26">
        <f t="shared" si="158"/>
        <v>2463708.5919999997</v>
      </c>
      <c r="M99" s="26">
        <f>M101+M102+M103+M104</f>
        <v>1518729.047</v>
      </c>
      <c r="N99" s="26">
        <f t="shared" si="159"/>
        <v>3982437.6389999995</v>
      </c>
      <c r="O99" s="26">
        <f>O101+O102+O103+O104</f>
        <v>492.76900000000001</v>
      </c>
      <c r="P99" s="26">
        <f t="shared" si="181"/>
        <v>3982930.4079999994</v>
      </c>
      <c r="Q99" s="26">
        <f>Q101+Q102+Q103+Q104</f>
        <v>107278.056</v>
      </c>
      <c r="R99" s="40">
        <f t="shared" si="182"/>
        <v>4090208.4639999992</v>
      </c>
      <c r="S99" s="26">
        <f t="shared" ref="S99:AJ99" si="187">S101+S102+S103+S104</f>
        <v>2999387.4</v>
      </c>
      <c r="T99" s="26">
        <f>T101+T102+T103+T104</f>
        <v>0</v>
      </c>
      <c r="U99" s="26">
        <f t="shared" si="8"/>
        <v>2999387.4</v>
      </c>
      <c r="V99" s="26">
        <f>V101+V102+V103+V104</f>
        <v>3028.9719999999988</v>
      </c>
      <c r="W99" s="26">
        <f t="shared" si="162"/>
        <v>3002416.372</v>
      </c>
      <c r="X99" s="26">
        <f>X101+X102+X103+X104</f>
        <v>-2850</v>
      </c>
      <c r="Y99" s="26">
        <f t="shared" si="163"/>
        <v>2999566.372</v>
      </c>
      <c r="Z99" s="26">
        <f>Z101+Z102+Z103+Z104</f>
        <v>0</v>
      </c>
      <c r="AA99" s="26">
        <f t="shared" si="164"/>
        <v>2999566.372</v>
      </c>
      <c r="AB99" s="26">
        <f>AB101+AB102+AB103+AB104</f>
        <v>0</v>
      </c>
      <c r="AC99" s="26">
        <f t="shared" si="165"/>
        <v>2999566.372</v>
      </c>
      <c r="AD99" s="26">
        <f>AD101+AD102+AD103+AD104</f>
        <v>-1532252.6970000002</v>
      </c>
      <c r="AE99" s="26">
        <f t="shared" si="166"/>
        <v>1467313.6749999998</v>
      </c>
      <c r="AF99" s="26">
        <f>AF101+AF102+AF103+AF104</f>
        <v>0</v>
      </c>
      <c r="AG99" s="26">
        <f t="shared" si="183"/>
        <v>1467313.6749999998</v>
      </c>
      <c r="AH99" s="26">
        <f>AH101+AH102+AH103+AH104</f>
        <v>0</v>
      </c>
      <c r="AI99" s="40">
        <f t="shared" si="184"/>
        <v>1467313.6749999998</v>
      </c>
      <c r="AJ99" s="26">
        <f t="shared" si="187"/>
        <v>2908124.2</v>
      </c>
      <c r="AK99" s="27">
        <f>AK101+AK102+AK103+AK104</f>
        <v>0</v>
      </c>
      <c r="AL99" s="27">
        <f t="shared" si="16"/>
        <v>2908124.2</v>
      </c>
      <c r="AM99" s="27">
        <f>AM101+AM102+AM103+AM104</f>
        <v>7618.7</v>
      </c>
      <c r="AN99" s="27">
        <f t="shared" si="169"/>
        <v>2915742.9000000004</v>
      </c>
      <c r="AO99" s="27">
        <f>AO101+AO102+AO103+AO104</f>
        <v>0</v>
      </c>
      <c r="AP99" s="27">
        <f t="shared" si="170"/>
        <v>2915742.9000000004</v>
      </c>
      <c r="AQ99" s="27">
        <f>AQ101+AQ102+AQ103+AQ104</f>
        <v>0</v>
      </c>
      <c r="AR99" s="27">
        <f t="shared" si="171"/>
        <v>2915742.9000000004</v>
      </c>
      <c r="AS99" s="27">
        <f>AS101+AS102+AS103+AS104</f>
        <v>-20478.373000000007</v>
      </c>
      <c r="AT99" s="27">
        <f t="shared" si="172"/>
        <v>2895264.5270000002</v>
      </c>
      <c r="AU99" s="27">
        <f>AU101+AU102+AU103+AU104</f>
        <v>0</v>
      </c>
      <c r="AV99" s="27">
        <f t="shared" si="185"/>
        <v>2895264.5270000002</v>
      </c>
      <c r="AW99" s="27">
        <f>AW101+AW102+AW103+AW104</f>
        <v>0</v>
      </c>
      <c r="AX99" s="42">
        <f t="shared" si="186"/>
        <v>2895264.5270000002</v>
      </c>
      <c r="AY99" s="28"/>
      <c r="AZ99" s="30"/>
      <c r="BA99" s="29"/>
    </row>
    <row r="100" spans="1:53" x14ac:dyDescent="0.35">
      <c r="A100" s="93"/>
      <c r="B100" s="94" t="s">
        <v>5</v>
      </c>
      <c r="C100" s="103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40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40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42"/>
      <c r="AY100" s="28"/>
      <c r="AZ100" s="30"/>
      <c r="BA100" s="29"/>
    </row>
    <row r="101" spans="1:53" s="78" customFormat="1" ht="20.399999999999999" hidden="1" customHeight="1" x14ac:dyDescent="0.35">
      <c r="A101" s="80"/>
      <c r="B101" s="81" t="s">
        <v>6</v>
      </c>
      <c r="C101" s="82"/>
      <c r="D101" s="26">
        <f>D106+D107+D108+D113+D114+D116+D117+D118+D119+D122</f>
        <v>847638.2</v>
      </c>
      <c r="E101" s="26">
        <f>E106+E107+E108+E113+E114+E116+E117+E118+E119+E122+E115</f>
        <v>-50000</v>
      </c>
      <c r="F101" s="26">
        <f t="shared" si="1"/>
        <v>797638.2</v>
      </c>
      <c r="G101" s="26">
        <f>G106+G107+G113+G114+G116+G117+G118+G119+G122+G115+G132+G133+G134+G110</f>
        <v>35295.692000000003</v>
      </c>
      <c r="H101" s="26">
        <f t="shared" ref="H101:H120" si="188">F101+G101</f>
        <v>832933.89199999999</v>
      </c>
      <c r="I101" s="26">
        <f>I106+I107+I108+I113+I114+I116+I117+I118+I119+I122+I115+I132+I133+I134</f>
        <v>0</v>
      </c>
      <c r="J101" s="26">
        <f t="shared" ref="J101:J120" si="189">H101+I101</f>
        <v>832933.89199999999</v>
      </c>
      <c r="K101" s="26">
        <f>K106+K107+K108+K113+K114+K116+K117+K118+K119+K122+K115+K132+K133+K134</f>
        <v>0</v>
      </c>
      <c r="L101" s="26">
        <f t="shared" ref="L101:L120" si="190">J101+K101</f>
        <v>832933.89199999999</v>
      </c>
      <c r="M101" s="26">
        <f>M106+M107+M113+M114+M116+M117+M118+M119+M122+M115+M132+M133+M134+M110+M138</f>
        <v>207624.37400000001</v>
      </c>
      <c r="N101" s="26">
        <f t="shared" ref="N101:N120" si="191">L101+M101</f>
        <v>1040558.2660000001</v>
      </c>
      <c r="O101" s="26">
        <f>O106+O107+O113+O114+O116+O117+O118+O119+O122+O115+O132+O133+O134+O110+O138</f>
        <v>492.76900000000001</v>
      </c>
      <c r="P101" s="76">
        <f t="shared" ref="P101:P108" si="192">N101+O101</f>
        <v>1041051.035</v>
      </c>
      <c r="Q101" s="76">
        <f>Q106+Q107+Q113+Q114+Q116+Q117+Q118+Q119+Q122+Q115+Q132+Q133+Q134+Q110+Q138+Q105</f>
        <v>107278.056</v>
      </c>
      <c r="R101" s="76">
        <f t="shared" ref="R101:R108" si="193">P101+Q101</f>
        <v>1148329.091</v>
      </c>
      <c r="S101" s="26">
        <f t="shared" ref="S101:AJ101" si="194">S106+S107+S108+S113+S114+S116+S117+S118+S119+S122</f>
        <v>641238.39999999991</v>
      </c>
      <c r="T101" s="26">
        <f>T106+T107+T108+T113+T114+T116+T117+T118+T119+T122+T115</f>
        <v>0</v>
      </c>
      <c r="U101" s="26">
        <f t="shared" si="8"/>
        <v>641238.39999999991</v>
      </c>
      <c r="V101" s="26">
        <f>V106+V107+V108+V113+V114+V116+V117+V118+V119+V122+V115+V132+V133+V134</f>
        <v>-13154.028</v>
      </c>
      <c r="W101" s="26">
        <f t="shared" ref="W101:W120" si="195">U101+V101</f>
        <v>628084.37199999986</v>
      </c>
      <c r="X101" s="26">
        <f>X106+X107+X108+X113+X114+X116+X117+X118+X119+X122+X115+X132+X133+X134</f>
        <v>0</v>
      </c>
      <c r="Y101" s="26">
        <f t="shared" ref="Y101:Y120" si="196">W101+X101</f>
        <v>628084.37199999986</v>
      </c>
      <c r="Z101" s="26">
        <f>Z106+Z107+Z108+Z113+Z114+Z116+Z117+Z118+Z119+Z122+Z115+Z132+Z133+Z134</f>
        <v>0</v>
      </c>
      <c r="AA101" s="26">
        <f t="shared" ref="AA101:AA120" si="197">Y101+Z101</f>
        <v>628084.37199999986</v>
      </c>
      <c r="AB101" s="26">
        <f>AB106+AB107+AB108+AB113+AB114+AB116+AB117+AB118+AB119+AB122+AB115+AB132+AB133+AB134</f>
        <v>0</v>
      </c>
      <c r="AC101" s="26">
        <f t="shared" ref="AC101:AC120" si="198">AA101+AB101</f>
        <v>628084.37199999986</v>
      </c>
      <c r="AD101" s="26">
        <f>AD106+AD107+AD113+AD114+AD116+AD117+AD118+AD119+AD122+AD115+AD132+AD133+AD134+AD110+AD138</f>
        <v>-128140.49400000001</v>
      </c>
      <c r="AE101" s="26">
        <f t="shared" ref="AE101:AE120" si="199">AC101+AD101</f>
        <v>499943.87799999985</v>
      </c>
      <c r="AF101" s="26">
        <f>AF106+AF107+AF113+AF114+AF116+AF117+AF118+AF119+AF122+AF115+AF132+AF133+AF134+AF110+AF138</f>
        <v>0</v>
      </c>
      <c r="AG101" s="76">
        <f t="shared" ref="AG101:AG108" si="200">AE101+AF101</f>
        <v>499943.87799999985</v>
      </c>
      <c r="AH101" s="76">
        <f>AH106+AH107+AH113+AH114+AH116+AH117+AH118+AH119+AH122+AH115+AH132+AH133+AH134+AH110+AH138</f>
        <v>0</v>
      </c>
      <c r="AI101" s="76">
        <f t="shared" ref="AI101:AI108" si="201">AG101+AH101</f>
        <v>499943.87799999985</v>
      </c>
      <c r="AJ101" s="26">
        <f t="shared" si="194"/>
        <v>457987</v>
      </c>
      <c r="AK101" s="27">
        <f>AK106+AK107+AK108+AK113+AK114+AK116+AK117+AK118+AK119+AK122+AK115</f>
        <v>0</v>
      </c>
      <c r="AL101" s="27">
        <f t="shared" si="16"/>
        <v>457987</v>
      </c>
      <c r="AM101" s="27">
        <f>AM106+AM107+AM108+AM113+AM114+AM116+AM117+AM118+AM119+AM122+AM115+AM132+AM133+AM134</f>
        <v>0</v>
      </c>
      <c r="AN101" s="27">
        <f t="shared" ref="AN101:AN120" si="202">AL101+AM101</f>
        <v>457987</v>
      </c>
      <c r="AO101" s="27">
        <f>AO106+AO107+AO108+AO113+AO114+AO116+AO117+AO118+AO119+AO122+AO115+AO132+AO133+AO134</f>
        <v>0</v>
      </c>
      <c r="AP101" s="27">
        <f t="shared" ref="AP101:AP120" si="203">AN101+AO101</f>
        <v>457987</v>
      </c>
      <c r="AQ101" s="27">
        <f>AQ106+AQ107+AQ108+AQ113+AQ114+AQ116+AQ117+AQ118+AQ119+AQ122+AQ115+AQ132+AQ133+AQ134</f>
        <v>0</v>
      </c>
      <c r="AR101" s="27">
        <f t="shared" ref="AR101:AR120" si="204">AP101+AQ101</f>
        <v>457987</v>
      </c>
      <c r="AS101" s="27">
        <f>AS106+AS107+AS113+AS114+AS116+AS117+AS118+AS119+AS122+AS115+AS132+AS133+AS134+AS110+AS138</f>
        <v>51669.557999999997</v>
      </c>
      <c r="AT101" s="27">
        <f t="shared" ref="AT101:AT120" si="205">AR101+AS101</f>
        <v>509656.55800000002</v>
      </c>
      <c r="AU101" s="27">
        <f>AU106+AU107+AU113+AU114+AU116+AU117+AU118+AU119+AU122+AU115+AU132+AU133+AU134+AU110+AU138</f>
        <v>0</v>
      </c>
      <c r="AV101" s="77">
        <f t="shared" ref="AV101:AV108" si="206">AT101+AU101</f>
        <v>509656.55800000002</v>
      </c>
      <c r="AW101" s="77">
        <f>AW106+AW107+AW113+AW114+AW116+AW117+AW118+AW119+AW122+AW115+AW132+AW133+AW134+AW110+AW138</f>
        <v>0</v>
      </c>
      <c r="AX101" s="77">
        <f t="shared" ref="AX101:AX108" si="207">AV101+AW101</f>
        <v>509656.55800000002</v>
      </c>
      <c r="AY101" s="28"/>
      <c r="AZ101" s="30">
        <v>0</v>
      </c>
      <c r="BA101" s="29"/>
    </row>
    <row r="102" spans="1:53" x14ac:dyDescent="0.35">
      <c r="A102" s="93"/>
      <c r="B102" s="98" t="s">
        <v>12</v>
      </c>
      <c r="C102" s="103"/>
      <c r="D102" s="26">
        <f>D123+D127+D130</f>
        <v>812467.89999999991</v>
      </c>
      <c r="E102" s="26">
        <f>E123+E127+E130</f>
        <v>0</v>
      </c>
      <c r="F102" s="26">
        <f t="shared" si="1"/>
        <v>812467.89999999991</v>
      </c>
      <c r="G102" s="26">
        <f>G123+G127+G130+G137</f>
        <v>3455.7999999999997</v>
      </c>
      <c r="H102" s="26">
        <f t="shared" si="188"/>
        <v>815923.7</v>
      </c>
      <c r="I102" s="26">
        <f>I123+I127+I130+I137</f>
        <v>0</v>
      </c>
      <c r="J102" s="26">
        <f t="shared" si="189"/>
        <v>815923.7</v>
      </c>
      <c r="K102" s="26">
        <f>K123+K127+K130+K137</f>
        <v>0</v>
      </c>
      <c r="L102" s="26">
        <f t="shared" si="190"/>
        <v>815923.7</v>
      </c>
      <c r="M102" s="26">
        <f>M123+M127+M130+M137+M111</f>
        <v>13110.306999999999</v>
      </c>
      <c r="N102" s="26">
        <f t="shared" si="191"/>
        <v>829034.00699999998</v>
      </c>
      <c r="O102" s="26">
        <f>O123+O127+O130+O137+O111</f>
        <v>0</v>
      </c>
      <c r="P102" s="26">
        <f t="shared" si="192"/>
        <v>829034.00699999998</v>
      </c>
      <c r="Q102" s="26">
        <f>Q123+Q127+Q130+Q137+Q111</f>
        <v>0</v>
      </c>
      <c r="R102" s="40">
        <f t="shared" si="193"/>
        <v>829034.00699999998</v>
      </c>
      <c r="S102" s="26">
        <f t="shared" ref="S102:AJ102" si="208">S123+S127+S130</f>
        <v>215662.2</v>
      </c>
      <c r="T102" s="26">
        <f>T123+T127+T130</f>
        <v>0</v>
      </c>
      <c r="U102" s="26">
        <f t="shared" si="8"/>
        <v>215662.2</v>
      </c>
      <c r="V102" s="26">
        <f>V123+V127+V130+V137</f>
        <v>9024.7999999999993</v>
      </c>
      <c r="W102" s="26">
        <f t="shared" si="195"/>
        <v>224687</v>
      </c>
      <c r="X102" s="26">
        <f>X123+X127+X130+X137</f>
        <v>-2850</v>
      </c>
      <c r="Y102" s="26">
        <f t="shared" si="196"/>
        <v>221837</v>
      </c>
      <c r="Z102" s="26">
        <f>Z123+Z127+Z130+Z137</f>
        <v>0</v>
      </c>
      <c r="AA102" s="26">
        <f t="shared" si="197"/>
        <v>221837</v>
      </c>
      <c r="AB102" s="26">
        <f>AB123+AB127+AB130+AB137</f>
        <v>0</v>
      </c>
      <c r="AC102" s="26">
        <f t="shared" si="198"/>
        <v>221837</v>
      </c>
      <c r="AD102" s="26">
        <f>AD123+AD127+AD130+AD137+AD111</f>
        <v>-9621.643</v>
      </c>
      <c r="AE102" s="26">
        <f t="shared" si="199"/>
        <v>212215.35699999999</v>
      </c>
      <c r="AF102" s="26">
        <f>AF123+AF127+AF130+AF137+AF111</f>
        <v>0</v>
      </c>
      <c r="AG102" s="26">
        <f t="shared" si="200"/>
        <v>212215.35699999999</v>
      </c>
      <c r="AH102" s="26">
        <f>AH123+AH127+AH130+AH137+AH111</f>
        <v>0</v>
      </c>
      <c r="AI102" s="40">
        <f t="shared" si="201"/>
        <v>212215.35699999999</v>
      </c>
      <c r="AJ102" s="26">
        <f t="shared" si="208"/>
        <v>209404.9</v>
      </c>
      <c r="AK102" s="27">
        <f>AK123+AK127+AK130</f>
        <v>0</v>
      </c>
      <c r="AL102" s="27">
        <f t="shared" si="16"/>
        <v>209404.9</v>
      </c>
      <c r="AM102" s="27">
        <f>AM123+AM127+AM130+AM137</f>
        <v>11201.5</v>
      </c>
      <c r="AN102" s="27">
        <f t="shared" si="202"/>
        <v>220606.4</v>
      </c>
      <c r="AO102" s="27">
        <f>AO123+AO127+AO130+AO137</f>
        <v>0</v>
      </c>
      <c r="AP102" s="27">
        <f t="shared" si="203"/>
        <v>220606.4</v>
      </c>
      <c r="AQ102" s="27">
        <f>AQ123+AQ127+AQ130+AQ137</f>
        <v>0</v>
      </c>
      <c r="AR102" s="27">
        <f t="shared" si="204"/>
        <v>220606.4</v>
      </c>
      <c r="AS102" s="27">
        <f>AS123+AS127+AS130+AS137+AS111</f>
        <v>-3607.3510000000001</v>
      </c>
      <c r="AT102" s="27">
        <f t="shared" si="205"/>
        <v>216999.049</v>
      </c>
      <c r="AU102" s="27">
        <f>AU123+AU127+AU130+AU137+AU111</f>
        <v>0</v>
      </c>
      <c r="AV102" s="27">
        <f t="shared" si="206"/>
        <v>216999.049</v>
      </c>
      <c r="AW102" s="27">
        <f>AW123+AW127+AW130+AW137+AW111</f>
        <v>0</v>
      </c>
      <c r="AX102" s="42">
        <f t="shared" si="207"/>
        <v>216999.049</v>
      </c>
      <c r="AY102" s="28"/>
      <c r="AZ102" s="30"/>
      <c r="BA102" s="29"/>
    </row>
    <row r="103" spans="1:53" x14ac:dyDescent="0.35">
      <c r="A103" s="93"/>
      <c r="B103" s="98" t="s">
        <v>19</v>
      </c>
      <c r="C103" s="103"/>
      <c r="D103" s="26">
        <f>D131</f>
        <v>130817.7</v>
      </c>
      <c r="E103" s="26">
        <f>E131</f>
        <v>0</v>
      </c>
      <c r="F103" s="26">
        <f t="shared" si="1"/>
        <v>130817.7</v>
      </c>
      <c r="G103" s="26">
        <f>G131</f>
        <v>9877</v>
      </c>
      <c r="H103" s="26">
        <f t="shared" si="188"/>
        <v>140694.70000000001</v>
      </c>
      <c r="I103" s="26">
        <f>I131</f>
        <v>0</v>
      </c>
      <c r="J103" s="26">
        <f t="shared" si="189"/>
        <v>140694.70000000001</v>
      </c>
      <c r="K103" s="26">
        <f>K131</f>
        <v>0</v>
      </c>
      <c r="L103" s="26">
        <f t="shared" si="190"/>
        <v>140694.70000000001</v>
      </c>
      <c r="M103" s="26">
        <f>M131+M112</f>
        <v>346281.3</v>
      </c>
      <c r="N103" s="26">
        <f t="shared" si="191"/>
        <v>486976</v>
      </c>
      <c r="O103" s="26">
        <f>O131+O112</f>
        <v>0</v>
      </c>
      <c r="P103" s="26">
        <f t="shared" si="192"/>
        <v>486976</v>
      </c>
      <c r="Q103" s="26">
        <f>Q131+Q112</f>
        <v>0</v>
      </c>
      <c r="R103" s="40">
        <f t="shared" si="193"/>
        <v>486976</v>
      </c>
      <c r="S103" s="26">
        <f t="shared" ref="S103:AJ103" si="209">S131</f>
        <v>137475.1</v>
      </c>
      <c r="T103" s="26">
        <f>T131</f>
        <v>0</v>
      </c>
      <c r="U103" s="26">
        <f t="shared" si="8"/>
        <v>137475.1</v>
      </c>
      <c r="V103" s="26">
        <f>V131</f>
        <v>7158.2</v>
      </c>
      <c r="W103" s="26">
        <f t="shared" si="195"/>
        <v>144633.30000000002</v>
      </c>
      <c r="X103" s="26">
        <f>X131</f>
        <v>0</v>
      </c>
      <c r="Y103" s="26">
        <f t="shared" si="196"/>
        <v>144633.30000000002</v>
      </c>
      <c r="Z103" s="26">
        <f>Z131</f>
        <v>0</v>
      </c>
      <c r="AA103" s="26">
        <f t="shared" si="197"/>
        <v>144633.30000000002</v>
      </c>
      <c r="AB103" s="26">
        <f>AB131</f>
        <v>0</v>
      </c>
      <c r="AC103" s="26">
        <f t="shared" si="198"/>
        <v>144633.30000000002</v>
      </c>
      <c r="AD103" s="26">
        <f>AD131+AD112</f>
        <v>0</v>
      </c>
      <c r="AE103" s="26">
        <f t="shared" si="199"/>
        <v>144633.30000000002</v>
      </c>
      <c r="AF103" s="26">
        <f>AF131+AF112</f>
        <v>0</v>
      </c>
      <c r="AG103" s="26">
        <f t="shared" si="200"/>
        <v>144633.30000000002</v>
      </c>
      <c r="AH103" s="26">
        <f>AH131+AH112</f>
        <v>0</v>
      </c>
      <c r="AI103" s="40">
        <f t="shared" si="201"/>
        <v>144633.30000000002</v>
      </c>
      <c r="AJ103" s="26">
        <f t="shared" si="209"/>
        <v>137475.1</v>
      </c>
      <c r="AK103" s="27">
        <f>AK131</f>
        <v>0</v>
      </c>
      <c r="AL103" s="27">
        <f t="shared" si="16"/>
        <v>137475.1</v>
      </c>
      <c r="AM103" s="27">
        <f>AM131</f>
        <v>-3582.8</v>
      </c>
      <c r="AN103" s="27">
        <f t="shared" si="202"/>
        <v>133892.30000000002</v>
      </c>
      <c r="AO103" s="27">
        <f>AO131</f>
        <v>0</v>
      </c>
      <c r="AP103" s="27">
        <f t="shared" si="203"/>
        <v>133892.30000000002</v>
      </c>
      <c r="AQ103" s="27">
        <f>AQ131</f>
        <v>0</v>
      </c>
      <c r="AR103" s="27">
        <f t="shared" si="204"/>
        <v>133892.30000000002</v>
      </c>
      <c r="AS103" s="27">
        <f>AS131+AS112</f>
        <v>0</v>
      </c>
      <c r="AT103" s="27">
        <f t="shared" si="205"/>
        <v>133892.30000000002</v>
      </c>
      <c r="AU103" s="27">
        <f>AU131+AU112</f>
        <v>0</v>
      </c>
      <c r="AV103" s="27">
        <f t="shared" si="206"/>
        <v>133892.30000000002</v>
      </c>
      <c r="AW103" s="27">
        <f>AW131+AW112</f>
        <v>0</v>
      </c>
      <c r="AX103" s="42">
        <f t="shared" si="207"/>
        <v>133892.30000000002</v>
      </c>
      <c r="AY103" s="28"/>
      <c r="AZ103" s="30"/>
      <c r="BA103" s="29"/>
    </row>
    <row r="104" spans="1:53" ht="36" x14ac:dyDescent="0.35">
      <c r="A104" s="93"/>
      <c r="B104" s="98" t="s">
        <v>28</v>
      </c>
      <c r="C104" s="103"/>
      <c r="D104" s="26">
        <f>D124</f>
        <v>674156.3</v>
      </c>
      <c r="E104" s="26">
        <f>E124</f>
        <v>0</v>
      </c>
      <c r="F104" s="26">
        <f t="shared" si="1"/>
        <v>674156.3</v>
      </c>
      <c r="G104" s="26">
        <f>G124</f>
        <v>0</v>
      </c>
      <c r="H104" s="26">
        <f t="shared" si="188"/>
        <v>674156.3</v>
      </c>
      <c r="I104" s="26">
        <f>I124</f>
        <v>0</v>
      </c>
      <c r="J104" s="26">
        <f t="shared" si="189"/>
        <v>674156.3</v>
      </c>
      <c r="K104" s="26">
        <f>K124</f>
        <v>0</v>
      </c>
      <c r="L104" s="26">
        <f t="shared" si="190"/>
        <v>674156.3</v>
      </c>
      <c r="M104" s="26">
        <f>M124</f>
        <v>951713.06599999999</v>
      </c>
      <c r="N104" s="26">
        <f t="shared" si="191"/>
        <v>1625869.3659999999</v>
      </c>
      <c r="O104" s="26">
        <f>O124</f>
        <v>0</v>
      </c>
      <c r="P104" s="26">
        <f t="shared" si="192"/>
        <v>1625869.3659999999</v>
      </c>
      <c r="Q104" s="26">
        <f>Q124</f>
        <v>0</v>
      </c>
      <c r="R104" s="40">
        <f t="shared" si="193"/>
        <v>1625869.3659999999</v>
      </c>
      <c r="S104" s="26">
        <f t="shared" ref="S104:AJ104" si="210">S124</f>
        <v>2005011.7</v>
      </c>
      <c r="T104" s="26">
        <f>T124</f>
        <v>0</v>
      </c>
      <c r="U104" s="26">
        <f t="shared" si="8"/>
        <v>2005011.7</v>
      </c>
      <c r="V104" s="26">
        <f>V124</f>
        <v>0</v>
      </c>
      <c r="W104" s="26">
        <f t="shared" si="195"/>
        <v>2005011.7</v>
      </c>
      <c r="X104" s="26">
        <f>X124</f>
        <v>0</v>
      </c>
      <c r="Y104" s="26">
        <f t="shared" si="196"/>
        <v>2005011.7</v>
      </c>
      <c r="Z104" s="26">
        <f>Z124</f>
        <v>0</v>
      </c>
      <c r="AA104" s="26">
        <f t="shared" si="197"/>
        <v>2005011.7</v>
      </c>
      <c r="AB104" s="26">
        <f>AB124</f>
        <v>0</v>
      </c>
      <c r="AC104" s="26">
        <f t="shared" si="198"/>
        <v>2005011.7</v>
      </c>
      <c r="AD104" s="26">
        <f>AD124</f>
        <v>-1394490.56</v>
      </c>
      <c r="AE104" s="26">
        <f t="shared" si="199"/>
        <v>610521.1399999999</v>
      </c>
      <c r="AF104" s="26">
        <f>AF124</f>
        <v>0</v>
      </c>
      <c r="AG104" s="26">
        <f t="shared" si="200"/>
        <v>610521.1399999999</v>
      </c>
      <c r="AH104" s="26">
        <f>AH124</f>
        <v>0</v>
      </c>
      <c r="AI104" s="40">
        <f t="shared" si="201"/>
        <v>610521.1399999999</v>
      </c>
      <c r="AJ104" s="26">
        <f t="shared" si="210"/>
        <v>2103257.2000000002</v>
      </c>
      <c r="AK104" s="27">
        <f>AK124</f>
        <v>0</v>
      </c>
      <c r="AL104" s="27">
        <f t="shared" si="16"/>
        <v>2103257.2000000002</v>
      </c>
      <c r="AM104" s="27">
        <f>AM124</f>
        <v>0</v>
      </c>
      <c r="AN104" s="27">
        <f t="shared" si="202"/>
        <v>2103257.2000000002</v>
      </c>
      <c r="AO104" s="27">
        <f>AO124</f>
        <v>0</v>
      </c>
      <c r="AP104" s="27">
        <f t="shared" si="203"/>
        <v>2103257.2000000002</v>
      </c>
      <c r="AQ104" s="27">
        <f>AQ124</f>
        <v>0</v>
      </c>
      <c r="AR104" s="27">
        <f t="shared" si="204"/>
        <v>2103257.2000000002</v>
      </c>
      <c r="AS104" s="27">
        <f>AS124</f>
        <v>-68540.58</v>
      </c>
      <c r="AT104" s="27">
        <f t="shared" si="205"/>
        <v>2034716.62</v>
      </c>
      <c r="AU104" s="27">
        <f>AU124</f>
        <v>0</v>
      </c>
      <c r="AV104" s="27">
        <f t="shared" si="206"/>
        <v>2034716.62</v>
      </c>
      <c r="AW104" s="27">
        <f>AW124</f>
        <v>0</v>
      </c>
      <c r="AX104" s="42">
        <f t="shared" si="207"/>
        <v>2034716.62</v>
      </c>
      <c r="AY104" s="28"/>
      <c r="AZ104" s="30"/>
      <c r="BA104" s="29"/>
    </row>
    <row r="105" spans="1:53" ht="72" x14ac:dyDescent="0.35">
      <c r="A105" s="93" t="s">
        <v>165</v>
      </c>
      <c r="B105" s="98" t="s">
        <v>398</v>
      </c>
      <c r="C105" s="103" t="s">
        <v>11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73"/>
      <c r="Q105" s="73">
        <v>69106.292000000001</v>
      </c>
      <c r="R105" s="40">
        <f t="shared" si="193"/>
        <v>69106.292000000001</v>
      </c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73"/>
      <c r="AH105" s="73"/>
      <c r="AI105" s="40">
        <f t="shared" si="201"/>
        <v>0</v>
      </c>
      <c r="AJ105" s="26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79"/>
      <c r="AW105" s="79"/>
      <c r="AX105" s="42">
        <f t="shared" si="207"/>
        <v>0</v>
      </c>
      <c r="AY105" s="28"/>
      <c r="AZ105" s="30"/>
      <c r="BA105" s="29"/>
    </row>
    <row r="106" spans="1:53" ht="54" x14ac:dyDescent="0.35">
      <c r="A106" s="93" t="s">
        <v>166</v>
      </c>
      <c r="B106" s="98" t="s">
        <v>65</v>
      </c>
      <c r="C106" s="103" t="s">
        <v>128</v>
      </c>
      <c r="D106" s="12">
        <v>0</v>
      </c>
      <c r="E106" s="40">
        <v>0</v>
      </c>
      <c r="F106" s="12">
        <f t="shared" ref="F106:F186" si="211">D106+E106</f>
        <v>0</v>
      </c>
      <c r="G106" s="12">
        <v>0</v>
      </c>
      <c r="H106" s="12">
        <f t="shared" si="188"/>
        <v>0</v>
      </c>
      <c r="I106" s="12">
        <v>0</v>
      </c>
      <c r="J106" s="12">
        <f t="shared" si="189"/>
        <v>0</v>
      </c>
      <c r="K106" s="12">
        <v>0</v>
      </c>
      <c r="L106" s="12">
        <f t="shared" si="190"/>
        <v>0</v>
      </c>
      <c r="M106" s="12">
        <v>0</v>
      </c>
      <c r="N106" s="12">
        <f t="shared" si="191"/>
        <v>0</v>
      </c>
      <c r="O106" s="12">
        <v>0</v>
      </c>
      <c r="P106" s="12">
        <f t="shared" si="192"/>
        <v>0</v>
      </c>
      <c r="Q106" s="21">
        <v>0</v>
      </c>
      <c r="R106" s="40">
        <f t="shared" si="193"/>
        <v>0</v>
      </c>
      <c r="S106" s="12">
        <v>33198.1</v>
      </c>
      <c r="T106" s="40">
        <v>0</v>
      </c>
      <c r="U106" s="12">
        <f t="shared" ref="U106:U186" si="212">S106+T106</f>
        <v>33198.1</v>
      </c>
      <c r="V106" s="12">
        <v>0</v>
      </c>
      <c r="W106" s="12">
        <f t="shared" si="195"/>
        <v>33198.1</v>
      </c>
      <c r="X106" s="12">
        <v>0</v>
      </c>
      <c r="Y106" s="12">
        <f t="shared" si="196"/>
        <v>33198.1</v>
      </c>
      <c r="Z106" s="12">
        <v>0</v>
      </c>
      <c r="AA106" s="12">
        <f t="shared" si="197"/>
        <v>33198.1</v>
      </c>
      <c r="AB106" s="12">
        <v>0</v>
      </c>
      <c r="AC106" s="12">
        <f t="shared" si="198"/>
        <v>33198.1</v>
      </c>
      <c r="AD106" s="12">
        <v>0</v>
      </c>
      <c r="AE106" s="12">
        <f t="shared" si="199"/>
        <v>33198.1</v>
      </c>
      <c r="AF106" s="12">
        <v>0</v>
      </c>
      <c r="AG106" s="12">
        <f t="shared" si="200"/>
        <v>33198.1</v>
      </c>
      <c r="AH106" s="21">
        <v>0</v>
      </c>
      <c r="AI106" s="40">
        <f t="shared" si="201"/>
        <v>33198.1</v>
      </c>
      <c r="AJ106" s="13">
        <v>0</v>
      </c>
      <c r="AK106" s="13">
        <v>0</v>
      </c>
      <c r="AL106" s="13">
        <f t="shared" ref="AL106:AL186" si="213">AJ106+AK106</f>
        <v>0</v>
      </c>
      <c r="AM106" s="13">
        <v>0</v>
      </c>
      <c r="AN106" s="13">
        <f t="shared" si="202"/>
        <v>0</v>
      </c>
      <c r="AO106" s="13">
        <v>0</v>
      </c>
      <c r="AP106" s="13">
        <f t="shared" si="203"/>
        <v>0</v>
      </c>
      <c r="AQ106" s="13">
        <v>0</v>
      </c>
      <c r="AR106" s="13">
        <f t="shared" si="204"/>
        <v>0</v>
      </c>
      <c r="AS106" s="13">
        <v>0</v>
      </c>
      <c r="AT106" s="13">
        <f t="shared" si="205"/>
        <v>0</v>
      </c>
      <c r="AU106" s="13">
        <v>0</v>
      </c>
      <c r="AV106" s="13">
        <f t="shared" si="206"/>
        <v>0</v>
      </c>
      <c r="AW106" s="23">
        <v>0</v>
      </c>
      <c r="AX106" s="42">
        <f t="shared" si="207"/>
        <v>0</v>
      </c>
      <c r="AY106" s="8" t="s">
        <v>99</v>
      </c>
      <c r="AZ106" s="10"/>
    </row>
    <row r="107" spans="1:53" ht="54" x14ac:dyDescent="0.35">
      <c r="A107" s="93" t="s">
        <v>167</v>
      </c>
      <c r="B107" s="98" t="s">
        <v>66</v>
      </c>
      <c r="C107" s="103" t="s">
        <v>128</v>
      </c>
      <c r="D107" s="12">
        <v>99000</v>
      </c>
      <c r="E107" s="40">
        <v>-50000</v>
      </c>
      <c r="F107" s="12">
        <f t="shared" si="211"/>
        <v>49000</v>
      </c>
      <c r="G107" s="12"/>
      <c r="H107" s="12">
        <f t="shared" si="188"/>
        <v>49000</v>
      </c>
      <c r="I107" s="12"/>
      <c r="J107" s="12">
        <f t="shared" si="189"/>
        <v>49000</v>
      </c>
      <c r="K107" s="12"/>
      <c r="L107" s="12">
        <f t="shared" si="190"/>
        <v>49000</v>
      </c>
      <c r="M107" s="12">
        <v>193717.85</v>
      </c>
      <c r="N107" s="12">
        <f t="shared" si="191"/>
        <v>242717.85</v>
      </c>
      <c r="O107" s="12"/>
      <c r="P107" s="12">
        <f t="shared" si="192"/>
        <v>242717.85</v>
      </c>
      <c r="Q107" s="21"/>
      <c r="R107" s="40">
        <f t="shared" si="193"/>
        <v>242717.85</v>
      </c>
      <c r="S107" s="12">
        <v>317159.3</v>
      </c>
      <c r="T107" s="40"/>
      <c r="U107" s="12">
        <f t="shared" si="212"/>
        <v>317159.3</v>
      </c>
      <c r="V107" s="12"/>
      <c r="W107" s="12">
        <f t="shared" si="195"/>
        <v>317159.3</v>
      </c>
      <c r="X107" s="12"/>
      <c r="Y107" s="12">
        <f t="shared" si="196"/>
        <v>317159.3</v>
      </c>
      <c r="Z107" s="12"/>
      <c r="AA107" s="12">
        <f t="shared" si="197"/>
        <v>317159.3</v>
      </c>
      <c r="AB107" s="12"/>
      <c r="AC107" s="12">
        <f t="shared" si="198"/>
        <v>317159.3</v>
      </c>
      <c r="AD107" s="12">
        <v>-193717.85</v>
      </c>
      <c r="AE107" s="12">
        <f t="shared" si="199"/>
        <v>123441.44999999998</v>
      </c>
      <c r="AF107" s="12"/>
      <c r="AG107" s="12">
        <f t="shared" si="200"/>
        <v>123441.44999999998</v>
      </c>
      <c r="AH107" s="21"/>
      <c r="AI107" s="40">
        <f t="shared" si="201"/>
        <v>123441.44999999998</v>
      </c>
      <c r="AJ107" s="13">
        <v>0</v>
      </c>
      <c r="AK107" s="13"/>
      <c r="AL107" s="13">
        <f t="shared" si="213"/>
        <v>0</v>
      </c>
      <c r="AM107" s="13"/>
      <c r="AN107" s="13">
        <f t="shared" si="202"/>
        <v>0</v>
      </c>
      <c r="AO107" s="13"/>
      <c r="AP107" s="13">
        <f t="shared" si="203"/>
        <v>0</v>
      </c>
      <c r="AQ107" s="13"/>
      <c r="AR107" s="13">
        <f t="shared" si="204"/>
        <v>0</v>
      </c>
      <c r="AS107" s="13"/>
      <c r="AT107" s="13">
        <f t="shared" si="205"/>
        <v>0</v>
      </c>
      <c r="AU107" s="13"/>
      <c r="AV107" s="13">
        <f t="shared" si="206"/>
        <v>0</v>
      </c>
      <c r="AW107" s="23"/>
      <c r="AX107" s="42">
        <f t="shared" si="207"/>
        <v>0</v>
      </c>
      <c r="AY107" s="8" t="s">
        <v>100</v>
      </c>
      <c r="AZ107" s="10"/>
    </row>
    <row r="108" spans="1:53" ht="90" x14ac:dyDescent="0.35">
      <c r="A108" s="93" t="s">
        <v>168</v>
      </c>
      <c r="B108" s="98" t="s">
        <v>381</v>
      </c>
      <c r="C108" s="103" t="s">
        <v>128</v>
      </c>
      <c r="D108" s="12">
        <v>0</v>
      </c>
      <c r="E108" s="40">
        <v>0</v>
      </c>
      <c r="F108" s="12">
        <f t="shared" si="211"/>
        <v>0</v>
      </c>
      <c r="G108" s="12">
        <f>364.881+12789.147</f>
        <v>13154.028</v>
      </c>
      <c r="H108" s="12">
        <f t="shared" si="188"/>
        <v>13154.028</v>
      </c>
      <c r="I108" s="12"/>
      <c r="J108" s="12">
        <f t="shared" si="189"/>
        <v>13154.028</v>
      </c>
      <c r="K108" s="12"/>
      <c r="L108" s="12">
        <f t="shared" si="190"/>
        <v>13154.028</v>
      </c>
      <c r="M108" s="12">
        <f>M110+M111+M112</f>
        <v>364506.57899999997</v>
      </c>
      <c r="N108" s="12">
        <f t="shared" si="191"/>
        <v>377660.60699999996</v>
      </c>
      <c r="O108" s="12">
        <f>O110+O111+O112</f>
        <v>0</v>
      </c>
      <c r="P108" s="12">
        <f t="shared" si="192"/>
        <v>377660.60699999996</v>
      </c>
      <c r="Q108" s="21">
        <f>Q110+Q111+Q112</f>
        <v>0</v>
      </c>
      <c r="R108" s="40">
        <f t="shared" si="193"/>
        <v>377660.60699999996</v>
      </c>
      <c r="S108" s="12">
        <v>90000</v>
      </c>
      <c r="T108" s="40">
        <v>0</v>
      </c>
      <c r="U108" s="12">
        <f>S108+T108</f>
        <v>90000</v>
      </c>
      <c r="V108" s="12">
        <v>-13154.028</v>
      </c>
      <c r="W108" s="12">
        <f t="shared" si="195"/>
        <v>76845.971999999994</v>
      </c>
      <c r="X108" s="12"/>
      <c r="Y108" s="12">
        <f t="shared" si="196"/>
        <v>76845.971999999994</v>
      </c>
      <c r="Z108" s="12"/>
      <c r="AA108" s="12">
        <f t="shared" si="197"/>
        <v>76845.971999999994</v>
      </c>
      <c r="AB108" s="12"/>
      <c r="AC108" s="12">
        <f t="shared" si="198"/>
        <v>76845.971999999994</v>
      </c>
      <c r="AD108" s="12">
        <f>AD110</f>
        <v>-39177.717999999993</v>
      </c>
      <c r="AE108" s="12">
        <f t="shared" si="199"/>
        <v>37668.254000000001</v>
      </c>
      <c r="AF108" s="12">
        <f>AF110</f>
        <v>0</v>
      </c>
      <c r="AG108" s="12">
        <f t="shared" si="200"/>
        <v>37668.254000000001</v>
      </c>
      <c r="AH108" s="21">
        <f>AH110</f>
        <v>0</v>
      </c>
      <c r="AI108" s="40">
        <f t="shared" si="201"/>
        <v>37668.254000000001</v>
      </c>
      <c r="AJ108" s="13">
        <v>0</v>
      </c>
      <c r="AK108" s="13">
        <v>0</v>
      </c>
      <c r="AL108" s="13">
        <f t="shared" si="213"/>
        <v>0</v>
      </c>
      <c r="AM108" s="13">
        <v>0</v>
      </c>
      <c r="AN108" s="13">
        <f t="shared" si="202"/>
        <v>0</v>
      </c>
      <c r="AO108" s="13">
        <v>0</v>
      </c>
      <c r="AP108" s="13">
        <f t="shared" si="203"/>
        <v>0</v>
      </c>
      <c r="AQ108" s="13">
        <v>0</v>
      </c>
      <c r="AR108" s="13">
        <f t="shared" si="204"/>
        <v>0</v>
      </c>
      <c r="AS108" s="13">
        <v>0</v>
      </c>
      <c r="AT108" s="13">
        <f t="shared" si="205"/>
        <v>0</v>
      </c>
      <c r="AU108" s="13">
        <v>0</v>
      </c>
      <c r="AV108" s="13">
        <f t="shared" si="206"/>
        <v>0</v>
      </c>
      <c r="AW108" s="23">
        <v>0</v>
      </c>
      <c r="AX108" s="42">
        <f t="shared" si="207"/>
        <v>0</v>
      </c>
      <c r="AZ108" s="10"/>
    </row>
    <row r="109" spans="1:53" x14ac:dyDescent="0.35">
      <c r="A109" s="93"/>
      <c r="B109" s="94" t="s">
        <v>5</v>
      </c>
      <c r="C109" s="103"/>
      <c r="D109" s="12"/>
      <c r="E109" s="40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21"/>
      <c r="R109" s="40"/>
      <c r="S109" s="12"/>
      <c r="T109" s="40"/>
      <c r="U109" s="12">
        <f t="shared" si="212"/>
        <v>0</v>
      </c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21"/>
      <c r="AI109" s="40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23"/>
      <c r="AX109" s="42"/>
      <c r="AZ109" s="10"/>
    </row>
    <row r="110" spans="1:53" s="3" customFormat="1" hidden="1" x14ac:dyDescent="0.35">
      <c r="A110" s="54"/>
      <c r="B110" s="4" t="s">
        <v>6</v>
      </c>
      <c r="C110" s="5"/>
      <c r="D110" s="12"/>
      <c r="E110" s="40"/>
      <c r="F110" s="12"/>
      <c r="G110" s="12">
        <v>13154.028</v>
      </c>
      <c r="H110" s="12">
        <f t="shared" si="188"/>
        <v>13154.028</v>
      </c>
      <c r="I110" s="12"/>
      <c r="J110" s="12">
        <f t="shared" si="189"/>
        <v>13154.028</v>
      </c>
      <c r="K110" s="12"/>
      <c r="L110" s="12">
        <f t="shared" si="190"/>
        <v>13154.028</v>
      </c>
      <c r="M110" s="12"/>
      <c r="N110" s="12">
        <f t="shared" si="191"/>
        <v>13154.028</v>
      </c>
      <c r="O110" s="12"/>
      <c r="P110" s="12">
        <f t="shared" ref="P110:P120" si="214">N110+O110</f>
        <v>13154.028</v>
      </c>
      <c r="Q110" s="21"/>
      <c r="R110" s="12">
        <f t="shared" ref="R110:R120" si="215">P110+Q110</f>
        <v>13154.028</v>
      </c>
      <c r="S110" s="12">
        <v>90000</v>
      </c>
      <c r="T110" s="40"/>
      <c r="U110" s="12">
        <f t="shared" si="212"/>
        <v>90000</v>
      </c>
      <c r="V110" s="12">
        <v>-13154.028</v>
      </c>
      <c r="W110" s="12">
        <f t="shared" si="195"/>
        <v>76845.971999999994</v>
      </c>
      <c r="X110" s="12"/>
      <c r="Y110" s="12">
        <f t="shared" si="196"/>
        <v>76845.971999999994</v>
      </c>
      <c r="Z110" s="12"/>
      <c r="AA110" s="12">
        <f t="shared" si="197"/>
        <v>76845.971999999994</v>
      </c>
      <c r="AB110" s="12"/>
      <c r="AC110" s="12">
        <f t="shared" si="198"/>
        <v>76845.971999999994</v>
      </c>
      <c r="AD110" s="12">
        <f>-76845.972+37668.254</f>
        <v>-39177.717999999993</v>
      </c>
      <c r="AE110" s="12">
        <f t="shared" si="199"/>
        <v>37668.254000000001</v>
      </c>
      <c r="AF110" s="12"/>
      <c r="AG110" s="12">
        <f t="shared" ref="AG110:AG120" si="216">AE110+AF110</f>
        <v>37668.254000000001</v>
      </c>
      <c r="AH110" s="21"/>
      <c r="AI110" s="12">
        <f t="shared" ref="AI110:AI120" si="217">AG110+AH110</f>
        <v>37668.254000000001</v>
      </c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>
        <f t="shared" si="205"/>
        <v>0</v>
      </c>
      <c r="AU110" s="13"/>
      <c r="AV110" s="13">
        <f t="shared" ref="AV110:AV120" si="218">AT110+AU110</f>
        <v>0</v>
      </c>
      <c r="AW110" s="23"/>
      <c r="AX110" s="13">
        <f t="shared" ref="AX110:AX120" si="219">AV110+AW110</f>
        <v>0</v>
      </c>
      <c r="AY110" s="8" t="s">
        <v>380</v>
      </c>
      <c r="AZ110" s="10">
        <v>0</v>
      </c>
    </row>
    <row r="111" spans="1:53" x14ac:dyDescent="0.35">
      <c r="A111" s="93"/>
      <c r="B111" s="98" t="s">
        <v>12</v>
      </c>
      <c r="C111" s="103"/>
      <c r="D111" s="12"/>
      <c r="E111" s="40"/>
      <c r="F111" s="12"/>
      <c r="G111" s="12"/>
      <c r="H111" s="12">
        <f t="shared" si="188"/>
        <v>0</v>
      </c>
      <c r="I111" s="12"/>
      <c r="J111" s="12">
        <f t="shared" si="189"/>
        <v>0</v>
      </c>
      <c r="K111" s="12"/>
      <c r="L111" s="12">
        <f t="shared" si="190"/>
        <v>0</v>
      </c>
      <c r="M111" s="12">
        <v>18225.278999999999</v>
      </c>
      <c r="N111" s="12">
        <f t="shared" si="191"/>
        <v>18225.278999999999</v>
      </c>
      <c r="O111" s="12"/>
      <c r="P111" s="12">
        <f t="shared" si="214"/>
        <v>18225.278999999999</v>
      </c>
      <c r="Q111" s="21"/>
      <c r="R111" s="40">
        <f t="shared" si="215"/>
        <v>18225.278999999999</v>
      </c>
      <c r="S111" s="12"/>
      <c r="T111" s="40"/>
      <c r="U111" s="12">
        <f t="shared" si="212"/>
        <v>0</v>
      </c>
      <c r="V111" s="12"/>
      <c r="W111" s="12">
        <f t="shared" si="195"/>
        <v>0</v>
      </c>
      <c r="X111" s="12"/>
      <c r="Y111" s="12">
        <f t="shared" si="196"/>
        <v>0</v>
      </c>
      <c r="Z111" s="12"/>
      <c r="AA111" s="12">
        <f t="shared" si="197"/>
        <v>0</v>
      </c>
      <c r="AB111" s="12"/>
      <c r="AC111" s="12">
        <f t="shared" si="198"/>
        <v>0</v>
      </c>
      <c r="AD111" s="12"/>
      <c r="AE111" s="12">
        <f t="shared" si="199"/>
        <v>0</v>
      </c>
      <c r="AF111" s="12"/>
      <c r="AG111" s="12">
        <f t="shared" si="216"/>
        <v>0</v>
      </c>
      <c r="AH111" s="21"/>
      <c r="AI111" s="40">
        <f t="shared" si="217"/>
        <v>0</v>
      </c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>
        <f t="shared" si="205"/>
        <v>0</v>
      </c>
      <c r="AU111" s="13"/>
      <c r="AV111" s="13">
        <f t="shared" si="218"/>
        <v>0</v>
      </c>
      <c r="AW111" s="23"/>
      <c r="AX111" s="42">
        <f t="shared" si="219"/>
        <v>0</v>
      </c>
      <c r="AY111" s="8" t="s">
        <v>375</v>
      </c>
      <c r="AZ111" s="10"/>
    </row>
    <row r="112" spans="1:53" x14ac:dyDescent="0.35">
      <c r="A112" s="93"/>
      <c r="B112" s="98" t="s">
        <v>19</v>
      </c>
      <c r="C112" s="103"/>
      <c r="D112" s="12"/>
      <c r="E112" s="40"/>
      <c r="F112" s="12"/>
      <c r="G112" s="12"/>
      <c r="H112" s="12">
        <f t="shared" si="188"/>
        <v>0</v>
      </c>
      <c r="I112" s="12"/>
      <c r="J112" s="12">
        <f t="shared" si="189"/>
        <v>0</v>
      </c>
      <c r="K112" s="12"/>
      <c r="L112" s="12">
        <f t="shared" si="190"/>
        <v>0</v>
      </c>
      <c r="M112" s="12">
        <v>346281.3</v>
      </c>
      <c r="N112" s="12">
        <f t="shared" si="191"/>
        <v>346281.3</v>
      </c>
      <c r="O112" s="12"/>
      <c r="P112" s="12">
        <f t="shared" si="214"/>
        <v>346281.3</v>
      </c>
      <c r="Q112" s="21"/>
      <c r="R112" s="40">
        <f t="shared" si="215"/>
        <v>346281.3</v>
      </c>
      <c r="S112" s="12"/>
      <c r="T112" s="40"/>
      <c r="U112" s="12">
        <f t="shared" si="212"/>
        <v>0</v>
      </c>
      <c r="V112" s="12"/>
      <c r="W112" s="12">
        <f t="shared" si="195"/>
        <v>0</v>
      </c>
      <c r="X112" s="12"/>
      <c r="Y112" s="12">
        <f t="shared" si="196"/>
        <v>0</v>
      </c>
      <c r="Z112" s="12"/>
      <c r="AA112" s="12">
        <f t="shared" si="197"/>
        <v>0</v>
      </c>
      <c r="AB112" s="12"/>
      <c r="AC112" s="12">
        <f t="shared" si="198"/>
        <v>0</v>
      </c>
      <c r="AD112" s="12"/>
      <c r="AE112" s="12">
        <f t="shared" si="199"/>
        <v>0</v>
      </c>
      <c r="AF112" s="12"/>
      <c r="AG112" s="12">
        <f t="shared" si="216"/>
        <v>0</v>
      </c>
      <c r="AH112" s="21"/>
      <c r="AI112" s="40">
        <f t="shared" si="217"/>
        <v>0</v>
      </c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>
        <f t="shared" si="205"/>
        <v>0</v>
      </c>
      <c r="AU112" s="13"/>
      <c r="AV112" s="13">
        <f t="shared" si="218"/>
        <v>0</v>
      </c>
      <c r="AW112" s="23"/>
      <c r="AX112" s="42">
        <f t="shared" si="219"/>
        <v>0</v>
      </c>
      <c r="AZ112" s="10"/>
    </row>
    <row r="113" spans="1:53" ht="54" x14ac:dyDescent="0.35">
      <c r="A113" s="93" t="s">
        <v>169</v>
      </c>
      <c r="B113" s="98" t="s">
        <v>67</v>
      </c>
      <c r="C113" s="103" t="s">
        <v>128</v>
      </c>
      <c r="D113" s="12">
        <v>0</v>
      </c>
      <c r="E113" s="40">
        <v>0</v>
      </c>
      <c r="F113" s="12">
        <f t="shared" si="211"/>
        <v>0</v>
      </c>
      <c r="G113" s="12">
        <v>0</v>
      </c>
      <c r="H113" s="12">
        <f t="shared" si="188"/>
        <v>0</v>
      </c>
      <c r="I113" s="12">
        <v>0</v>
      </c>
      <c r="J113" s="12">
        <f t="shared" si="189"/>
        <v>0</v>
      </c>
      <c r="K113" s="12">
        <v>0</v>
      </c>
      <c r="L113" s="12">
        <f t="shared" si="190"/>
        <v>0</v>
      </c>
      <c r="M113" s="12">
        <v>4935.2139999999999</v>
      </c>
      <c r="N113" s="12">
        <f t="shared" si="191"/>
        <v>4935.2139999999999</v>
      </c>
      <c r="O113" s="12"/>
      <c r="P113" s="12">
        <f t="shared" si="214"/>
        <v>4935.2139999999999</v>
      </c>
      <c r="Q113" s="21"/>
      <c r="R113" s="40">
        <f t="shared" si="215"/>
        <v>4935.2139999999999</v>
      </c>
      <c r="S113" s="12">
        <v>14760.4</v>
      </c>
      <c r="T113" s="40">
        <v>0</v>
      </c>
      <c r="U113" s="12">
        <f t="shared" si="212"/>
        <v>14760.4</v>
      </c>
      <c r="V113" s="12">
        <v>0</v>
      </c>
      <c r="W113" s="12">
        <f t="shared" si="195"/>
        <v>14760.4</v>
      </c>
      <c r="X113" s="12">
        <v>0</v>
      </c>
      <c r="Y113" s="12">
        <f t="shared" si="196"/>
        <v>14760.4</v>
      </c>
      <c r="Z113" s="12">
        <v>0</v>
      </c>
      <c r="AA113" s="12">
        <f t="shared" si="197"/>
        <v>14760.4</v>
      </c>
      <c r="AB113" s="12">
        <v>0</v>
      </c>
      <c r="AC113" s="12">
        <f t="shared" si="198"/>
        <v>14760.4</v>
      </c>
      <c r="AD113" s="12">
        <v>-4935.2139999999999</v>
      </c>
      <c r="AE113" s="12">
        <f t="shared" si="199"/>
        <v>9825.1859999999997</v>
      </c>
      <c r="AF113" s="12"/>
      <c r="AG113" s="12">
        <f t="shared" si="216"/>
        <v>9825.1859999999997</v>
      </c>
      <c r="AH113" s="21"/>
      <c r="AI113" s="40">
        <f t="shared" si="217"/>
        <v>9825.1859999999997</v>
      </c>
      <c r="AJ113" s="13">
        <v>0</v>
      </c>
      <c r="AK113" s="13">
        <v>0</v>
      </c>
      <c r="AL113" s="13">
        <f t="shared" si="213"/>
        <v>0</v>
      </c>
      <c r="AM113" s="13">
        <v>0</v>
      </c>
      <c r="AN113" s="13">
        <f t="shared" si="202"/>
        <v>0</v>
      </c>
      <c r="AO113" s="13">
        <v>0</v>
      </c>
      <c r="AP113" s="13">
        <f t="shared" si="203"/>
        <v>0</v>
      </c>
      <c r="AQ113" s="13">
        <v>0</v>
      </c>
      <c r="AR113" s="13">
        <f t="shared" si="204"/>
        <v>0</v>
      </c>
      <c r="AS113" s="13">
        <v>0</v>
      </c>
      <c r="AT113" s="13">
        <f t="shared" si="205"/>
        <v>0</v>
      </c>
      <c r="AU113" s="13">
        <v>0</v>
      </c>
      <c r="AV113" s="13">
        <f t="shared" si="218"/>
        <v>0</v>
      </c>
      <c r="AW113" s="23">
        <v>0</v>
      </c>
      <c r="AX113" s="42">
        <f t="shared" si="219"/>
        <v>0</v>
      </c>
      <c r="AY113" s="8" t="s">
        <v>101</v>
      </c>
      <c r="AZ113" s="10"/>
    </row>
    <row r="114" spans="1:53" s="3" customFormat="1" ht="54" hidden="1" x14ac:dyDescent="0.35">
      <c r="A114" s="1" t="s">
        <v>164</v>
      </c>
      <c r="B114" s="18" t="s">
        <v>68</v>
      </c>
      <c r="C114" s="5" t="s">
        <v>128</v>
      </c>
      <c r="D114" s="12">
        <v>2697</v>
      </c>
      <c r="E114" s="40">
        <v>-2697</v>
      </c>
      <c r="F114" s="12">
        <f t="shared" si="211"/>
        <v>0</v>
      </c>
      <c r="G114" s="12"/>
      <c r="H114" s="12">
        <f t="shared" si="188"/>
        <v>0</v>
      </c>
      <c r="I114" s="12"/>
      <c r="J114" s="12">
        <f t="shared" si="189"/>
        <v>0</v>
      </c>
      <c r="K114" s="12"/>
      <c r="L114" s="12">
        <f t="shared" si="190"/>
        <v>0</v>
      </c>
      <c r="M114" s="12"/>
      <c r="N114" s="12">
        <f t="shared" si="191"/>
        <v>0</v>
      </c>
      <c r="O114" s="12"/>
      <c r="P114" s="12">
        <f t="shared" si="214"/>
        <v>0</v>
      </c>
      <c r="Q114" s="21"/>
      <c r="R114" s="12">
        <f t="shared" si="215"/>
        <v>0</v>
      </c>
      <c r="S114" s="12">
        <v>6293</v>
      </c>
      <c r="T114" s="40">
        <v>-6293</v>
      </c>
      <c r="U114" s="12">
        <f t="shared" si="212"/>
        <v>0</v>
      </c>
      <c r="V114" s="12"/>
      <c r="W114" s="12">
        <f t="shared" si="195"/>
        <v>0</v>
      </c>
      <c r="X114" s="12"/>
      <c r="Y114" s="12">
        <f t="shared" si="196"/>
        <v>0</v>
      </c>
      <c r="Z114" s="12"/>
      <c r="AA114" s="12">
        <f t="shared" si="197"/>
        <v>0</v>
      </c>
      <c r="AB114" s="12"/>
      <c r="AC114" s="12">
        <f t="shared" si="198"/>
        <v>0</v>
      </c>
      <c r="AD114" s="12"/>
      <c r="AE114" s="12">
        <f t="shared" si="199"/>
        <v>0</v>
      </c>
      <c r="AF114" s="12"/>
      <c r="AG114" s="12">
        <f t="shared" si="216"/>
        <v>0</v>
      </c>
      <c r="AH114" s="21"/>
      <c r="AI114" s="12">
        <f t="shared" si="217"/>
        <v>0</v>
      </c>
      <c r="AJ114" s="13">
        <v>0</v>
      </c>
      <c r="AK114" s="13"/>
      <c r="AL114" s="13">
        <f t="shared" si="213"/>
        <v>0</v>
      </c>
      <c r="AM114" s="13"/>
      <c r="AN114" s="13">
        <f t="shared" si="202"/>
        <v>0</v>
      </c>
      <c r="AO114" s="13"/>
      <c r="AP114" s="13">
        <f t="shared" si="203"/>
        <v>0</v>
      </c>
      <c r="AQ114" s="13"/>
      <c r="AR114" s="13">
        <f t="shared" si="204"/>
        <v>0</v>
      </c>
      <c r="AS114" s="13"/>
      <c r="AT114" s="13">
        <f t="shared" si="205"/>
        <v>0</v>
      </c>
      <c r="AU114" s="13"/>
      <c r="AV114" s="13">
        <f t="shared" si="218"/>
        <v>0</v>
      </c>
      <c r="AW114" s="23"/>
      <c r="AX114" s="13">
        <f t="shared" si="219"/>
        <v>0</v>
      </c>
      <c r="AY114" s="8" t="s">
        <v>102</v>
      </c>
      <c r="AZ114" s="10">
        <v>0</v>
      </c>
    </row>
    <row r="115" spans="1:53" ht="72" x14ac:dyDescent="0.35">
      <c r="A115" s="93" t="s">
        <v>170</v>
      </c>
      <c r="B115" s="98" t="s">
        <v>68</v>
      </c>
      <c r="C115" s="103" t="s">
        <v>251</v>
      </c>
      <c r="D115" s="12"/>
      <c r="E115" s="40">
        <v>2697</v>
      </c>
      <c r="F115" s="12">
        <f t="shared" si="211"/>
        <v>2697</v>
      </c>
      <c r="G115" s="12"/>
      <c r="H115" s="12">
        <f t="shared" si="188"/>
        <v>2697</v>
      </c>
      <c r="I115" s="12"/>
      <c r="J115" s="12">
        <f t="shared" si="189"/>
        <v>2697</v>
      </c>
      <c r="K115" s="12"/>
      <c r="L115" s="12">
        <f t="shared" si="190"/>
        <v>2697</v>
      </c>
      <c r="M115" s="12"/>
      <c r="N115" s="12">
        <f t="shared" si="191"/>
        <v>2697</v>
      </c>
      <c r="O115" s="12"/>
      <c r="P115" s="12">
        <f t="shared" si="214"/>
        <v>2697</v>
      </c>
      <c r="Q115" s="21"/>
      <c r="R115" s="40">
        <f t="shared" si="215"/>
        <v>2697</v>
      </c>
      <c r="S115" s="12"/>
      <c r="T115" s="40">
        <v>6293</v>
      </c>
      <c r="U115" s="12">
        <f t="shared" si="212"/>
        <v>6293</v>
      </c>
      <c r="V115" s="12"/>
      <c r="W115" s="12">
        <f t="shared" si="195"/>
        <v>6293</v>
      </c>
      <c r="X115" s="12"/>
      <c r="Y115" s="12">
        <f t="shared" si="196"/>
        <v>6293</v>
      </c>
      <c r="Z115" s="12"/>
      <c r="AA115" s="12">
        <f t="shared" si="197"/>
        <v>6293</v>
      </c>
      <c r="AB115" s="12"/>
      <c r="AC115" s="12">
        <f t="shared" si="198"/>
        <v>6293</v>
      </c>
      <c r="AD115" s="12"/>
      <c r="AE115" s="12">
        <f t="shared" si="199"/>
        <v>6293</v>
      </c>
      <c r="AF115" s="12"/>
      <c r="AG115" s="12">
        <f t="shared" si="216"/>
        <v>6293</v>
      </c>
      <c r="AH115" s="21"/>
      <c r="AI115" s="40">
        <f t="shared" si="217"/>
        <v>6293</v>
      </c>
      <c r="AJ115" s="13"/>
      <c r="AK115" s="13"/>
      <c r="AL115" s="13">
        <f t="shared" si="213"/>
        <v>0</v>
      </c>
      <c r="AM115" s="13"/>
      <c r="AN115" s="13">
        <f t="shared" si="202"/>
        <v>0</v>
      </c>
      <c r="AO115" s="13"/>
      <c r="AP115" s="13">
        <f t="shared" si="203"/>
        <v>0</v>
      </c>
      <c r="AQ115" s="13"/>
      <c r="AR115" s="13">
        <f t="shared" si="204"/>
        <v>0</v>
      </c>
      <c r="AS115" s="13"/>
      <c r="AT115" s="13">
        <f t="shared" si="205"/>
        <v>0</v>
      </c>
      <c r="AU115" s="13"/>
      <c r="AV115" s="13">
        <f t="shared" si="218"/>
        <v>0</v>
      </c>
      <c r="AW115" s="23"/>
      <c r="AX115" s="42">
        <f t="shared" si="219"/>
        <v>0</v>
      </c>
      <c r="AY115" s="8" t="s">
        <v>102</v>
      </c>
      <c r="AZ115" s="10"/>
    </row>
    <row r="116" spans="1:53" ht="54" x14ac:dyDescent="0.35">
      <c r="A116" s="93" t="s">
        <v>171</v>
      </c>
      <c r="B116" s="98" t="s">
        <v>69</v>
      </c>
      <c r="C116" s="103" t="s">
        <v>128</v>
      </c>
      <c r="D116" s="12">
        <v>41944.5</v>
      </c>
      <c r="E116" s="40"/>
      <c r="F116" s="12">
        <f t="shared" si="211"/>
        <v>41944.5</v>
      </c>
      <c r="G116" s="12"/>
      <c r="H116" s="12">
        <f t="shared" si="188"/>
        <v>41944.5</v>
      </c>
      <c r="I116" s="12"/>
      <c r="J116" s="12">
        <f t="shared" si="189"/>
        <v>41944.5</v>
      </c>
      <c r="K116" s="12"/>
      <c r="L116" s="12">
        <f t="shared" si="190"/>
        <v>41944.5</v>
      </c>
      <c r="M116" s="12">
        <v>-31672.5</v>
      </c>
      <c r="N116" s="12">
        <f t="shared" si="191"/>
        <v>10272</v>
      </c>
      <c r="O116" s="12"/>
      <c r="P116" s="12">
        <f t="shared" si="214"/>
        <v>10272</v>
      </c>
      <c r="Q116" s="21"/>
      <c r="R116" s="40">
        <f t="shared" si="215"/>
        <v>10272</v>
      </c>
      <c r="S116" s="12">
        <v>86980.4</v>
      </c>
      <c r="T116" s="40"/>
      <c r="U116" s="12">
        <f t="shared" si="212"/>
        <v>86980.4</v>
      </c>
      <c r="V116" s="12"/>
      <c r="W116" s="12">
        <f t="shared" si="195"/>
        <v>86980.4</v>
      </c>
      <c r="X116" s="12"/>
      <c r="Y116" s="12">
        <f t="shared" si="196"/>
        <v>86980.4</v>
      </c>
      <c r="Z116" s="12"/>
      <c r="AA116" s="12">
        <f t="shared" si="197"/>
        <v>86980.4</v>
      </c>
      <c r="AB116" s="12"/>
      <c r="AC116" s="12">
        <f t="shared" si="198"/>
        <v>86980.4</v>
      </c>
      <c r="AD116" s="12">
        <v>33472.125999999997</v>
      </c>
      <c r="AE116" s="12">
        <f t="shared" si="199"/>
        <v>120452.52599999998</v>
      </c>
      <c r="AF116" s="12"/>
      <c r="AG116" s="12">
        <f t="shared" si="216"/>
        <v>120452.52599999998</v>
      </c>
      <c r="AH116" s="21"/>
      <c r="AI116" s="40">
        <f t="shared" si="217"/>
        <v>120452.52599999998</v>
      </c>
      <c r="AJ116" s="13">
        <v>8017</v>
      </c>
      <c r="AK116" s="13"/>
      <c r="AL116" s="13">
        <f t="shared" si="213"/>
        <v>8017</v>
      </c>
      <c r="AM116" s="13"/>
      <c r="AN116" s="13">
        <f t="shared" si="202"/>
        <v>8017</v>
      </c>
      <c r="AO116" s="13"/>
      <c r="AP116" s="13">
        <f t="shared" si="203"/>
        <v>8017</v>
      </c>
      <c r="AQ116" s="13"/>
      <c r="AR116" s="13">
        <f t="shared" si="204"/>
        <v>8017</v>
      </c>
      <c r="AS116" s="13">
        <v>-1959.69</v>
      </c>
      <c r="AT116" s="13">
        <f t="shared" si="205"/>
        <v>6057.3099999999995</v>
      </c>
      <c r="AU116" s="13"/>
      <c r="AV116" s="13">
        <f t="shared" si="218"/>
        <v>6057.3099999999995</v>
      </c>
      <c r="AW116" s="23"/>
      <c r="AX116" s="42">
        <f t="shared" si="219"/>
        <v>6057.3099999999995</v>
      </c>
      <c r="AY116" s="8" t="s">
        <v>103</v>
      </c>
      <c r="AZ116" s="10"/>
    </row>
    <row r="117" spans="1:53" ht="54" x14ac:dyDescent="0.35">
      <c r="A117" s="93" t="s">
        <v>172</v>
      </c>
      <c r="B117" s="98" t="s">
        <v>70</v>
      </c>
      <c r="C117" s="103" t="s">
        <v>128</v>
      </c>
      <c r="D117" s="12">
        <v>15000</v>
      </c>
      <c r="E117" s="40"/>
      <c r="F117" s="12">
        <f t="shared" si="211"/>
        <v>15000</v>
      </c>
      <c r="G117" s="12"/>
      <c r="H117" s="12">
        <f t="shared" si="188"/>
        <v>15000</v>
      </c>
      <c r="I117" s="12"/>
      <c r="J117" s="12">
        <f t="shared" si="189"/>
        <v>15000</v>
      </c>
      <c r="K117" s="12"/>
      <c r="L117" s="12">
        <f t="shared" si="190"/>
        <v>15000</v>
      </c>
      <c r="M117" s="12">
        <v>-15000</v>
      </c>
      <c r="N117" s="12">
        <f t="shared" si="191"/>
        <v>0</v>
      </c>
      <c r="O117" s="12"/>
      <c r="P117" s="12">
        <f t="shared" si="214"/>
        <v>0</v>
      </c>
      <c r="Q117" s="21"/>
      <c r="R117" s="40">
        <f t="shared" si="215"/>
        <v>0</v>
      </c>
      <c r="S117" s="12">
        <v>27000</v>
      </c>
      <c r="T117" s="40"/>
      <c r="U117" s="12">
        <f t="shared" si="212"/>
        <v>27000</v>
      </c>
      <c r="V117" s="12"/>
      <c r="W117" s="12">
        <f t="shared" si="195"/>
        <v>27000</v>
      </c>
      <c r="X117" s="12"/>
      <c r="Y117" s="12">
        <f t="shared" si="196"/>
        <v>27000</v>
      </c>
      <c r="Z117" s="12"/>
      <c r="AA117" s="12">
        <f t="shared" si="197"/>
        <v>27000</v>
      </c>
      <c r="AB117" s="12"/>
      <c r="AC117" s="12">
        <f t="shared" si="198"/>
        <v>27000</v>
      </c>
      <c r="AD117" s="12">
        <v>13040.31</v>
      </c>
      <c r="AE117" s="12">
        <f t="shared" si="199"/>
        <v>40040.31</v>
      </c>
      <c r="AF117" s="12"/>
      <c r="AG117" s="12">
        <f t="shared" si="216"/>
        <v>40040.31</v>
      </c>
      <c r="AH117" s="21"/>
      <c r="AI117" s="40">
        <f t="shared" si="217"/>
        <v>40040.31</v>
      </c>
      <c r="AJ117" s="13">
        <v>15000</v>
      </c>
      <c r="AK117" s="13"/>
      <c r="AL117" s="13">
        <f t="shared" si="213"/>
        <v>15000</v>
      </c>
      <c r="AM117" s="13"/>
      <c r="AN117" s="13">
        <f t="shared" si="202"/>
        <v>15000</v>
      </c>
      <c r="AO117" s="13"/>
      <c r="AP117" s="13">
        <f t="shared" si="203"/>
        <v>15000</v>
      </c>
      <c r="AQ117" s="13"/>
      <c r="AR117" s="13">
        <f t="shared" si="204"/>
        <v>15000</v>
      </c>
      <c r="AS117" s="13">
        <v>1959.69</v>
      </c>
      <c r="AT117" s="13">
        <f t="shared" si="205"/>
        <v>16959.689999999999</v>
      </c>
      <c r="AU117" s="13"/>
      <c r="AV117" s="13">
        <f t="shared" si="218"/>
        <v>16959.689999999999</v>
      </c>
      <c r="AW117" s="23"/>
      <c r="AX117" s="42">
        <f t="shared" si="219"/>
        <v>16959.689999999999</v>
      </c>
      <c r="AY117" s="8" t="s">
        <v>104</v>
      </c>
      <c r="AZ117" s="10"/>
    </row>
    <row r="118" spans="1:53" ht="54" x14ac:dyDescent="0.35">
      <c r="A118" s="93" t="s">
        <v>173</v>
      </c>
      <c r="B118" s="98" t="s">
        <v>71</v>
      </c>
      <c r="C118" s="103" t="s">
        <v>128</v>
      </c>
      <c r="D118" s="12">
        <v>9900</v>
      </c>
      <c r="E118" s="40"/>
      <c r="F118" s="12">
        <f t="shared" si="211"/>
        <v>9900</v>
      </c>
      <c r="G118" s="12"/>
      <c r="H118" s="12">
        <f t="shared" si="188"/>
        <v>9900</v>
      </c>
      <c r="I118" s="12"/>
      <c r="J118" s="12">
        <f t="shared" si="189"/>
        <v>9900</v>
      </c>
      <c r="K118" s="12"/>
      <c r="L118" s="12">
        <f t="shared" si="190"/>
        <v>9900</v>
      </c>
      <c r="M118" s="12"/>
      <c r="N118" s="12">
        <f t="shared" si="191"/>
        <v>9900</v>
      </c>
      <c r="O118" s="12"/>
      <c r="P118" s="12">
        <f t="shared" si="214"/>
        <v>9900</v>
      </c>
      <c r="Q118" s="21"/>
      <c r="R118" s="40">
        <f t="shared" si="215"/>
        <v>9900</v>
      </c>
      <c r="S118" s="12">
        <v>0</v>
      </c>
      <c r="T118" s="40"/>
      <c r="U118" s="12">
        <f t="shared" si="212"/>
        <v>0</v>
      </c>
      <c r="V118" s="12"/>
      <c r="W118" s="12">
        <f t="shared" si="195"/>
        <v>0</v>
      </c>
      <c r="X118" s="12"/>
      <c r="Y118" s="12">
        <f t="shared" si="196"/>
        <v>0</v>
      </c>
      <c r="Z118" s="12"/>
      <c r="AA118" s="12">
        <f t="shared" si="197"/>
        <v>0</v>
      </c>
      <c r="AB118" s="12"/>
      <c r="AC118" s="12">
        <f t="shared" si="198"/>
        <v>0</v>
      </c>
      <c r="AD118" s="12">
        <v>18177.851999999999</v>
      </c>
      <c r="AE118" s="12">
        <f t="shared" si="199"/>
        <v>18177.851999999999</v>
      </c>
      <c r="AF118" s="12"/>
      <c r="AG118" s="12">
        <f t="shared" si="216"/>
        <v>18177.851999999999</v>
      </c>
      <c r="AH118" s="21"/>
      <c r="AI118" s="40">
        <f t="shared" si="217"/>
        <v>18177.851999999999</v>
      </c>
      <c r="AJ118" s="13">
        <v>0</v>
      </c>
      <c r="AK118" s="13"/>
      <c r="AL118" s="13">
        <f t="shared" si="213"/>
        <v>0</v>
      </c>
      <c r="AM118" s="13"/>
      <c r="AN118" s="13">
        <f t="shared" si="202"/>
        <v>0</v>
      </c>
      <c r="AO118" s="13"/>
      <c r="AP118" s="13">
        <f t="shared" si="203"/>
        <v>0</v>
      </c>
      <c r="AQ118" s="13"/>
      <c r="AR118" s="13">
        <f t="shared" si="204"/>
        <v>0</v>
      </c>
      <c r="AS118" s="13"/>
      <c r="AT118" s="13">
        <f t="shared" si="205"/>
        <v>0</v>
      </c>
      <c r="AU118" s="13"/>
      <c r="AV118" s="13">
        <f t="shared" si="218"/>
        <v>0</v>
      </c>
      <c r="AW118" s="23"/>
      <c r="AX118" s="42">
        <f t="shared" si="219"/>
        <v>0</v>
      </c>
      <c r="AY118" s="8" t="s">
        <v>105</v>
      </c>
      <c r="AZ118" s="10"/>
    </row>
    <row r="119" spans="1:53" ht="54" x14ac:dyDescent="0.35">
      <c r="A119" s="93" t="s">
        <v>174</v>
      </c>
      <c r="B119" s="98" t="s">
        <v>72</v>
      </c>
      <c r="C119" s="103" t="s">
        <v>354</v>
      </c>
      <c r="D119" s="12">
        <v>10791</v>
      </c>
      <c r="E119" s="40"/>
      <c r="F119" s="12">
        <f t="shared" si="211"/>
        <v>10791</v>
      </c>
      <c r="G119" s="12">
        <v>5553.5469999999996</v>
      </c>
      <c r="H119" s="12">
        <f t="shared" si="188"/>
        <v>16344.546999999999</v>
      </c>
      <c r="I119" s="12"/>
      <c r="J119" s="12">
        <f t="shared" si="189"/>
        <v>16344.546999999999</v>
      </c>
      <c r="K119" s="12"/>
      <c r="L119" s="12">
        <f t="shared" si="190"/>
        <v>16344.546999999999</v>
      </c>
      <c r="M119" s="12"/>
      <c r="N119" s="12">
        <f t="shared" si="191"/>
        <v>16344.546999999999</v>
      </c>
      <c r="O119" s="12"/>
      <c r="P119" s="12">
        <f t="shared" si="214"/>
        <v>16344.546999999999</v>
      </c>
      <c r="Q119" s="21"/>
      <c r="R119" s="40">
        <f t="shared" si="215"/>
        <v>16344.546999999999</v>
      </c>
      <c r="S119" s="12">
        <v>0</v>
      </c>
      <c r="T119" s="40"/>
      <c r="U119" s="12">
        <f t="shared" si="212"/>
        <v>0</v>
      </c>
      <c r="V119" s="12"/>
      <c r="W119" s="12">
        <f t="shared" si="195"/>
        <v>0</v>
      </c>
      <c r="X119" s="12"/>
      <c r="Y119" s="12">
        <f t="shared" si="196"/>
        <v>0</v>
      </c>
      <c r="Z119" s="12"/>
      <c r="AA119" s="12">
        <f t="shared" si="197"/>
        <v>0</v>
      </c>
      <c r="AB119" s="12"/>
      <c r="AC119" s="12">
        <f t="shared" si="198"/>
        <v>0</v>
      </c>
      <c r="AD119" s="12"/>
      <c r="AE119" s="12">
        <f t="shared" si="199"/>
        <v>0</v>
      </c>
      <c r="AF119" s="12"/>
      <c r="AG119" s="12">
        <f t="shared" si="216"/>
        <v>0</v>
      </c>
      <c r="AH119" s="21"/>
      <c r="AI119" s="40">
        <f t="shared" si="217"/>
        <v>0</v>
      </c>
      <c r="AJ119" s="13">
        <v>0</v>
      </c>
      <c r="AK119" s="13"/>
      <c r="AL119" s="13">
        <f t="shared" si="213"/>
        <v>0</v>
      </c>
      <c r="AM119" s="13"/>
      <c r="AN119" s="13">
        <f t="shared" si="202"/>
        <v>0</v>
      </c>
      <c r="AO119" s="13"/>
      <c r="AP119" s="13">
        <f t="shared" si="203"/>
        <v>0</v>
      </c>
      <c r="AQ119" s="13"/>
      <c r="AR119" s="13">
        <f t="shared" si="204"/>
        <v>0</v>
      </c>
      <c r="AS119" s="13"/>
      <c r="AT119" s="13">
        <f t="shared" si="205"/>
        <v>0</v>
      </c>
      <c r="AU119" s="13"/>
      <c r="AV119" s="13">
        <f t="shared" si="218"/>
        <v>0</v>
      </c>
      <c r="AW119" s="23"/>
      <c r="AX119" s="42">
        <f t="shared" si="219"/>
        <v>0</v>
      </c>
      <c r="AY119" s="8" t="s">
        <v>106</v>
      </c>
      <c r="AZ119" s="10"/>
    </row>
    <row r="120" spans="1:53" ht="54" x14ac:dyDescent="0.35">
      <c r="A120" s="93" t="s">
        <v>175</v>
      </c>
      <c r="B120" s="98" t="s">
        <v>73</v>
      </c>
      <c r="C120" s="103" t="s">
        <v>3</v>
      </c>
      <c r="D120" s="12">
        <f>D122+D123+D124</f>
        <v>2034327.7</v>
      </c>
      <c r="E120" s="40">
        <f>E122+E123+E124</f>
        <v>0</v>
      </c>
      <c r="F120" s="12">
        <f t="shared" si="211"/>
        <v>2034327.7</v>
      </c>
      <c r="G120" s="12">
        <f>G122+G123+G124</f>
        <v>6.46</v>
      </c>
      <c r="H120" s="12">
        <f t="shared" si="188"/>
        <v>2034334.16</v>
      </c>
      <c r="I120" s="12">
        <f>I122+I123+I124</f>
        <v>0</v>
      </c>
      <c r="J120" s="12">
        <f t="shared" si="189"/>
        <v>2034334.16</v>
      </c>
      <c r="K120" s="12">
        <f>K122+K123+K124</f>
        <v>0</v>
      </c>
      <c r="L120" s="12">
        <f t="shared" si="190"/>
        <v>2034334.16</v>
      </c>
      <c r="M120" s="12">
        <f>M122+M123+M124</f>
        <v>1002241.904</v>
      </c>
      <c r="N120" s="12">
        <f t="shared" si="191"/>
        <v>3036576.0639999998</v>
      </c>
      <c r="O120" s="12">
        <f>O122+O123+O124</f>
        <v>492.76900000000001</v>
      </c>
      <c r="P120" s="73">
        <f t="shared" si="214"/>
        <v>3037068.8329999996</v>
      </c>
      <c r="Q120" s="73">
        <f>Q122+Q123+Q124</f>
        <v>38171.763999999996</v>
      </c>
      <c r="R120" s="40">
        <f t="shared" si="215"/>
        <v>3075240.5969999996</v>
      </c>
      <c r="S120" s="12">
        <f>S122+S123+S124</f>
        <v>2176385.7999999998</v>
      </c>
      <c r="T120" s="40">
        <f>T122+T123+T124</f>
        <v>0</v>
      </c>
      <c r="U120" s="12">
        <f t="shared" si="212"/>
        <v>2176385.7999999998</v>
      </c>
      <c r="V120" s="12">
        <f>V122+V123+V124</f>
        <v>0</v>
      </c>
      <c r="W120" s="12">
        <f t="shared" si="195"/>
        <v>2176385.7999999998</v>
      </c>
      <c r="X120" s="12">
        <f>X122+X123+X124</f>
        <v>0</v>
      </c>
      <c r="Y120" s="12">
        <f t="shared" si="196"/>
        <v>2176385.7999999998</v>
      </c>
      <c r="Z120" s="12">
        <f>Z122+Z123+Z124</f>
        <v>0</v>
      </c>
      <c r="AA120" s="12">
        <f t="shared" si="197"/>
        <v>2176385.7999999998</v>
      </c>
      <c r="AB120" s="12">
        <f>AB122+AB123+AB124</f>
        <v>0</v>
      </c>
      <c r="AC120" s="12">
        <f t="shared" si="198"/>
        <v>2176385.7999999998</v>
      </c>
      <c r="AD120" s="12">
        <f>AD122+AD123+AD124</f>
        <v>-1404112.203</v>
      </c>
      <c r="AE120" s="12">
        <f t="shared" si="199"/>
        <v>772273.59699999983</v>
      </c>
      <c r="AF120" s="12">
        <f>AF122+AF123+AF124</f>
        <v>0</v>
      </c>
      <c r="AG120" s="12">
        <f t="shared" si="216"/>
        <v>772273.59699999983</v>
      </c>
      <c r="AH120" s="21">
        <f>AH122+AH123+AH124</f>
        <v>0</v>
      </c>
      <c r="AI120" s="40">
        <f t="shared" si="217"/>
        <v>772273.59699999983</v>
      </c>
      <c r="AJ120" s="12">
        <f t="shared" ref="AJ120" si="220">AJ122+AJ123+AJ124</f>
        <v>2648924.9000000004</v>
      </c>
      <c r="AK120" s="13">
        <f>AK122+AK123+AK124</f>
        <v>0</v>
      </c>
      <c r="AL120" s="13">
        <f t="shared" si="213"/>
        <v>2648924.9000000004</v>
      </c>
      <c r="AM120" s="13">
        <f>AM122+AM123+AM124</f>
        <v>0</v>
      </c>
      <c r="AN120" s="13">
        <f t="shared" si="202"/>
        <v>2648924.9000000004</v>
      </c>
      <c r="AO120" s="13">
        <f>AO122+AO123+AO124</f>
        <v>0</v>
      </c>
      <c r="AP120" s="13">
        <f t="shared" si="203"/>
        <v>2648924.9000000004</v>
      </c>
      <c r="AQ120" s="13">
        <f>AQ122+AQ123+AQ124</f>
        <v>0</v>
      </c>
      <c r="AR120" s="13">
        <f t="shared" si="204"/>
        <v>2648924.9000000004</v>
      </c>
      <c r="AS120" s="13">
        <f>AS122+AS123+AS124</f>
        <v>-72147.930999999997</v>
      </c>
      <c r="AT120" s="13">
        <f t="shared" si="205"/>
        <v>2576776.9690000005</v>
      </c>
      <c r="AU120" s="13">
        <f>AU122+AU123+AU124</f>
        <v>0</v>
      </c>
      <c r="AV120" s="13">
        <f t="shared" si="218"/>
        <v>2576776.9690000005</v>
      </c>
      <c r="AW120" s="23">
        <f>AW122+AW123+AW124</f>
        <v>0</v>
      </c>
      <c r="AX120" s="42">
        <f t="shared" si="219"/>
        <v>2576776.9690000005</v>
      </c>
      <c r="AZ120" s="10"/>
    </row>
    <row r="121" spans="1:53" x14ac:dyDescent="0.35">
      <c r="A121" s="93"/>
      <c r="B121" s="94" t="s">
        <v>5</v>
      </c>
      <c r="C121" s="103"/>
      <c r="D121" s="12"/>
      <c r="E121" s="40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21"/>
      <c r="R121" s="40"/>
      <c r="S121" s="12"/>
      <c r="T121" s="40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21"/>
      <c r="AI121" s="40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23"/>
      <c r="AX121" s="42"/>
      <c r="AZ121" s="10"/>
    </row>
    <row r="122" spans="1:53" s="78" customFormat="1" ht="21" hidden="1" customHeight="1" x14ac:dyDescent="0.35">
      <c r="A122" s="80"/>
      <c r="B122" s="81" t="s">
        <v>6</v>
      </c>
      <c r="C122" s="82"/>
      <c r="D122" s="12">
        <v>668305.69999999995</v>
      </c>
      <c r="E122" s="40"/>
      <c r="F122" s="12">
        <f t="shared" si="211"/>
        <v>668305.69999999995</v>
      </c>
      <c r="G122" s="12">
        <f>6.46</f>
        <v>6.46</v>
      </c>
      <c r="H122" s="12">
        <f t="shared" ref="H122:H125" si="221">F122+G122</f>
        <v>668312.15999999992</v>
      </c>
      <c r="I122" s="12"/>
      <c r="J122" s="12">
        <f t="shared" ref="J122:J125" si="222">H122+I122</f>
        <v>668312.15999999992</v>
      </c>
      <c r="K122" s="12"/>
      <c r="L122" s="12">
        <f t="shared" ref="L122:L125" si="223">J122+K122</f>
        <v>668312.15999999992</v>
      </c>
      <c r="M122" s="12">
        <v>55643.81</v>
      </c>
      <c r="N122" s="12">
        <f t="shared" ref="N122:N125" si="224">L122+M122</f>
        <v>723955.97</v>
      </c>
      <c r="O122" s="12">
        <v>492.76900000000001</v>
      </c>
      <c r="P122" s="76">
        <f t="shared" ref="P122" si="225">N122+O122</f>
        <v>724448.73899999994</v>
      </c>
      <c r="Q122" s="76">
        <f>37982.145+189.619</f>
        <v>38171.763999999996</v>
      </c>
      <c r="R122" s="76">
        <f t="shared" ref="R122" si="226">P122+Q122</f>
        <v>762620.50299999991</v>
      </c>
      <c r="S122" s="12">
        <v>65847.199999999997</v>
      </c>
      <c r="T122" s="40"/>
      <c r="U122" s="12">
        <f t="shared" si="212"/>
        <v>65847.199999999997</v>
      </c>
      <c r="V122" s="12"/>
      <c r="W122" s="12">
        <f t="shared" ref="W122:W125" si="227">U122+V122</f>
        <v>65847.199999999997</v>
      </c>
      <c r="X122" s="12"/>
      <c r="Y122" s="12">
        <f>W122+X122</f>
        <v>65847.199999999997</v>
      </c>
      <c r="Z122" s="12"/>
      <c r="AA122" s="12">
        <f>Y122+Z122</f>
        <v>65847.199999999997</v>
      </c>
      <c r="AB122" s="12"/>
      <c r="AC122" s="12">
        <f>AA122+AB122</f>
        <v>65847.199999999997</v>
      </c>
      <c r="AD122" s="12"/>
      <c r="AE122" s="12">
        <f>AC122+AD122</f>
        <v>65847.199999999997</v>
      </c>
      <c r="AF122" s="12"/>
      <c r="AG122" s="12">
        <f>AE122+AF122</f>
        <v>65847.199999999997</v>
      </c>
      <c r="AH122" s="21"/>
      <c r="AI122" s="76">
        <f>AG122+AH122</f>
        <v>65847.199999999997</v>
      </c>
      <c r="AJ122" s="13">
        <v>434970</v>
      </c>
      <c r="AK122" s="13"/>
      <c r="AL122" s="13">
        <f t="shared" si="213"/>
        <v>434970</v>
      </c>
      <c r="AM122" s="13"/>
      <c r="AN122" s="13">
        <f t="shared" ref="AN122:AN125" si="228">AL122+AM122</f>
        <v>434970</v>
      </c>
      <c r="AO122" s="13"/>
      <c r="AP122" s="13">
        <f t="shared" ref="AP122:AP125" si="229">AN122+AO122</f>
        <v>434970</v>
      </c>
      <c r="AQ122" s="13"/>
      <c r="AR122" s="13">
        <f t="shared" ref="AR122:AR125" si="230">AP122+AQ122</f>
        <v>434970</v>
      </c>
      <c r="AS122" s="13"/>
      <c r="AT122" s="13">
        <f t="shared" ref="AT122:AT125" si="231">AR122+AS122</f>
        <v>434970</v>
      </c>
      <c r="AU122" s="13"/>
      <c r="AV122" s="13">
        <f t="shared" ref="AV122:AV125" si="232">AT122+AU122</f>
        <v>434970</v>
      </c>
      <c r="AW122" s="23"/>
      <c r="AX122" s="77">
        <f t="shared" ref="AX122:AX125" si="233">AV122+AW122</f>
        <v>434970</v>
      </c>
      <c r="AY122" s="8" t="s">
        <v>291</v>
      </c>
      <c r="AZ122" s="10">
        <v>0</v>
      </c>
      <c r="BA122" s="3"/>
    </row>
    <row r="123" spans="1:53" x14ac:dyDescent="0.35">
      <c r="A123" s="93"/>
      <c r="B123" s="98" t="s">
        <v>12</v>
      </c>
      <c r="C123" s="103"/>
      <c r="D123" s="12">
        <v>691865.7</v>
      </c>
      <c r="E123" s="40"/>
      <c r="F123" s="12">
        <f t="shared" si="211"/>
        <v>691865.7</v>
      </c>
      <c r="G123" s="12"/>
      <c r="H123" s="12">
        <f t="shared" si="221"/>
        <v>691865.7</v>
      </c>
      <c r="I123" s="12"/>
      <c r="J123" s="12">
        <f t="shared" si="222"/>
        <v>691865.7</v>
      </c>
      <c r="K123" s="12"/>
      <c r="L123" s="12">
        <f t="shared" si="223"/>
        <v>691865.7</v>
      </c>
      <c r="M123" s="12">
        <v>-5114.9719999999998</v>
      </c>
      <c r="N123" s="12">
        <f>L123+M123</f>
        <v>686750.728</v>
      </c>
      <c r="O123" s="12"/>
      <c r="P123" s="12">
        <f>N123+O123</f>
        <v>686750.728</v>
      </c>
      <c r="Q123" s="21"/>
      <c r="R123" s="40">
        <f>P123+Q123</f>
        <v>686750.728</v>
      </c>
      <c r="S123" s="12">
        <v>105526.9</v>
      </c>
      <c r="T123" s="40"/>
      <c r="U123" s="12">
        <f t="shared" si="212"/>
        <v>105526.9</v>
      </c>
      <c r="V123" s="12"/>
      <c r="W123" s="12">
        <f t="shared" si="227"/>
        <v>105526.9</v>
      </c>
      <c r="X123" s="12"/>
      <c r="Y123" s="12">
        <f>W123+X123</f>
        <v>105526.9</v>
      </c>
      <c r="Z123" s="12"/>
      <c r="AA123" s="12">
        <f>Y123+Z123</f>
        <v>105526.9</v>
      </c>
      <c r="AB123" s="12"/>
      <c r="AC123" s="12">
        <f>AA123+AB123</f>
        <v>105526.9</v>
      </c>
      <c r="AD123" s="12">
        <v>-9621.643</v>
      </c>
      <c r="AE123" s="12">
        <f>AC123+AD123</f>
        <v>95905.256999999998</v>
      </c>
      <c r="AF123" s="12"/>
      <c r="AG123" s="12">
        <f>AE123+AF123</f>
        <v>95905.256999999998</v>
      </c>
      <c r="AH123" s="21"/>
      <c r="AI123" s="40">
        <f>AG123+AH123</f>
        <v>95905.256999999998</v>
      </c>
      <c r="AJ123" s="13">
        <v>110697.7</v>
      </c>
      <c r="AK123" s="13"/>
      <c r="AL123" s="13">
        <f t="shared" si="213"/>
        <v>110697.7</v>
      </c>
      <c r="AM123" s="13"/>
      <c r="AN123" s="13">
        <f t="shared" si="228"/>
        <v>110697.7</v>
      </c>
      <c r="AO123" s="13"/>
      <c r="AP123" s="13">
        <f t="shared" si="229"/>
        <v>110697.7</v>
      </c>
      <c r="AQ123" s="13"/>
      <c r="AR123" s="13">
        <f t="shared" si="230"/>
        <v>110697.7</v>
      </c>
      <c r="AS123" s="13">
        <v>-3607.3510000000001</v>
      </c>
      <c r="AT123" s="13">
        <f t="shared" si="231"/>
        <v>107090.349</v>
      </c>
      <c r="AU123" s="13"/>
      <c r="AV123" s="13">
        <f t="shared" si="232"/>
        <v>107090.349</v>
      </c>
      <c r="AW123" s="23"/>
      <c r="AX123" s="42">
        <f t="shared" si="233"/>
        <v>107090.349</v>
      </c>
      <c r="AY123" s="8" t="s">
        <v>239</v>
      </c>
      <c r="AZ123" s="10"/>
    </row>
    <row r="124" spans="1:53" ht="36" x14ac:dyDescent="0.35">
      <c r="A124" s="93"/>
      <c r="B124" s="98" t="s">
        <v>28</v>
      </c>
      <c r="C124" s="103"/>
      <c r="D124" s="12">
        <v>674156.3</v>
      </c>
      <c r="E124" s="40"/>
      <c r="F124" s="12">
        <f t="shared" si="211"/>
        <v>674156.3</v>
      </c>
      <c r="G124" s="12"/>
      <c r="H124" s="12">
        <f t="shared" si="221"/>
        <v>674156.3</v>
      </c>
      <c r="I124" s="12"/>
      <c r="J124" s="12">
        <f t="shared" si="222"/>
        <v>674156.3</v>
      </c>
      <c r="K124" s="12"/>
      <c r="L124" s="12">
        <f t="shared" si="223"/>
        <v>674156.3</v>
      </c>
      <c r="M124" s="12">
        <v>951713.06599999999</v>
      </c>
      <c r="N124" s="12">
        <f t="shared" si="224"/>
        <v>1625869.3659999999</v>
      </c>
      <c r="O124" s="12"/>
      <c r="P124" s="12">
        <f t="shared" ref="P124:P125" si="234">N124+O124</f>
        <v>1625869.3659999999</v>
      </c>
      <c r="Q124" s="21"/>
      <c r="R124" s="40">
        <f t="shared" ref="R124:R125" si="235">P124+Q124</f>
        <v>1625869.3659999999</v>
      </c>
      <c r="S124" s="12">
        <v>2005011.7</v>
      </c>
      <c r="T124" s="40"/>
      <c r="U124" s="12">
        <f t="shared" si="212"/>
        <v>2005011.7</v>
      </c>
      <c r="V124" s="12"/>
      <c r="W124" s="12">
        <f t="shared" si="227"/>
        <v>2005011.7</v>
      </c>
      <c r="X124" s="12"/>
      <c r="Y124" s="12">
        <f>W124+X124</f>
        <v>2005011.7</v>
      </c>
      <c r="Z124" s="12"/>
      <c r="AA124" s="12">
        <f>Y124+Z124</f>
        <v>2005011.7</v>
      </c>
      <c r="AB124" s="12"/>
      <c r="AC124" s="12">
        <f>AA124+AB124</f>
        <v>2005011.7</v>
      </c>
      <c r="AD124" s="12">
        <v>-1394490.56</v>
      </c>
      <c r="AE124" s="12">
        <f>AC124+AD124</f>
        <v>610521.1399999999</v>
      </c>
      <c r="AF124" s="12"/>
      <c r="AG124" s="12">
        <f>AE124+AF124</f>
        <v>610521.1399999999</v>
      </c>
      <c r="AH124" s="21"/>
      <c r="AI124" s="40">
        <f>AG124+AH124</f>
        <v>610521.1399999999</v>
      </c>
      <c r="AJ124" s="13">
        <v>2103257.2000000002</v>
      </c>
      <c r="AK124" s="13"/>
      <c r="AL124" s="13">
        <f t="shared" si="213"/>
        <v>2103257.2000000002</v>
      </c>
      <c r="AM124" s="13"/>
      <c r="AN124" s="13">
        <f t="shared" si="228"/>
        <v>2103257.2000000002</v>
      </c>
      <c r="AO124" s="13"/>
      <c r="AP124" s="13">
        <f t="shared" si="229"/>
        <v>2103257.2000000002</v>
      </c>
      <c r="AQ124" s="13"/>
      <c r="AR124" s="13">
        <f t="shared" si="230"/>
        <v>2103257.2000000002</v>
      </c>
      <c r="AS124" s="13">
        <v>-68540.58</v>
      </c>
      <c r="AT124" s="13">
        <f t="shared" si="231"/>
        <v>2034716.62</v>
      </c>
      <c r="AU124" s="13"/>
      <c r="AV124" s="13">
        <f t="shared" si="232"/>
        <v>2034716.62</v>
      </c>
      <c r="AW124" s="23"/>
      <c r="AX124" s="42">
        <f t="shared" si="233"/>
        <v>2034716.62</v>
      </c>
      <c r="AY124" s="8" t="s">
        <v>238</v>
      </c>
      <c r="AZ124" s="10"/>
    </row>
    <row r="125" spans="1:53" ht="108" x14ac:dyDescent="0.35">
      <c r="A125" s="93" t="s">
        <v>176</v>
      </c>
      <c r="B125" s="98" t="s">
        <v>74</v>
      </c>
      <c r="C125" s="103" t="s">
        <v>3</v>
      </c>
      <c r="D125" s="12">
        <f>D127</f>
        <v>72217.5</v>
      </c>
      <c r="E125" s="40">
        <f>E127</f>
        <v>0</v>
      </c>
      <c r="F125" s="12">
        <f t="shared" si="211"/>
        <v>72217.5</v>
      </c>
      <c r="G125" s="12">
        <f>G127</f>
        <v>-197.4</v>
      </c>
      <c r="H125" s="12">
        <f t="shared" si="221"/>
        <v>72020.100000000006</v>
      </c>
      <c r="I125" s="12">
        <f>I127</f>
        <v>0</v>
      </c>
      <c r="J125" s="12">
        <f t="shared" si="222"/>
        <v>72020.100000000006</v>
      </c>
      <c r="K125" s="12">
        <f>K127</f>
        <v>0</v>
      </c>
      <c r="L125" s="12">
        <f t="shared" si="223"/>
        <v>72020.100000000006</v>
      </c>
      <c r="M125" s="12">
        <f>M127</f>
        <v>0</v>
      </c>
      <c r="N125" s="12">
        <f t="shared" si="224"/>
        <v>72020.100000000006</v>
      </c>
      <c r="O125" s="12">
        <f>O127</f>
        <v>0</v>
      </c>
      <c r="P125" s="12">
        <f t="shared" si="234"/>
        <v>72020.100000000006</v>
      </c>
      <c r="Q125" s="21">
        <f>Q127</f>
        <v>0</v>
      </c>
      <c r="R125" s="40">
        <f t="shared" si="235"/>
        <v>72020.100000000006</v>
      </c>
      <c r="S125" s="12">
        <f t="shared" ref="S125:AJ125" si="236">S127</f>
        <v>64310.3</v>
      </c>
      <c r="T125" s="40">
        <f>T127</f>
        <v>0</v>
      </c>
      <c r="U125" s="12">
        <f t="shared" si="212"/>
        <v>64310.3</v>
      </c>
      <c r="V125" s="12">
        <f>V127</f>
        <v>3788.7</v>
      </c>
      <c r="W125" s="12">
        <f t="shared" si="227"/>
        <v>68099</v>
      </c>
      <c r="X125" s="12">
        <f>X127</f>
        <v>0</v>
      </c>
      <c r="Y125" s="12">
        <f>W125+X125</f>
        <v>68099</v>
      </c>
      <c r="Z125" s="12">
        <f>Z127</f>
        <v>0</v>
      </c>
      <c r="AA125" s="12">
        <f>Y125+Z125</f>
        <v>68099</v>
      </c>
      <c r="AB125" s="12">
        <f>AB127</f>
        <v>0</v>
      </c>
      <c r="AC125" s="12">
        <f>AA125+AB125</f>
        <v>68099</v>
      </c>
      <c r="AD125" s="12">
        <f>AD127</f>
        <v>0</v>
      </c>
      <c r="AE125" s="12">
        <f>AC125+AD125</f>
        <v>68099</v>
      </c>
      <c r="AF125" s="12">
        <f>AF127</f>
        <v>0</v>
      </c>
      <c r="AG125" s="12">
        <f>AE125+AF125</f>
        <v>68099</v>
      </c>
      <c r="AH125" s="21">
        <f>AH127</f>
        <v>0</v>
      </c>
      <c r="AI125" s="40">
        <f>AG125+AH125</f>
        <v>68099</v>
      </c>
      <c r="AJ125" s="12">
        <f t="shared" si="236"/>
        <v>52882.2</v>
      </c>
      <c r="AK125" s="13">
        <f>AK127</f>
        <v>0</v>
      </c>
      <c r="AL125" s="13">
        <f t="shared" si="213"/>
        <v>52882.2</v>
      </c>
      <c r="AM125" s="13">
        <f>AM127</f>
        <v>12395.8</v>
      </c>
      <c r="AN125" s="13">
        <f t="shared" si="228"/>
        <v>65278</v>
      </c>
      <c r="AO125" s="13">
        <f>AO127</f>
        <v>0</v>
      </c>
      <c r="AP125" s="13">
        <f t="shared" si="229"/>
        <v>65278</v>
      </c>
      <c r="AQ125" s="13">
        <f>AQ127</f>
        <v>0</v>
      </c>
      <c r="AR125" s="13">
        <f t="shared" si="230"/>
        <v>65278</v>
      </c>
      <c r="AS125" s="13">
        <f>AS127</f>
        <v>0</v>
      </c>
      <c r="AT125" s="13">
        <f t="shared" si="231"/>
        <v>65278</v>
      </c>
      <c r="AU125" s="13">
        <f>AU127</f>
        <v>0</v>
      </c>
      <c r="AV125" s="13">
        <f t="shared" si="232"/>
        <v>65278</v>
      </c>
      <c r="AW125" s="23">
        <f>AW127</f>
        <v>0</v>
      </c>
      <c r="AX125" s="42">
        <f t="shared" si="233"/>
        <v>65278</v>
      </c>
      <c r="AZ125" s="10"/>
    </row>
    <row r="126" spans="1:53" x14ac:dyDescent="0.35">
      <c r="A126" s="93"/>
      <c r="B126" s="98" t="s">
        <v>5</v>
      </c>
      <c r="C126" s="103"/>
      <c r="D126" s="13"/>
      <c r="E126" s="42"/>
      <c r="F126" s="12"/>
      <c r="G126" s="13"/>
      <c r="H126" s="12"/>
      <c r="I126" s="13"/>
      <c r="J126" s="12"/>
      <c r="K126" s="13"/>
      <c r="L126" s="12"/>
      <c r="M126" s="13"/>
      <c r="N126" s="12"/>
      <c r="O126" s="13"/>
      <c r="P126" s="12"/>
      <c r="Q126" s="23"/>
      <c r="R126" s="40"/>
      <c r="S126" s="13"/>
      <c r="T126" s="42"/>
      <c r="U126" s="12"/>
      <c r="V126" s="13"/>
      <c r="W126" s="12"/>
      <c r="X126" s="13"/>
      <c r="Y126" s="12"/>
      <c r="Z126" s="13"/>
      <c r="AA126" s="12"/>
      <c r="AB126" s="13"/>
      <c r="AC126" s="12"/>
      <c r="AD126" s="13"/>
      <c r="AE126" s="12"/>
      <c r="AF126" s="13"/>
      <c r="AG126" s="12"/>
      <c r="AH126" s="23"/>
      <c r="AI126" s="40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23"/>
      <c r="AX126" s="42"/>
      <c r="AZ126" s="10"/>
    </row>
    <row r="127" spans="1:53" x14ac:dyDescent="0.35">
      <c r="A127" s="93"/>
      <c r="B127" s="98" t="s">
        <v>12</v>
      </c>
      <c r="C127" s="103"/>
      <c r="D127" s="13">
        <v>72217.5</v>
      </c>
      <c r="E127" s="42"/>
      <c r="F127" s="12">
        <f t="shared" si="211"/>
        <v>72217.5</v>
      </c>
      <c r="G127" s="13">
        <v>-197.4</v>
      </c>
      <c r="H127" s="12">
        <f t="shared" ref="H127:H128" si="237">F127+G127</f>
        <v>72020.100000000006</v>
      </c>
      <c r="I127" s="13"/>
      <c r="J127" s="12">
        <f t="shared" ref="J127:J128" si="238">H127+I127</f>
        <v>72020.100000000006</v>
      </c>
      <c r="K127" s="13"/>
      <c r="L127" s="12">
        <f t="shared" ref="L127:L128" si="239">J127+K127</f>
        <v>72020.100000000006</v>
      </c>
      <c r="M127" s="13"/>
      <c r="N127" s="12">
        <f t="shared" ref="N127:N128" si="240">L127+M127</f>
        <v>72020.100000000006</v>
      </c>
      <c r="O127" s="13"/>
      <c r="P127" s="12">
        <f t="shared" ref="P127:P128" si="241">N127+O127</f>
        <v>72020.100000000006</v>
      </c>
      <c r="Q127" s="23"/>
      <c r="R127" s="40">
        <f t="shared" ref="R127:R128" si="242">P127+Q127</f>
        <v>72020.100000000006</v>
      </c>
      <c r="S127" s="13">
        <v>64310.3</v>
      </c>
      <c r="T127" s="42"/>
      <c r="U127" s="12">
        <f t="shared" si="212"/>
        <v>64310.3</v>
      </c>
      <c r="V127" s="13">
        <v>3788.7</v>
      </c>
      <c r="W127" s="12">
        <f t="shared" ref="W127:W128" si="243">U127+V127</f>
        <v>68099</v>
      </c>
      <c r="X127" s="13"/>
      <c r="Y127" s="12">
        <f>W127+X127</f>
        <v>68099</v>
      </c>
      <c r="Z127" s="13"/>
      <c r="AA127" s="12">
        <f>Y127+Z127</f>
        <v>68099</v>
      </c>
      <c r="AB127" s="13"/>
      <c r="AC127" s="12">
        <f>AA127+AB127</f>
        <v>68099</v>
      </c>
      <c r="AD127" s="13"/>
      <c r="AE127" s="12">
        <f>AC127+AD127</f>
        <v>68099</v>
      </c>
      <c r="AF127" s="13"/>
      <c r="AG127" s="12">
        <f>AE127+AF127</f>
        <v>68099</v>
      </c>
      <c r="AH127" s="23"/>
      <c r="AI127" s="40">
        <f>AG127+AH127</f>
        <v>68099</v>
      </c>
      <c r="AJ127" s="13">
        <v>52882.2</v>
      </c>
      <c r="AK127" s="13"/>
      <c r="AL127" s="13">
        <f t="shared" si="213"/>
        <v>52882.2</v>
      </c>
      <c r="AM127" s="13">
        <v>12395.8</v>
      </c>
      <c r="AN127" s="13">
        <f t="shared" ref="AN127:AN128" si="244">AL127+AM127</f>
        <v>65278</v>
      </c>
      <c r="AO127" s="13"/>
      <c r="AP127" s="13">
        <f t="shared" ref="AP127:AP128" si="245">AN127+AO127</f>
        <v>65278</v>
      </c>
      <c r="AQ127" s="13"/>
      <c r="AR127" s="13">
        <f t="shared" ref="AR127:AR128" si="246">AP127+AQ127</f>
        <v>65278</v>
      </c>
      <c r="AS127" s="13"/>
      <c r="AT127" s="13">
        <f t="shared" ref="AT127:AT128" si="247">AR127+AS127</f>
        <v>65278</v>
      </c>
      <c r="AU127" s="13"/>
      <c r="AV127" s="13">
        <f t="shared" ref="AV127:AV128" si="248">AT127+AU127</f>
        <v>65278</v>
      </c>
      <c r="AW127" s="23"/>
      <c r="AX127" s="42">
        <f t="shared" ref="AX127:AX128" si="249">AV127+AW127</f>
        <v>65278</v>
      </c>
      <c r="AY127" s="8" t="s">
        <v>107</v>
      </c>
      <c r="AZ127" s="10"/>
    </row>
    <row r="128" spans="1:53" ht="54" x14ac:dyDescent="0.35">
      <c r="A128" s="93" t="s">
        <v>177</v>
      </c>
      <c r="B128" s="98" t="s">
        <v>75</v>
      </c>
      <c r="C128" s="98" t="s">
        <v>3</v>
      </c>
      <c r="D128" s="13">
        <f>D130+D131</f>
        <v>179202.4</v>
      </c>
      <c r="E128" s="42">
        <f>E130+E131</f>
        <v>0</v>
      </c>
      <c r="F128" s="12">
        <f t="shared" si="211"/>
        <v>179202.4</v>
      </c>
      <c r="G128" s="13">
        <f>G130+G131</f>
        <v>13530.2</v>
      </c>
      <c r="H128" s="12">
        <f t="shared" si="237"/>
        <v>192732.6</v>
      </c>
      <c r="I128" s="13">
        <f>I130+I131</f>
        <v>0</v>
      </c>
      <c r="J128" s="12">
        <f t="shared" si="238"/>
        <v>192732.6</v>
      </c>
      <c r="K128" s="13">
        <f>K130+K131</f>
        <v>0</v>
      </c>
      <c r="L128" s="12">
        <f t="shared" si="239"/>
        <v>192732.6</v>
      </c>
      <c r="M128" s="13">
        <f>M130+M131</f>
        <v>0</v>
      </c>
      <c r="N128" s="12">
        <f t="shared" si="240"/>
        <v>192732.6</v>
      </c>
      <c r="O128" s="13">
        <f>O130+O131</f>
        <v>0</v>
      </c>
      <c r="P128" s="12">
        <f t="shared" si="241"/>
        <v>192732.6</v>
      </c>
      <c r="Q128" s="23">
        <f>Q130+Q131</f>
        <v>0</v>
      </c>
      <c r="R128" s="40">
        <f t="shared" si="242"/>
        <v>192732.6</v>
      </c>
      <c r="S128" s="13">
        <f t="shared" ref="S128:AJ128" si="250">S130+S131</f>
        <v>183300.1</v>
      </c>
      <c r="T128" s="42">
        <f>T130+T131</f>
        <v>0</v>
      </c>
      <c r="U128" s="12">
        <f t="shared" si="212"/>
        <v>183300.1</v>
      </c>
      <c r="V128" s="13">
        <f>V130+V131</f>
        <v>9544.2999999999993</v>
      </c>
      <c r="W128" s="12">
        <f t="shared" si="243"/>
        <v>192844.4</v>
      </c>
      <c r="X128" s="13">
        <f>X130+X131</f>
        <v>0</v>
      </c>
      <c r="Y128" s="12">
        <f>W128+X128</f>
        <v>192844.4</v>
      </c>
      <c r="Z128" s="13">
        <f>Z130+Z131</f>
        <v>0</v>
      </c>
      <c r="AA128" s="12">
        <f>Y128+Z128</f>
        <v>192844.4</v>
      </c>
      <c r="AB128" s="13">
        <f>AB130+AB131</f>
        <v>0</v>
      </c>
      <c r="AC128" s="12">
        <f>AA128+AB128</f>
        <v>192844.4</v>
      </c>
      <c r="AD128" s="13">
        <f>AD130+AD131</f>
        <v>0</v>
      </c>
      <c r="AE128" s="12">
        <f>AC128+AD128</f>
        <v>192844.4</v>
      </c>
      <c r="AF128" s="13">
        <f>AF130+AF131</f>
        <v>0</v>
      </c>
      <c r="AG128" s="12">
        <f>AE128+AF128</f>
        <v>192844.4</v>
      </c>
      <c r="AH128" s="23">
        <f>AH130+AH131</f>
        <v>0</v>
      </c>
      <c r="AI128" s="40">
        <f>AG128+AH128</f>
        <v>192844.4</v>
      </c>
      <c r="AJ128" s="13">
        <f t="shared" si="250"/>
        <v>183300.1</v>
      </c>
      <c r="AK128" s="13">
        <f>AK130+AK131</f>
        <v>0</v>
      </c>
      <c r="AL128" s="13">
        <f t="shared" si="213"/>
        <v>183300.1</v>
      </c>
      <c r="AM128" s="13">
        <f>AM130+AM131</f>
        <v>-4777.1000000000004</v>
      </c>
      <c r="AN128" s="13">
        <f t="shared" si="244"/>
        <v>178523</v>
      </c>
      <c r="AO128" s="13">
        <f>AO130+AO131</f>
        <v>0</v>
      </c>
      <c r="AP128" s="13">
        <f t="shared" si="245"/>
        <v>178523</v>
      </c>
      <c r="AQ128" s="13">
        <f>AQ130+AQ131</f>
        <v>0</v>
      </c>
      <c r="AR128" s="13">
        <f t="shared" si="246"/>
        <v>178523</v>
      </c>
      <c r="AS128" s="13">
        <f>AS130+AS131</f>
        <v>0</v>
      </c>
      <c r="AT128" s="13">
        <f t="shared" si="247"/>
        <v>178523</v>
      </c>
      <c r="AU128" s="13">
        <f>AU130+AU131</f>
        <v>0</v>
      </c>
      <c r="AV128" s="13">
        <f t="shared" si="248"/>
        <v>178523</v>
      </c>
      <c r="AW128" s="23">
        <f>AW130+AW131</f>
        <v>0</v>
      </c>
      <c r="AX128" s="42">
        <f t="shared" si="249"/>
        <v>178523</v>
      </c>
      <c r="AZ128" s="10"/>
    </row>
    <row r="129" spans="1:53" x14ac:dyDescent="0.35">
      <c r="A129" s="93"/>
      <c r="B129" s="104" t="s">
        <v>5</v>
      </c>
      <c r="C129" s="103"/>
      <c r="D129" s="13"/>
      <c r="E129" s="42"/>
      <c r="F129" s="12"/>
      <c r="G129" s="13"/>
      <c r="H129" s="12"/>
      <c r="I129" s="13"/>
      <c r="J129" s="12"/>
      <c r="K129" s="13"/>
      <c r="L129" s="12"/>
      <c r="M129" s="13"/>
      <c r="N129" s="12"/>
      <c r="O129" s="13"/>
      <c r="P129" s="12"/>
      <c r="Q129" s="23"/>
      <c r="R129" s="40"/>
      <c r="S129" s="13"/>
      <c r="T129" s="42"/>
      <c r="U129" s="12"/>
      <c r="V129" s="13"/>
      <c r="W129" s="12"/>
      <c r="X129" s="13"/>
      <c r="Y129" s="12"/>
      <c r="Z129" s="13"/>
      <c r="AA129" s="12"/>
      <c r="AB129" s="13"/>
      <c r="AC129" s="12"/>
      <c r="AD129" s="13"/>
      <c r="AE129" s="12"/>
      <c r="AF129" s="13"/>
      <c r="AG129" s="12"/>
      <c r="AH129" s="23"/>
      <c r="AI129" s="40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23"/>
      <c r="AX129" s="42"/>
      <c r="AZ129" s="10"/>
    </row>
    <row r="130" spans="1:53" x14ac:dyDescent="0.35">
      <c r="A130" s="93"/>
      <c r="B130" s="98" t="s">
        <v>12</v>
      </c>
      <c r="C130" s="103"/>
      <c r="D130" s="13">
        <v>48384.7</v>
      </c>
      <c r="E130" s="42"/>
      <c r="F130" s="12">
        <f t="shared" si="211"/>
        <v>48384.7</v>
      </c>
      <c r="G130" s="13">
        <v>3653.2</v>
      </c>
      <c r="H130" s="12">
        <f t="shared" ref="H130:H139" si="251">F130+G130</f>
        <v>52037.899999999994</v>
      </c>
      <c r="I130" s="13"/>
      <c r="J130" s="12">
        <f t="shared" ref="J130:J135" si="252">H130+I130</f>
        <v>52037.899999999994</v>
      </c>
      <c r="K130" s="13"/>
      <c r="L130" s="12">
        <f t="shared" ref="L130:L135" si="253">J130+K130</f>
        <v>52037.899999999994</v>
      </c>
      <c r="M130" s="13"/>
      <c r="N130" s="12">
        <f t="shared" ref="N130:N135" si="254">L130+M130</f>
        <v>52037.899999999994</v>
      </c>
      <c r="O130" s="13"/>
      <c r="P130" s="12">
        <f t="shared" ref="P130:P135" si="255">N130+O130</f>
        <v>52037.899999999994</v>
      </c>
      <c r="Q130" s="23"/>
      <c r="R130" s="40">
        <f t="shared" ref="R130:R135" si="256">P130+Q130</f>
        <v>52037.899999999994</v>
      </c>
      <c r="S130" s="13">
        <v>45825</v>
      </c>
      <c r="T130" s="42"/>
      <c r="U130" s="12">
        <f t="shared" si="212"/>
        <v>45825</v>
      </c>
      <c r="V130" s="13">
        <v>2386.1</v>
      </c>
      <c r="W130" s="12">
        <f t="shared" ref="W130:W139" si="257">U130+V130</f>
        <v>48211.1</v>
      </c>
      <c r="X130" s="13"/>
      <c r="Y130" s="12">
        <f t="shared" ref="Y130:Y135" si="258">W130+X130</f>
        <v>48211.1</v>
      </c>
      <c r="Z130" s="13"/>
      <c r="AA130" s="12">
        <f t="shared" ref="AA130:AA135" si="259">Y130+Z130</f>
        <v>48211.1</v>
      </c>
      <c r="AB130" s="13"/>
      <c r="AC130" s="12">
        <f t="shared" ref="AC130:AC135" si="260">AA130+AB130</f>
        <v>48211.1</v>
      </c>
      <c r="AD130" s="13"/>
      <c r="AE130" s="12">
        <f t="shared" ref="AE130:AE135" si="261">AC130+AD130</f>
        <v>48211.1</v>
      </c>
      <c r="AF130" s="13"/>
      <c r="AG130" s="12">
        <f t="shared" ref="AG130:AG135" si="262">AE130+AF130</f>
        <v>48211.1</v>
      </c>
      <c r="AH130" s="23"/>
      <c r="AI130" s="40">
        <f t="shared" ref="AI130:AI135" si="263">AG130+AH130</f>
        <v>48211.1</v>
      </c>
      <c r="AJ130" s="13">
        <v>45825</v>
      </c>
      <c r="AK130" s="13"/>
      <c r="AL130" s="13">
        <f t="shared" si="213"/>
        <v>45825</v>
      </c>
      <c r="AM130" s="13">
        <v>-1194.3</v>
      </c>
      <c r="AN130" s="13">
        <f t="shared" ref="AN130:AN139" si="264">AL130+AM130</f>
        <v>44630.7</v>
      </c>
      <c r="AO130" s="13"/>
      <c r="AP130" s="13">
        <f t="shared" ref="AP130:AP135" si="265">AN130+AO130</f>
        <v>44630.7</v>
      </c>
      <c r="AQ130" s="13"/>
      <c r="AR130" s="13">
        <f t="shared" ref="AR130:AR135" si="266">AP130+AQ130</f>
        <v>44630.7</v>
      </c>
      <c r="AS130" s="13"/>
      <c r="AT130" s="13">
        <f t="shared" ref="AT130:AT135" si="267">AR130+AS130</f>
        <v>44630.7</v>
      </c>
      <c r="AU130" s="13"/>
      <c r="AV130" s="13">
        <f t="shared" ref="AV130:AV135" si="268">AT130+AU130</f>
        <v>44630.7</v>
      </c>
      <c r="AW130" s="23"/>
      <c r="AX130" s="42">
        <f t="shared" ref="AX130:AX135" si="269">AV130+AW130</f>
        <v>44630.7</v>
      </c>
      <c r="AY130" s="8" t="s">
        <v>108</v>
      </c>
      <c r="AZ130" s="10"/>
    </row>
    <row r="131" spans="1:53" x14ac:dyDescent="0.35">
      <c r="A131" s="93"/>
      <c r="B131" s="98" t="s">
        <v>19</v>
      </c>
      <c r="C131" s="103"/>
      <c r="D131" s="13">
        <v>130817.7</v>
      </c>
      <c r="E131" s="42"/>
      <c r="F131" s="12">
        <f t="shared" si="211"/>
        <v>130817.7</v>
      </c>
      <c r="G131" s="13">
        <v>9877</v>
      </c>
      <c r="H131" s="12">
        <f t="shared" si="251"/>
        <v>140694.70000000001</v>
      </c>
      <c r="I131" s="13"/>
      <c r="J131" s="12">
        <f t="shared" si="252"/>
        <v>140694.70000000001</v>
      </c>
      <c r="K131" s="13"/>
      <c r="L131" s="12">
        <f t="shared" si="253"/>
        <v>140694.70000000001</v>
      </c>
      <c r="M131" s="13"/>
      <c r="N131" s="12">
        <f t="shared" si="254"/>
        <v>140694.70000000001</v>
      </c>
      <c r="O131" s="13"/>
      <c r="P131" s="12">
        <f t="shared" si="255"/>
        <v>140694.70000000001</v>
      </c>
      <c r="Q131" s="23"/>
      <c r="R131" s="40">
        <f t="shared" si="256"/>
        <v>140694.70000000001</v>
      </c>
      <c r="S131" s="13">
        <v>137475.1</v>
      </c>
      <c r="T131" s="42"/>
      <c r="U131" s="12">
        <f t="shared" si="212"/>
        <v>137475.1</v>
      </c>
      <c r="V131" s="13">
        <v>7158.2</v>
      </c>
      <c r="W131" s="12">
        <f t="shared" si="257"/>
        <v>144633.30000000002</v>
      </c>
      <c r="X131" s="13"/>
      <c r="Y131" s="12">
        <f t="shared" si="258"/>
        <v>144633.30000000002</v>
      </c>
      <c r="Z131" s="13"/>
      <c r="AA131" s="12">
        <f t="shared" si="259"/>
        <v>144633.30000000002</v>
      </c>
      <c r="AB131" s="13"/>
      <c r="AC131" s="12">
        <f t="shared" si="260"/>
        <v>144633.30000000002</v>
      </c>
      <c r="AD131" s="13"/>
      <c r="AE131" s="12">
        <f t="shared" si="261"/>
        <v>144633.30000000002</v>
      </c>
      <c r="AF131" s="13"/>
      <c r="AG131" s="12">
        <f t="shared" si="262"/>
        <v>144633.30000000002</v>
      </c>
      <c r="AH131" s="23"/>
      <c r="AI131" s="40">
        <f t="shared" si="263"/>
        <v>144633.30000000002</v>
      </c>
      <c r="AJ131" s="13">
        <v>137475.1</v>
      </c>
      <c r="AK131" s="13"/>
      <c r="AL131" s="13">
        <f t="shared" si="213"/>
        <v>137475.1</v>
      </c>
      <c r="AM131" s="13">
        <v>-3582.8</v>
      </c>
      <c r="AN131" s="13">
        <f t="shared" si="264"/>
        <v>133892.30000000002</v>
      </c>
      <c r="AO131" s="13"/>
      <c r="AP131" s="13">
        <f t="shared" si="265"/>
        <v>133892.30000000002</v>
      </c>
      <c r="AQ131" s="13"/>
      <c r="AR131" s="13">
        <f t="shared" si="266"/>
        <v>133892.30000000002</v>
      </c>
      <c r="AS131" s="13"/>
      <c r="AT131" s="13">
        <f t="shared" si="267"/>
        <v>133892.30000000002</v>
      </c>
      <c r="AU131" s="13"/>
      <c r="AV131" s="13">
        <f t="shared" si="268"/>
        <v>133892.30000000002</v>
      </c>
      <c r="AW131" s="23"/>
      <c r="AX131" s="42">
        <f t="shared" si="269"/>
        <v>133892.30000000002</v>
      </c>
      <c r="AY131" s="8" t="s">
        <v>108</v>
      </c>
      <c r="AZ131" s="10"/>
    </row>
    <row r="132" spans="1:53" ht="54" x14ac:dyDescent="0.35">
      <c r="A132" s="93" t="s">
        <v>178</v>
      </c>
      <c r="B132" s="98" t="s">
        <v>346</v>
      </c>
      <c r="C132" s="103" t="s">
        <v>128</v>
      </c>
      <c r="D132" s="13"/>
      <c r="E132" s="42"/>
      <c r="F132" s="12"/>
      <c r="G132" s="13">
        <v>5138.7460000000001</v>
      </c>
      <c r="H132" s="12">
        <f t="shared" si="251"/>
        <v>5138.7460000000001</v>
      </c>
      <c r="I132" s="13"/>
      <c r="J132" s="12">
        <f t="shared" si="252"/>
        <v>5138.7460000000001</v>
      </c>
      <c r="K132" s="13"/>
      <c r="L132" s="12">
        <f t="shared" si="253"/>
        <v>5138.7460000000001</v>
      </c>
      <c r="M132" s="13"/>
      <c r="N132" s="12">
        <f t="shared" si="254"/>
        <v>5138.7460000000001</v>
      </c>
      <c r="O132" s="13"/>
      <c r="P132" s="12">
        <f t="shared" si="255"/>
        <v>5138.7460000000001</v>
      </c>
      <c r="Q132" s="23"/>
      <c r="R132" s="40">
        <f t="shared" si="256"/>
        <v>5138.7460000000001</v>
      </c>
      <c r="S132" s="13"/>
      <c r="T132" s="42"/>
      <c r="U132" s="12"/>
      <c r="V132" s="13"/>
      <c r="W132" s="12">
        <f t="shared" si="257"/>
        <v>0</v>
      </c>
      <c r="X132" s="13"/>
      <c r="Y132" s="12">
        <f t="shared" si="258"/>
        <v>0</v>
      </c>
      <c r="Z132" s="13"/>
      <c r="AA132" s="12">
        <f t="shared" si="259"/>
        <v>0</v>
      </c>
      <c r="AB132" s="13"/>
      <c r="AC132" s="12">
        <f t="shared" si="260"/>
        <v>0</v>
      </c>
      <c r="AD132" s="13"/>
      <c r="AE132" s="12">
        <f t="shared" si="261"/>
        <v>0</v>
      </c>
      <c r="AF132" s="13"/>
      <c r="AG132" s="12">
        <f t="shared" si="262"/>
        <v>0</v>
      </c>
      <c r="AH132" s="23"/>
      <c r="AI132" s="40">
        <f t="shared" si="263"/>
        <v>0</v>
      </c>
      <c r="AJ132" s="13"/>
      <c r="AK132" s="13"/>
      <c r="AL132" s="13"/>
      <c r="AM132" s="13"/>
      <c r="AN132" s="13">
        <f t="shared" si="264"/>
        <v>0</v>
      </c>
      <c r="AO132" s="13"/>
      <c r="AP132" s="13">
        <f t="shared" si="265"/>
        <v>0</v>
      </c>
      <c r="AQ132" s="13"/>
      <c r="AR132" s="13">
        <f t="shared" si="266"/>
        <v>0</v>
      </c>
      <c r="AS132" s="13"/>
      <c r="AT132" s="13">
        <f t="shared" si="267"/>
        <v>0</v>
      </c>
      <c r="AU132" s="13"/>
      <c r="AV132" s="13">
        <f t="shared" si="268"/>
        <v>0</v>
      </c>
      <c r="AW132" s="23"/>
      <c r="AX132" s="42">
        <f t="shared" si="269"/>
        <v>0</v>
      </c>
      <c r="AY132" s="8" t="s">
        <v>301</v>
      </c>
      <c r="AZ132" s="10"/>
    </row>
    <row r="133" spans="1:53" ht="54" x14ac:dyDescent="0.35">
      <c r="A133" s="93" t="s">
        <v>179</v>
      </c>
      <c r="B133" s="98" t="s">
        <v>302</v>
      </c>
      <c r="C133" s="103" t="s">
        <v>128</v>
      </c>
      <c r="D133" s="13"/>
      <c r="E133" s="42"/>
      <c r="F133" s="12"/>
      <c r="G133" s="13">
        <v>9350</v>
      </c>
      <c r="H133" s="12">
        <f t="shared" si="251"/>
        <v>9350</v>
      </c>
      <c r="I133" s="13"/>
      <c r="J133" s="12">
        <f t="shared" si="252"/>
        <v>9350</v>
      </c>
      <c r="K133" s="13"/>
      <c r="L133" s="12">
        <f t="shared" si="253"/>
        <v>9350</v>
      </c>
      <c r="M133" s="13"/>
      <c r="N133" s="12">
        <f t="shared" si="254"/>
        <v>9350</v>
      </c>
      <c r="O133" s="13"/>
      <c r="P133" s="12">
        <f t="shared" si="255"/>
        <v>9350</v>
      </c>
      <c r="Q133" s="23"/>
      <c r="R133" s="40">
        <f t="shared" si="256"/>
        <v>9350</v>
      </c>
      <c r="S133" s="13"/>
      <c r="T133" s="42"/>
      <c r="U133" s="12"/>
      <c r="V133" s="13"/>
      <c r="W133" s="12">
        <f t="shared" si="257"/>
        <v>0</v>
      </c>
      <c r="X133" s="13"/>
      <c r="Y133" s="12">
        <f t="shared" si="258"/>
        <v>0</v>
      </c>
      <c r="Z133" s="13"/>
      <c r="AA133" s="12">
        <f t="shared" si="259"/>
        <v>0</v>
      </c>
      <c r="AB133" s="13"/>
      <c r="AC133" s="12">
        <f t="shared" si="260"/>
        <v>0</v>
      </c>
      <c r="AD133" s="13"/>
      <c r="AE133" s="12">
        <f t="shared" si="261"/>
        <v>0</v>
      </c>
      <c r="AF133" s="13"/>
      <c r="AG133" s="12">
        <f t="shared" si="262"/>
        <v>0</v>
      </c>
      <c r="AH133" s="23"/>
      <c r="AI133" s="40">
        <f t="shared" si="263"/>
        <v>0</v>
      </c>
      <c r="AJ133" s="13"/>
      <c r="AK133" s="13"/>
      <c r="AL133" s="13"/>
      <c r="AM133" s="13"/>
      <c r="AN133" s="13">
        <f t="shared" si="264"/>
        <v>0</v>
      </c>
      <c r="AO133" s="13"/>
      <c r="AP133" s="13">
        <f t="shared" si="265"/>
        <v>0</v>
      </c>
      <c r="AQ133" s="13"/>
      <c r="AR133" s="13">
        <f t="shared" si="266"/>
        <v>0</v>
      </c>
      <c r="AS133" s="13"/>
      <c r="AT133" s="13">
        <f t="shared" si="267"/>
        <v>0</v>
      </c>
      <c r="AU133" s="13"/>
      <c r="AV133" s="13">
        <f t="shared" si="268"/>
        <v>0</v>
      </c>
      <c r="AW133" s="23"/>
      <c r="AX133" s="42">
        <f t="shared" si="269"/>
        <v>0</v>
      </c>
      <c r="AY133" s="8" t="s">
        <v>303</v>
      </c>
      <c r="AZ133" s="10"/>
    </row>
    <row r="134" spans="1:53" ht="54" x14ac:dyDescent="0.35">
      <c r="A134" s="93" t="s">
        <v>180</v>
      </c>
      <c r="B134" s="98" t="s">
        <v>304</v>
      </c>
      <c r="C134" s="103" t="s">
        <v>128</v>
      </c>
      <c r="D134" s="13"/>
      <c r="E134" s="42"/>
      <c r="F134" s="12"/>
      <c r="G134" s="13">
        <v>2092.9110000000001</v>
      </c>
      <c r="H134" s="12">
        <f t="shared" si="251"/>
        <v>2092.9110000000001</v>
      </c>
      <c r="I134" s="13"/>
      <c r="J134" s="12">
        <f t="shared" si="252"/>
        <v>2092.9110000000001</v>
      </c>
      <c r="K134" s="13"/>
      <c r="L134" s="12">
        <f t="shared" si="253"/>
        <v>2092.9110000000001</v>
      </c>
      <c r="M134" s="13"/>
      <c r="N134" s="12">
        <f t="shared" si="254"/>
        <v>2092.9110000000001</v>
      </c>
      <c r="O134" s="13"/>
      <c r="P134" s="12">
        <f t="shared" si="255"/>
        <v>2092.9110000000001</v>
      </c>
      <c r="Q134" s="23"/>
      <c r="R134" s="40">
        <f t="shared" si="256"/>
        <v>2092.9110000000001</v>
      </c>
      <c r="S134" s="13"/>
      <c r="T134" s="42"/>
      <c r="U134" s="12"/>
      <c r="V134" s="13"/>
      <c r="W134" s="12">
        <f t="shared" si="257"/>
        <v>0</v>
      </c>
      <c r="X134" s="13"/>
      <c r="Y134" s="12">
        <f t="shared" si="258"/>
        <v>0</v>
      </c>
      <c r="Z134" s="13"/>
      <c r="AA134" s="12">
        <f t="shared" si="259"/>
        <v>0</v>
      </c>
      <c r="AB134" s="13"/>
      <c r="AC134" s="12">
        <f t="shared" si="260"/>
        <v>0</v>
      </c>
      <c r="AD134" s="13"/>
      <c r="AE134" s="12">
        <f t="shared" si="261"/>
        <v>0</v>
      </c>
      <c r="AF134" s="13"/>
      <c r="AG134" s="12">
        <f t="shared" si="262"/>
        <v>0</v>
      </c>
      <c r="AH134" s="23"/>
      <c r="AI134" s="40">
        <f t="shared" si="263"/>
        <v>0</v>
      </c>
      <c r="AJ134" s="13"/>
      <c r="AK134" s="13"/>
      <c r="AL134" s="13"/>
      <c r="AM134" s="13"/>
      <c r="AN134" s="13">
        <f t="shared" si="264"/>
        <v>0</v>
      </c>
      <c r="AO134" s="13"/>
      <c r="AP134" s="13">
        <f t="shared" si="265"/>
        <v>0</v>
      </c>
      <c r="AQ134" s="13"/>
      <c r="AR134" s="13">
        <f t="shared" si="266"/>
        <v>0</v>
      </c>
      <c r="AS134" s="13"/>
      <c r="AT134" s="13">
        <f t="shared" si="267"/>
        <v>0</v>
      </c>
      <c r="AU134" s="13"/>
      <c r="AV134" s="13">
        <f t="shared" si="268"/>
        <v>0</v>
      </c>
      <c r="AW134" s="23"/>
      <c r="AX134" s="42">
        <f t="shared" si="269"/>
        <v>0</v>
      </c>
      <c r="AY134" s="8" t="s">
        <v>305</v>
      </c>
      <c r="AZ134" s="10"/>
    </row>
    <row r="135" spans="1:53" s="3" customFormat="1" ht="72" hidden="1" x14ac:dyDescent="0.35">
      <c r="A135" s="60" t="s">
        <v>176</v>
      </c>
      <c r="B135" s="58" t="s">
        <v>318</v>
      </c>
      <c r="C135" s="5" t="s">
        <v>251</v>
      </c>
      <c r="D135" s="13"/>
      <c r="E135" s="42"/>
      <c r="F135" s="12"/>
      <c r="G135" s="13"/>
      <c r="H135" s="12">
        <f t="shared" si="251"/>
        <v>0</v>
      </c>
      <c r="I135" s="13"/>
      <c r="J135" s="12">
        <f t="shared" si="252"/>
        <v>0</v>
      </c>
      <c r="K135" s="13"/>
      <c r="L135" s="12">
        <f t="shared" si="253"/>
        <v>0</v>
      </c>
      <c r="M135" s="13"/>
      <c r="N135" s="12">
        <f t="shared" si="254"/>
        <v>0</v>
      </c>
      <c r="O135" s="13"/>
      <c r="P135" s="12">
        <f t="shared" si="255"/>
        <v>0</v>
      </c>
      <c r="Q135" s="23"/>
      <c r="R135" s="12">
        <f t="shared" si="256"/>
        <v>0</v>
      </c>
      <c r="S135" s="13"/>
      <c r="T135" s="42"/>
      <c r="U135" s="12"/>
      <c r="V135" s="13">
        <f>V137</f>
        <v>2850</v>
      </c>
      <c r="W135" s="12">
        <f t="shared" si="257"/>
        <v>2850</v>
      </c>
      <c r="X135" s="13">
        <f>X137</f>
        <v>-2850</v>
      </c>
      <c r="Y135" s="12">
        <f t="shared" si="258"/>
        <v>0</v>
      </c>
      <c r="Z135" s="13">
        <f>Z137</f>
        <v>0</v>
      </c>
      <c r="AA135" s="12">
        <f t="shared" si="259"/>
        <v>0</v>
      </c>
      <c r="AB135" s="13">
        <f>AB137</f>
        <v>0</v>
      </c>
      <c r="AC135" s="12">
        <f t="shared" si="260"/>
        <v>0</v>
      </c>
      <c r="AD135" s="13">
        <f>AD137</f>
        <v>0</v>
      </c>
      <c r="AE135" s="12">
        <f t="shared" si="261"/>
        <v>0</v>
      </c>
      <c r="AF135" s="13">
        <f>AF137</f>
        <v>0</v>
      </c>
      <c r="AG135" s="12">
        <f t="shared" si="262"/>
        <v>0</v>
      </c>
      <c r="AH135" s="23">
        <f>AH137</f>
        <v>0</v>
      </c>
      <c r="AI135" s="12">
        <f t="shared" si="263"/>
        <v>0</v>
      </c>
      <c r="AJ135" s="13"/>
      <c r="AK135" s="13"/>
      <c r="AL135" s="13"/>
      <c r="AM135" s="13"/>
      <c r="AN135" s="13">
        <f t="shared" si="264"/>
        <v>0</v>
      </c>
      <c r="AO135" s="13"/>
      <c r="AP135" s="13">
        <f t="shared" si="265"/>
        <v>0</v>
      </c>
      <c r="AQ135" s="13"/>
      <c r="AR135" s="13">
        <f t="shared" si="266"/>
        <v>0</v>
      </c>
      <c r="AS135" s="13"/>
      <c r="AT135" s="13">
        <f t="shared" si="267"/>
        <v>0</v>
      </c>
      <c r="AU135" s="13"/>
      <c r="AV135" s="13">
        <f t="shared" si="268"/>
        <v>0</v>
      </c>
      <c r="AW135" s="23"/>
      <c r="AX135" s="13">
        <f t="shared" si="269"/>
        <v>0</v>
      </c>
      <c r="AY135" s="8" t="s">
        <v>319</v>
      </c>
      <c r="AZ135" s="10">
        <v>0</v>
      </c>
    </row>
    <row r="136" spans="1:53" s="3" customFormat="1" hidden="1" x14ac:dyDescent="0.35">
      <c r="A136" s="54"/>
      <c r="B136" s="4" t="s">
        <v>5</v>
      </c>
      <c r="C136" s="5"/>
      <c r="D136" s="13"/>
      <c r="E136" s="42"/>
      <c r="F136" s="12"/>
      <c r="G136" s="13"/>
      <c r="H136" s="12"/>
      <c r="I136" s="13"/>
      <c r="J136" s="12"/>
      <c r="K136" s="13"/>
      <c r="L136" s="12"/>
      <c r="M136" s="13"/>
      <c r="N136" s="12"/>
      <c r="O136" s="13"/>
      <c r="P136" s="12"/>
      <c r="Q136" s="23"/>
      <c r="R136" s="12"/>
      <c r="S136" s="13"/>
      <c r="T136" s="42"/>
      <c r="U136" s="12"/>
      <c r="V136" s="13"/>
      <c r="W136" s="12"/>
      <c r="X136" s="13"/>
      <c r="Y136" s="12"/>
      <c r="Z136" s="13"/>
      <c r="AA136" s="12"/>
      <c r="AB136" s="13"/>
      <c r="AC136" s="12"/>
      <c r="AD136" s="13"/>
      <c r="AE136" s="12"/>
      <c r="AF136" s="13"/>
      <c r="AG136" s="12"/>
      <c r="AH136" s="23"/>
      <c r="AI136" s="12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23"/>
      <c r="AX136" s="13"/>
      <c r="AY136" s="8"/>
      <c r="AZ136" s="10">
        <v>0</v>
      </c>
    </row>
    <row r="137" spans="1:53" s="3" customFormat="1" hidden="1" x14ac:dyDescent="0.35">
      <c r="A137" s="54"/>
      <c r="B137" s="58" t="s">
        <v>12</v>
      </c>
      <c r="C137" s="5"/>
      <c r="D137" s="13"/>
      <c r="E137" s="42"/>
      <c r="F137" s="12"/>
      <c r="G137" s="13"/>
      <c r="H137" s="12">
        <f t="shared" si="251"/>
        <v>0</v>
      </c>
      <c r="I137" s="13"/>
      <c r="J137" s="12">
        <f t="shared" ref="J137:J139" si="270">H137+I137</f>
        <v>0</v>
      </c>
      <c r="K137" s="13"/>
      <c r="L137" s="12">
        <f t="shared" ref="L137:L139" si="271">J137+K137</f>
        <v>0</v>
      </c>
      <c r="M137" s="13"/>
      <c r="N137" s="12">
        <f t="shared" ref="N137:N139" si="272">L137+M137</f>
        <v>0</v>
      </c>
      <c r="O137" s="13"/>
      <c r="P137" s="12">
        <f t="shared" ref="P137:P139" si="273">N137+O137</f>
        <v>0</v>
      </c>
      <c r="Q137" s="23"/>
      <c r="R137" s="12">
        <f t="shared" ref="R137:R139" si="274">P137+Q137</f>
        <v>0</v>
      </c>
      <c r="S137" s="13"/>
      <c r="T137" s="42"/>
      <c r="U137" s="12"/>
      <c r="V137" s="13">
        <v>2850</v>
      </c>
      <c r="W137" s="12">
        <f t="shared" si="257"/>
        <v>2850</v>
      </c>
      <c r="X137" s="13">
        <v>-2850</v>
      </c>
      <c r="Y137" s="12">
        <f>W137+X137</f>
        <v>0</v>
      </c>
      <c r="Z137" s="13"/>
      <c r="AA137" s="12">
        <f>Y137+Z137</f>
        <v>0</v>
      </c>
      <c r="AB137" s="13"/>
      <c r="AC137" s="12">
        <f>AA137+AB137</f>
        <v>0</v>
      </c>
      <c r="AD137" s="13"/>
      <c r="AE137" s="12">
        <f>AC137+AD137</f>
        <v>0</v>
      </c>
      <c r="AF137" s="13"/>
      <c r="AG137" s="12">
        <f>AE137+AF137</f>
        <v>0</v>
      </c>
      <c r="AH137" s="23"/>
      <c r="AI137" s="12">
        <f>AG137+AH137</f>
        <v>0</v>
      </c>
      <c r="AJ137" s="13"/>
      <c r="AK137" s="13"/>
      <c r="AL137" s="13"/>
      <c r="AM137" s="13"/>
      <c r="AN137" s="13">
        <f t="shared" si="264"/>
        <v>0</v>
      </c>
      <c r="AO137" s="13"/>
      <c r="AP137" s="13">
        <f t="shared" ref="AP137:AP139" si="275">AN137+AO137</f>
        <v>0</v>
      </c>
      <c r="AQ137" s="13"/>
      <c r="AR137" s="13">
        <f t="shared" ref="AR137:AR139" si="276">AP137+AQ137</f>
        <v>0</v>
      </c>
      <c r="AS137" s="13"/>
      <c r="AT137" s="13">
        <f t="shared" ref="AT137:AT139" si="277">AR137+AS137</f>
        <v>0</v>
      </c>
      <c r="AU137" s="13"/>
      <c r="AV137" s="13">
        <f t="shared" ref="AV137:AV139" si="278">AT137+AU137</f>
        <v>0</v>
      </c>
      <c r="AW137" s="23"/>
      <c r="AX137" s="13">
        <f t="shared" ref="AX137:AX139" si="279">AV137+AW137</f>
        <v>0</v>
      </c>
      <c r="AY137" s="8"/>
      <c r="AZ137" s="10">
        <v>0</v>
      </c>
    </row>
    <row r="138" spans="1:53" ht="54" x14ac:dyDescent="0.35">
      <c r="A138" s="93" t="s">
        <v>181</v>
      </c>
      <c r="B138" s="98" t="s">
        <v>382</v>
      </c>
      <c r="C138" s="103" t="s">
        <v>128</v>
      </c>
      <c r="D138" s="13"/>
      <c r="E138" s="42"/>
      <c r="F138" s="12"/>
      <c r="G138" s="13"/>
      <c r="H138" s="12"/>
      <c r="I138" s="13"/>
      <c r="J138" s="12"/>
      <c r="K138" s="13"/>
      <c r="L138" s="12"/>
      <c r="M138" s="13"/>
      <c r="N138" s="12">
        <f t="shared" si="272"/>
        <v>0</v>
      </c>
      <c r="O138" s="13"/>
      <c r="P138" s="12">
        <f t="shared" si="273"/>
        <v>0</v>
      </c>
      <c r="Q138" s="23"/>
      <c r="R138" s="40">
        <f t="shared" si="274"/>
        <v>0</v>
      </c>
      <c r="S138" s="13"/>
      <c r="T138" s="42"/>
      <c r="U138" s="12"/>
      <c r="V138" s="13"/>
      <c r="W138" s="12"/>
      <c r="X138" s="13"/>
      <c r="Y138" s="12"/>
      <c r="Z138" s="13"/>
      <c r="AA138" s="12"/>
      <c r="AB138" s="13"/>
      <c r="AC138" s="12"/>
      <c r="AD138" s="13">
        <v>45000</v>
      </c>
      <c r="AE138" s="12">
        <f>AC138+AD138</f>
        <v>45000</v>
      </c>
      <c r="AF138" s="13"/>
      <c r="AG138" s="12">
        <f>AE138+AF138</f>
        <v>45000</v>
      </c>
      <c r="AH138" s="23"/>
      <c r="AI138" s="40">
        <f>AG138+AH138</f>
        <v>45000</v>
      </c>
      <c r="AJ138" s="13"/>
      <c r="AK138" s="13"/>
      <c r="AL138" s="13"/>
      <c r="AM138" s="13"/>
      <c r="AN138" s="13"/>
      <c r="AO138" s="13"/>
      <c r="AP138" s="13"/>
      <c r="AQ138" s="13"/>
      <c r="AR138" s="13"/>
      <c r="AS138" s="13">
        <v>51669.557999999997</v>
      </c>
      <c r="AT138" s="13">
        <f t="shared" si="277"/>
        <v>51669.557999999997</v>
      </c>
      <c r="AU138" s="13"/>
      <c r="AV138" s="13">
        <f t="shared" si="278"/>
        <v>51669.557999999997</v>
      </c>
      <c r="AW138" s="23"/>
      <c r="AX138" s="42">
        <f t="shared" si="279"/>
        <v>51669.557999999997</v>
      </c>
      <c r="AY138" s="8" t="s">
        <v>376</v>
      </c>
      <c r="AZ138" s="10"/>
    </row>
    <row r="139" spans="1:53" x14ac:dyDescent="0.35">
      <c r="A139" s="93"/>
      <c r="B139" s="98" t="s">
        <v>25</v>
      </c>
      <c r="C139" s="98"/>
      <c r="D139" s="27">
        <f>D141+D142</f>
        <v>210457.8</v>
      </c>
      <c r="E139" s="27">
        <f>E141+E142</f>
        <v>67262.237999999998</v>
      </c>
      <c r="F139" s="26">
        <f t="shared" si="211"/>
        <v>277720.038</v>
      </c>
      <c r="G139" s="27">
        <f>G141+G142</f>
        <v>72670.857999999993</v>
      </c>
      <c r="H139" s="26">
        <f t="shared" si="251"/>
        <v>350390.89600000001</v>
      </c>
      <c r="I139" s="27">
        <f>I141+I142</f>
        <v>48486.6</v>
      </c>
      <c r="J139" s="26">
        <f t="shared" si="270"/>
        <v>398877.49599999998</v>
      </c>
      <c r="K139" s="27">
        <f>K141+K142</f>
        <v>21381.1</v>
      </c>
      <c r="L139" s="26">
        <f t="shared" si="271"/>
        <v>420258.59599999996</v>
      </c>
      <c r="M139" s="27">
        <f>M141+M142</f>
        <v>-38357</v>
      </c>
      <c r="N139" s="26">
        <f t="shared" si="272"/>
        <v>381901.59599999996</v>
      </c>
      <c r="O139" s="27">
        <f>O141+O142</f>
        <v>0</v>
      </c>
      <c r="P139" s="26">
        <f t="shared" si="273"/>
        <v>381901.59599999996</v>
      </c>
      <c r="Q139" s="27">
        <f>Q141+Q142</f>
        <v>0</v>
      </c>
      <c r="R139" s="40">
        <f t="shared" si="274"/>
        <v>381901.59599999996</v>
      </c>
      <c r="S139" s="27">
        <f t="shared" ref="S139:AJ139" si="280">S141+S142</f>
        <v>333295.7</v>
      </c>
      <c r="T139" s="27">
        <f>T141+T142</f>
        <v>0</v>
      </c>
      <c r="U139" s="26">
        <f t="shared" si="212"/>
        <v>333295.7</v>
      </c>
      <c r="V139" s="27">
        <f>V141+V142</f>
        <v>-32677.599999999999</v>
      </c>
      <c r="W139" s="26">
        <f t="shared" si="257"/>
        <v>300618.10000000003</v>
      </c>
      <c r="X139" s="27">
        <f>X141+X142</f>
        <v>0</v>
      </c>
      <c r="Y139" s="26">
        <f>W139+X139</f>
        <v>300618.10000000003</v>
      </c>
      <c r="Z139" s="27">
        <f>Z141+Z142</f>
        <v>-84124.5</v>
      </c>
      <c r="AA139" s="26">
        <f>Y139+Z139</f>
        <v>216493.60000000003</v>
      </c>
      <c r="AB139" s="27">
        <f>AB141+AB142</f>
        <v>0</v>
      </c>
      <c r="AC139" s="26">
        <f>AA139+AB139</f>
        <v>216493.60000000003</v>
      </c>
      <c r="AD139" s="27">
        <f>AD141+AD142</f>
        <v>38357</v>
      </c>
      <c r="AE139" s="26">
        <f>AC139+AD139</f>
        <v>254850.60000000003</v>
      </c>
      <c r="AF139" s="27">
        <f>AF141+AF142</f>
        <v>0</v>
      </c>
      <c r="AG139" s="26">
        <f>AE139+AF139</f>
        <v>254850.60000000003</v>
      </c>
      <c r="AH139" s="27">
        <f>AH141+AH142</f>
        <v>4161.4530000000004</v>
      </c>
      <c r="AI139" s="40">
        <f>AG139+AH139</f>
        <v>259012.05300000004</v>
      </c>
      <c r="AJ139" s="27">
        <f t="shared" si="280"/>
        <v>296266</v>
      </c>
      <c r="AK139" s="27">
        <f>AK141+AK142</f>
        <v>0</v>
      </c>
      <c r="AL139" s="27">
        <f t="shared" si="213"/>
        <v>296266</v>
      </c>
      <c r="AM139" s="27">
        <f>AM141+AM142</f>
        <v>-155766</v>
      </c>
      <c r="AN139" s="27">
        <f t="shared" si="264"/>
        <v>140500</v>
      </c>
      <c r="AO139" s="27">
        <f>AO141+AO142</f>
        <v>-28221.547000000006</v>
      </c>
      <c r="AP139" s="27">
        <f t="shared" si="275"/>
        <v>112278.45299999999</v>
      </c>
      <c r="AQ139" s="27">
        <f>AQ141+AQ142</f>
        <v>28221.546999999999</v>
      </c>
      <c r="AR139" s="27">
        <f t="shared" si="276"/>
        <v>140500</v>
      </c>
      <c r="AS139" s="27">
        <f>AS141+AS142</f>
        <v>0</v>
      </c>
      <c r="AT139" s="27">
        <f t="shared" si="277"/>
        <v>140500</v>
      </c>
      <c r="AU139" s="27">
        <f>AU141+AU142</f>
        <v>0</v>
      </c>
      <c r="AV139" s="27">
        <f t="shared" si="278"/>
        <v>140500</v>
      </c>
      <c r="AW139" s="27">
        <f>AW141+AW142</f>
        <v>0</v>
      </c>
      <c r="AX139" s="42">
        <f t="shared" si="279"/>
        <v>140500</v>
      </c>
      <c r="AY139" s="28"/>
      <c r="AZ139" s="30"/>
      <c r="BA139" s="29"/>
    </row>
    <row r="140" spans="1:53" x14ac:dyDescent="0.35">
      <c r="A140" s="93"/>
      <c r="B140" s="94" t="s">
        <v>5</v>
      </c>
      <c r="C140" s="98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40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40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42"/>
      <c r="AY140" s="28"/>
      <c r="AZ140" s="30"/>
      <c r="BA140" s="29"/>
    </row>
    <row r="141" spans="1:53" s="29" customFormat="1" hidden="1" x14ac:dyDescent="0.35">
      <c r="A141" s="25"/>
      <c r="B141" s="34" t="s">
        <v>6</v>
      </c>
      <c r="C141" s="44"/>
      <c r="D141" s="26">
        <f>D145+D147+D152+D153+D154+D159+D160+D157+D150</f>
        <v>148096</v>
      </c>
      <c r="E141" s="26">
        <f>E145+E147+E152+E153+E154+E159+E160+E157+E150+E162</f>
        <v>67262.237999999998</v>
      </c>
      <c r="F141" s="26">
        <f t="shared" si="211"/>
        <v>215358.23800000001</v>
      </c>
      <c r="G141" s="26">
        <f>G145+G147+G152+G153+G154+G159+G160+G157+G150+G162+G163+G164</f>
        <v>72670.857999999993</v>
      </c>
      <c r="H141" s="26">
        <f t="shared" ref="H141:H143" si="281">F141+G141</f>
        <v>288029.09600000002</v>
      </c>
      <c r="I141" s="26">
        <f>I145+I147+I152+I153+I154+I159+I160+I157+I150+I162+I163+I164</f>
        <v>48486.6</v>
      </c>
      <c r="J141" s="26">
        <f t="shared" ref="J141:J143" si="282">H141+I141</f>
        <v>336515.696</v>
      </c>
      <c r="K141" s="26">
        <f>K145+K147+K152+K153+K154+K159+K160+K157+K150+K162+K163+K164+K161</f>
        <v>21381.1</v>
      </c>
      <c r="L141" s="26">
        <f t="shared" ref="L141:L143" si="283">J141+K141</f>
        <v>357896.79599999997</v>
      </c>
      <c r="M141" s="26">
        <f>M145+M147+M152+M153+M154+M159+M160+M157+M150+M162+M163+M164+M161</f>
        <v>-38357</v>
      </c>
      <c r="N141" s="26">
        <f t="shared" ref="N141:N143" si="284">L141+M141</f>
        <v>319539.79599999997</v>
      </c>
      <c r="O141" s="26">
        <f>O145+O147+O152+O153+O154+O159+O160+O157+O150+O162+O163+O164+O161</f>
        <v>0</v>
      </c>
      <c r="P141" s="26">
        <f t="shared" ref="P141:P143" si="285">N141+O141</f>
        <v>319539.79599999997</v>
      </c>
      <c r="Q141" s="26">
        <f>Q145+Q147+Q152+Q153+Q154+Q159+Q160+Q157+Q150+Q162+Q163+Q164+Q161+Q165</f>
        <v>0</v>
      </c>
      <c r="R141" s="26">
        <f t="shared" ref="R141:R143" si="286">P141+Q141</f>
        <v>319539.79599999997</v>
      </c>
      <c r="S141" s="26">
        <f t="shared" ref="S141:AJ141" si="287">S145+S147+S152+S153+S154+S159+S160+S157+S150</f>
        <v>216956.9</v>
      </c>
      <c r="T141" s="26">
        <f>T145+T147+T152+T153+T154+T159+T160+T157+T150+T162</f>
        <v>0</v>
      </c>
      <c r="U141" s="26">
        <f t="shared" si="212"/>
        <v>216956.9</v>
      </c>
      <c r="V141" s="26">
        <f>V145+V147+V152+V153+V154+V159+V160+V157+V150+V162+V163+V164</f>
        <v>0</v>
      </c>
      <c r="W141" s="26">
        <f t="shared" ref="W141:W143" si="288">U141+V141</f>
        <v>216956.9</v>
      </c>
      <c r="X141" s="26">
        <f>X145+X147+X152+X153+X154+X159+X160+X157+X150+X162+X163+X164</f>
        <v>0</v>
      </c>
      <c r="Y141" s="26">
        <f>W141+X141</f>
        <v>216956.9</v>
      </c>
      <c r="Z141" s="26">
        <f>Z145+Z147+Z152+Z153+Z154+Z159+Z160+Z157+Z150+Z162+Z163+Z164</f>
        <v>-84124.5</v>
      </c>
      <c r="AA141" s="26">
        <f>Y141+Z141</f>
        <v>132832.4</v>
      </c>
      <c r="AB141" s="26">
        <f>AB145+AB147+AB152+AB153+AB154+AB159+AB160+AB157+AB150+AB162+AB163+AB164+AB161</f>
        <v>0</v>
      </c>
      <c r="AC141" s="26">
        <f>AA141+AB141</f>
        <v>132832.4</v>
      </c>
      <c r="AD141" s="26">
        <f>AD145+AD147+AD152+AD153+AD154+AD159+AD160+AD157+AD150+AD162+AD163+AD164+AD161</f>
        <v>38357</v>
      </c>
      <c r="AE141" s="26">
        <f>AC141+AD141</f>
        <v>171189.4</v>
      </c>
      <c r="AF141" s="26">
        <f>AF145+AF147+AF152+AF153+AF154+AF159+AF160+AF157+AF150+AF162+AF163+AF164+AF161</f>
        <v>0</v>
      </c>
      <c r="AG141" s="26">
        <f>AE141+AF141</f>
        <v>171189.4</v>
      </c>
      <c r="AH141" s="26">
        <f>AH145+AH147+AH152+AH153+AH154+AH159+AH160+AH157+AH150+AH162+AH163+AH164+AH161+AH165</f>
        <v>4161.4530000000004</v>
      </c>
      <c r="AI141" s="26">
        <f>AG141+AH141</f>
        <v>175350.853</v>
      </c>
      <c r="AJ141" s="26">
        <f t="shared" si="287"/>
        <v>140500</v>
      </c>
      <c r="AK141" s="27">
        <f>AK145+AK147+AK152+AK153+AK154+AK159+AK160+AK157+AK150+AK162</f>
        <v>0</v>
      </c>
      <c r="AL141" s="27">
        <f t="shared" si="213"/>
        <v>140500</v>
      </c>
      <c r="AM141" s="27">
        <f>AM145+AM147+AM152+AM153+AM154+AM159+AM160+AM157+AM150+AM162+AM163+AM164</f>
        <v>0</v>
      </c>
      <c r="AN141" s="27">
        <f t="shared" ref="AN141:AN143" si="289">AL141+AM141</f>
        <v>140500</v>
      </c>
      <c r="AO141" s="27">
        <f>AO145+AO147+AO152+AO153+AO154+AO159+AO160+AO157+AO150+AO162+AO163+AO164</f>
        <v>-28221.547000000006</v>
      </c>
      <c r="AP141" s="27">
        <f t="shared" ref="AP141:AP143" si="290">AN141+AO141</f>
        <v>112278.45299999999</v>
      </c>
      <c r="AQ141" s="27">
        <f>AQ145+AQ147+AQ152+AQ153+AQ154+AQ159+AQ160+AQ157+AQ150+AQ162+AQ163+AQ164+AQ161</f>
        <v>28221.546999999999</v>
      </c>
      <c r="AR141" s="27">
        <f t="shared" ref="AR141:AR143" si="291">AP141+AQ141</f>
        <v>140500</v>
      </c>
      <c r="AS141" s="27">
        <f>AS145+AS147+AS152+AS153+AS154+AS159+AS160+AS157+AS150+AS162+AS163+AS164+AS161</f>
        <v>0</v>
      </c>
      <c r="AT141" s="27">
        <f t="shared" ref="AT141:AT143" si="292">AR141+AS141</f>
        <v>140500</v>
      </c>
      <c r="AU141" s="27">
        <f>AU145+AU147+AU152+AU153+AU154+AU159+AU160+AU157+AU150+AU162+AU163+AU164+AU161</f>
        <v>0</v>
      </c>
      <c r="AV141" s="27">
        <f t="shared" ref="AV141:AV143" si="293">AT141+AU141</f>
        <v>140500</v>
      </c>
      <c r="AW141" s="27">
        <f>AW145+AW147+AW152+AW153+AW154+AW159+AW160+AW157+AW150+AW162+AW163+AW164+AW161+AW165</f>
        <v>0</v>
      </c>
      <c r="AX141" s="27">
        <f t="shared" ref="AX141:AX143" si="294">AV141+AW141</f>
        <v>140500</v>
      </c>
      <c r="AY141" s="28"/>
      <c r="AZ141" s="30">
        <v>0</v>
      </c>
    </row>
    <row r="142" spans="1:53" x14ac:dyDescent="0.35">
      <c r="A142" s="93"/>
      <c r="B142" s="94" t="s">
        <v>12</v>
      </c>
      <c r="C142" s="98"/>
      <c r="D142" s="26">
        <f>D146+D158+D151</f>
        <v>62361.8</v>
      </c>
      <c r="E142" s="26">
        <f>E146+E158+E151</f>
        <v>0</v>
      </c>
      <c r="F142" s="26">
        <f t="shared" si="211"/>
        <v>62361.8</v>
      </c>
      <c r="G142" s="26">
        <f>G146+G158+G151</f>
        <v>0</v>
      </c>
      <c r="H142" s="26">
        <f t="shared" si="281"/>
        <v>62361.8</v>
      </c>
      <c r="I142" s="26">
        <f>I146+I158+I151</f>
        <v>0</v>
      </c>
      <c r="J142" s="26">
        <f t="shared" si="282"/>
        <v>62361.8</v>
      </c>
      <c r="K142" s="26">
        <f>K146+K158+K151</f>
        <v>0</v>
      </c>
      <c r="L142" s="26">
        <f t="shared" si="283"/>
        <v>62361.8</v>
      </c>
      <c r="M142" s="26">
        <f>M146+M158+M151</f>
        <v>0</v>
      </c>
      <c r="N142" s="26">
        <f t="shared" si="284"/>
        <v>62361.8</v>
      </c>
      <c r="O142" s="26">
        <f>O146+O158+O151</f>
        <v>0</v>
      </c>
      <c r="P142" s="26">
        <f t="shared" si="285"/>
        <v>62361.8</v>
      </c>
      <c r="Q142" s="26">
        <f>Q146+Q158+Q151</f>
        <v>0</v>
      </c>
      <c r="R142" s="40">
        <f t="shared" si="286"/>
        <v>62361.8</v>
      </c>
      <c r="S142" s="26">
        <f t="shared" ref="S142:AJ142" si="295">S146+S158+S151</f>
        <v>116338.8</v>
      </c>
      <c r="T142" s="26">
        <f>T146+T158+T151</f>
        <v>0</v>
      </c>
      <c r="U142" s="26">
        <f t="shared" si="212"/>
        <v>116338.8</v>
      </c>
      <c r="V142" s="26">
        <f>V146+V158+V151</f>
        <v>-32677.599999999999</v>
      </c>
      <c r="W142" s="26">
        <f t="shared" si="288"/>
        <v>83661.200000000012</v>
      </c>
      <c r="X142" s="26">
        <f>X146+X158+X151</f>
        <v>0</v>
      </c>
      <c r="Y142" s="26">
        <f>W142+X142</f>
        <v>83661.200000000012</v>
      </c>
      <c r="Z142" s="26">
        <f>Z146+Z158+Z151</f>
        <v>0</v>
      </c>
      <c r="AA142" s="26">
        <f>Y142+Z142</f>
        <v>83661.200000000012</v>
      </c>
      <c r="AB142" s="26">
        <f>AB146+AB158+AB151</f>
        <v>0</v>
      </c>
      <c r="AC142" s="26">
        <f>AA142+AB142</f>
        <v>83661.200000000012</v>
      </c>
      <c r="AD142" s="26">
        <f>AD146+AD158+AD151</f>
        <v>0</v>
      </c>
      <c r="AE142" s="26">
        <f>AC142+AD142</f>
        <v>83661.200000000012</v>
      </c>
      <c r="AF142" s="26">
        <f>AF146+AF158+AF151</f>
        <v>0</v>
      </c>
      <c r="AG142" s="26">
        <f>AE142+AF142</f>
        <v>83661.200000000012</v>
      </c>
      <c r="AH142" s="26">
        <f>AH146+AH158+AH151</f>
        <v>0</v>
      </c>
      <c r="AI142" s="40">
        <f>AG142+AH142</f>
        <v>83661.200000000012</v>
      </c>
      <c r="AJ142" s="26">
        <f t="shared" si="295"/>
        <v>155766</v>
      </c>
      <c r="AK142" s="27">
        <f>AK146+AK158+AK151</f>
        <v>0</v>
      </c>
      <c r="AL142" s="27">
        <f t="shared" si="213"/>
        <v>155766</v>
      </c>
      <c r="AM142" s="27">
        <f>AM146+AM158+AM151</f>
        <v>-155766</v>
      </c>
      <c r="AN142" s="27">
        <f t="shared" si="289"/>
        <v>0</v>
      </c>
      <c r="AO142" s="27">
        <f>AO146+AO158+AO151</f>
        <v>0</v>
      </c>
      <c r="AP142" s="27">
        <f t="shared" si="290"/>
        <v>0</v>
      </c>
      <c r="AQ142" s="27">
        <f>AQ146+AQ158+AQ151</f>
        <v>0</v>
      </c>
      <c r="AR142" s="27">
        <f t="shared" si="291"/>
        <v>0</v>
      </c>
      <c r="AS142" s="27">
        <f>AS146+AS158+AS151</f>
        <v>0</v>
      </c>
      <c r="AT142" s="27">
        <f t="shared" si="292"/>
        <v>0</v>
      </c>
      <c r="AU142" s="27">
        <f>AU146+AU158+AU151</f>
        <v>0</v>
      </c>
      <c r="AV142" s="27">
        <f t="shared" si="293"/>
        <v>0</v>
      </c>
      <c r="AW142" s="27">
        <f>AW146+AW158+AW151</f>
        <v>0</v>
      </c>
      <c r="AX142" s="42">
        <f t="shared" si="294"/>
        <v>0</v>
      </c>
      <c r="AY142" s="28"/>
      <c r="AZ142" s="30"/>
      <c r="BA142" s="29"/>
    </row>
    <row r="143" spans="1:53" ht="54" x14ac:dyDescent="0.35">
      <c r="A143" s="93" t="s">
        <v>182</v>
      </c>
      <c r="B143" s="94" t="s">
        <v>133</v>
      </c>
      <c r="C143" s="103" t="s">
        <v>354</v>
      </c>
      <c r="D143" s="12">
        <f>D145+D146</f>
        <v>122861.8</v>
      </c>
      <c r="E143" s="40">
        <f>E145+E146</f>
        <v>41419.322999999997</v>
      </c>
      <c r="F143" s="12">
        <f t="shared" si="211"/>
        <v>164281.12299999999</v>
      </c>
      <c r="G143" s="12">
        <f>G145+G146</f>
        <v>20363.190999999999</v>
      </c>
      <c r="H143" s="12">
        <f t="shared" si="281"/>
        <v>184644.31399999998</v>
      </c>
      <c r="I143" s="12">
        <f>I145+I146</f>
        <v>0</v>
      </c>
      <c r="J143" s="12">
        <f t="shared" si="282"/>
        <v>184644.31399999998</v>
      </c>
      <c r="K143" s="12">
        <f>K145+K146</f>
        <v>0</v>
      </c>
      <c r="L143" s="12">
        <f t="shared" si="283"/>
        <v>184644.31399999998</v>
      </c>
      <c r="M143" s="12">
        <f>M145+M146</f>
        <v>0</v>
      </c>
      <c r="N143" s="12">
        <f t="shared" si="284"/>
        <v>184644.31399999998</v>
      </c>
      <c r="O143" s="12">
        <f>O145+O146</f>
        <v>0</v>
      </c>
      <c r="P143" s="12">
        <f t="shared" si="285"/>
        <v>184644.31399999998</v>
      </c>
      <c r="Q143" s="21">
        <f>Q145+Q146</f>
        <v>0</v>
      </c>
      <c r="R143" s="40">
        <f t="shared" si="286"/>
        <v>184644.31399999998</v>
      </c>
      <c r="S143" s="12">
        <f t="shared" ref="S143:AJ143" si="296">S145+S146</f>
        <v>176838.8</v>
      </c>
      <c r="T143" s="40">
        <f>T145+T146</f>
        <v>0</v>
      </c>
      <c r="U143" s="12">
        <f t="shared" si="212"/>
        <v>176838.8</v>
      </c>
      <c r="V143" s="12">
        <f>V145+V146</f>
        <v>-32677.599999999999</v>
      </c>
      <c r="W143" s="12">
        <f t="shared" si="288"/>
        <v>144161.19999999998</v>
      </c>
      <c r="X143" s="12">
        <f>X145+X146</f>
        <v>0</v>
      </c>
      <c r="Y143" s="12">
        <f>W143+X143</f>
        <v>144161.19999999998</v>
      </c>
      <c r="Z143" s="12">
        <f>Z145+Z146</f>
        <v>0</v>
      </c>
      <c r="AA143" s="12">
        <f>Y143+Z143</f>
        <v>144161.19999999998</v>
      </c>
      <c r="AB143" s="12">
        <f>AB145+AB146</f>
        <v>0</v>
      </c>
      <c r="AC143" s="12">
        <f>AA143+AB143</f>
        <v>144161.19999999998</v>
      </c>
      <c r="AD143" s="12">
        <f>AD145+AD146</f>
        <v>0</v>
      </c>
      <c r="AE143" s="12">
        <f>AC143+AD143</f>
        <v>144161.19999999998</v>
      </c>
      <c r="AF143" s="12">
        <f>AF145+AF146</f>
        <v>0</v>
      </c>
      <c r="AG143" s="12">
        <f>AE143+AF143</f>
        <v>144161.19999999998</v>
      </c>
      <c r="AH143" s="21">
        <f>AH145+AH146</f>
        <v>0</v>
      </c>
      <c r="AI143" s="40">
        <f>AG143+AH143</f>
        <v>144161.19999999998</v>
      </c>
      <c r="AJ143" s="12">
        <f t="shared" si="296"/>
        <v>180500</v>
      </c>
      <c r="AK143" s="13">
        <f>AK145+AK146</f>
        <v>0</v>
      </c>
      <c r="AL143" s="13">
        <f t="shared" si="213"/>
        <v>180500</v>
      </c>
      <c r="AM143" s="13">
        <f>AM145+AM146</f>
        <v>-120000</v>
      </c>
      <c r="AN143" s="13">
        <f t="shared" si="289"/>
        <v>60500</v>
      </c>
      <c r="AO143" s="13">
        <f>AO145+AO146</f>
        <v>0</v>
      </c>
      <c r="AP143" s="13">
        <f t="shared" si="290"/>
        <v>60500</v>
      </c>
      <c r="AQ143" s="13">
        <f>AQ145+AQ146</f>
        <v>0</v>
      </c>
      <c r="AR143" s="13">
        <f t="shared" si="291"/>
        <v>60500</v>
      </c>
      <c r="AS143" s="13">
        <f>AS145+AS146</f>
        <v>0</v>
      </c>
      <c r="AT143" s="13">
        <f t="shared" si="292"/>
        <v>60500</v>
      </c>
      <c r="AU143" s="13">
        <f>AU145+AU146</f>
        <v>0</v>
      </c>
      <c r="AV143" s="13">
        <f t="shared" si="293"/>
        <v>60500</v>
      </c>
      <c r="AW143" s="23">
        <f>AW145+AW146</f>
        <v>0</v>
      </c>
      <c r="AX143" s="42">
        <f t="shared" si="294"/>
        <v>60500</v>
      </c>
      <c r="AZ143" s="10"/>
    </row>
    <row r="144" spans="1:53" x14ac:dyDescent="0.35">
      <c r="A144" s="93"/>
      <c r="B144" s="94" t="s">
        <v>5</v>
      </c>
      <c r="C144" s="103"/>
      <c r="D144" s="12"/>
      <c r="E144" s="40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21"/>
      <c r="R144" s="40"/>
      <c r="S144" s="12"/>
      <c r="T144" s="40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21"/>
      <c r="AI144" s="40"/>
      <c r="AJ144" s="12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23"/>
      <c r="AX144" s="42"/>
      <c r="AZ144" s="10"/>
    </row>
    <row r="145" spans="1:52" s="3" customFormat="1" hidden="1" x14ac:dyDescent="0.35">
      <c r="A145" s="1"/>
      <c r="B145" s="6" t="s">
        <v>6</v>
      </c>
      <c r="C145" s="18"/>
      <c r="D145" s="12">
        <v>60500</v>
      </c>
      <c r="E145" s="40">
        <v>41419.322999999997</v>
      </c>
      <c r="F145" s="12">
        <f t="shared" si="211"/>
        <v>101919.323</v>
      </c>
      <c r="G145" s="12">
        <v>20363.190999999999</v>
      </c>
      <c r="H145" s="12">
        <f t="shared" ref="H145:H148" si="297">F145+G145</f>
        <v>122282.514</v>
      </c>
      <c r="I145" s="12"/>
      <c r="J145" s="12">
        <f t="shared" ref="J145:J148" si="298">H145+I145</f>
        <v>122282.514</v>
      </c>
      <c r="K145" s="12"/>
      <c r="L145" s="12">
        <f t="shared" ref="L145:L148" si="299">J145+K145</f>
        <v>122282.514</v>
      </c>
      <c r="M145" s="12"/>
      <c r="N145" s="12">
        <f t="shared" ref="N145:N148" si="300">L145+M145</f>
        <v>122282.514</v>
      </c>
      <c r="O145" s="12"/>
      <c r="P145" s="12">
        <f t="shared" ref="P145:P148" si="301">N145+O145</f>
        <v>122282.514</v>
      </c>
      <c r="Q145" s="21"/>
      <c r="R145" s="12">
        <f t="shared" ref="R145:R148" si="302">P145+Q145</f>
        <v>122282.514</v>
      </c>
      <c r="S145" s="12">
        <v>60500</v>
      </c>
      <c r="T145" s="40"/>
      <c r="U145" s="12">
        <f t="shared" si="212"/>
        <v>60500</v>
      </c>
      <c r="V145" s="12"/>
      <c r="W145" s="12">
        <f t="shared" ref="W145:W148" si="303">U145+V145</f>
        <v>60500</v>
      </c>
      <c r="X145" s="12"/>
      <c r="Y145" s="12">
        <f>W145+X145</f>
        <v>60500</v>
      </c>
      <c r="Z145" s="12"/>
      <c r="AA145" s="12">
        <f>Y145+Z145</f>
        <v>60500</v>
      </c>
      <c r="AB145" s="12"/>
      <c r="AC145" s="12">
        <f>AA145+AB145</f>
        <v>60500</v>
      </c>
      <c r="AD145" s="12"/>
      <c r="AE145" s="12">
        <f>AC145+AD145</f>
        <v>60500</v>
      </c>
      <c r="AF145" s="12"/>
      <c r="AG145" s="12">
        <f>AE145+AF145</f>
        <v>60500</v>
      </c>
      <c r="AH145" s="21"/>
      <c r="AI145" s="12">
        <f>AG145+AH145</f>
        <v>60500</v>
      </c>
      <c r="AJ145" s="13">
        <v>60500</v>
      </c>
      <c r="AK145" s="13"/>
      <c r="AL145" s="13">
        <f t="shared" si="213"/>
        <v>60500</v>
      </c>
      <c r="AM145" s="13"/>
      <c r="AN145" s="13">
        <f t="shared" ref="AN145:AN148" si="304">AL145+AM145</f>
        <v>60500</v>
      </c>
      <c r="AO145" s="13"/>
      <c r="AP145" s="13">
        <f t="shared" ref="AP145:AP148" si="305">AN145+AO145</f>
        <v>60500</v>
      </c>
      <c r="AQ145" s="13"/>
      <c r="AR145" s="13">
        <f t="shared" ref="AR145:AR148" si="306">AP145+AQ145</f>
        <v>60500</v>
      </c>
      <c r="AS145" s="13"/>
      <c r="AT145" s="13">
        <f t="shared" ref="AT145:AT148" si="307">AR145+AS145</f>
        <v>60500</v>
      </c>
      <c r="AU145" s="13"/>
      <c r="AV145" s="13">
        <f t="shared" ref="AV145:AV148" si="308">AT145+AU145</f>
        <v>60500</v>
      </c>
      <c r="AW145" s="23"/>
      <c r="AX145" s="13">
        <f t="shared" ref="AX145:AX148" si="309">AV145+AW145</f>
        <v>60500</v>
      </c>
      <c r="AY145" s="8" t="s">
        <v>222</v>
      </c>
      <c r="AZ145" s="10">
        <v>0</v>
      </c>
    </row>
    <row r="146" spans="1:52" x14ac:dyDescent="0.35">
      <c r="A146" s="93"/>
      <c r="B146" s="104" t="s">
        <v>12</v>
      </c>
      <c r="C146" s="98"/>
      <c r="D146" s="12">
        <v>62361.8</v>
      </c>
      <c r="E146" s="40"/>
      <c r="F146" s="12">
        <f t="shared" si="211"/>
        <v>62361.8</v>
      </c>
      <c r="G146" s="12"/>
      <c r="H146" s="12">
        <f t="shared" si="297"/>
        <v>62361.8</v>
      </c>
      <c r="I146" s="12"/>
      <c r="J146" s="12">
        <f t="shared" si="298"/>
        <v>62361.8</v>
      </c>
      <c r="K146" s="12"/>
      <c r="L146" s="12">
        <f t="shared" si="299"/>
        <v>62361.8</v>
      </c>
      <c r="M146" s="12"/>
      <c r="N146" s="12">
        <f t="shared" si="300"/>
        <v>62361.8</v>
      </c>
      <c r="O146" s="12"/>
      <c r="P146" s="12">
        <f t="shared" si="301"/>
        <v>62361.8</v>
      </c>
      <c r="Q146" s="21"/>
      <c r="R146" s="40">
        <f t="shared" si="302"/>
        <v>62361.8</v>
      </c>
      <c r="S146" s="12">
        <v>116338.8</v>
      </c>
      <c r="T146" s="40"/>
      <c r="U146" s="12">
        <f t="shared" si="212"/>
        <v>116338.8</v>
      </c>
      <c r="V146" s="12">
        <v>-32677.599999999999</v>
      </c>
      <c r="W146" s="12">
        <f t="shared" si="303"/>
        <v>83661.200000000012</v>
      </c>
      <c r="X146" s="12"/>
      <c r="Y146" s="12">
        <f>W146+X146</f>
        <v>83661.200000000012</v>
      </c>
      <c r="Z146" s="12"/>
      <c r="AA146" s="12">
        <f>Y146+Z146</f>
        <v>83661.200000000012</v>
      </c>
      <c r="AB146" s="12"/>
      <c r="AC146" s="12">
        <f>AA146+AB146</f>
        <v>83661.200000000012</v>
      </c>
      <c r="AD146" s="12"/>
      <c r="AE146" s="12">
        <f>AC146+AD146</f>
        <v>83661.200000000012</v>
      </c>
      <c r="AF146" s="12"/>
      <c r="AG146" s="12">
        <f>AE146+AF146</f>
        <v>83661.200000000012</v>
      </c>
      <c r="AH146" s="21"/>
      <c r="AI146" s="40">
        <f>AG146+AH146</f>
        <v>83661.200000000012</v>
      </c>
      <c r="AJ146" s="13">
        <v>120000</v>
      </c>
      <c r="AK146" s="13"/>
      <c r="AL146" s="13">
        <f t="shared" si="213"/>
        <v>120000</v>
      </c>
      <c r="AM146" s="13">
        <v>-120000</v>
      </c>
      <c r="AN146" s="13">
        <f t="shared" si="304"/>
        <v>0</v>
      </c>
      <c r="AO146" s="13"/>
      <c r="AP146" s="13">
        <f t="shared" si="305"/>
        <v>0</v>
      </c>
      <c r="AQ146" s="13"/>
      <c r="AR146" s="13">
        <f t="shared" si="306"/>
        <v>0</v>
      </c>
      <c r="AS146" s="13"/>
      <c r="AT146" s="13">
        <f t="shared" si="307"/>
        <v>0</v>
      </c>
      <c r="AU146" s="13"/>
      <c r="AV146" s="13">
        <f t="shared" si="308"/>
        <v>0</v>
      </c>
      <c r="AW146" s="23"/>
      <c r="AX146" s="42">
        <f t="shared" si="309"/>
        <v>0</v>
      </c>
      <c r="AY146" s="8" t="s">
        <v>223</v>
      </c>
      <c r="AZ146" s="10"/>
    </row>
    <row r="147" spans="1:52" ht="54" x14ac:dyDescent="0.35">
      <c r="A147" s="93" t="s">
        <v>183</v>
      </c>
      <c r="B147" s="94" t="s">
        <v>78</v>
      </c>
      <c r="C147" s="103" t="s">
        <v>354</v>
      </c>
      <c r="D147" s="12">
        <v>16975.900000000001</v>
      </c>
      <c r="E147" s="40"/>
      <c r="F147" s="12">
        <f t="shared" si="211"/>
        <v>16975.900000000001</v>
      </c>
      <c r="G147" s="12"/>
      <c r="H147" s="12">
        <f t="shared" si="297"/>
        <v>16975.900000000001</v>
      </c>
      <c r="I147" s="12"/>
      <c r="J147" s="12">
        <f t="shared" si="298"/>
        <v>16975.900000000001</v>
      </c>
      <c r="K147" s="12"/>
      <c r="L147" s="12">
        <f t="shared" si="299"/>
        <v>16975.900000000001</v>
      </c>
      <c r="M147" s="12">
        <v>-16975.900000000001</v>
      </c>
      <c r="N147" s="12">
        <f t="shared" si="300"/>
        <v>0</v>
      </c>
      <c r="O147" s="12"/>
      <c r="P147" s="12">
        <f t="shared" si="301"/>
        <v>0</v>
      </c>
      <c r="Q147" s="21"/>
      <c r="R147" s="40">
        <f t="shared" si="302"/>
        <v>0</v>
      </c>
      <c r="S147" s="12">
        <v>0</v>
      </c>
      <c r="T147" s="40"/>
      <c r="U147" s="12">
        <f t="shared" si="212"/>
        <v>0</v>
      </c>
      <c r="V147" s="12"/>
      <c r="W147" s="12">
        <f t="shared" si="303"/>
        <v>0</v>
      </c>
      <c r="X147" s="12"/>
      <c r="Y147" s="12">
        <f>W147+X147</f>
        <v>0</v>
      </c>
      <c r="Z147" s="12"/>
      <c r="AA147" s="12">
        <f>Y147+Z147</f>
        <v>0</v>
      </c>
      <c r="AB147" s="12"/>
      <c r="AC147" s="12">
        <f>AA147+AB147</f>
        <v>0</v>
      </c>
      <c r="AD147" s="12">
        <v>16975.900000000001</v>
      </c>
      <c r="AE147" s="12">
        <f>AC147+AD147</f>
        <v>16975.900000000001</v>
      </c>
      <c r="AF147" s="12"/>
      <c r="AG147" s="12">
        <f>AE147+AF147</f>
        <v>16975.900000000001</v>
      </c>
      <c r="AH147" s="21"/>
      <c r="AI147" s="40">
        <f>AG147+AH147</f>
        <v>16975.900000000001</v>
      </c>
      <c r="AJ147" s="13">
        <v>0</v>
      </c>
      <c r="AK147" s="13"/>
      <c r="AL147" s="13">
        <f t="shared" si="213"/>
        <v>0</v>
      </c>
      <c r="AM147" s="13"/>
      <c r="AN147" s="13">
        <f t="shared" si="304"/>
        <v>0</v>
      </c>
      <c r="AO147" s="13"/>
      <c r="AP147" s="13">
        <f t="shared" si="305"/>
        <v>0</v>
      </c>
      <c r="AQ147" s="13"/>
      <c r="AR147" s="13">
        <f t="shared" si="306"/>
        <v>0</v>
      </c>
      <c r="AS147" s="13"/>
      <c r="AT147" s="13">
        <f t="shared" si="307"/>
        <v>0</v>
      </c>
      <c r="AU147" s="13"/>
      <c r="AV147" s="13">
        <f t="shared" si="308"/>
        <v>0</v>
      </c>
      <c r="AW147" s="23"/>
      <c r="AX147" s="42">
        <f t="shared" si="309"/>
        <v>0</v>
      </c>
      <c r="AY147" s="8" t="s">
        <v>109</v>
      </c>
      <c r="AZ147" s="10"/>
    </row>
    <row r="148" spans="1:52" ht="54" x14ac:dyDescent="0.35">
      <c r="A148" s="93" t="s">
        <v>184</v>
      </c>
      <c r="B148" s="94" t="s">
        <v>45</v>
      </c>
      <c r="C148" s="103" t="s">
        <v>354</v>
      </c>
      <c r="D148" s="12">
        <f>D150+D151</f>
        <v>16230.4</v>
      </c>
      <c r="E148" s="40">
        <f>E150+E151</f>
        <v>0</v>
      </c>
      <c r="F148" s="12">
        <f t="shared" si="211"/>
        <v>16230.4</v>
      </c>
      <c r="G148" s="12">
        <f>G150+G151</f>
        <v>0</v>
      </c>
      <c r="H148" s="12">
        <f t="shared" si="297"/>
        <v>16230.4</v>
      </c>
      <c r="I148" s="12">
        <f>I150+I151</f>
        <v>0</v>
      </c>
      <c r="J148" s="12">
        <f t="shared" si="298"/>
        <v>16230.4</v>
      </c>
      <c r="K148" s="12">
        <f>K150+K151</f>
        <v>0</v>
      </c>
      <c r="L148" s="12">
        <f t="shared" si="299"/>
        <v>16230.4</v>
      </c>
      <c r="M148" s="12">
        <f>M150+M151</f>
        <v>0</v>
      </c>
      <c r="N148" s="12">
        <f t="shared" si="300"/>
        <v>16230.4</v>
      </c>
      <c r="O148" s="12">
        <f>O150+O151</f>
        <v>0</v>
      </c>
      <c r="P148" s="12">
        <f t="shared" si="301"/>
        <v>16230.4</v>
      </c>
      <c r="Q148" s="21">
        <f>Q150+Q151</f>
        <v>0</v>
      </c>
      <c r="R148" s="40">
        <f t="shared" si="302"/>
        <v>16230.4</v>
      </c>
      <c r="S148" s="12">
        <f t="shared" ref="S148:AJ148" si="310">S150+S151</f>
        <v>39980.400000000001</v>
      </c>
      <c r="T148" s="40">
        <f>T150+T151</f>
        <v>0</v>
      </c>
      <c r="U148" s="12">
        <f t="shared" si="212"/>
        <v>39980.400000000001</v>
      </c>
      <c r="V148" s="12">
        <f>V150+V151</f>
        <v>0</v>
      </c>
      <c r="W148" s="12">
        <f t="shared" si="303"/>
        <v>39980.400000000001</v>
      </c>
      <c r="X148" s="12">
        <f>X150+X151</f>
        <v>0</v>
      </c>
      <c r="Y148" s="12">
        <f>W148+X148</f>
        <v>39980.400000000001</v>
      </c>
      <c r="Z148" s="12">
        <f>Z150+Z151</f>
        <v>0</v>
      </c>
      <c r="AA148" s="12">
        <f>Y148+Z148</f>
        <v>39980.400000000001</v>
      </c>
      <c r="AB148" s="12">
        <f>AB150+AB151</f>
        <v>0</v>
      </c>
      <c r="AC148" s="12">
        <f>AA148+AB148</f>
        <v>39980.400000000001</v>
      </c>
      <c r="AD148" s="12">
        <f>AD150+AD151</f>
        <v>0</v>
      </c>
      <c r="AE148" s="12">
        <f>AC148+AD148</f>
        <v>39980.400000000001</v>
      </c>
      <c r="AF148" s="12">
        <f>AF150+AF151</f>
        <v>0</v>
      </c>
      <c r="AG148" s="12">
        <f>AE148+AF148</f>
        <v>39980.400000000001</v>
      </c>
      <c r="AH148" s="21">
        <f>AH150+AH151</f>
        <v>0</v>
      </c>
      <c r="AI148" s="40">
        <f>AG148+AH148</f>
        <v>39980.400000000001</v>
      </c>
      <c r="AJ148" s="12">
        <f t="shared" si="310"/>
        <v>17701.5</v>
      </c>
      <c r="AK148" s="13">
        <f>AK150+AK151</f>
        <v>0</v>
      </c>
      <c r="AL148" s="13">
        <f t="shared" si="213"/>
        <v>17701.5</v>
      </c>
      <c r="AM148" s="13">
        <f>AM150+AM151</f>
        <v>-17701.5</v>
      </c>
      <c r="AN148" s="13">
        <f t="shared" si="304"/>
        <v>0</v>
      </c>
      <c r="AO148" s="13">
        <f>AO150+AO151</f>
        <v>28022.061000000002</v>
      </c>
      <c r="AP148" s="13">
        <f t="shared" si="305"/>
        <v>28022.061000000002</v>
      </c>
      <c r="AQ148" s="13">
        <f>AQ150+AQ151</f>
        <v>0</v>
      </c>
      <c r="AR148" s="13">
        <f t="shared" si="306"/>
        <v>28022.061000000002</v>
      </c>
      <c r="AS148" s="13">
        <f>AS150+AS151</f>
        <v>0</v>
      </c>
      <c r="AT148" s="13">
        <f t="shared" si="307"/>
        <v>28022.061000000002</v>
      </c>
      <c r="AU148" s="13">
        <f>AU150+AU151</f>
        <v>0</v>
      </c>
      <c r="AV148" s="13">
        <f t="shared" si="308"/>
        <v>28022.061000000002</v>
      </c>
      <c r="AW148" s="23">
        <f>AW150+AW151</f>
        <v>0</v>
      </c>
      <c r="AX148" s="42">
        <f t="shared" si="309"/>
        <v>28022.061000000002</v>
      </c>
      <c r="AY148" s="8" t="s">
        <v>110</v>
      </c>
      <c r="AZ148" s="10"/>
    </row>
    <row r="149" spans="1:52" s="3" customFormat="1" hidden="1" x14ac:dyDescent="0.35">
      <c r="A149" s="1"/>
      <c r="B149" s="6" t="s">
        <v>5</v>
      </c>
      <c r="C149" s="5"/>
      <c r="D149" s="12"/>
      <c r="E149" s="40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21"/>
      <c r="R149" s="12"/>
      <c r="S149" s="12"/>
      <c r="T149" s="40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21"/>
      <c r="AI149" s="12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23"/>
      <c r="AX149" s="13"/>
      <c r="AY149" s="8"/>
      <c r="AZ149" s="10">
        <v>0</v>
      </c>
    </row>
    <row r="150" spans="1:52" s="3" customFormat="1" hidden="1" x14ac:dyDescent="0.35">
      <c r="A150" s="1"/>
      <c r="B150" s="6" t="s">
        <v>6</v>
      </c>
      <c r="C150" s="5"/>
      <c r="D150" s="12">
        <v>16230.4</v>
      </c>
      <c r="E150" s="40"/>
      <c r="F150" s="12">
        <f t="shared" si="211"/>
        <v>16230.4</v>
      </c>
      <c r="G150" s="12"/>
      <c r="H150" s="12">
        <f t="shared" ref="H150:H155" si="311">F150+G150</f>
        <v>16230.4</v>
      </c>
      <c r="I150" s="12"/>
      <c r="J150" s="12">
        <f t="shared" ref="J150:J155" si="312">H150+I150</f>
        <v>16230.4</v>
      </c>
      <c r="K150" s="12"/>
      <c r="L150" s="12">
        <f t="shared" ref="L150:L155" si="313">J150+K150</f>
        <v>16230.4</v>
      </c>
      <c r="M150" s="12"/>
      <c r="N150" s="12">
        <f t="shared" ref="N150:N155" si="314">L150+M150</f>
        <v>16230.4</v>
      </c>
      <c r="O150" s="12"/>
      <c r="P150" s="12">
        <f t="shared" ref="P150:P155" si="315">N150+O150</f>
        <v>16230.4</v>
      </c>
      <c r="Q150" s="21"/>
      <c r="R150" s="12">
        <f t="shared" ref="R150:R155" si="316">P150+Q150</f>
        <v>16230.4</v>
      </c>
      <c r="S150" s="12">
        <v>39980.400000000001</v>
      </c>
      <c r="T150" s="40"/>
      <c r="U150" s="12">
        <f t="shared" si="212"/>
        <v>39980.400000000001</v>
      </c>
      <c r="V150" s="12"/>
      <c r="W150" s="12">
        <f t="shared" ref="W150:W155" si="317">U150+V150</f>
        <v>39980.400000000001</v>
      </c>
      <c r="X150" s="12"/>
      <c r="Y150" s="12">
        <f t="shared" ref="Y150:Y155" si="318">W150+X150</f>
        <v>39980.400000000001</v>
      </c>
      <c r="Z150" s="12"/>
      <c r="AA150" s="12">
        <f t="shared" ref="AA150:AA155" si="319">Y150+Z150</f>
        <v>39980.400000000001</v>
      </c>
      <c r="AB150" s="12"/>
      <c r="AC150" s="12">
        <f t="shared" ref="AC150:AC155" si="320">AA150+AB150</f>
        <v>39980.400000000001</v>
      </c>
      <c r="AD150" s="12"/>
      <c r="AE150" s="12">
        <f t="shared" ref="AE150:AE155" si="321">AC150+AD150</f>
        <v>39980.400000000001</v>
      </c>
      <c r="AF150" s="12"/>
      <c r="AG150" s="12">
        <f t="shared" ref="AG150:AG155" si="322">AE150+AF150</f>
        <v>39980.400000000001</v>
      </c>
      <c r="AH150" s="21"/>
      <c r="AI150" s="12">
        <f t="shared" ref="AI150:AI155" si="323">AG150+AH150</f>
        <v>39980.400000000001</v>
      </c>
      <c r="AJ150" s="13">
        <v>0</v>
      </c>
      <c r="AK150" s="13"/>
      <c r="AL150" s="13">
        <f t="shared" si="213"/>
        <v>0</v>
      </c>
      <c r="AM150" s="13"/>
      <c r="AN150" s="13">
        <f t="shared" ref="AN150:AN155" si="324">AL150+AM150</f>
        <v>0</v>
      </c>
      <c r="AO150" s="13">
        <v>28022.061000000002</v>
      </c>
      <c r="AP150" s="13">
        <f t="shared" ref="AP150:AP155" si="325">AN150+AO150</f>
        <v>28022.061000000002</v>
      </c>
      <c r="AQ150" s="13"/>
      <c r="AR150" s="13">
        <f t="shared" ref="AR150:AR155" si="326">AP150+AQ150</f>
        <v>28022.061000000002</v>
      </c>
      <c r="AS150" s="13"/>
      <c r="AT150" s="13">
        <f t="shared" ref="AT150:AT155" si="327">AR150+AS150</f>
        <v>28022.061000000002</v>
      </c>
      <c r="AU150" s="13"/>
      <c r="AV150" s="13">
        <f t="shared" ref="AV150:AV155" si="328">AT150+AU150</f>
        <v>28022.061000000002</v>
      </c>
      <c r="AW150" s="23"/>
      <c r="AX150" s="13">
        <f t="shared" ref="AX150:AX155" si="329">AV150+AW150</f>
        <v>28022.061000000002</v>
      </c>
      <c r="AY150" s="8" t="s">
        <v>110</v>
      </c>
      <c r="AZ150" s="10">
        <v>0</v>
      </c>
    </row>
    <row r="151" spans="1:52" s="3" customFormat="1" hidden="1" x14ac:dyDescent="0.35">
      <c r="A151" s="1"/>
      <c r="B151" s="4" t="s">
        <v>12</v>
      </c>
      <c r="C151" s="5"/>
      <c r="D151" s="12">
        <v>0</v>
      </c>
      <c r="E151" s="40">
        <v>0</v>
      </c>
      <c r="F151" s="12">
        <f t="shared" si="211"/>
        <v>0</v>
      </c>
      <c r="G151" s="12">
        <v>0</v>
      </c>
      <c r="H151" s="12">
        <f t="shared" si="311"/>
        <v>0</v>
      </c>
      <c r="I151" s="12">
        <v>0</v>
      </c>
      <c r="J151" s="12">
        <f t="shared" si="312"/>
        <v>0</v>
      </c>
      <c r="K151" s="12">
        <v>0</v>
      </c>
      <c r="L151" s="12">
        <f t="shared" si="313"/>
        <v>0</v>
      </c>
      <c r="M151" s="12">
        <v>0</v>
      </c>
      <c r="N151" s="12">
        <f t="shared" si="314"/>
        <v>0</v>
      </c>
      <c r="O151" s="12">
        <v>0</v>
      </c>
      <c r="P151" s="12">
        <f t="shared" si="315"/>
        <v>0</v>
      </c>
      <c r="Q151" s="21">
        <v>0</v>
      </c>
      <c r="R151" s="12">
        <f t="shared" si="316"/>
        <v>0</v>
      </c>
      <c r="S151" s="12">
        <v>0</v>
      </c>
      <c r="T151" s="40">
        <v>0</v>
      </c>
      <c r="U151" s="12">
        <f t="shared" si="212"/>
        <v>0</v>
      </c>
      <c r="V151" s="12">
        <v>0</v>
      </c>
      <c r="W151" s="12">
        <f t="shared" si="317"/>
        <v>0</v>
      </c>
      <c r="X151" s="12">
        <v>0</v>
      </c>
      <c r="Y151" s="12">
        <f t="shared" si="318"/>
        <v>0</v>
      </c>
      <c r="Z151" s="12">
        <v>0</v>
      </c>
      <c r="AA151" s="12">
        <f t="shared" si="319"/>
        <v>0</v>
      </c>
      <c r="AB151" s="12">
        <v>0</v>
      </c>
      <c r="AC151" s="12">
        <f t="shared" si="320"/>
        <v>0</v>
      </c>
      <c r="AD151" s="12">
        <v>0</v>
      </c>
      <c r="AE151" s="12">
        <f t="shared" si="321"/>
        <v>0</v>
      </c>
      <c r="AF151" s="12">
        <v>0</v>
      </c>
      <c r="AG151" s="12">
        <f t="shared" si="322"/>
        <v>0</v>
      </c>
      <c r="AH151" s="21">
        <v>0</v>
      </c>
      <c r="AI151" s="12">
        <f t="shared" si="323"/>
        <v>0</v>
      </c>
      <c r="AJ151" s="13">
        <v>17701.5</v>
      </c>
      <c r="AK151" s="13">
        <v>0</v>
      </c>
      <c r="AL151" s="13">
        <f t="shared" si="213"/>
        <v>17701.5</v>
      </c>
      <c r="AM151" s="13">
        <v>-17701.5</v>
      </c>
      <c r="AN151" s="13">
        <f t="shared" si="324"/>
        <v>0</v>
      </c>
      <c r="AO151" s="13"/>
      <c r="AP151" s="13">
        <f t="shared" si="325"/>
        <v>0</v>
      </c>
      <c r="AQ151" s="13"/>
      <c r="AR151" s="13">
        <f t="shared" si="326"/>
        <v>0</v>
      </c>
      <c r="AS151" s="13"/>
      <c r="AT151" s="13">
        <f t="shared" si="327"/>
        <v>0</v>
      </c>
      <c r="AU151" s="13"/>
      <c r="AV151" s="13">
        <f t="shared" si="328"/>
        <v>0</v>
      </c>
      <c r="AW151" s="23"/>
      <c r="AX151" s="13">
        <f t="shared" si="329"/>
        <v>0</v>
      </c>
      <c r="AY151" s="8" t="s">
        <v>224</v>
      </c>
      <c r="AZ151" s="10">
        <v>0</v>
      </c>
    </row>
    <row r="152" spans="1:52" s="3" customFormat="1" ht="54" hidden="1" x14ac:dyDescent="0.35">
      <c r="A152" s="54" t="s">
        <v>179</v>
      </c>
      <c r="B152" s="6" t="s">
        <v>46</v>
      </c>
      <c r="C152" s="5" t="s">
        <v>354</v>
      </c>
      <c r="D152" s="12">
        <v>0</v>
      </c>
      <c r="E152" s="40">
        <v>0</v>
      </c>
      <c r="F152" s="12">
        <f t="shared" si="211"/>
        <v>0</v>
      </c>
      <c r="G152" s="12">
        <v>0</v>
      </c>
      <c r="H152" s="12">
        <f t="shared" si="311"/>
        <v>0</v>
      </c>
      <c r="I152" s="12"/>
      <c r="J152" s="12">
        <f t="shared" si="312"/>
        <v>0</v>
      </c>
      <c r="K152" s="12"/>
      <c r="L152" s="12">
        <f t="shared" si="313"/>
        <v>0</v>
      </c>
      <c r="M152" s="12"/>
      <c r="N152" s="12">
        <f t="shared" si="314"/>
        <v>0</v>
      </c>
      <c r="O152" s="12"/>
      <c r="P152" s="12">
        <f t="shared" si="315"/>
        <v>0</v>
      </c>
      <c r="Q152" s="21"/>
      <c r="R152" s="12">
        <f t="shared" si="316"/>
        <v>0</v>
      </c>
      <c r="S152" s="12">
        <v>14256.8</v>
      </c>
      <c r="T152" s="40">
        <v>0</v>
      </c>
      <c r="U152" s="12">
        <f t="shared" si="212"/>
        <v>14256.8</v>
      </c>
      <c r="V152" s="12">
        <v>0</v>
      </c>
      <c r="W152" s="12">
        <f t="shared" si="317"/>
        <v>14256.8</v>
      </c>
      <c r="X152" s="12">
        <v>0</v>
      </c>
      <c r="Y152" s="12">
        <f t="shared" si="318"/>
        <v>14256.8</v>
      </c>
      <c r="Z152" s="12">
        <v>-14256.8</v>
      </c>
      <c r="AA152" s="12">
        <f t="shared" si="319"/>
        <v>0</v>
      </c>
      <c r="AB152" s="12"/>
      <c r="AC152" s="12">
        <f t="shared" si="320"/>
        <v>0</v>
      </c>
      <c r="AD152" s="12"/>
      <c r="AE152" s="12">
        <f t="shared" si="321"/>
        <v>0</v>
      </c>
      <c r="AF152" s="12"/>
      <c r="AG152" s="12">
        <f t="shared" si="322"/>
        <v>0</v>
      </c>
      <c r="AH152" s="21"/>
      <c r="AI152" s="12">
        <f t="shared" si="323"/>
        <v>0</v>
      </c>
      <c r="AJ152" s="13">
        <v>0</v>
      </c>
      <c r="AK152" s="13">
        <v>0</v>
      </c>
      <c r="AL152" s="13">
        <f t="shared" si="213"/>
        <v>0</v>
      </c>
      <c r="AM152" s="13">
        <v>0</v>
      </c>
      <c r="AN152" s="13">
        <f t="shared" si="324"/>
        <v>0</v>
      </c>
      <c r="AO152" s="13">
        <v>0</v>
      </c>
      <c r="AP152" s="13">
        <f t="shared" si="325"/>
        <v>0</v>
      </c>
      <c r="AQ152" s="13">
        <v>0</v>
      </c>
      <c r="AR152" s="13">
        <f t="shared" si="326"/>
        <v>0</v>
      </c>
      <c r="AS152" s="13">
        <v>0</v>
      </c>
      <c r="AT152" s="13">
        <f t="shared" si="327"/>
        <v>0</v>
      </c>
      <c r="AU152" s="13">
        <v>0</v>
      </c>
      <c r="AV152" s="13">
        <f t="shared" si="328"/>
        <v>0</v>
      </c>
      <c r="AW152" s="23">
        <v>0</v>
      </c>
      <c r="AX152" s="13">
        <f t="shared" si="329"/>
        <v>0</v>
      </c>
      <c r="AY152" s="7" t="s">
        <v>111</v>
      </c>
      <c r="AZ152" s="10">
        <v>0</v>
      </c>
    </row>
    <row r="153" spans="1:52" ht="54" x14ac:dyDescent="0.35">
      <c r="A153" s="93" t="s">
        <v>185</v>
      </c>
      <c r="B153" s="94" t="s">
        <v>47</v>
      </c>
      <c r="C153" s="103" t="s">
        <v>354</v>
      </c>
      <c r="D153" s="12">
        <v>12170.5</v>
      </c>
      <c r="E153" s="40"/>
      <c r="F153" s="12">
        <f t="shared" si="211"/>
        <v>12170.5</v>
      </c>
      <c r="G153" s="12"/>
      <c r="H153" s="12">
        <f t="shared" si="311"/>
        <v>12170.5</v>
      </c>
      <c r="I153" s="12">
        <v>26867.7</v>
      </c>
      <c r="J153" s="12">
        <f t="shared" si="312"/>
        <v>39038.199999999997</v>
      </c>
      <c r="K153" s="12"/>
      <c r="L153" s="12">
        <f t="shared" si="313"/>
        <v>39038.199999999997</v>
      </c>
      <c r="M153" s="12"/>
      <c r="N153" s="12">
        <f t="shared" si="314"/>
        <v>39038.199999999997</v>
      </c>
      <c r="O153" s="12"/>
      <c r="P153" s="12">
        <f t="shared" si="315"/>
        <v>39038.199999999997</v>
      </c>
      <c r="Q153" s="21"/>
      <c r="R153" s="40">
        <f t="shared" si="316"/>
        <v>39038.199999999997</v>
      </c>
      <c r="S153" s="12">
        <v>37733.300000000003</v>
      </c>
      <c r="T153" s="40"/>
      <c r="U153" s="12">
        <f t="shared" si="212"/>
        <v>37733.300000000003</v>
      </c>
      <c r="V153" s="12"/>
      <c r="W153" s="12">
        <f t="shared" si="317"/>
        <v>37733.300000000003</v>
      </c>
      <c r="X153" s="12"/>
      <c r="Y153" s="12">
        <f t="shared" si="318"/>
        <v>37733.300000000003</v>
      </c>
      <c r="Z153" s="12">
        <v>-22429.963</v>
      </c>
      <c r="AA153" s="12">
        <f t="shared" si="319"/>
        <v>15303.337000000003</v>
      </c>
      <c r="AB153" s="12"/>
      <c r="AC153" s="12">
        <f t="shared" si="320"/>
        <v>15303.337000000003</v>
      </c>
      <c r="AD153" s="12"/>
      <c r="AE153" s="12">
        <f t="shared" si="321"/>
        <v>15303.337000000003</v>
      </c>
      <c r="AF153" s="12"/>
      <c r="AG153" s="12">
        <f t="shared" si="322"/>
        <v>15303.337000000003</v>
      </c>
      <c r="AH153" s="21"/>
      <c r="AI153" s="40">
        <f t="shared" si="323"/>
        <v>15303.337000000003</v>
      </c>
      <c r="AJ153" s="13">
        <v>0</v>
      </c>
      <c r="AK153" s="13"/>
      <c r="AL153" s="13">
        <f t="shared" si="213"/>
        <v>0</v>
      </c>
      <c r="AM153" s="13"/>
      <c r="AN153" s="13">
        <f t="shared" si="324"/>
        <v>0</v>
      </c>
      <c r="AO153" s="13"/>
      <c r="AP153" s="13">
        <f t="shared" si="325"/>
        <v>0</v>
      </c>
      <c r="AQ153" s="13"/>
      <c r="AR153" s="13">
        <f t="shared" si="326"/>
        <v>0</v>
      </c>
      <c r="AS153" s="13"/>
      <c r="AT153" s="13">
        <f t="shared" si="327"/>
        <v>0</v>
      </c>
      <c r="AU153" s="13"/>
      <c r="AV153" s="13">
        <f t="shared" si="328"/>
        <v>0</v>
      </c>
      <c r="AW153" s="23"/>
      <c r="AX153" s="42">
        <f t="shared" si="329"/>
        <v>0</v>
      </c>
      <c r="AY153" s="7" t="s">
        <v>112</v>
      </c>
      <c r="AZ153" s="10"/>
    </row>
    <row r="154" spans="1:52" ht="54" x14ac:dyDescent="0.35">
      <c r="A154" s="93" t="s">
        <v>186</v>
      </c>
      <c r="B154" s="94" t="s">
        <v>48</v>
      </c>
      <c r="C154" s="103" t="s">
        <v>354</v>
      </c>
      <c r="D154" s="12">
        <v>18910</v>
      </c>
      <c r="E154" s="40"/>
      <c r="F154" s="12">
        <f t="shared" si="211"/>
        <v>18910</v>
      </c>
      <c r="G154" s="12"/>
      <c r="H154" s="12">
        <f t="shared" si="311"/>
        <v>18910</v>
      </c>
      <c r="I154" s="12">
        <v>43000</v>
      </c>
      <c r="J154" s="12">
        <f t="shared" si="312"/>
        <v>61910</v>
      </c>
      <c r="K154" s="12"/>
      <c r="L154" s="12">
        <f t="shared" si="313"/>
        <v>61910</v>
      </c>
      <c r="M154" s="12"/>
      <c r="N154" s="12">
        <f t="shared" si="314"/>
        <v>61910</v>
      </c>
      <c r="O154" s="12"/>
      <c r="P154" s="12">
        <f t="shared" si="315"/>
        <v>61910</v>
      </c>
      <c r="Q154" s="21"/>
      <c r="R154" s="40">
        <f t="shared" si="316"/>
        <v>61910</v>
      </c>
      <c r="S154" s="12">
        <v>53457.599999999999</v>
      </c>
      <c r="T154" s="40"/>
      <c r="U154" s="12">
        <f t="shared" si="212"/>
        <v>53457.599999999999</v>
      </c>
      <c r="V154" s="12"/>
      <c r="W154" s="12">
        <f t="shared" si="317"/>
        <v>53457.599999999999</v>
      </c>
      <c r="X154" s="12"/>
      <c r="Y154" s="12">
        <f t="shared" si="318"/>
        <v>53457.599999999999</v>
      </c>
      <c r="Z154" s="12">
        <v>-39481.737000000001</v>
      </c>
      <c r="AA154" s="12">
        <f t="shared" si="319"/>
        <v>13975.862999999998</v>
      </c>
      <c r="AB154" s="12"/>
      <c r="AC154" s="12">
        <f t="shared" si="320"/>
        <v>13975.862999999998</v>
      </c>
      <c r="AD154" s="12"/>
      <c r="AE154" s="12">
        <f t="shared" si="321"/>
        <v>13975.862999999998</v>
      </c>
      <c r="AF154" s="12"/>
      <c r="AG154" s="12">
        <f t="shared" si="322"/>
        <v>13975.862999999998</v>
      </c>
      <c r="AH154" s="21"/>
      <c r="AI154" s="40">
        <f t="shared" si="323"/>
        <v>13975.862999999998</v>
      </c>
      <c r="AJ154" s="13">
        <v>0</v>
      </c>
      <c r="AK154" s="13"/>
      <c r="AL154" s="13">
        <f t="shared" si="213"/>
        <v>0</v>
      </c>
      <c r="AM154" s="13"/>
      <c r="AN154" s="13">
        <f t="shared" si="324"/>
        <v>0</v>
      </c>
      <c r="AO154" s="13">
        <v>5691.8919999999998</v>
      </c>
      <c r="AP154" s="13">
        <f t="shared" si="325"/>
        <v>5691.8919999999998</v>
      </c>
      <c r="AQ154" s="13"/>
      <c r="AR154" s="13">
        <f t="shared" si="326"/>
        <v>5691.8919999999998</v>
      </c>
      <c r="AS154" s="13"/>
      <c r="AT154" s="13">
        <f t="shared" si="327"/>
        <v>5691.8919999999998</v>
      </c>
      <c r="AU154" s="13"/>
      <c r="AV154" s="13">
        <f t="shared" si="328"/>
        <v>5691.8919999999998</v>
      </c>
      <c r="AW154" s="23"/>
      <c r="AX154" s="42">
        <f t="shared" si="329"/>
        <v>5691.8919999999998</v>
      </c>
      <c r="AY154" s="7" t="s">
        <v>210</v>
      </c>
      <c r="AZ154" s="10"/>
    </row>
    <row r="155" spans="1:52" ht="54" x14ac:dyDescent="0.35">
      <c r="A155" s="93" t="s">
        <v>187</v>
      </c>
      <c r="B155" s="94" t="s">
        <v>49</v>
      </c>
      <c r="C155" s="103" t="s">
        <v>354</v>
      </c>
      <c r="D155" s="12">
        <f>D157+D158</f>
        <v>1928.1</v>
      </c>
      <c r="E155" s="40">
        <f>E157+E158</f>
        <v>0</v>
      </c>
      <c r="F155" s="12">
        <f t="shared" si="211"/>
        <v>1928.1</v>
      </c>
      <c r="G155" s="12">
        <f>G157+G158</f>
        <v>0</v>
      </c>
      <c r="H155" s="12">
        <f t="shared" si="311"/>
        <v>1928.1</v>
      </c>
      <c r="I155" s="12">
        <f>I157+I158</f>
        <v>0</v>
      </c>
      <c r="J155" s="12">
        <f t="shared" si="312"/>
        <v>1928.1</v>
      </c>
      <c r="K155" s="12">
        <f>K157+K158</f>
        <v>0</v>
      </c>
      <c r="L155" s="12">
        <f t="shared" si="313"/>
        <v>1928.1</v>
      </c>
      <c r="M155" s="12">
        <f>M157+M158</f>
        <v>0</v>
      </c>
      <c r="N155" s="12">
        <f t="shared" si="314"/>
        <v>1928.1</v>
      </c>
      <c r="O155" s="12">
        <f>O157+O158</f>
        <v>0</v>
      </c>
      <c r="P155" s="12">
        <f t="shared" si="315"/>
        <v>1928.1</v>
      </c>
      <c r="Q155" s="21">
        <f>Q157+Q158</f>
        <v>0</v>
      </c>
      <c r="R155" s="40">
        <f t="shared" si="316"/>
        <v>1928.1</v>
      </c>
      <c r="S155" s="12">
        <f t="shared" ref="S155:AJ155" si="330">S157+S158</f>
        <v>3072.8</v>
      </c>
      <c r="T155" s="40">
        <f>T157+T158</f>
        <v>0</v>
      </c>
      <c r="U155" s="12">
        <f t="shared" si="212"/>
        <v>3072.8</v>
      </c>
      <c r="V155" s="12">
        <f>V157+V158</f>
        <v>0</v>
      </c>
      <c r="W155" s="12">
        <f t="shared" si="317"/>
        <v>3072.8</v>
      </c>
      <c r="X155" s="12">
        <f>X157+X158</f>
        <v>0</v>
      </c>
      <c r="Y155" s="12">
        <f t="shared" si="318"/>
        <v>3072.8</v>
      </c>
      <c r="Z155" s="12">
        <f>Z157+Z158</f>
        <v>0</v>
      </c>
      <c r="AA155" s="12">
        <f t="shared" si="319"/>
        <v>3072.8</v>
      </c>
      <c r="AB155" s="12">
        <f>AB157+AB158</f>
        <v>0</v>
      </c>
      <c r="AC155" s="12">
        <f t="shared" si="320"/>
        <v>3072.8</v>
      </c>
      <c r="AD155" s="12">
        <f>AD157+AD158</f>
        <v>0</v>
      </c>
      <c r="AE155" s="12">
        <f t="shared" si="321"/>
        <v>3072.8</v>
      </c>
      <c r="AF155" s="12">
        <f>AF157+AF158</f>
        <v>0</v>
      </c>
      <c r="AG155" s="12">
        <f t="shared" si="322"/>
        <v>3072.8</v>
      </c>
      <c r="AH155" s="21">
        <f>AH157+AH158</f>
        <v>0</v>
      </c>
      <c r="AI155" s="40">
        <f t="shared" si="323"/>
        <v>3072.8</v>
      </c>
      <c r="AJ155" s="12">
        <f t="shared" si="330"/>
        <v>18064.5</v>
      </c>
      <c r="AK155" s="13">
        <f>AK157+AK158</f>
        <v>0</v>
      </c>
      <c r="AL155" s="13">
        <f t="shared" si="213"/>
        <v>18064.5</v>
      </c>
      <c r="AM155" s="13">
        <f>AM157+AM158</f>
        <v>-18064.5</v>
      </c>
      <c r="AN155" s="13">
        <f t="shared" si="324"/>
        <v>0</v>
      </c>
      <c r="AO155" s="13">
        <f>AO157+AO158</f>
        <v>18064.5</v>
      </c>
      <c r="AP155" s="13">
        <f t="shared" si="325"/>
        <v>18064.5</v>
      </c>
      <c r="AQ155" s="13">
        <f>AQ157+AQ158</f>
        <v>0</v>
      </c>
      <c r="AR155" s="13">
        <f t="shared" si="326"/>
        <v>18064.5</v>
      </c>
      <c r="AS155" s="13">
        <f>AS157+AS158</f>
        <v>0</v>
      </c>
      <c r="AT155" s="13">
        <f t="shared" si="327"/>
        <v>18064.5</v>
      </c>
      <c r="AU155" s="13">
        <f>AU157+AU158</f>
        <v>0</v>
      </c>
      <c r="AV155" s="13">
        <f t="shared" si="328"/>
        <v>18064.5</v>
      </c>
      <c r="AW155" s="23">
        <f>AW157+AW158</f>
        <v>0</v>
      </c>
      <c r="AX155" s="42">
        <f t="shared" si="329"/>
        <v>18064.5</v>
      </c>
      <c r="AY155" s="8" t="s">
        <v>113</v>
      </c>
      <c r="AZ155" s="10"/>
    </row>
    <row r="156" spans="1:52" s="3" customFormat="1" hidden="1" x14ac:dyDescent="0.35">
      <c r="A156" s="1"/>
      <c r="B156" s="6" t="s">
        <v>5</v>
      </c>
      <c r="C156" s="5"/>
      <c r="D156" s="12"/>
      <c r="E156" s="40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21"/>
      <c r="R156" s="12"/>
      <c r="S156" s="12"/>
      <c r="T156" s="40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21"/>
      <c r="AI156" s="12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23"/>
      <c r="AX156" s="13"/>
      <c r="AY156" s="7"/>
      <c r="AZ156" s="10">
        <v>0</v>
      </c>
    </row>
    <row r="157" spans="1:52" s="3" customFormat="1" hidden="1" x14ac:dyDescent="0.35">
      <c r="A157" s="1"/>
      <c r="B157" s="6" t="s">
        <v>6</v>
      </c>
      <c r="C157" s="5"/>
      <c r="D157" s="12">
        <v>1928.1</v>
      </c>
      <c r="E157" s="40"/>
      <c r="F157" s="12">
        <f t="shared" si="211"/>
        <v>1928.1</v>
      </c>
      <c r="G157" s="12"/>
      <c r="H157" s="12">
        <f t="shared" ref="H157:H166" si="331">F157+G157</f>
        <v>1928.1</v>
      </c>
      <c r="I157" s="12"/>
      <c r="J157" s="12">
        <f t="shared" ref="J157:J166" si="332">H157+I157</f>
        <v>1928.1</v>
      </c>
      <c r="K157" s="12"/>
      <c r="L157" s="12">
        <f t="shared" ref="L157:L166" si="333">J157+K157</f>
        <v>1928.1</v>
      </c>
      <c r="M157" s="12"/>
      <c r="N157" s="12">
        <f t="shared" ref="N157:N166" si="334">L157+M157</f>
        <v>1928.1</v>
      </c>
      <c r="O157" s="12"/>
      <c r="P157" s="12">
        <f t="shared" ref="P157:P166" si="335">N157+O157</f>
        <v>1928.1</v>
      </c>
      <c r="Q157" s="21"/>
      <c r="R157" s="12">
        <f t="shared" ref="R157:R166" si="336">P157+Q157</f>
        <v>1928.1</v>
      </c>
      <c r="S157" s="12">
        <v>3072.8</v>
      </c>
      <c r="T157" s="40"/>
      <c r="U157" s="12">
        <f t="shared" si="212"/>
        <v>3072.8</v>
      </c>
      <c r="V157" s="12"/>
      <c r="W157" s="12">
        <f t="shared" ref="W157:W166" si="337">U157+V157</f>
        <v>3072.8</v>
      </c>
      <c r="X157" s="12"/>
      <c r="Y157" s="12">
        <f t="shared" ref="Y157:Y166" si="338">W157+X157</f>
        <v>3072.8</v>
      </c>
      <c r="Z157" s="12"/>
      <c r="AA157" s="12">
        <f t="shared" ref="AA157:AA166" si="339">Y157+Z157</f>
        <v>3072.8</v>
      </c>
      <c r="AB157" s="12"/>
      <c r="AC157" s="12">
        <f t="shared" ref="AC157:AC166" si="340">AA157+AB157</f>
        <v>3072.8</v>
      </c>
      <c r="AD157" s="12"/>
      <c r="AE157" s="12">
        <f t="shared" ref="AE157:AE166" si="341">AC157+AD157</f>
        <v>3072.8</v>
      </c>
      <c r="AF157" s="12"/>
      <c r="AG157" s="12">
        <f t="shared" ref="AG157:AG166" si="342">AE157+AF157</f>
        <v>3072.8</v>
      </c>
      <c r="AH157" s="21"/>
      <c r="AI157" s="12">
        <f t="shared" ref="AI157:AI166" si="343">AG157+AH157</f>
        <v>3072.8</v>
      </c>
      <c r="AJ157" s="13">
        <v>0</v>
      </c>
      <c r="AK157" s="13"/>
      <c r="AL157" s="13">
        <f t="shared" si="213"/>
        <v>0</v>
      </c>
      <c r="AM157" s="13"/>
      <c r="AN157" s="13">
        <f t="shared" ref="AN157:AN166" si="344">AL157+AM157</f>
        <v>0</v>
      </c>
      <c r="AO157" s="13">
        <v>18064.5</v>
      </c>
      <c r="AP157" s="13">
        <f t="shared" ref="AP157:AP166" si="345">AN157+AO157</f>
        <v>18064.5</v>
      </c>
      <c r="AQ157" s="13"/>
      <c r="AR157" s="13">
        <f t="shared" ref="AR157:AR166" si="346">AP157+AQ157</f>
        <v>18064.5</v>
      </c>
      <c r="AS157" s="13"/>
      <c r="AT157" s="13">
        <f t="shared" ref="AT157:AT166" si="347">AR157+AS157</f>
        <v>18064.5</v>
      </c>
      <c r="AU157" s="13"/>
      <c r="AV157" s="13">
        <f t="shared" ref="AV157:AV166" si="348">AT157+AU157</f>
        <v>18064.5</v>
      </c>
      <c r="AW157" s="23"/>
      <c r="AX157" s="13">
        <f t="shared" ref="AX157:AX166" si="349">AV157+AW157</f>
        <v>18064.5</v>
      </c>
      <c r="AY157" s="7" t="s">
        <v>113</v>
      </c>
      <c r="AZ157" s="10">
        <v>0</v>
      </c>
    </row>
    <row r="158" spans="1:52" s="3" customFormat="1" hidden="1" x14ac:dyDescent="0.35">
      <c r="A158" s="1"/>
      <c r="B158" s="4" t="s">
        <v>12</v>
      </c>
      <c r="C158" s="5"/>
      <c r="D158" s="12">
        <v>0</v>
      </c>
      <c r="E158" s="40">
        <v>0</v>
      </c>
      <c r="F158" s="12">
        <f t="shared" si="211"/>
        <v>0</v>
      </c>
      <c r="G158" s="12">
        <v>0</v>
      </c>
      <c r="H158" s="12">
        <f t="shared" si="331"/>
        <v>0</v>
      </c>
      <c r="I158" s="12">
        <v>0</v>
      </c>
      <c r="J158" s="12">
        <f t="shared" si="332"/>
        <v>0</v>
      </c>
      <c r="K158" s="12">
        <v>0</v>
      </c>
      <c r="L158" s="12">
        <f t="shared" si="333"/>
        <v>0</v>
      </c>
      <c r="M158" s="12">
        <v>0</v>
      </c>
      <c r="N158" s="12">
        <f t="shared" si="334"/>
        <v>0</v>
      </c>
      <c r="O158" s="12">
        <v>0</v>
      </c>
      <c r="P158" s="12">
        <f t="shared" si="335"/>
        <v>0</v>
      </c>
      <c r="Q158" s="21">
        <v>0</v>
      </c>
      <c r="R158" s="12">
        <f t="shared" si="336"/>
        <v>0</v>
      </c>
      <c r="S158" s="12">
        <v>0</v>
      </c>
      <c r="T158" s="40">
        <v>0</v>
      </c>
      <c r="U158" s="12">
        <f t="shared" si="212"/>
        <v>0</v>
      </c>
      <c r="V158" s="12">
        <v>0</v>
      </c>
      <c r="W158" s="12">
        <f t="shared" si="337"/>
        <v>0</v>
      </c>
      <c r="X158" s="12">
        <v>0</v>
      </c>
      <c r="Y158" s="12">
        <f t="shared" si="338"/>
        <v>0</v>
      </c>
      <c r="Z158" s="12">
        <v>0</v>
      </c>
      <c r="AA158" s="12">
        <f t="shared" si="339"/>
        <v>0</v>
      </c>
      <c r="AB158" s="12">
        <v>0</v>
      </c>
      <c r="AC158" s="12">
        <f t="shared" si="340"/>
        <v>0</v>
      </c>
      <c r="AD158" s="12">
        <v>0</v>
      </c>
      <c r="AE158" s="12">
        <f t="shared" si="341"/>
        <v>0</v>
      </c>
      <c r="AF158" s="12">
        <v>0</v>
      </c>
      <c r="AG158" s="12">
        <f t="shared" si="342"/>
        <v>0</v>
      </c>
      <c r="AH158" s="21">
        <v>0</v>
      </c>
      <c r="AI158" s="12">
        <f t="shared" si="343"/>
        <v>0</v>
      </c>
      <c r="AJ158" s="13">
        <v>18064.5</v>
      </c>
      <c r="AK158" s="13">
        <v>0</v>
      </c>
      <c r="AL158" s="13">
        <f t="shared" si="213"/>
        <v>18064.5</v>
      </c>
      <c r="AM158" s="13">
        <v>-18064.5</v>
      </c>
      <c r="AN158" s="13">
        <f t="shared" si="344"/>
        <v>0</v>
      </c>
      <c r="AO158" s="13"/>
      <c r="AP158" s="13">
        <f t="shared" si="345"/>
        <v>0</v>
      </c>
      <c r="AQ158" s="13"/>
      <c r="AR158" s="13">
        <f t="shared" si="346"/>
        <v>0</v>
      </c>
      <c r="AS158" s="13"/>
      <c r="AT158" s="13">
        <f t="shared" si="347"/>
        <v>0</v>
      </c>
      <c r="AU158" s="13"/>
      <c r="AV158" s="13">
        <f t="shared" si="348"/>
        <v>0</v>
      </c>
      <c r="AW158" s="23"/>
      <c r="AX158" s="13">
        <f t="shared" si="349"/>
        <v>0</v>
      </c>
      <c r="AY158" s="7" t="s">
        <v>224</v>
      </c>
      <c r="AZ158" s="10">
        <v>0</v>
      </c>
    </row>
    <row r="159" spans="1:52" ht="54" x14ac:dyDescent="0.35">
      <c r="A159" s="93" t="s">
        <v>188</v>
      </c>
      <c r="B159" s="94" t="s">
        <v>77</v>
      </c>
      <c r="C159" s="103" t="s">
        <v>354</v>
      </c>
      <c r="D159" s="12">
        <v>0</v>
      </c>
      <c r="E159" s="40">
        <v>0</v>
      </c>
      <c r="F159" s="12">
        <f t="shared" si="211"/>
        <v>0</v>
      </c>
      <c r="G159" s="12">
        <v>0</v>
      </c>
      <c r="H159" s="12">
        <f t="shared" si="331"/>
        <v>0</v>
      </c>
      <c r="I159" s="12">
        <v>0</v>
      </c>
      <c r="J159" s="12">
        <f t="shared" si="332"/>
        <v>0</v>
      </c>
      <c r="K159" s="12">
        <v>0</v>
      </c>
      <c r="L159" s="12">
        <f t="shared" si="333"/>
        <v>0</v>
      </c>
      <c r="M159" s="12">
        <v>0</v>
      </c>
      <c r="N159" s="12">
        <f t="shared" si="334"/>
        <v>0</v>
      </c>
      <c r="O159" s="12">
        <v>0</v>
      </c>
      <c r="P159" s="12">
        <f t="shared" si="335"/>
        <v>0</v>
      </c>
      <c r="Q159" s="21">
        <v>0</v>
      </c>
      <c r="R159" s="40">
        <f t="shared" si="336"/>
        <v>0</v>
      </c>
      <c r="S159" s="12">
        <v>7956</v>
      </c>
      <c r="T159" s="40">
        <v>0</v>
      </c>
      <c r="U159" s="12">
        <f t="shared" si="212"/>
        <v>7956</v>
      </c>
      <c r="V159" s="12">
        <v>0</v>
      </c>
      <c r="W159" s="12">
        <f t="shared" si="337"/>
        <v>7956</v>
      </c>
      <c r="X159" s="12">
        <v>0</v>
      </c>
      <c r="Y159" s="12">
        <f t="shared" si="338"/>
        <v>7956</v>
      </c>
      <c r="Z159" s="12">
        <v>-7956</v>
      </c>
      <c r="AA159" s="12">
        <f t="shared" si="339"/>
        <v>0</v>
      </c>
      <c r="AB159" s="12"/>
      <c r="AC159" s="12">
        <f t="shared" si="340"/>
        <v>0</v>
      </c>
      <c r="AD159" s="12"/>
      <c r="AE159" s="12">
        <f t="shared" si="341"/>
        <v>0</v>
      </c>
      <c r="AF159" s="12"/>
      <c r="AG159" s="12">
        <f t="shared" si="342"/>
        <v>0</v>
      </c>
      <c r="AH159" s="21"/>
      <c r="AI159" s="40">
        <f t="shared" si="343"/>
        <v>0</v>
      </c>
      <c r="AJ159" s="13">
        <v>80000</v>
      </c>
      <c r="AK159" s="13">
        <v>0</v>
      </c>
      <c r="AL159" s="13">
        <f t="shared" si="213"/>
        <v>80000</v>
      </c>
      <c r="AM159" s="13">
        <v>0</v>
      </c>
      <c r="AN159" s="13">
        <f t="shared" si="344"/>
        <v>80000</v>
      </c>
      <c r="AO159" s="13">
        <v>-80000</v>
      </c>
      <c r="AP159" s="13">
        <f t="shared" si="345"/>
        <v>0</v>
      </c>
      <c r="AQ159" s="13">
        <v>28221.546999999999</v>
      </c>
      <c r="AR159" s="13">
        <f t="shared" si="346"/>
        <v>28221.546999999999</v>
      </c>
      <c r="AS159" s="13"/>
      <c r="AT159" s="13">
        <f t="shared" si="347"/>
        <v>28221.546999999999</v>
      </c>
      <c r="AU159" s="13"/>
      <c r="AV159" s="13">
        <f t="shared" si="348"/>
        <v>28221.546999999999</v>
      </c>
      <c r="AW159" s="23"/>
      <c r="AX159" s="42">
        <f t="shared" si="349"/>
        <v>28221.546999999999</v>
      </c>
      <c r="AY159" s="7" t="s">
        <v>114</v>
      </c>
      <c r="AZ159" s="10"/>
    </row>
    <row r="160" spans="1:52" s="3" customFormat="1" ht="54" hidden="1" x14ac:dyDescent="0.35">
      <c r="A160" s="60" t="s">
        <v>183</v>
      </c>
      <c r="B160" s="6" t="s">
        <v>384</v>
      </c>
      <c r="C160" s="5" t="s">
        <v>128</v>
      </c>
      <c r="D160" s="12">
        <v>21381.1</v>
      </c>
      <c r="E160" s="40"/>
      <c r="F160" s="12">
        <f t="shared" si="211"/>
        <v>21381.1</v>
      </c>
      <c r="G160" s="12"/>
      <c r="H160" s="12">
        <f t="shared" si="331"/>
        <v>21381.1</v>
      </c>
      <c r="I160" s="12">
        <v>-21381.1</v>
      </c>
      <c r="J160" s="12">
        <f t="shared" si="332"/>
        <v>0</v>
      </c>
      <c r="K160" s="12"/>
      <c r="L160" s="12">
        <f t="shared" si="333"/>
        <v>0</v>
      </c>
      <c r="M160" s="12"/>
      <c r="N160" s="12">
        <f t="shared" si="334"/>
        <v>0</v>
      </c>
      <c r="O160" s="12"/>
      <c r="P160" s="12">
        <f t="shared" si="335"/>
        <v>0</v>
      </c>
      <c r="Q160" s="21"/>
      <c r="R160" s="12">
        <f t="shared" si="336"/>
        <v>0</v>
      </c>
      <c r="S160" s="12">
        <v>0</v>
      </c>
      <c r="T160" s="40"/>
      <c r="U160" s="12">
        <f t="shared" si="212"/>
        <v>0</v>
      </c>
      <c r="V160" s="12"/>
      <c r="W160" s="12">
        <f t="shared" si="337"/>
        <v>0</v>
      </c>
      <c r="X160" s="12"/>
      <c r="Y160" s="12">
        <f t="shared" si="338"/>
        <v>0</v>
      </c>
      <c r="Z160" s="12"/>
      <c r="AA160" s="12">
        <f t="shared" si="339"/>
        <v>0</v>
      </c>
      <c r="AB160" s="12"/>
      <c r="AC160" s="12">
        <f t="shared" si="340"/>
        <v>0</v>
      </c>
      <c r="AD160" s="12"/>
      <c r="AE160" s="12">
        <f t="shared" si="341"/>
        <v>0</v>
      </c>
      <c r="AF160" s="12"/>
      <c r="AG160" s="12">
        <f t="shared" si="342"/>
        <v>0</v>
      </c>
      <c r="AH160" s="21"/>
      <c r="AI160" s="12">
        <f t="shared" si="343"/>
        <v>0</v>
      </c>
      <c r="AJ160" s="12">
        <v>0</v>
      </c>
      <c r="AK160" s="13"/>
      <c r="AL160" s="13">
        <f t="shared" si="213"/>
        <v>0</v>
      </c>
      <c r="AM160" s="13"/>
      <c r="AN160" s="13">
        <f t="shared" si="344"/>
        <v>0</v>
      </c>
      <c r="AO160" s="13"/>
      <c r="AP160" s="13">
        <f t="shared" si="345"/>
        <v>0</v>
      </c>
      <c r="AQ160" s="13"/>
      <c r="AR160" s="13">
        <f t="shared" si="346"/>
        <v>0</v>
      </c>
      <c r="AS160" s="13"/>
      <c r="AT160" s="13">
        <f t="shared" si="347"/>
        <v>0</v>
      </c>
      <c r="AU160" s="13"/>
      <c r="AV160" s="13">
        <f t="shared" si="348"/>
        <v>0</v>
      </c>
      <c r="AW160" s="23"/>
      <c r="AX160" s="13">
        <f t="shared" si="349"/>
        <v>0</v>
      </c>
      <c r="AY160" s="7" t="s">
        <v>115</v>
      </c>
      <c r="AZ160" s="10">
        <v>0</v>
      </c>
    </row>
    <row r="161" spans="1:53" ht="54" x14ac:dyDescent="0.35">
      <c r="A161" s="93" t="s">
        <v>189</v>
      </c>
      <c r="B161" s="94" t="s">
        <v>384</v>
      </c>
      <c r="C161" s="103" t="s">
        <v>354</v>
      </c>
      <c r="D161" s="12"/>
      <c r="E161" s="40"/>
      <c r="F161" s="12"/>
      <c r="G161" s="12"/>
      <c r="H161" s="12"/>
      <c r="I161" s="12"/>
      <c r="J161" s="12"/>
      <c r="K161" s="12">
        <v>21381.1</v>
      </c>
      <c r="L161" s="12">
        <f t="shared" si="333"/>
        <v>21381.1</v>
      </c>
      <c r="M161" s="12">
        <v>-21381.1</v>
      </c>
      <c r="N161" s="12">
        <f t="shared" si="334"/>
        <v>0</v>
      </c>
      <c r="O161" s="12"/>
      <c r="P161" s="12">
        <f t="shared" si="335"/>
        <v>0</v>
      </c>
      <c r="Q161" s="21"/>
      <c r="R161" s="40">
        <f t="shared" si="336"/>
        <v>0</v>
      </c>
      <c r="S161" s="12"/>
      <c r="T161" s="40"/>
      <c r="U161" s="12"/>
      <c r="V161" s="12"/>
      <c r="W161" s="12"/>
      <c r="X161" s="12"/>
      <c r="Y161" s="12"/>
      <c r="Z161" s="12"/>
      <c r="AA161" s="12"/>
      <c r="AB161" s="12"/>
      <c r="AC161" s="12">
        <f t="shared" si="340"/>
        <v>0</v>
      </c>
      <c r="AD161" s="12">
        <v>21381.1</v>
      </c>
      <c r="AE161" s="12">
        <f t="shared" si="341"/>
        <v>21381.1</v>
      </c>
      <c r="AF161" s="12"/>
      <c r="AG161" s="12">
        <f t="shared" si="342"/>
        <v>21381.1</v>
      </c>
      <c r="AH161" s="21"/>
      <c r="AI161" s="40">
        <f t="shared" si="343"/>
        <v>21381.1</v>
      </c>
      <c r="AJ161" s="12"/>
      <c r="AK161" s="13"/>
      <c r="AL161" s="13"/>
      <c r="AM161" s="13"/>
      <c r="AN161" s="13"/>
      <c r="AO161" s="13"/>
      <c r="AP161" s="13"/>
      <c r="AQ161" s="13"/>
      <c r="AR161" s="13">
        <f t="shared" si="346"/>
        <v>0</v>
      </c>
      <c r="AS161" s="13"/>
      <c r="AT161" s="13">
        <f t="shared" si="347"/>
        <v>0</v>
      </c>
      <c r="AU161" s="13"/>
      <c r="AV161" s="13">
        <f t="shared" si="348"/>
        <v>0</v>
      </c>
      <c r="AW161" s="23"/>
      <c r="AX161" s="42">
        <f t="shared" si="349"/>
        <v>0</v>
      </c>
      <c r="AY161" s="7" t="s">
        <v>115</v>
      </c>
      <c r="AZ161" s="10"/>
    </row>
    <row r="162" spans="1:53" ht="54" x14ac:dyDescent="0.35">
      <c r="A162" s="93" t="s">
        <v>190</v>
      </c>
      <c r="B162" s="94" t="s">
        <v>247</v>
      </c>
      <c r="C162" s="103" t="s">
        <v>354</v>
      </c>
      <c r="D162" s="12"/>
      <c r="E162" s="40">
        <v>25842.915000000001</v>
      </c>
      <c r="F162" s="12">
        <f t="shared" si="211"/>
        <v>25842.915000000001</v>
      </c>
      <c r="G162" s="12">
        <v>6287.3549999999996</v>
      </c>
      <c r="H162" s="12">
        <f t="shared" si="331"/>
        <v>32130.27</v>
      </c>
      <c r="I162" s="12"/>
      <c r="J162" s="12">
        <f t="shared" si="332"/>
        <v>32130.27</v>
      </c>
      <c r="K162" s="12"/>
      <c r="L162" s="12">
        <f t="shared" si="333"/>
        <v>32130.27</v>
      </c>
      <c r="M162" s="12"/>
      <c r="N162" s="12">
        <f t="shared" si="334"/>
        <v>32130.27</v>
      </c>
      <c r="O162" s="12"/>
      <c r="P162" s="12">
        <f t="shared" si="335"/>
        <v>32130.27</v>
      </c>
      <c r="Q162" s="21"/>
      <c r="R162" s="40">
        <f t="shared" si="336"/>
        <v>32130.27</v>
      </c>
      <c r="S162" s="12"/>
      <c r="T162" s="40"/>
      <c r="U162" s="12">
        <f t="shared" si="212"/>
        <v>0</v>
      </c>
      <c r="V162" s="12"/>
      <c r="W162" s="12">
        <f t="shared" si="337"/>
        <v>0</v>
      </c>
      <c r="X162" s="12"/>
      <c r="Y162" s="12">
        <f t="shared" si="338"/>
        <v>0</v>
      </c>
      <c r="Z162" s="12"/>
      <c r="AA162" s="12">
        <f t="shared" si="339"/>
        <v>0</v>
      </c>
      <c r="AB162" s="12"/>
      <c r="AC162" s="12">
        <f t="shared" si="340"/>
        <v>0</v>
      </c>
      <c r="AD162" s="12"/>
      <c r="AE162" s="12">
        <f t="shared" si="341"/>
        <v>0</v>
      </c>
      <c r="AF162" s="12"/>
      <c r="AG162" s="12">
        <f t="shared" si="342"/>
        <v>0</v>
      </c>
      <c r="AH162" s="21"/>
      <c r="AI162" s="40">
        <f t="shared" si="343"/>
        <v>0</v>
      </c>
      <c r="AJ162" s="12"/>
      <c r="AK162" s="13"/>
      <c r="AL162" s="13">
        <f t="shared" si="213"/>
        <v>0</v>
      </c>
      <c r="AM162" s="13"/>
      <c r="AN162" s="13">
        <f t="shared" si="344"/>
        <v>0</v>
      </c>
      <c r="AO162" s="13"/>
      <c r="AP162" s="13">
        <f t="shared" si="345"/>
        <v>0</v>
      </c>
      <c r="AQ162" s="13"/>
      <c r="AR162" s="13">
        <f t="shared" si="346"/>
        <v>0</v>
      </c>
      <c r="AS162" s="13"/>
      <c r="AT162" s="13">
        <f t="shared" si="347"/>
        <v>0</v>
      </c>
      <c r="AU162" s="13"/>
      <c r="AV162" s="13">
        <f t="shared" si="348"/>
        <v>0</v>
      </c>
      <c r="AW162" s="23"/>
      <c r="AX162" s="42">
        <f t="shared" si="349"/>
        <v>0</v>
      </c>
      <c r="AY162" s="7" t="s">
        <v>248</v>
      </c>
      <c r="AZ162" s="10"/>
    </row>
    <row r="163" spans="1:53" ht="54" x14ac:dyDescent="0.35">
      <c r="A163" s="93" t="s">
        <v>191</v>
      </c>
      <c r="B163" s="94" t="s">
        <v>322</v>
      </c>
      <c r="C163" s="103" t="s">
        <v>354</v>
      </c>
      <c r="D163" s="12"/>
      <c r="E163" s="40"/>
      <c r="F163" s="12"/>
      <c r="G163" s="12">
        <v>23340.873</v>
      </c>
      <c r="H163" s="12">
        <f t="shared" si="331"/>
        <v>23340.873</v>
      </c>
      <c r="I163" s="12"/>
      <c r="J163" s="12">
        <f t="shared" si="332"/>
        <v>23340.873</v>
      </c>
      <c r="K163" s="12"/>
      <c r="L163" s="12">
        <f t="shared" si="333"/>
        <v>23340.873</v>
      </c>
      <c r="M163" s="12"/>
      <c r="N163" s="12">
        <f t="shared" si="334"/>
        <v>23340.873</v>
      </c>
      <c r="O163" s="12"/>
      <c r="P163" s="12">
        <f t="shared" si="335"/>
        <v>23340.873</v>
      </c>
      <c r="Q163" s="21"/>
      <c r="R163" s="40">
        <f t="shared" si="336"/>
        <v>23340.873</v>
      </c>
      <c r="S163" s="12"/>
      <c r="T163" s="40"/>
      <c r="U163" s="12"/>
      <c r="V163" s="12"/>
      <c r="W163" s="12">
        <f t="shared" si="337"/>
        <v>0</v>
      </c>
      <c r="X163" s="12"/>
      <c r="Y163" s="12">
        <f t="shared" si="338"/>
        <v>0</v>
      </c>
      <c r="Z163" s="12"/>
      <c r="AA163" s="12">
        <f t="shared" si="339"/>
        <v>0</v>
      </c>
      <c r="AB163" s="12"/>
      <c r="AC163" s="12">
        <f t="shared" si="340"/>
        <v>0</v>
      </c>
      <c r="AD163" s="12"/>
      <c r="AE163" s="12">
        <f t="shared" si="341"/>
        <v>0</v>
      </c>
      <c r="AF163" s="12"/>
      <c r="AG163" s="12">
        <f t="shared" si="342"/>
        <v>0</v>
      </c>
      <c r="AH163" s="21"/>
      <c r="AI163" s="40">
        <f t="shared" si="343"/>
        <v>0</v>
      </c>
      <c r="AJ163" s="12"/>
      <c r="AK163" s="13"/>
      <c r="AL163" s="13"/>
      <c r="AM163" s="13"/>
      <c r="AN163" s="13">
        <f t="shared" si="344"/>
        <v>0</v>
      </c>
      <c r="AO163" s="13"/>
      <c r="AP163" s="13">
        <f t="shared" si="345"/>
        <v>0</v>
      </c>
      <c r="AQ163" s="13"/>
      <c r="AR163" s="13">
        <f t="shared" si="346"/>
        <v>0</v>
      </c>
      <c r="AS163" s="13"/>
      <c r="AT163" s="13">
        <f t="shared" si="347"/>
        <v>0</v>
      </c>
      <c r="AU163" s="13"/>
      <c r="AV163" s="13">
        <f t="shared" si="348"/>
        <v>0</v>
      </c>
      <c r="AW163" s="23"/>
      <c r="AX163" s="42">
        <f t="shared" si="349"/>
        <v>0</v>
      </c>
      <c r="AY163" s="7" t="s">
        <v>324</v>
      </c>
      <c r="AZ163" s="10"/>
    </row>
    <row r="164" spans="1:53" ht="54" x14ac:dyDescent="0.35">
      <c r="A164" s="93" t="s">
        <v>192</v>
      </c>
      <c r="B164" s="94" t="s">
        <v>323</v>
      </c>
      <c r="C164" s="103" t="s">
        <v>354</v>
      </c>
      <c r="D164" s="12"/>
      <c r="E164" s="40"/>
      <c r="F164" s="12"/>
      <c r="G164" s="12">
        <v>22679.438999999998</v>
      </c>
      <c r="H164" s="12">
        <f t="shared" si="331"/>
        <v>22679.438999999998</v>
      </c>
      <c r="I164" s="12"/>
      <c r="J164" s="12">
        <f t="shared" si="332"/>
        <v>22679.438999999998</v>
      </c>
      <c r="K164" s="12"/>
      <c r="L164" s="12">
        <f t="shared" si="333"/>
        <v>22679.438999999998</v>
      </c>
      <c r="M164" s="12"/>
      <c r="N164" s="12">
        <f t="shared" si="334"/>
        <v>22679.438999999998</v>
      </c>
      <c r="O164" s="12"/>
      <c r="P164" s="12">
        <f t="shared" si="335"/>
        <v>22679.438999999998</v>
      </c>
      <c r="Q164" s="21"/>
      <c r="R164" s="40">
        <f t="shared" si="336"/>
        <v>22679.438999999998</v>
      </c>
      <c r="S164" s="12"/>
      <c r="T164" s="40"/>
      <c r="U164" s="12"/>
      <c r="V164" s="12"/>
      <c r="W164" s="12">
        <f t="shared" si="337"/>
        <v>0</v>
      </c>
      <c r="X164" s="12"/>
      <c r="Y164" s="12">
        <f t="shared" si="338"/>
        <v>0</v>
      </c>
      <c r="Z164" s="12"/>
      <c r="AA164" s="12">
        <f t="shared" si="339"/>
        <v>0</v>
      </c>
      <c r="AB164" s="12"/>
      <c r="AC164" s="12">
        <f t="shared" si="340"/>
        <v>0</v>
      </c>
      <c r="AD164" s="12"/>
      <c r="AE164" s="12">
        <f t="shared" si="341"/>
        <v>0</v>
      </c>
      <c r="AF164" s="12"/>
      <c r="AG164" s="12">
        <f t="shared" si="342"/>
        <v>0</v>
      </c>
      <c r="AH164" s="21"/>
      <c r="AI164" s="40">
        <f t="shared" si="343"/>
        <v>0</v>
      </c>
      <c r="AJ164" s="12"/>
      <c r="AK164" s="13"/>
      <c r="AL164" s="13"/>
      <c r="AM164" s="13"/>
      <c r="AN164" s="13">
        <f t="shared" si="344"/>
        <v>0</v>
      </c>
      <c r="AO164" s="13"/>
      <c r="AP164" s="13">
        <f t="shared" si="345"/>
        <v>0</v>
      </c>
      <c r="AQ164" s="13"/>
      <c r="AR164" s="13">
        <f t="shared" si="346"/>
        <v>0</v>
      </c>
      <c r="AS164" s="13"/>
      <c r="AT164" s="13">
        <f t="shared" si="347"/>
        <v>0</v>
      </c>
      <c r="AU164" s="13"/>
      <c r="AV164" s="13">
        <f t="shared" si="348"/>
        <v>0</v>
      </c>
      <c r="AW164" s="23"/>
      <c r="AX164" s="42">
        <f t="shared" si="349"/>
        <v>0</v>
      </c>
      <c r="AY164" s="7" t="s">
        <v>325</v>
      </c>
      <c r="AZ164" s="10"/>
    </row>
    <row r="165" spans="1:53" ht="54" x14ac:dyDescent="0.35">
      <c r="A165" s="93" t="s">
        <v>193</v>
      </c>
      <c r="B165" s="98" t="s">
        <v>389</v>
      </c>
      <c r="C165" s="103" t="s">
        <v>128</v>
      </c>
      <c r="D165" s="12"/>
      <c r="E165" s="40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21"/>
      <c r="R165" s="40">
        <f t="shared" si="336"/>
        <v>0</v>
      </c>
      <c r="S165" s="12"/>
      <c r="T165" s="40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21">
        <v>4161.4530000000004</v>
      </c>
      <c r="AI165" s="40">
        <f t="shared" si="343"/>
        <v>4161.4530000000004</v>
      </c>
      <c r="AJ165" s="12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23"/>
      <c r="AX165" s="42">
        <f t="shared" si="349"/>
        <v>0</v>
      </c>
      <c r="AY165" s="7" t="s">
        <v>390</v>
      </c>
      <c r="AZ165" s="10"/>
    </row>
    <row r="166" spans="1:53" x14ac:dyDescent="0.35">
      <c r="A166" s="93"/>
      <c r="B166" s="98" t="s">
        <v>4</v>
      </c>
      <c r="C166" s="98"/>
      <c r="D166" s="27">
        <f>D168+D169</f>
        <v>2702073</v>
      </c>
      <c r="E166" s="27">
        <f>E168+E169</f>
        <v>12363.3</v>
      </c>
      <c r="F166" s="26">
        <f t="shared" si="211"/>
        <v>2714436.3</v>
      </c>
      <c r="G166" s="27">
        <f>G168+G169</f>
        <v>284356.26200000005</v>
      </c>
      <c r="H166" s="26">
        <f t="shared" si="331"/>
        <v>2998792.5619999999</v>
      </c>
      <c r="I166" s="27">
        <f>I168+I169</f>
        <v>0</v>
      </c>
      <c r="J166" s="26">
        <f t="shared" si="332"/>
        <v>2998792.5619999999</v>
      </c>
      <c r="K166" s="27">
        <f>K168+K169</f>
        <v>0</v>
      </c>
      <c r="L166" s="26">
        <f t="shared" si="333"/>
        <v>2998792.5619999999</v>
      </c>
      <c r="M166" s="27">
        <f>M168+M169</f>
        <v>-437360.86</v>
      </c>
      <c r="N166" s="26">
        <f t="shared" si="334"/>
        <v>2561431.702</v>
      </c>
      <c r="O166" s="27">
        <f>O168+O169</f>
        <v>0</v>
      </c>
      <c r="P166" s="26">
        <f t="shared" si="335"/>
        <v>2561431.702</v>
      </c>
      <c r="Q166" s="27">
        <f>Q168+Q169</f>
        <v>-113121.58600000001</v>
      </c>
      <c r="R166" s="40">
        <f t="shared" si="336"/>
        <v>2448310.1159999999</v>
      </c>
      <c r="S166" s="27">
        <f t="shared" ref="S166:AJ166" si="350">S168+S169</f>
        <v>2943856.3</v>
      </c>
      <c r="T166" s="27">
        <f>T168+T169</f>
        <v>0</v>
      </c>
      <c r="U166" s="26">
        <f t="shared" si="212"/>
        <v>2943856.3</v>
      </c>
      <c r="V166" s="27">
        <f>V168+V169</f>
        <v>0</v>
      </c>
      <c r="W166" s="26">
        <f t="shared" si="337"/>
        <v>2943856.3</v>
      </c>
      <c r="X166" s="27">
        <f>X168+X169</f>
        <v>0</v>
      </c>
      <c r="Y166" s="26">
        <f t="shared" si="338"/>
        <v>2943856.3</v>
      </c>
      <c r="Z166" s="27">
        <f>Z168+Z169</f>
        <v>0</v>
      </c>
      <c r="AA166" s="26">
        <f t="shared" si="339"/>
        <v>2943856.3</v>
      </c>
      <c r="AB166" s="27">
        <f>AB168+AB169</f>
        <v>0</v>
      </c>
      <c r="AC166" s="26">
        <f t="shared" si="340"/>
        <v>2943856.3</v>
      </c>
      <c r="AD166" s="27">
        <f>AD168+AD169</f>
        <v>469152.16</v>
      </c>
      <c r="AE166" s="26">
        <f t="shared" si="341"/>
        <v>3413008.46</v>
      </c>
      <c r="AF166" s="27">
        <f>AF168+AF169</f>
        <v>0</v>
      </c>
      <c r="AG166" s="26">
        <f t="shared" si="342"/>
        <v>3413008.46</v>
      </c>
      <c r="AH166" s="27">
        <f>AH168+AH169</f>
        <v>21398.400000000001</v>
      </c>
      <c r="AI166" s="40">
        <f t="shared" si="343"/>
        <v>3434406.86</v>
      </c>
      <c r="AJ166" s="27">
        <f t="shared" si="350"/>
        <v>3590793.7</v>
      </c>
      <c r="AK166" s="27">
        <f>AK168+AK169</f>
        <v>0</v>
      </c>
      <c r="AL166" s="27">
        <f t="shared" si="213"/>
        <v>3590793.7</v>
      </c>
      <c r="AM166" s="27">
        <f>AM168+AM169</f>
        <v>0</v>
      </c>
      <c r="AN166" s="27">
        <f t="shared" si="344"/>
        <v>3590793.7</v>
      </c>
      <c r="AO166" s="27">
        <f>AO168+AO169</f>
        <v>0</v>
      </c>
      <c r="AP166" s="27">
        <f t="shared" si="345"/>
        <v>3590793.7</v>
      </c>
      <c r="AQ166" s="27">
        <f>AQ168+AQ169</f>
        <v>0</v>
      </c>
      <c r="AR166" s="27">
        <f t="shared" si="346"/>
        <v>3590793.7</v>
      </c>
      <c r="AS166" s="27">
        <f>AS168+AS169</f>
        <v>0</v>
      </c>
      <c r="AT166" s="27">
        <f t="shared" si="347"/>
        <v>3590793.7</v>
      </c>
      <c r="AU166" s="27">
        <f>AU168+AU169</f>
        <v>0</v>
      </c>
      <c r="AV166" s="27">
        <f t="shared" si="348"/>
        <v>3590793.7</v>
      </c>
      <c r="AW166" s="27">
        <f>AW168+AW169</f>
        <v>0</v>
      </c>
      <c r="AX166" s="42">
        <f t="shared" si="349"/>
        <v>3590793.7</v>
      </c>
      <c r="AY166" s="28"/>
      <c r="AZ166" s="30"/>
      <c r="BA166" s="29"/>
    </row>
    <row r="167" spans="1:53" x14ac:dyDescent="0.35">
      <c r="A167" s="93"/>
      <c r="B167" s="94" t="s">
        <v>5</v>
      </c>
      <c r="C167" s="105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40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40"/>
      <c r="AJ167" s="26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42"/>
      <c r="AY167" s="28"/>
      <c r="AZ167" s="30"/>
      <c r="BA167" s="29"/>
    </row>
    <row r="168" spans="1:53" s="29" customFormat="1" hidden="1" x14ac:dyDescent="0.35">
      <c r="A168" s="25"/>
      <c r="B168" s="34" t="s">
        <v>6</v>
      </c>
      <c r="C168" s="48"/>
      <c r="D168" s="36">
        <f>D172+D176+D180+D184+D188+D192+D196+D200+D204+D207+D210+D214+D218+D206</f>
        <v>599118</v>
      </c>
      <c r="E168" s="36">
        <f>E172+E176+E180+E184+E188+E192+E196+E200+E204+E207+E210+E214+E218+E206+E220</f>
        <v>12363.3</v>
      </c>
      <c r="F168" s="26">
        <f t="shared" si="211"/>
        <v>611481.30000000005</v>
      </c>
      <c r="G168" s="36">
        <f>G172+G176+G180+G184+G188+G192+G196+G200+G204+G207+G210+G214+G218+G206+G220+G221+G222+G223+G224</f>
        <v>284356.26200000005</v>
      </c>
      <c r="H168" s="26">
        <f t="shared" ref="H168:H170" si="351">F168+G168</f>
        <v>895837.56200000015</v>
      </c>
      <c r="I168" s="36">
        <f>I172+I176+I180+I184+I188+I192+I196+I200+I204+I207+I210+I214+I218+I206+I220+I221+I222+I223+I224</f>
        <v>0</v>
      </c>
      <c r="J168" s="26">
        <f t="shared" ref="J168:J170" si="352">H168+I168</f>
        <v>895837.56200000015</v>
      </c>
      <c r="K168" s="36">
        <f>K172+K176+K180+K184+K188+K192+K196+K200+K204+K207+K210+K214+K218+K206+K220+K221+K222+K223+K224</f>
        <v>0</v>
      </c>
      <c r="L168" s="26">
        <f t="shared" ref="L168:L170" si="353">J168+K168</f>
        <v>895837.56200000015</v>
      </c>
      <c r="M168" s="36">
        <f>M172+M176+M180+M184+M188+M192+M196+M200+M204+M207+M210+M214+M218+M206+M220+M221+M222+M223+M224+M225</f>
        <v>-99467.26</v>
      </c>
      <c r="N168" s="26">
        <f t="shared" ref="N168:N170" si="354">L168+M168</f>
        <v>796370.30200000014</v>
      </c>
      <c r="O168" s="36">
        <f>O172+O176+O180+O184+O188+O192+O196+O200+O204+O207+O210+O214+O218+O206+O220+O221+O222+O223+O224+O225</f>
        <v>0</v>
      </c>
      <c r="P168" s="26">
        <f t="shared" ref="P168:P170" si="355">N168+O168</f>
        <v>796370.30200000014</v>
      </c>
      <c r="Q168" s="36">
        <f>Q172+Q176+Q180+Q184+Q188+Q192+Q196+Q200+Q204+Q207+Q210+Q214+Q218+Q206+Q220+Q221+Q222+Q223+Q224+Q225</f>
        <v>-113121.58600000001</v>
      </c>
      <c r="R168" s="26">
        <f t="shared" ref="R168:R170" si="356">P168+Q168</f>
        <v>683248.71600000013</v>
      </c>
      <c r="S168" s="36">
        <f t="shared" ref="S168:AJ168" si="357">S172+S176+S180+S184+S188+S192+S196+S200+S204+S207+S210+S214+S218+S206</f>
        <v>1083181.3</v>
      </c>
      <c r="T168" s="36">
        <f>T172+T176+T180+T184+T188+T192+T196+T200+T204+T207+T210+T214+T218+T206+T220</f>
        <v>0</v>
      </c>
      <c r="U168" s="26">
        <f t="shared" si="212"/>
        <v>1083181.3</v>
      </c>
      <c r="V168" s="36">
        <f>V172+V176+V180+V184+V188+V192+V196+V200+V204+V207+V210+V214+V218+V206+V220+V221+V222+V223+V224</f>
        <v>0</v>
      </c>
      <c r="W168" s="26">
        <f t="shared" ref="W168:W170" si="358">U168+V168</f>
        <v>1083181.3</v>
      </c>
      <c r="X168" s="36">
        <f>X172+X176+X180+X184+X188+X192+X196+X200+X204+X207+X210+X214+X218+X206+X220+X221+X222+X223+X224</f>
        <v>0</v>
      </c>
      <c r="Y168" s="26">
        <f>W168+X168</f>
        <v>1083181.3</v>
      </c>
      <c r="Z168" s="36">
        <f>Z172+Z176+Z180+Z184+Z188+Z192+Z196+Z200+Z204+Z207+Z210+Z214+Z218+Z206+Z220+Z221+Z222+Z223+Z224</f>
        <v>0</v>
      </c>
      <c r="AA168" s="26">
        <f>Y168+Z168</f>
        <v>1083181.3</v>
      </c>
      <c r="AB168" s="36">
        <f>AB172+AB176+AB180+AB184+AB188+AB192+AB196+AB200+AB204+AB207+AB210+AB214+AB218+AB206+AB220+AB221+AB222+AB223+AB224</f>
        <v>0</v>
      </c>
      <c r="AC168" s="26">
        <f>AA168+AB168</f>
        <v>1083181.3</v>
      </c>
      <c r="AD168" s="36">
        <f>AD172+AD176+AD180+AD184+AD188+AD192+AD196+AD200+AD204+AD207+AD210+AD214+AD218+AD206+AD220+AD221+AD222+AD223+AD224+AD225</f>
        <v>89821.06</v>
      </c>
      <c r="AE168" s="26">
        <f>AC168+AD168</f>
        <v>1173002.3600000001</v>
      </c>
      <c r="AF168" s="36">
        <f>AF172+AF176+AF180+AF184+AF188+AF192+AF196+AF200+AF204+AF207+AF210+AF214+AF218+AF206+AF220+AF221+AF222+AF223+AF224+AF225</f>
        <v>0</v>
      </c>
      <c r="AG168" s="26">
        <f>AE168+AF168</f>
        <v>1173002.3600000001</v>
      </c>
      <c r="AH168" s="36">
        <f>AH172+AH176+AH180+AH184+AH188+AH192+AH196+AH200+AH204+AH207+AH210+AH214+AH218+AH206+AH220+AH221+AH222+AH223+AH224+AH225</f>
        <v>21398.400000000001</v>
      </c>
      <c r="AI168" s="26">
        <f>AG168+AH168</f>
        <v>1194400.76</v>
      </c>
      <c r="AJ168" s="36">
        <f t="shared" si="357"/>
        <v>1333689.2</v>
      </c>
      <c r="AK168" s="37">
        <f>AK172+AK176+AK180+AK184+AK188+AK192+AK196+AK200+AK204+AK207+AK210+AK214+AK218+AK206+AK220</f>
        <v>0</v>
      </c>
      <c r="AL168" s="27">
        <f t="shared" si="213"/>
        <v>1333689.2</v>
      </c>
      <c r="AM168" s="37">
        <f>AM172+AM176+AM180+AM184+AM188+AM192+AM196+AM200+AM204+AM207+AM210+AM214+AM218+AM206+AM220+AM221+AM222+AM223+AM224</f>
        <v>0</v>
      </c>
      <c r="AN168" s="27">
        <f t="shared" ref="AN168:AN170" si="359">AL168+AM168</f>
        <v>1333689.2</v>
      </c>
      <c r="AO168" s="37">
        <f>AO172+AO176+AO180+AO184+AO188+AO192+AO196+AO200+AO204+AO207+AO210+AO214+AO218+AO206+AO220+AO221+AO222+AO223+AO224</f>
        <v>0</v>
      </c>
      <c r="AP168" s="27">
        <f t="shared" ref="AP168:AP170" si="360">AN168+AO168</f>
        <v>1333689.2</v>
      </c>
      <c r="AQ168" s="37">
        <f>AQ172+AQ176+AQ180+AQ184+AQ188+AQ192+AQ196+AQ200+AQ204+AQ207+AQ210+AQ214+AQ218+AQ206+AQ220+AQ221+AQ222+AQ223+AQ224</f>
        <v>0</v>
      </c>
      <c r="AR168" s="27">
        <f t="shared" ref="AR168:AR170" si="361">AP168+AQ168</f>
        <v>1333689.2</v>
      </c>
      <c r="AS168" s="37">
        <f>AS172+AS176+AS180+AS184+AS188+AS192+AS196+AS200+AS204+AS207+AS210+AS214+AS218+AS206+AS220+AS221+AS222+AS223+AS224+AS225</f>
        <v>0</v>
      </c>
      <c r="AT168" s="27">
        <f t="shared" ref="AT168:AT170" si="362">AR168+AS168</f>
        <v>1333689.2</v>
      </c>
      <c r="AU168" s="37">
        <f>AU172+AU176+AU180+AU184+AU188+AU192+AU196+AU200+AU204+AU207+AU210+AU214+AU218+AU206+AU220+AU221+AU222+AU223+AU224+AU225</f>
        <v>0</v>
      </c>
      <c r="AV168" s="27">
        <f t="shared" ref="AV168:AV170" si="363">AT168+AU168</f>
        <v>1333689.2</v>
      </c>
      <c r="AW168" s="37">
        <f>AW172+AW176+AW180+AW184+AW188+AW192+AW196+AW200+AW204+AW207+AW210+AW214+AW218+AW206+AW220+AW221+AW222+AW223+AW224+AW225</f>
        <v>0</v>
      </c>
      <c r="AX168" s="27">
        <f t="shared" ref="AX168:AX170" si="364">AV168+AW168</f>
        <v>1333689.2</v>
      </c>
      <c r="AY168" s="28"/>
      <c r="AZ168" s="30">
        <v>0</v>
      </c>
    </row>
    <row r="169" spans="1:53" x14ac:dyDescent="0.35">
      <c r="A169" s="93"/>
      <c r="B169" s="98" t="s">
        <v>20</v>
      </c>
      <c r="C169" s="105"/>
      <c r="D169" s="26">
        <f>D173+D177+D181+D185+D189+D193+D197+D201+D205+D211+D215+D219</f>
        <v>2102955</v>
      </c>
      <c r="E169" s="26">
        <f>E173+E177+E181+E185+E189+E193+E197+E201+E205+E211+E215+E219</f>
        <v>0</v>
      </c>
      <c r="F169" s="26">
        <f t="shared" si="211"/>
        <v>2102955</v>
      </c>
      <c r="G169" s="26">
        <f>G173+G177+G181+G185+G189+G193+G197+G201+G205+G211+G215+G219</f>
        <v>0</v>
      </c>
      <c r="H169" s="26">
        <f t="shared" si="351"/>
        <v>2102955</v>
      </c>
      <c r="I169" s="26">
        <f>I173+I177+I181+I185+I189+I193+I197+I201+I205+I211+I215+I219</f>
        <v>0</v>
      </c>
      <c r="J169" s="26">
        <f t="shared" si="352"/>
        <v>2102955</v>
      </c>
      <c r="K169" s="26">
        <f>K173+K177+K181+K185+K189+K193+K197+K201+K205+K211+K215+K219</f>
        <v>0</v>
      </c>
      <c r="L169" s="26">
        <f t="shared" si="353"/>
        <v>2102955</v>
      </c>
      <c r="M169" s="26">
        <f>M173+M177+M181+M185+M189+M193+M197+M201+M205+M211+M215+M219</f>
        <v>-337893.6</v>
      </c>
      <c r="N169" s="26">
        <f t="shared" si="354"/>
        <v>1765061.4</v>
      </c>
      <c r="O169" s="26">
        <f>O173+O177+O181+O185+O189+O193+O197+O201+O205+O211+O215+O219</f>
        <v>0</v>
      </c>
      <c r="P169" s="26">
        <f t="shared" si="355"/>
        <v>1765061.4</v>
      </c>
      <c r="Q169" s="26">
        <f>Q173+Q177+Q181+Q185+Q189+Q193+Q197+Q201+Q205+Q211+Q215+Q219</f>
        <v>0</v>
      </c>
      <c r="R169" s="40">
        <f t="shared" si="356"/>
        <v>1765061.4</v>
      </c>
      <c r="S169" s="26">
        <f t="shared" ref="S169:AJ169" si="365">S173+S177+S181+S185+S189+S193+S197+S201+S205+S211+S215+S219</f>
        <v>1860675</v>
      </c>
      <c r="T169" s="26">
        <f>T173+T177+T181+T185+T189+T193+T197+T201+T205+T211+T215+T219</f>
        <v>0</v>
      </c>
      <c r="U169" s="26">
        <f t="shared" si="212"/>
        <v>1860675</v>
      </c>
      <c r="V169" s="26">
        <f>V173+V177+V181+V185+V189+V193+V197+V201+V205+V211+V215+V219</f>
        <v>0</v>
      </c>
      <c r="W169" s="26">
        <f t="shared" si="358"/>
        <v>1860675</v>
      </c>
      <c r="X169" s="26">
        <f>X173+X177+X181+X185+X189+X193+X197+X201+X205+X211+X215+X219</f>
        <v>0</v>
      </c>
      <c r="Y169" s="26">
        <f>W169+X169</f>
        <v>1860675</v>
      </c>
      <c r="Z169" s="26">
        <f>Z173+Z177+Z181+Z185+Z189+Z193+Z197+Z201+Z205+Z211+Z215+Z219</f>
        <v>0</v>
      </c>
      <c r="AA169" s="26">
        <f>Y169+Z169</f>
        <v>1860675</v>
      </c>
      <c r="AB169" s="26">
        <f>AB173+AB177+AB181+AB185+AB189+AB193+AB197+AB201+AB205+AB211+AB215+AB219</f>
        <v>0</v>
      </c>
      <c r="AC169" s="26">
        <f>AA169+AB169</f>
        <v>1860675</v>
      </c>
      <c r="AD169" s="26">
        <f>AD173+AD177+AD181+AD185+AD189+AD193+AD197+AD201+AD205+AD211+AD215+AD219</f>
        <v>379331.1</v>
      </c>
      <c r="AE169" s="26">
        <f>AC169+AD169</f>
        <v>2240006.1</v>
      </c>
      <c r="AF169" s="26">
        <f>AF173+AF177+AF181+AF185+AF189+AF193+AF197+AF201+AF205+AF211+AF215+AF219</f>
        <v>0</v>
      </c>
      <c r="AG169" s="26">
        <f>AE169+AF169</f>
        <v>2240006.1</v>
      </c>
      <c r="AH169" s="26">
        <f>AH173+AH177+AH181+AH185+AH189+AH193+AH197+AH201+AH205+AH211+AH215+AH219</f>
        <v>0</v>
      </c>
      <c r="AI169" s="40">
        <f>AG169+AH169</f>
        <v>2240006.1</v>
      </c>
      <c r="AJ169" s="26">
        <f t="shared" si="365"/>
        <v>2257104.5</v>
      </c>
      <c r="AK169" s="27">
        <f>AK173+AK177+AK181+AK185+AK189+AK193+AK197+AK201+AK205+AK211+AK215+AK219</f>
        <v>0</v>
      </c>
      <c r="AL169" s="27">
        <f t="shared" si="213"/>
        <v>2257104.5</v>
      </c>
      <c r="AM169" s="27">
        <f>AM173+AM177+AM181+AM185+AM189+AM193+AM197+AM201+AM205+AM211+AM215+AM219</f>
        <v>0</v>
      </c>
      <c r="AN169" s="27">
        <f t="shared" si="359"/>
        <v>2257104.5</v>
      </c>
      <c r="AO169" s="27">
        <f>AO173+AO177+AO181+AO185+AO189+AO193+AO197+AO201+AO205+AO211+AO215+AO219</f>
        <v>0</v>
      </c>
      <c r="AP169" s="27">
        <f t="shared" si="360"/>
        <v>2257104.5</v>
      </c>
      <c r="AQ169" s="27">
        <f>AQ173+AQ177+AQ181+AQ185+AQ189+AQ193+AQ197+AQ201+AQ205+AQ211+AQ215+AQ219</f>
        <v>0</v>
      </c>
      <c r="AR169" s="27">
        <f t="shared" si="361"/>
        <v>2257104.5</v>
      </c>
      <c r="AS169" s="27">
        <f>AS173+AS177+AS181+AS185+AS189+AS193+AS197+AS201+AS205+AS211+AS215+AS219</f>
        <v>0</v>
      </c>
      <c r="AT169" s="27">
        <f t="shared" si="362"/>
        <v>2257104.5</v>
      </c>
      <c r="AU169" s="27">
        <f>AU173+AU177+AU181+AU185+AU189+AU193+AU197+AU201+AU205+AU211+AU215+AU219</f>
        <v>0</v>
      </c>
      <c r="AV169" s="27">
        <f t="shared" si="363"/>
        <v>2257104.5</v>
      </c>
      <c r="AW169" s="27">
        <f>AW173+AW177+AW181+AW185+AW189+AW193+AW197+AW201+AW205+AW211+AW215+AW219</f>
        <v>0</v>
      </c>
      <c r="AX169" s="42">
        <f t="shared" si="364"/>
        <v>2257104.5</v>
      </c>
      <c r="AY169" s="28"/>
      <c r="AZ169" s="30"/>
      <c r="BA169" s="29"/>
    </row>
    <row r="170" spans="1:53" ht="54" x14ac:dyDescent="0.35">
      <c r="A170" s="93" t="s">
        <v>194</v>
      </c>
      <c r="B170" s="98" t="s">
        <v>134</v>
      </c>
      <c r="C170" s="103" t="s">
        <v>354</v>
      </c>
      <c r="D170" s="12">
        <f>D172+D173</f>
        <v>311998.90000000002</v>
      </c>
      <c r="E170" s="40">
        <f>E172+E173</f>
        <v>0</v>
      </c>
      <c r="F170" s="12">
        <f t="shared" si="211"/>
        <v>311998.90000000002</v>
      </c>
      <c r="G170" s="12">
        <f>G172+G173</f>
        <v>90690.504000000001</v>
      </c>
      <c r="H170" s="12">
        <f t="shared" si="351"/>
        <v>402689.40400000004</v>
      </c>
      <c r="I170" s="12">
        <f>I172+I173</f>
        <v>0</v>
      </c>
      <c r="J170" s="12">
        <f t="shared" si="352"/>
        <v>402689.40400000004</v>
      </c>
      <c r="K170" s="12">
        <f>K172+K173</f>
        <v>0</v>
      </c>
      <c r="L170" s="12">
        <f t="shared" si="353"/>
        <v>402689.40400000004</v>
      </c>
      <c r="M170" s="12">
        <f>M172+M173</f>
        <v>0</v>
      </c>
      <c r="N170" s="12">
        <f t="shared" si="354"/>
        <v>402689.40400000004</v>
      </c>
      <c r="O170" s="12">
        <f>O172+O173</f>
        <v>0</v>
      </c>
      <c r="P170" s="12">
        <f t="shared" si="355"/>
        <v>402689.40400000004</v>
      </c>
      <c r="Q170" s="21">
        <f>Q172+Q173</f>
        <v>0</v>
      </c>
      <c r="R170" s="40">
        <f t="shared" si="356"/>
        <v>402689.40400000004</v>
      </c>
      <c r="S170" s="12">
        <f>S172+S173</f>
        <v>0</v>
      </c>
      <c r="T170" s="40">
        <f>T172+T173</f>
        <v>0</v>
      </c>
      <c r="U170" s="12">
        <f t="shared" si="212"/>
        <v>0</v>
      </c>
      <c r="V170" s="12">
        <f>V172+V173</f>
        <v>0</v>
      </c>
      <c r="W170" s="12">
        <f t="shared" si="358"/>
        <v>0</v>
      </c>
      <c r="X170" s="12">
        <f>X172+X173</f>
        <v>0</v>
      </c>
      <c r="Y170" s="12">
        <f>W170+X170</f>
        <v>0</v>
      </c>
      <c r="Z170" s="12">
        <f>Z172+Z173</f>
        <v>0</v>
      </c>
      <c r="AA170" s="12">
        <f>Y170+Z170</f>
        <v>0</v>
      </c>
      <c r="AB170" s="12">
        <f>AB172+AB173</f>
        <v>0</v>
      </c>
      <c r="AC170" s="12">
        <f>AA170+AB170</f>
        <v>0</v>
      </c>
      <c r="AD170" s="12">
        <f>AD172+AD173</f>
        <v>0</v>
      </c>
      <c r="AE170" s="12">
        <f>AC170+AD170</f>
        <v>0</v>
      </c>
      <c r="AF170" s="12">
        <f>AF172+AF173</f>
        <v>0</v>
      </c>
      <c r="AG170" s="12">
        <f>AE170+AF170</f>
        <v>0</v>
      </c>
      <c r="AH170" s="21">
        <f>AH172+AH173</f>
        <v>0</v>
      </c>
      <c r="AI170" s="40">
        <f>AG170+AH170</f>
        <v>0</v>
      </c>
      <c r="AJ170" s="12">
        <f>AJ172+AJ173</f>
        <v>0</v>
      </c>
      <c r="AK170" s="13">
        <f>AK172+AK173</f>
        <v>0</v>
      </c>
      <c r="AL170" s="13">
        <f t="shared" si="213"/>
        <v>0</v>
      </c>
      <c r="AM170" s="13">
        <f>AM172+AM173</f>
        <v>0</v>
      </c>
      <c r="AN170" s="13">
        <f t="shared" si="359"/>
        <v>0</v>
      </c>
      <c r="AO170" s="13">
        <f>AO172+AO173</f>
        <v>0</v>
      </c>
      <c r="AP170" s="13">
        <f t="shared" si="360"/>
        <v>0</v>
      </c>
      <c r="AQ170" s="13">
        <f>AQ172+AQ173</f>
        <v>0</v>
      </c>
      <c r="AR170" s="13">
        <f t="shared" si="361"/>
        <v>0</v>
      </c>
      <c r="AS170" s="13">
        <f>AS172+AS173</f>
        <v>0</v>
      </c>
      <c r="AT170" s="13">
        <f t="shared" si="362"/>
        <v>0</v>
      </c>
      <c r="AU170" s="13">
        <f>AU172+AU173</f>
        <v>0</v>
      </c>
      <c r="AV170" s="13">
        <f t="shared" si="363"/>
        <v>0</v>
      </c>
      <c r="AW170" s="23">
        <f>AW172+AW173</f>
        <v>0</v>
      </c>
      <c r="AX170" s="42">
        <f t="shared" si="364"/>
        <v>0</v>
      </c>
      <c r="AZ170" s="10"/>
    </row>
    <row r="171" spans="1:53" x14ac:dyDescent="0.35">
      <c r="A171" s="93"/>
      <c r="B171" s="98" t="s">
        <v>5</v>
      </c>
      <c r="C171" s="105"/>
      <c r="D171" s="12"/>
      <c r="E171" s="40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21"/>
      <c r="R171" s="40"/>
      <c r="S171" s="12"/>
      <c r="T171" s="40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21"/>
      <c r="AI171" s="40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23"/>
      <c r="AX171" s="42"/>
      <c r="AZ171" s="10"/>
    </row>
    <row r="172" spans="1:53" s="3" customFormat="1" hidden="1" x14ac:dyDescent="0.35">
      <c r="A172" s="1"/>
      <c r="B172" s="18" t="s">
        <v>6</v>
      </c>
      <c r="C172" s="2"/>
      <c r="D172" s="15">
        <v>85005.3</v>
      </c>
      <c r="E172" s="41"/>
      <c r="F172" s="12">
        <f t="shared" si="211"/>
        <v>85005.3</v>
      </c>
      <c r="G172" s="15">
        <f>40.056+90650.448</f>
        <v>90690.504000000001</v>
      </c>
      <c r="H172" s="12">
        <f t="shared" ref="H172:H174" si="366">F172+G172</f>
        <v>175695.804</v>
      </c>
      <c r="I172" s="15"/>
      <c r="J172" s="12">
        <f t="shared" ref="J172:J174" si="367">H172+I172</f>
        <v>175695.804</v>
      </c>
      <c r="K172" s="15"/>
      <c r="L172" s="12">
        <f t="shared" ref="L172:L174" si="368">J172+K172</f>
        <v>175695.804</v>
      </c>
      <c r="M172" s="15"/>
      <c r="N172" s="12">
        <f t="shared" ref="N172:N174" si="369">L172+M172</f>
        <v>175695.804</v>
      </c>
      <c r="O172" s="15"/>
      <c r="P172" s="12">
        <f t="shared" ref="P172:P174" si="370">N172+O172</f>
        <v>175695.804</v>
      </c>
      <c r="Q172" s="22"/>
      <c r="R172" s="12">
        <f t="shared" ref="R172:R174" si="371">P172+Q172</f>
        <v>175695.804</v>
      </c>
      <c r="S172" s="15">
        <v>0</v>
      </c>
      <c r="T172" s="41"/>
      <c r="U172" s="12">
        <f t="shared" si="212"/>
        <v>0</v>
      </c>
      <c r="V172" s="15"/>
      <c r="W172" s="12">
        <f t="shared" ref="W172:W174" si="372">U172+V172</f>
        <v>0</v>
      </c>
      <c r="X172" s="15"/>
      <c r="Y172" s="12">
        <f>W172+X172</f>
        <v>0</v>
      </c>
      <c r="Z172" s="15"/>
      <c r="AA172" s="12">
        <f>Y172+Z172</f>
        <v>0</v>
      </c>
      <c r="AB172" s="15"/>
      <c r="AC172" s="12">
        <f>AA172+AB172</f>
        <v>0</v>
      </c>
      <c r="AD172" s="15"/>
      <c r="AE172" s="12">
        <f>AC172+AD172</f>
        <v>0</v>
      </c>
      <c r="AF172" s="15"/>
      <c r="AG172" s="12">
        <f>AE172+AF172</f>
        <v>0</v>
      </c>
      <c r="AH172" s="22"/>
      <c r="AI172" s="12">
        <f>AG172+AH172</f>
        <v>0</v>
      </c>
      <c r="AJ172" s="14">
        <v>0</v>
      </c>
      <c r="AK172" s="14"/>
      <c r="AL172" s="13">
        <f t="shared" si="213"/>
        <v>0</v>
      </c>
      <c r="AM172" s="14"/>
      <c r="AN172" s="13">
        <f t="shared" ref="AN172:AN174" si="373">AL172+AM172</f>
        <v>0</v>
      </c>
      <c r="AO172" s="14"/>
      <c r="AP172" s="13">
        <f t="shared" ref="AP172:AP174" si="374">AN172+AO172</f>
        <v>0</v>
      </c>
      <c r="AQ172" s="14"/>
      <c r="AR172" s="13">
        <f t="shared" ref="AR172:AR174" si="375">AP172+AQ172</f>
        <v>0</v>
      </c>
      <c r="AS172" s="14"/>
      <c r="AT172" s="13">
        <f t="shared" ref="AT172:AT174" si="376">AR172+AS172</f>
        <v>0</v>
      </c>
      <c r="AU172" s="14"/>
      <c r="AV172" s="13">
        <f t="shared" ref="AV172:AV174" si="377">AT172+AU172</f>
        <v>0</v>
      </c>
      <c r="AW172" s="24"/>
      <c r="AX172" s="13">
        <f t="shared" ref="AX172:AX174" si="378">AV172+AW172</f>
        <v>0</v>
      </c>
      <c r="AY172" s="8" t="s">
        <v>232</v>
      </c>
      <c r="AZ172" s="10">
        <v>0</v>
      </c>
    </row>
    <row r="173" spans="1:53" x14ac:dyDescent="0.35">
      <c r="A173" s="93"/>
      <c r="B173" s="98" t="s">
        <v>20</v>
      </c>
      <c r="C173" s="105"/>
      <c r="D173" s="12">
        <v>226993.6</v>
      </c>
      <c r="E173" s="40"/>
      <c r="F173" s="12">
        <f t="shared" si="211"/>
        <v>226993.6</v>
      </c>
      <c r="G173" s="12"/>
      <c r="H173" s="12">
        <f t="shared" si="366"/>
        <v>226993.6</v>
      </c>
      <c r="I173" s="12"/>
      <c r="J173" s="12">
        <f t="shared" si="367"/>
        <v>226993.6</v>
      </c>
      <c r="K173" s="12"/>
      <c r="L173" s="12">
        <f t="shared" si="368"/>
        <v>226993.6</v>
      </c>
      <c r="M173" s="12"/>
      <c r="N173" s="12">
        <f t="shared" si="369"/>
        <v>226993.6</v>
      </c>
      <c r="O173" s="12"/>
      <c r="P173" s="12">
        <f t="shared" si="370"/>
        <v>226993.6</v>
      </c>
      <c r="Q173" s="21"/>
      <c r="R173" s="40">
        <f t="shared" si="371"/>
        <v>226993.6</v>
      </c>
      <c r="S173" s="12">
        <v>0</v>
      </c>
      <c r="T173" s="40"/>
      <c r="U173" s="12">
        <f t="shared" si="212"/>
        <v>0</v>
      </c>
      <c r="V173" s="12"/>
      <c r="W173" s="12">
        <f t="shared" si="372"/>
        <v>0</v>
      </c>
      <c r="X173" s="12"/>
      <c r="Y173" s="12">
        <f>W173+X173</f>
        <v>0</v>
      </c>
      <c r="Z173" s="12"/>
      <c r="AA173" s="12">
        <f>Y173+Z173</f>
        <v>0</v>
      </c>
      <c r="AB173" s="12"/>
      <c r="AC173" s="12">
        <f>AA173+AB173</f>
        <v>0</v>
      </c>
      <c r="AD173" s="12"/>
      <c r="AE173" s="12">
        <f>AC173+AD173</f>
        <v>0</v>
      </c>
      <c r="AF173" s="12"/>
      <c r="AG173" s="12">
        <f>AE173+AF173</f>
        <v>0</v>
      </c>
      <c r="AH173" s="21"/>
      <c r="AI173" s="40">
        <f>AG173+AH173</f>
        <v>0</v>
      </c>
      <c r="AJ173" s="13">
        <v>0</v>
      </c>
      <c r="AK173" s="13"/>
      <c r="AL173" s="13">
        <f t="shared" si="213"/>
        <v>0</v>
      </c>
      <c r="AM173" s="13"/>
      <c r="AN173" s="13">
        <f t="shared" si="373"/>
        <v>0</v>
      </c>
      <c r="AO173" s="13"/>
      <c r="AP173" s="13">
        <f t="shared" si="374"/>
        <v>0</v>
      </c>
      <c r="AQ173" s="13"/>
      <c r="AR173" s="13">
        <f t="shared" si="375"/>
        <v>0</v>
      </c>
      <c r="AS173" s="13"/>
      <c r="AT173" s="13">
        <f t="shared" si="376"/>
        <v>0</v>
      </c>
      <c r="AU173" s="13"/>
      <c r="AV173" s="13">
        <f t="shared" si="377"/>
        <v>0</v>
      </c>
      <c r="AW173" s="23"/>
      <c r="AX173" s="42">
        <f t="shared" si="378"/>
        <v>0</v>
      </c>
      <c r="AY173" s="8" t="s">
        <v>233</v>
      </c>
      <c r="AZ173" s="10"/>
    </row>
    <row r="174" spans="1:53" ht="54" x14ac:dyDescent="0.35">
      <c r="A174" s="93" t="s">
        <v>195</v>
      </c>
      <c r="B174" s="98" t="s">
        <v>36</v>
      </c>
      <c r="C174" s="103" t="s">
        <v>354</v>
      </c>
      <c r="D174" s="12">
        <f>D176+D177</f>
        <v>469142.3</v>
      </c>
      <c r="E174" s="40">
        <f>E176+E177</f>
        <v>0</v>
      </c>
      <c r="F174" s="12">
        <f t="shared" si="211"/>
        <v>469142.3</v>
      </c>
      <c r="G174" s="12">
        <f>G176+G177</f>
        <v>0</v>
      </c>
      <c r="H174" s="12">
        <f t="shared" si="366"/>
        <v>469142.3</v>
      </c>
      <c r="I174" s="12">
        <f>I176+I177</f>
        <v>0</v>
      </c>
      <c r="J174" s="12">
        <f t="shared" si="367"/>
        <v>469142.3</v>
      </c>
      <c r="K174" s="12">
        <f>K176+K177</f>
        <v>0</v>
      </c>
      <c r="L174" s="12">
        <f t="shared" si="368"/>
        <v>469142.3</v>
      </c>
      <c r="M174" s="12">
        <f>M176+M177</f>
        <v>0</v>
      </c>
      <c r="N174" s="12">
        <f t="shared" si="369"/>
        <v>469142.3</v>
      </c>
      <c r="O174" s="12">
        <f>O176+O177</f>
        <v>0</v>
      </c>
      <c r="P174" s="12">
        <f t="shared" si="370"/>
        <v>469142.3</v>
      </c>
      <c r="Q174" s="21">
        <f>Q176+Q177</f>
        <v>0</v>
      </c>
      <c r="R174" s="40">
        <f t="shared" si="371"/>
        <v>469142.3</v>
      </c>
      <c r="S174" s="12">
        <f t="shared" ref="S174:AJ174" si="379">S176+S177</f>
        <v>0</v>
      </c>
      <c r="T174" s="40">
        <f>T176+T177</f>
        <v>0</v>
      </c>
      <c r="U174" s="12">
        <f t="shared" si="212"/>
        <v>0</v>
      </c>
      <c r="V174" s="12">
        <f>V176+V177</f>
        <v>0</v>
      </c>
      <c r="W174" s="12">
        <f t="shared" si="372"/>
        <v>0</v>
      </c>
      <c r="X174" s="12">
        <f>X176+X177</f>
        <v>0</v>
      </c>
      <c r="Y174" s="12">
        <f>W174+X174</f>
        <v>0</v>
      </c>
      <c r="Z174" s="12">
        <f>Z176+Z177</f>
        <v>0</v>
      </c>
      <c r="AA174" s="12">
        <f>Y174+Z174</f>
        <v>0</v>
      </c>
      <c r="AB174" s="12">
        <f>AB176+AB177</f>
        <v>0</v>
      </c>
      <c r="AC174" s="12">
        <f>AA174+AB174</f>
        <v>0</v>
      </c>
      <c r="AD174" s="12">
        <f>AD176+AD177</f>
        <v>0</v>
      </c>
      <c r="AE174" s="12">
        <f>AC174+AD174</f>
        <v>0</v>
      </c>
      <c r="AF174" s="12">
        <f>AF176+AF177</f>
        <v>0</v>
      </c>
      <c r="AG174" s="12">
        <f>AE174+AF174</f>
        <v>0</v>
      </c>
      <c r="AH174" s="21">
        <f>AH176+AH177</f>
        <v>0</v>
      </c>
      <c r="AI174" s="40">
        <f>AG174+AH174</f>
        <v>0</v>
      </c>
      <c r="AJ174" s="12">
        <f t="shared" si="379"/>
        <v>0</v>
      </c>
      <c r="AK174" s="13">
        <f>AK176+AK177</f>
        <v>0</v>
      </c>
      <c r="AL174" s="13">
        <f t="shared" si="213"/>
        <v>0</v>
      </c>
      <c r="AM174" s="13">
        <f>AM176+AM177</f>
        <v>0</v>
      </c>
      <c r="AN174" s="13">
        <f t="shared" si="373"/>
        <v>0</v>
      </c>
      <c r="AO174" s="13">
        <f>AO176+AO177</f>
        <v>0</v>
      </c>
      <c r="AP174" s="13">
        <f t="shared" si="374"/>
        <v>0</v>
      </c>
      <c r="AQ174" s="13">
        <f>AQ176+AQ177</f>
        <v>0</v>
      </c>
      <c r="AR174" s="13">
        <f t="shared" si="375"/>
        <v>0</v>
      </c>
      <c r="AS174" s="13">
        <f>AS176+AS177</f>
        <v>0</v>
      </c>
      <c r="AT174" s="13">
        <f t="shared" si="376"/>
        <v>0</v>
      </c>
      <c r="AU174" s="13">
        <f>AU176+AU177</f>
        <v>0</v>
      </c>
      <c r="AV174" s="13">
        <f t="shared" si="377"/>
        <v>0</v>
      </c>
      <c r="AW174" s="23">
        <f>AW176+AW177</f>
        <v>0</v>
      </c>
      <c r="AX174" s="42">
        <f t="shared" si="378"/>
        <v>0</v>
      </c>
      <c r="AZ174" s="10"/>
    </row>
    <row r="175" spans="1:53" x14ac:dyDescent="0.35">
      <c r="A175" s="93"/>
      <c r="B175" s="98" t="s">
        <v>5</v>
      </c>
      <c r="C175" s="106"/>
      <c r="D175" s="12"/>
      <c r="E175" s="40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21"/>
      <c r="R175" s="40"/>
      <c r="S175" s="12"/>
      <c r="T175" s="40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21"/>
      <c r="AI175" s="40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23"/>
      <c r="AX175" s="42"/>
      <c r="AZ175" s="10"/>
    </row>
    <row r="176" spans="1:53" s="3" customFormat="1" hidden="1" x14ac:dyDescent="0.35">
      <c r="A176" s="1"/>
      <c r="B176" s="18" t="s">
        <v>6</v>
      </c>
      <c r="C176" s="19"/>
      <c r="D176" s="12">
        <v>117285.5</v>
      </c>
      <c r="E176" s="40"/>
      <c r="F176" s="12">
        <f t="shared" si="211"/>
        <v>117285.5</v>
      </c>
      <c r="G176" s="12"/>
      <c r="H176" s="12">
        <f t="shared" ref="H176:H178" si="380">F176+G176</f>
        <v>117285.5</v>
      </c>
      <c r="I176" s="12"/>
      <c r="J176" s="12">
        <f t="shared" ref="J176:J178" si="381">H176+I176</f>
        <v>117285.5</v>
      </c>
      <c r="K176" s="12"/>
      <c r="L176" s="12">
        <f t="shared" ref="L176:L178" si="382">J176+K176</f>
        <v>117285.5</v>
      </c>
      <c r="M176" s="12"/>
      <c r="N176" s="12">
        <f t="shared" ref="N176:N178" si="383">L176+M176</f>
        <v>117285.5</v>
      </c>
      <c r="O176" s="12"/>
      <c r="P176" s="12">
        <f t="shared" ref="P176:P178" si="384">N176+O176</f>
        <v>117285.5</v>
      </c>
      <c r="Q176" s="21"/>
      <c r="R176" s="12">
        <f t="shared" ref="R176:R178" si="385">P176+Q176</f>
        <v>117285.5</v>
      </c>
      <c r="S176" s="12">
        <v>0</v>
      </c>
      <c r="T176" s="40"/>
      <c r="U176" s="12">
        <f t="shared" si="212"/>
        <v>0</v>
      </c>
      <c r="V176" s="12"/>
      <c r="W176" s="12">
        <f t="shared" ref="W176:W178" si="386">U176+V176</f>
        <v>0</v>
      </c>
      <c r="X176" s="12"/>
      <c r="Y176" s="12">
        <f>W176+X176</f>
        <v>0</v>
      </c>
      <c r="Z176" s="12"/>
      <c r="AA176" s="12">
        <f>Y176+Z176</f>
        <v>0</v>
      </c>
      <c r="AB176" s="12"/>
      <c r="AC176" s="12">
        <f>AA176+AB176</f>
        <v>0</v>
      </c>
      <c r="AD176" s="12"/>
      <c r="AE176" s="12">
        <f>AC176+AD176</f>
        <v>0</v>
      </c>
      <c r="AF176" s="12"/>
      <c r="AG176" s="12">
        <f>AE176+AF176</f>
        <v>0</v>
      </c>
      <c r="AH176" s="21"/>
      <c r="AI176" s="12">
        <f>AG176+AH176</f>
        <v>0</v>
      </c>
      <c r="AJ176" s="13">
        <v>0</v>
      </c>
      <c r="AK176" s="13"/>
      <c r="AL176" s="13">
        <f t="shared" si="213"/>
        <v>0</v>
      </c>
      <c r="AM176" s="13"/>
      <c r="AN176" s="13">
        <f t="shared" ref="AN176:AN178" si="387">AL176+AM176</f>
        <v>0</v>
      </c>
      <c r="AO176" s="13"/>
      <c r="AP176" s="13">
        <f t="shared" ref="AP176:AP178" si="388">AN176+AO176</f>
        <v>0</v>
      </c>
      <c r="AQ176" s="13"/>
      <c r="AR176" s="13">
        <f t="shared" ref="AR176:AR178" si="389">AP176+AQ176</f>
        <v>0</v>
      </c>
      <c r="AS176" s="13"/>
      <c r="AT176" s="13">
        <f t="shared" ref="AT176:AT178" si="390">AR176+AS176</f>
        <v>0</v>
      </c>
      <c r="AU176" s="13"/>
      <c r="AV176" s="13">
        <f t="shared" ref="AV176:AV178" si="391">AT176+AU176</f>
        <v>0</v>
      </c>
      <c r="AW176" s="23"/>
      <c r="AX176" s="13">
        <f t="shared" ref="AX176:AX178" si="392">AV176+AW176</f>
        <v>0</v>
      </c>
      <c r="AY176" s="8" t="s">
        <v>230</v>
      </c>
      <c r="AZ176" s="10">
        <v>0</v>
      </c>
    </row>
    <row r="177" spans="1:52" x14ac:dyDescent="0.35">
      <c r="A177" s="93"/>
      <c r="B177" s="98" t="s">
        <v>20</v>
      </c>
      <c r="C177" s="106"/>
      <c r="D177" s="12">
        <v>351856.8</v>
      </c>
      <c r="E177" s="40"/>
      <c r="F177" s="12">
        <f t="shared" si="211"/>
        <v>351856.8</v>
      </c>
      <c r="G177" s="12"/>
      <c r="H177" s="12">
        <f t="shared" si="380"/>
        <v>351856.8</v>
      </c>
      <c r="I177" s="12"/>
      <c r="J177" s="12">
        <f t="shared" si="381"/>
        <v>351856.8</v>
      </c>
      <c r="K177" s="12"/>
      <c r="L177" s="12">
        <f t="shared" si="382"/>
        <v>351856.8</v>
      </c>
      <c r="M177" s="12"/>
      <c r="N177" s="12">
        <f t="shared" si="383"/>
        <v>351856.8</v>
      </c>
      <c r="O177" s="12"/>
      <c r="P177" s="12">
        <f t="shared" si="384"/>
        <v>351856.8</v>
      </c>
      <c r="Q177" s="21"/>
      <c r="R177" s="40">
        <f t="shared" si="385"/>
        <v>351856.8</v>
      </c>
      <c r="S177" s="12">
        <v>0</v>
      </c>
      <c r="T177" s="40"/>
      <c r="U177" s="12">
        <f t="shared" si="212"/>
        <v>0</v>
      </c>
      <c r="V177" s="12"/>
      <c r="W177" s="12">
        <f t="shared" si="386"/>
        <v>0</v>
      </c>
      <c r="X177" s="12"/>
      <c r="Y177" s="12">
        <f>W177+X177</f>
        <v>0</v>
      </c>
      <c r="Z177" s="12"/>
      <c r="AA177" s="12">
        <f>Y177+Z177</f>
        <v>0</v>
      </c>
      <c r="AB177" s="12"/>
      <c r="AC177" s="12">
        <f>AA177+AB177</f>
        <v>0</v>
      </c>
      <c r="AD177" s="12"/>
      <c r="AE177" s="12">
        <f>AC177+AD177</f>
        <v>0</v>
      </c>
      <c r="AF177" s="12"/>
      <c r="AG177" s="12">
        <f>AE177+AF177</f>
        <v>0</v>
      </c>
      <c r="AH177" s="21"/>
      <c r="AI177" s="40">
        <f>AG177+AH177</f>
        <v>0</v>
      </c>
      <c r="AJ177" s="13">
        <v>0</v>
      </c>
      <c r="AK177" s="13"/>
      <c r="AL177" s="13">
        <f t="shared" si="213"/>
        <v>0</v>
      </c>
      <c r="AM177" s="13"/>
      <c r="AN177" s="13">
        <f t="shared" si="387"/>
        <v>0</v>
      </c>
      <c r="AO177" s="13"/>
      <c r="AP177" s="13">
        <f t="shared" si="388"/>
        <v>0</v>
      </c>
      <c r="AQ177" s="13"/>
      <c r="AR177" s="13">
        <f t="shared" si="389"/>
        <v>0</v>
      </c>
      <c r="AS177" s="13"/>
      <c r="AT177" s="13">
        <f t="shared" si="390"/>
        <v>0</v>
      </c>
      <c r="AU177" s="13"/>
      <c r="AV177" s="13">
        <f t="shared" si="391"/>
        <v>0</v>
      </c>
      <c r="AW177" s="23"/>
      <c r="AX177" s="42">
        <f t="shared" si="392"/>
        <v>0</v>
      </c>
      <c r="AY177" s="8" t="s">
        <v>233</v>
      </c>
      <c r="AZ177" s="10"/>
    </row>
    <row r="178" spans="1:52" ht="54" x14ac:dyDescent="0.35">
      <c r="A178" s="93" t="s">
        <v>196</v>
      </c>
      <c r="B178" s="98" t="s">
        <v>242</v>
      </c>
      <c r="C178" s="103" t="s">
        <v>354</v>
      </c>
      <c r="D178" s="12">
        <f>D180+D181</f>
        <v>62004.900000000009</v>
      </c>
      <c r="E178" s="40">
        <f>E180+E181</f>
        <v>0</v>
      </c>
      <c r="F178" s="12">
        <f t="shared" si="211"/>
        <v>62004.900000000009</v>
      </c>
      <c r="G178" s="12">
        <f>G180+G181</f>
        <v>5305</v>
      </c>
      <c r="H178" s="12">
        <f t="shared" si="380"/>
        <v>67309.900000000009</v>
      </c>
      <c r="I178" s="12">
        <f>I180+I181</f>
        <v>0</v>
      </c>
      <c r="J178" s="12">
        <f t="shared" si="381"/>
        <v>67309.900000000009</v>
      </c>
      <c r="K178" s="12">
        <f>K180+K181</f>
        <v>0</v>
      </c>
      <c r="L178" s="12">
        <f t="shared" si="382"/>
        <v>67309.900000000009</v>
      </c>
      <c r="M178" s="12">
        <f>M180+M181</f>
        <v>0</v>
      </c>
      <c r="N178" s="12">
        <f t="shared" si="383"/>
        <v>67309.900000000009</v>
      </c>
      <c r="O178" s="12">
        <f>O180+O181</f>
        <v>0</v>
      </c>
      <c r="P178" s="12">
        <f t="shared" si="384"/>
        <v>67309.900000000009</v>
      </c>
      <c r="Q178" s="21">
        <f>Q180+Q181</f>
        <v>0</v>
      </c>
      <c r="R178" s="40">
        <f t="shared" si="385"/>
        <v>67309.900000000009</v>
      </c>
      <c r="S178" s="12">
        <f t="shared" ref="S178:AJ178" si="393">S180+S181</f>
        <v>279089.3</v>
      </c>
      <c r="T178" s="40">
        <f>T180+T181</f>
        <v>0</v>
      </c>
      <c r="U178" s="12">
        <f t="shared" si="212"/>
        <v>279089.3</v>
      </c>
      <c r="V178" s="12">
        <f>V180+V181</f>
        <v>0</v>
      </c>
      <c r="W178" s="12">
        <f t="shared" si="386"/>
        <v>279089.3</v>
      </c>
      <c r="X178" s="12">
        <f>X180+X181</f>
        <v>0</v>
      </c>
      <c r="Y178" s="12">
        <f>W178+X178</f>
        <v>279089.3</v>
      </c>
      <c r="Z178" s="12">
        <f>Z180+Z181</f>
        <v>0</v>
      </c>
      <c r="AA178" s="12">
        <f>Y178+Z178</f>
        <v>279089.3</v>
      </c>
      <c r="AB178" s="12">
        <f>AB180+AB181</f>
        <v>0</v>
      </c>
      <c r="AC178" s="12">
        <f>AA178+AB178</f>
        <v>279089.3</v>
      </c>
      <c r="AD178" s="12">
        <f>AD180+AD181</f>
        <v>0</v>
      </c>
      <c r="AE178" s="12">
        <f>AC178+AD178</f>
        <v>279089.3</v>
      </c>
      <c r="AF178" s="12">
        <f>AF180+AF181</f>
        <v>0</v>
      </c>
      <c r="AG178" s="12">
        <f>AE178+AF178</f>
        <v>279089.3</v>
      </c>
      <c r="AH178" s="21">
        <f>AH180+AH181</f>
        <v>0</v>
      </c>
      <c r="AI178" s="40">
        <f>AG178+AH178</f>
        <v>279089.3</v>
      </c>
      <c r="AJ178" s="12">
        <f t="shared" si="393"/>
        <v>1088484.5</v>
      </c>
      <c r="AK178" s="13">
        <f>AK180+AK181</f>
        <v>0</v>
      </c>
      <c r="AL178" s="13">
        <f t="shared" si="213"/>
        <v>1088484.5</v>
      </c>
      <c r="AM178" s="13">
        <f>AM180+AM181</f>
        <v>0</v>
      </c>
      <c r="AN178" s="13">
        <f t="shared" si="387"/>
        <v>1088484.5</v>
      </c>
      <c r="AO178" s="13">
        <f>AO180+AO181</f>
        <v>0</v>
      </c>
      <c r="AP178" s="13">
        <f t="shared" si="388"/>
        <v>1088484.5</v>
      </c>
      <c r="AQ178" s="13">
        <f>AQ180+AQ181</f>
        <v>0</v>
      </c>
      <c r="AR178" s="13">
        <f t="shared" si="389"/>
        <v>1088484.5</v>
      </c>
      <c r="AS178" s="13">
        <f>AS180+AS181</f>
        <v>0</v>
      </c>
      <c r="AT178" s="13">
        <f t="shared" si="390"/>
        <v>1088484.5</v>
      </c>
      <c r="AU178" s="13">
        <f>AU180+AU181</f>
        <v>0</v>
      </c>
      <c r="AV178" s="13">
        <f t="shared" si="391"/>
        <v>1088484.5</v>
      </c>
      <c r="AW178" s="23">
        <f>AW180+AW181</f>
        <v>0</v>
      </c>
      <c r="AX178" s="42">
        <f t="shared" si="392"/>
        <v>1088484.5</v>
      </c>
      <c r="AZ178" s="10"/>
    </row>
    <row r="179" spans="1:52" x14ac:dyDescent="0.35">
      <c r="A179" s="93"/>
      <c r="B179" s="98" t="s">
        <v>5</v>
      </c>
      <c r="C179" s="106"/>
      <c r="D179" s="12"/>
      <c r="E179" s="40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21"/>
      <c r="R179" s="40"/>
      <c r="S179" s="12"/>
      <c r="T179" s="40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21"/>
      <c r="AI179" s="40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23"/>
      <c r="AX179" s="42"/>
      <c r="AZ179" s="10"/>
    </row>
    <row r="180" spans="1:52" s="3" customFormat="1" hidden="1" x14ac:dyDescent="0.35">
      <c r="A180" s="1"/>
      <c r="B180" s="18" t="s">
        <v>6</v>
      </c>
      <c r="C180" s="19"/>
      <c r="D180" s="12">
        <v>11580.600000000006</v>
      </c>
      <c r="E180" s="40"/>
      <c r="F180" s="12">
        <f t="shared" si="211"/>
        <v>11580.600000000006</v>
      </c>
      <c r="G180" s="12">
        <v>5305</v>
      </c>
      <c r="H180" s="12">
        <f t="shared" ref="H180:H182" si="394">F180+G180</f>
        <v>16885.600000000006</v>
      </c>
      <c r="I180" s="12"/>
      <c r="J180" s="12">
        <f t="shared" ref="J180:J182" si="395">H180+I180</f>
        <v>16885.600000000006</v>
      </c>
      <c r="K180" s="12"/>
      <c r="L180" s="12">
        <f t="shared" ref="L180:L182" si="396">J180+K180</f>
        <v>16885.600000000006</v>
      </c>
      <c r="M180" s="12"/>
      <c r="N180" s="12">
        <f t="shared" ref="N180:N182" si="397">L180+M180</f>
        <v>16885.600000000006</v>
      </c>
      <c r="O180" s="12"/>
      <c r="P180" s="12">
        <f t="shared" ref="P180:P182" si="398">N180+O180</f>
        <v>16885.600000000006</v>
      </c>
      <c r="Q180" s="21"/>
      <c r="R180" s="12">
        <f t="shared" ref="R180:R182" si="399">P180+Q180</f>
        <v>16885.600000000006</v>
      </c>
      <c r="S180" s="12">
        <v>279089.3</v>
      </c>
      <c r="T180" s="40"/>
      <c r="U180" s="12">
        <f t="shared" si="212"/>
        <v>279089.3</v>
      </c>
      <c r="V180" s="12"/>
      <c r="W180" s="12">
        <f t="shared" ref="W180:W182" si="400">U180+V180</f>
        <v>279089.3</v>
      </c>
      <c r="X180" s="12"/>
      <c r="Y180" s="12">
        <f>W180+X180</f>
        <v>279089.3</v>
      </c>
      <c r="Z180" s="12"/>
      <c r="AA180" s="12">
        <f>Y180+Z180</f>
        <v>279089.3</v>
      </c>
      <c r="AB180" s="12"/>
      <c r="AC180" s="12">
        <f>AA180+AB180</f>
        <v>279089.3</v>
      </c>
      <c r="AD180" s="12"/>
      <c r="AE180" s="12">
        <f>AC180+AD180</f>
        <v>279089.3</v>
      </c>
      <c r="AF180" s="12"/>
      <c r="AG180" s="12">
        <f>AE180+AF180</f>
        <v>279089.3</v>
      </c>
      <c r="AH180" s="21"/>
      <c r="AI180" s="12">
        <f>AG180+AH180</f>
        <v>279089.3</v>
      </c>
      <c r="AJ180" s="13">
        <v>338484.5</v>
      </c>
      <c r="AK180" s="13"/>
      <c r="AL180" s="13">
        <f t="shared" si="213"/>
        <v>338484.5</v>
      </c>
      <c r="AM180" s="13"/>
      <c r="AN180" s="13">
        <f t="shared" ref="AN180:AN182" si="401">AL180+AM180</f>
        <v>338484.5</v>
      </c>
      <c r="AO180" s="13"/>
      <c r="AP180" s="13">
        <f t="shared" ref="AP180:AP182" si="402">AN180+AO180</f>
        <v>338484.5</v>
      </c>
      <c r="AQ180" s="13"/>
      <c r="AR180" s="13">
        <f t="shared" ref="AR180:AR182" si="403">AP180+AQ180</f>
        <v>338484.5</v>
      </c>
      <c r="AS180" s="13"/>
      <c r="AT180" s="13">
        <f t="shared" ref="AT180:AT182" si="404">AR180+AS180</f>
        <v>338484.5</v>
      </c>
      <c r="AU180" s="13"/>
      <c r="AV180" s="13">
        <f t="shared" ref="AV180:AV182" si="405">AT180+AU180</f>
        <v>338484.5</v>
      </c>
      <c r="AW180" s="23"/>
      <c r="AX180" s="13">
        <f t="shared" ref="AX180:AX182" si="406">AV180+AW180</f>
        <v>338484.5</v>
      </c>
      <c r="AY180" s="3" t="s">
        <v>229</v>
      </c>
      <c r="AZ180" s="10">
        <v>0</v>
      </c>
    </row>
    <row r="181" spans="1:52" x14ac:dyDescent="0.35">
      <c r="A181" s="93"/>
      <c r="B181" s="98" t="s">
        <v>20</v>
      </c>
      <c r="C181" s="106"/>
      <c r="D181" s="12">
        <v>50424.3</v>
      </c>
      <c r="E181" s="40"/>
      <c r="F181" s="12">
        <f t="shared" si="211"/>
        <v>50424.3</v>
      </c>
      <c r="G181" s="12"/>
      <c r="H181" s="12">
        <f t="shared" si="394"/>
        <v>50424.3</v>
      </c>
      <c r="I181" s="12"/>
      <c r="J181" s="12">
        <f t="shared" si="395"/>
        <v>50424.3</v>
      </c>
      <c r="K181" s="12"/>
      <c r="L181" s="12">
        <f t="shared" si="396"/>
        <v>50424.3</v>
      </c>
      <c r="M181" s="12"/>
      <c r="N181" s="12">
        <f t="shared" si="397"/>
        <v>50424.3</v>
      </c>
      <c r="O181" s="12"/>
      <c r="P181" s="12">
        <f t="shared" si="398"/>
        <v>50424.3</v>
      </c>
      <c r="Q181" s="21"/>
      <c r="R181" s="40">
        <f t="shared" si="399"/>
        <v>50424.3</v>
      </c>
      <c r="S181" s="12">
        <v>0</v>
      </c>
      <c r="T181" s="40"/>
      <c r="U181" s="12">
        <f t="shared" si="212"/>
        <v>0</v>
      </c>
      <c r="V181" s="12"/>
      <c r="W181" s="12">
        <f t="shared" si="400"/>
        <v>0</v>
      </c>
      <c r="X181" s="12"/>
      <c r="Y181" s="12">
        <f>W181+X181</f>
        <v>0</v>
      </c>
      <c r="Z181" s="12"/>
      <c r="AA181" s="12">
        <f>Y181+Z181</f>
        <v>0</v>
      </c>
      <c r="AB181" s="12"/>
      <c r="AC181" s="12">
        <f>AA181+AB181</f>
        <v>0</v>
      </c>
      <c r="AD181" s="12"/>
      <c r="AE181" s="12">
        <f>AC181+AD181</f>
        <v>0</v>
      </c>
      <c r="AF181" s="12"/>
      <c r="AG181" s="12">
        <f>AE181+AF181</f>
        <v>0</v>
      </c>
      <c r="AH181" s="21"/>
      <c r="AI181" s="40">
        <f>AG181+AH181</f>
        <v>0</v>
      </c>
      <c r="AJ181" s="13">
        <v>750000</v>
      </c>
      <c r="AK181" s="13"/>
      <c r="AL181" s="13">
        <f t="shared" si="213"/>
        <v>750000</v>
      </c>
      <c r="AM181" s="13"/>
      <c r="AN181" s="13">
        <f t="shared" si="401"/>
        <v>750000</v>
      </c>
      <c r="AO181" s="13"/>
      <c r="AP181" s="13">
        <f t="shared" si="402"/>
        <v>750000</v>
      </c>
      <c r="AQ181" s="13"/>
      <c r="AR181" s="13">
        <f t="shared" si="403"/>
        <v>750000</v>
      </c>
      <c r="AS181" s="13"/>
      <c r="AT181" s="13">
        <f t="shared" si="404"/>
        <v>750000</v>
      </c>
      <c r="AU181" s="13"/>
      <c r="AV181" s="13">
        <f t="shared" si="405"/>
        <v>750000</v>
      </c>
      <c r="AW181" s="23"/>
      <c r="AX181" s="42">
        <f t="shared" si="406"/>
        <v>750000</v>
      </c>
      <c r="AY181" s="8" t="s">
        <v>233</v>
      </c>
      <c r="AZ181" s="10"/>
    </row>
    <row r="182" spans="1:52" ht="54" x14ac:dyDescent="0.35">
      <c r="A182" s="93" t="s">
        <v>197</v>
      </c>
      <c r="B182" s="98" t="s">
        <v>211</v>
      </c>
      <c r="C182" s="103" t="s">
        <v>354</v>
      </c>
      <c r="D182" s="12">
        <f>D184+D185</f>
        <v>0</v>
      </c>
      <c r="E182" s="40">
        <f>E184+E185</f>
        <v>0</v>
      </c>
      <c r="F182" s="12">
        <f t="shared" si="211"/>
        <v>0</v>
      </c>
      <c r="G182" s="12">
        <f>G184+G185</f>
        <v>0</v>
      </c>
      <c r="H182" s="12">
        <f t="shared" si="394"/>
        <v>0</v>
      </c>
      <c r="I182" s="12">
        <f>I184+I185</f>
        <v>0</v>
      </c>
      <c r="J182" s="12">
        <f t="shared" si="395"/>
        <v>0</v>
      </c>
      <c r="K182" s="12">
        <f>K184+K185</f>
        <v>0</v>
      </c>
      <c r="L182" s="12">
        <f t="shared" si="396"/>
        <v>0</v>
      </c>
      <c r="M182" s="12">
        <f>M184+M185</f>
        <v>0</v>
      </c>
      <c r="N182" s="12">
        <f t="shared" si="397"/>
        <v>0</v>
      </c>
      <c r="O182" s="12">
        <f>O184+O185</f>
        <v>0</v>
      </c>
      <c r="P182" s="12">
        <f t="shared" si="398"/>
        <v>0</v>
      </c>
      <c r="Q182" s="21">
        <f>Q184+Q185</f>
        <v>0</v>
      </c>
      <c r="R182" s="40">
        <f t="shared" si="399"/>
        <v>0</v>
      </c>
      <c r="S182" s="12">
        <f t="shared" ref="S182:AJ182" si="407">S184+S185</f>
        <v>41507.199999999997</v>
      </c>
      <c r="T182" s="40">
        <f>T184+T185</f>
        <v>0</v>
      </c>
      <c r="U182" s="12">
        <f t="shared" si="212"/>
        <v>41507.199999999997</v>
      </c>
      <c r="V182" s="12">
        <f>V184+V185</f>
        <v>0</v>
      </c>
      <c r="W182" s="12">
        <f t="shared" si="400"/>
        <v>41507.199999999997</v>
      </c>
      <c r="X182" s="12">
        <f>X184+X185</f>
        <v>0</v>
      </c>
      <c r="Y182" s="12">
        <f>W182+X182</f>
        <v>41507.199999999997</v>
      </c>
      <c r="Z182" s="12">
        <f>Z184+Z185</f>
        <v>0</v>
      </c>
      <c r="AA182" s="12">
        <f>Y182+Z182</f>
        <v>41507.199999999997</v>
      </c>
      <c r="AB182" s="12">
        <f>AB184+AB185</f>
        <v>0</v>
      </c>
      <c r="AC182" s="12">
        <f>AA182+AB182</f>
        <v>41507.199999999997</v>
      </c>
      <c r="AD182" s="12">
        <f>AD184+AD185</f>
        <v>0</v>
      </c>
      <c r="AE182" s="12">
        <f>AC182+AD182</f>
        <v>41507.199999999997</v>
      </c>
      <c r="AF182" s="12">
        <f>AF184+AF185</f>
        <v>0</v>
      </c>
      <c r="AG182" s="12">
        <f>AE182+AF182</f>
        <v>41507.199999999997</v>
      </c>
      <c r="AH182" s="21">
        <f>AH184+AH185</f>
        <v>0</v>
      </c>
      <c r="AI182" s="40">
        <f>AG182+AH182</f>
        <v>41507.199999999997</v>
      </c>
      <c r="AJ182" s="12">
        <f t="shared" si="407"/>
        <v>0</v>
      </c>
      <c r="AK182" s="13">
        <f>AK184+AK185</f>
        <v>0</v>
      </c>
      <c r="AL182" s="13">
        <f t="shared" si="213"/>
        <v>0</v>
      </c>
      <c r="AM182" s="13">
        <f>AM184+AM185</f>
        <v>0</v>
      </c>
      <c r="AN182" s="13">
        <f t="shared" si="401"/>
        <v>0</v>
      </c>
      <c r="AO182" s="13">
        <f>AO184+AO185</f>
        <v>0</v>
      </c>
      <c r="AP182" s="13">
        <f t="shared" si="402"/>
        <v>0</v>
      </c>
      <c r="AQ182" s="13">
        <f>AQ184+AQ185</f>
        <v>0</v>
      </c>
      <c r="AR182" s="13">
        <f t="shared" si="403"/>
        <v>0</v>
      </c>
      <c r="AS182" s="13">
        <f>AS184+AS185</f>
        <v>0</v>
      </c>
      <c r="AT182" s="13">
        <f t="shared" si="404"/>
        <v>0</v>
      </c>
      <c r="AU182" s="13">
        <f>AU184+AU185</f>
        <v>0</v>
      </c>
      <c r="AV182" s="13">
        <f t="shared" si="405"/>
        <v>0</v>
      </c>
      <c r="AW182" s="23">
        <f>AW184+AW185</f>
        <v>0</v>
      </c>
      <c r="AX182" s="42">
        <f t="shared" si="406"/>
        <v>0</v>
      </c>
      <c r="AZ182" s="10"/>
    </row>
    <row r="183" spans="1:52" x14ac:dyDescent="0.35">
      <c r="A183" s="93"/>
      <c r="B183" s="98" t="s">
        <v>5</v>
      </c>
      <c r="C183" s="106"/>
      <c r="D183" s="12"/>
      <c r="E183" s="40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21"/>
      <c r="R183" s="40"/>
      <c r="S183" s="12"/>
      <c r="T183" s="40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21"/>
      <c r="AI183" s="40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23"/>
      <c r="AX183" s="42"/>
      <c r="AZ183" s="10"/>
    </row>
    <row r="184" spans="1:52" s="3" customFormat="1" hidden="1" x14ac:dyDescent="0.35">
      <c r="A184" s="1"/>
      <c r="B184" s="18" t="s">
        <v>6</v>
      </c>
      <c r="C184" s="19"/>
      <c r="D184" s="12">
        <v>0</v>
      </c>
      <c r="E184" s="40">
        <v>0</v>
      </c>
      <c r="F184" s="12">
        <f t="shared" si="211"/>
        <v>0</v>
      </c>
      <c r="G184" s="12">
        <v>0</v>
      </c>
      <c r="H184" s="12">
        <f t="shared" ref="H184:H186" si="408">F184+G184</f>
        <v>0</v>
      </c>
      <c r="I184" s="12">
        <v>0</v>
      </c>
      <c r="J184" s="12">
        <f t="shared" ref="J184:J186" si="409">H184+I184</f>
        <v>0</v>
      </c>
      <c r="K184" s="12">
        <v>0</v>
      </c>
      <c r="L184" s="12">
        <f t="shared" ref="L184:L186" si="410">J184+K184</f>
        <v>0</v>
      </c>
      <c r="M184" s="12">
        <v>0</v>
      </c>
      <c r="N184" s="12">
        <f t="shared" ref="N184:N186" si="411">L184+M184</f>
        <v>0</v>
      </c>
      <c r="O184" s="12">
        <v>0</v>
      </c>
      <c r="P184" s="12">
        <f t="shared" ref="P184:P186" si="412">N184+O184</f>
        <v>0</v>
      </c>
      <c r="Q184" s="21">
        <v>0</v>
      </c>
      <c r="R184" s="12">
        <f t="shared" ref="R184:R186" si="413">P184+Q184</f>
        <v>0</v>
      </c>
      <c r="S184" s="12">
        <v>10376.9</v>
      </c>
      <c r="T184" s="40">
        <v>0</v>
      </c>
      <c r="U184" s="12">
        <f t="shared" si="212"/>
        <v>10376.9</v>
      </c>
      <c r="V184" s="12">
        <v>0</v>
      </c>
      <c r="W184" s="12">
        <f t="shared" ref="W184:W186" si="414">U184+V184</f>
        <v>10376.9</v>
      </c>
      <c r="X184" s="12">
        <v>0</v>
      </c>
      <c r="Y184" s="12">
        <f>W184+X184</f>
        <v>10376.9</v>
      </c>
      <c r="Z184" s="12">
        <v>0</v>
      </c>
      <c r="AA184" s="12">
        <f>Y184+Z184</f>
        <v>10376.9</v>
      </c>
      <c r="AB184" s="12">
        <v>0</v>
      </c>
      <c r="AC184" s="12">
        <f>AA184+AB184</f>
        <v>10376.9</v>
      </c>
      <c r="AD184" s="12">
        <v>0</v>
      </c>
      <c r="AE184" s="12">
        <f>AC184+AD184</f>
        <v>10376.9</v>
      </c>
      <c r="AF184" s="12">
        <v>0</v>
      </c>
      <c r="AG184" s="12">
        <f>AE184+AF184</f>
        <v>10376.9</v>
      </c>
      <c r="AH184" s="21">
        <v>0</v>
      </c>
      <c r="AI184" s="12">
        <f>AG184+AH184</f>
        <v>10376.9</v>
      </c>
      <c r="AJ184" s="13">
        <v>0</v>
      </c>
      <c r="AK184" s="13">
        <v>0</v>
      </c>
      <c r="AL184" s="13">
        <f t="shared" si="213"/>
        <v>0</v>
      </c>
      <c r="AM184" s="13">
        <v>0</v>
      </c>
      <c r="AN184" s="13">
        <f t="shared" ref="AN184:AN186" si="415">AL184+AM184</f>
        <v>0</v>
      </c>
      <c r="AO184" s="13">
        <v>0</v>
      </c>
      <c r="AP184" s="13">
        <f t="shared" ref="AP184:AP186" si="416">AN184+AO184</f>
        <v>0</v>
      </c>
      <c r="AQ184" s="13">
        <v>0</v>
      </c>
      <c r="AR184" s="13">
        <f t="shared" ref="AR184:AR186" si="417">AP184+AQ184</f>
        <v>0</v>
      </c>
      <c r="AS184" s="13">
        <v>0</v>
      </c>
      <c r="AT184" s="13">
        <f t="shared" ref="AT184:AT186" si="418">AR184+AS184</f>
        <v>0</v>
      </c>
      <c r="AU184" s="13">
        <v>0</v>
      </c>
      <c r="AV184" s="13">
        <f t="shared" ref="AV184:AV186" si="419">AT184+AU184</f>
        <v>0</v>
      </c>
      <c r="AW184" s="23">
        <v>0</v>
      </c>
      <c r="AX184" s="13">
        <f t="shared" ref="AX184:AX186" si="420">AV184+AW184</f>
        <v>0</v>
      </c>
      <c r="AY184" s="8" t="s">
        <v>236</v>
      </c>
      <c r="AZ184" s="10">
        <v>0</v>
      </c>
    </row>
    <row r="185" spans="1:52" x14ac:dyDescent="0.35">
      <c r="A185" s="93"/>
      <c r="B185" s="98" t="s">
        <v>20</v>
      </c>
      <c r="C185" s="106"/>
      <c r="D185" s="12">
        <v>0</v>
      </c>
      <c r="E185" s="40">
        <v>0</v>
      </c>
      <c r="F185" s="12">
        <f t="shared" si="211"/>
        <v>0</v>
      </c>
      <c r="G185" s="12">
        <v>0</v>
      </c>
      <c r="H185" s="12">
        <f t="shared" si="408"/>
        <v>0</v>
      </c>
      <c r="I185" s="12">
        <v>0</v>
      </c>
      <c r="J185" s="12">
        <f t="shared" si="409"/>
        <v>0</v>
      </c>
      <c r="K185" s="12">
        <v>0</v>
      </c>
      <c r="L185" s="12">
        <f t="shared" si="410"/>
        <v>0</v>
      </c>
      <c r="M185" s="12">
        <v>0</v>
      </c>
      <c r="N185" s="12">
        <f t="shared" si="411"/>
        <v>0</v>
      </c>
      <c r="O185" s="12">
        <v>0</v>
      </c>
      <c r="P185" s="12">
        <f t="shared" si="412"/>
        <v>0</v>
      </c>
      <c r="Q185" s="21">
        <v>0</v>
      </c>
      <c r="R185" s="40">
        <f t="shared" si="413"/>
        <v>0</v>
      </c>
      <c r="S185" s="12">
        <v>31130.3</v>
      </c>
      <c r="T185" s="40">
        <v>0</v>
      </c>
      <c r="U185" s="12">
        <f t="shared" si="212"/>
        <v>31130.3</v>
      </c>
      <c r="V185" s="12">
        <v>0</v>
      </c>
      <c r="W185" s="12">
        <f t="shared" si="414"/>
        <v>31130.3</v>
      </c>
      <c r="X185" s="12">
        <v>0</v>
      </c>
      <c r="Y185" s="12">
        <f>W185+X185</f>
        <v>31130.3</v>
      </c>
      <c r="Z185" s="12">
        <v>0</v>
      </c>
      <c r="AA185" s="12">
        <f>Y185+Z185</f>
        <v>31130.3</v>
      </c>
      <c r="AB185" s="12">
        <v>0</v>
      </c>
      <c r="AC185" s="12">
        <f>AA185+AB185</f>
        <v>31130.3</v>
      </c>
      <c r="AD185" s="12">
        <v>0</v>
      </c>
      <c r="AE185" s="12">
        <f>AC185+AD185</f>
        <v>31130.3</v>
      </c>
      <c r="AF185" s="12">
        <v>0</v>
      </c>
      <c r="AG185" s="12">
        <f>AE185+AF185</f>
        <v>31130.3</v>
      </c>
      <c r="AH185" s="21">
        <v>0</v>
      </c>
      <c r="AI185" s="40">
        <f>AG185+AH185</f>
        <v>31130.3</v>
      </c>
      <c r="AJ185" s="13">
        <v>0</v>
      </c>
      <c r="AK185" s="13">
        <v>0</v>
      </c>
      <c r="AL185" s="13">
        <f t="shared" si="213"/>
        <v>0</v>
      </c>
      <c r="AM185" s="13">
        <v>0</v>
      </c>
      <c r="AN185" s="13">
        <f t="shared" si="415"/>
        <v>0</v>
      </c>
      <c r="AO185" s="13">
        <v>0</v>
      </c>
      <c r="AP185" s="13">
        <f t="shared" si="416"/>
        <v>0</v>
      </c>
      <c r="AQ185" s="13">
        <v>0</v>
      </c>
      <c r="AR185" s="13">
        <f t="shared" si="417"/>
        <v>0</v>
      </c>
      <c r="AS185" s="13">
        <v>0</v>
      </c>
      <c r="AT185" s="13">
        <f t="shared" si="418"/>
        <v>0</v>
      </c>
      <c r="AU185" s="13">
        <v>0</v>
      </c>
      <c r="AV185" s="13">
        <f t="shared" si="419"/>
        <v>0</v>
      </c>
      <c r="AW185" s="23">
        <v>0</v>
      </c>
      <c r="AX185" s="42">
        <f t="shared" si="420"/>
        <v>0</v>
      </c>
      <c r="AY185" s="8" t="s">
        <v>233</v>
      </c>
      <c r="AZ185" s="10"/>
    </row>
    <row r="186" spans="1:52" ht="72" x14ac:dyDescent="0.35">
      <c r="A186" s="93" t="s">
        <v>198</v>
      </c>
      <c r="B186" s="98" t="s">
        <v>37</v>
      </c>
      <c r="C186" s="103" t="s">
        <v>354</v>
      </c>
      <c r="D186" s="12">
        <f>D188+D189</f>
        <v>0</v>
      </c>
      <c r="E186" s="40">
        <f>E188+E189</f>
        <v>0</v>
      </c>
      <c r="F186" s="12">
        <f t="shared" si="211"/>
        <v>0</v>
      </c>
      <c r="G186" s="12">
        <f>G188+G189</f>
        <v>0</v>
      </c>
      <c r="H186" s="12">
        <f t="shared" si="408"/>
        <v>0</v>
      </c>
      <c r="I186" s="12">
        <f>I188+I189</f>
        <v>0</v>
      </c>
      <c r="J186" s="12">
        <f t="shared" si="409"/>
        <v>0</v>
      </c>
      <c r="K186" s="12">
        <f>K188+K189</f>
        <v>0</v>
      </c>
      <c r="L186" s="12">
        <f t="shared" si="410"/>
        <v>0</v>
      </c>
      <c r="M186" s="12">
        <f>M188+M189</f>
        <v>0</v>
      </c>
      <c r="N186" s="12">
        <f t="shared" si="411"/>
        <v>0</v>
      </c>
      <c r="O186" s="12">
        <f>O188+O189</f>
        <v>0</v>
      </c>
      <c r="P186" s="12">
        <f t="shared" si="412"/>
        <v>0</v>
      </c>
      <c r="Q186" s="21">
        <f>Q188+Q189</f>
        <v>0</v>
      </c>
      <c r="R186" s="40">
        <f t="shared" si="413"/>
        <v>0</v>
      </c>
      <c r="S186" s="12">
        <f t="shared" ref="S186:AJ186" si="421">S188+S189</f>
        <v>46155</v>
      </c>
      <c r="T186" s="40">
        <f>T188+T189</f>
        <v>0</v>
      </c>
      <c r="U186" s="12">
        <f t="shared" si="212"/>
        <v>46155</v>
      </c>
      <c r="V186" s="12">
        <f>V188+V189</f>
        <v>0</v>
      </c>
      <c r="W186" s="12">
        <f t="shared" si="414"/>
        <v>46155</v>
      </c>
      <c r="X186" s="12">
        <f>X188+X189</f>
        <v>0</v>
      </c>
      <c r="Y186" s="12">
        <f>W186+X186</f>
        <v>46155</v>
      </c>
      <c r="Z186" s="12">
        <f>Z188+Z189</f>
        <v>0</v>
      </c>
      <c r="AA186" s="12">
        <f>Y186+Z186</f>
        <v>46155</v>
      </c>
      <c r="AB186" s="12">
        <f>AB188+AB189</f>
        <v>0</v>
      </c>
      <c r="AC186" s="12">
        <f>AA186+AB186</f>
        <v>46155</v>
      </c>
      <c r="AD186" s="12">
        <f>AD188+AD189</f>
        <v>0</v>
      </c>
      <c r="AE186" s="12">
        <f>AC186+AD186</f>
        <v>46155</v>
      </c>
      <c r="AF186" s="12">
        <f>AF188+AF189</f>
        <v>0</v>
      </c>
      <c r="AG186" s="12">
        <f>AE186+AF186</f>
        <v>46155</v>
      </c>
      <c r="AH186" s="21">
        <f>AH188+AH189</f>
        <v>0</v>
      </c>
      <c r="AI186" s="40">
        <f>AG186+AH186</f>
        <v>46155</v>
      </c>
      <c r="AJ186" s="12">
        <f t="shared" si="421"/>
        <v>0</v>
      </c>
      <c r="AK186" s="13">
        <f>AK188+AK189</f>
        <v>0</v>
      </c>
      <c r="AL186" s="13">
        <f t="shared" si="213"/>
        <v>0</v>
      </c>
      <c r="AM186" s="13">
        <f>AM188+AM189</f>
        <v>0</v>
      </c>
      <c r="AN186" s="13">
        <f t="shared" si="415"/>
        <v>0</v>
      </c>
      <c r="AO186" s="13">
        <f>AO188+AO189</f>
        <v>0</v>
      </c>
      <c r="AP186" s="13">
        <f t="shared" si="416"/>
        <v>0</v>
      </c>
      <c r="AQ186" s="13">
        <f>AQ188+AQ189</f>
        <v>0</v>
      </c>
      <c r="AR186" s="13">
        <f t="shared" si="417"/>
        <v>0</v>
      </c>
      <c r="AS186" s="13">
        <f>AS188+AS189</f>
        <v>0</v>
      </c>
      <c r="AT186" s="13">
        <f t="shared" si="418"/>
        <v>0</v>
      </c>
      <c r="AU186" s="13">
        <f>AU188+AU189</f>
        <v>0</v>
      </c>
      <c r="AV186" s="13">
        <f t="shared" si="419"/>
        <v>0</v>
      </c>
      <c r="AW186" s="23">
        <f>AW188+AW189</f>
        <v>0</v>
      </c>
      <c r="AX186" s="42">
        <f t="shared" si="420"/>
        <v>0</v>
      </c>
      <c r="AZ186" s="10"/>
    </row>
    <row r="187" spans="1:52" x14ac:dyDescent="0.35">
      <c r="A187" s="93"/>
      <c r="B187" s="98" t="s">
        <v>5</v>
      </c>
      <c r="C187" s="105"/>
      <c r="D187" s="12"/>
      <c r="E187" s="40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21"/>
      <c r="R187" s="40"/>
      <c r="S187" s="12"/>
      <c r="T187" s="40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21"/>
      <c r="AI187" s="40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23"/>
      <c r="AX187" s="42"/>
      <c r="AZ187" s="10"/>
    </row>
    <row r="188" spans="1:52" s="3" customFormat="1" hidden="1" x14ac:dyDescent="0.35">
      <c r="A188" s="1"/>
      <c r="B188" s="18" t="s">
        <v>6</v>
      </c>
      <c r="C188" s="2"/>
      <c r="D188" s="15">
        <v>0</v>
      </c>
      <c r="E188" s="41">
        <v>0</v>
      </c>
      <c r="F188" s="12">
        <f t="shared" ref="F188:F257" si="422">D188+E188</f>
        <v>0</v>
      </c>
      <c r="G188" s="15">
        <v>0</v>
      </c>
      <c r="H188" s="12">
        <f t="shared" ref="H188:H190" si="423">F188+G188</f>
        <v>0</v>
      </c>
      <c r="I188" s="15">
        <v>0</v>
      </c>
      <c r="J188" s="12">
        <f t="shared" ref="J188:J190" si="424">H188+I188</f>
        <v>0</v>
      </c>
      <c r="K188" s="15">
        <v>0</v>
      </c>
      <c r="L188" s="12">
        <f t="shared" ref="L188:L190" si="425">J188+K188</f>
        <v>0</v>
      </c>
      <c r="M188" s="15">
        <v>0</v>
      </c>
      <c r="N188" s="12">
        <f t="shared" ref="N188:N190" si="426">L188+M188</f>
        <v>0</v>
      </c>
      <c r="O188" s="15">
        <v>0</v>
      </c>
      <c r="P188" s="12">
        <f t="shared" ref="P188:P190" si="427">N188+O188</f>
        <v>0</v>
      </c>
      <c r="Q188" s="22">
        <v>0</v>
      </c>
      <c r="R188" s="12">
        <f t="shared" ref="R188:R190" si="428">P188+Q188</f>
        <v>0</v>
      </c>
      <c r="S188" s="15">
        <v>11538.9</v>
      </c>
      <c r="T188" s="41">
        <v>0</v>
      </c>
      <c r="U188" s="12">
        <f t="shared" ref="U188:U257" si="429">S188+T188</f>
        <v>11538.9</v>
      </c>
      <c r="V188" s="15">
        <v>0</v>
      </c>
      <c r="W188" s="12">
        <f t="shared" ref="W188:W190" si="430">U188+V188</f>
        <v>11538.9</v>
      </c>
      <c r="X188" s="15">
        <v>0</v>
      </c>
      <c r="Y188" s="12">
        <f>W188+X188</f>
        <v>11538.9</v>
      </c>
      <c r="Z188" s="15">
        <v>0</v>
      </c>
      <c r="AA188" s="12">
        <f>Y188+Z188</f>
        <v>11538.9</v>
      </c>
      <c r="AB188" s="15">
        <v>0</v>
      </c>
      <c r="AC188" s="12">
        <f>AA188+AB188</f>
        <v>11538.9</v>
      </c>
      <c r="AD188" s="15">
        <v>0</v>
      </c>
      <c r="AE188" s="12">
        <f>AC188+AD188</f>
        <v>11538.9</v>
      </c>
      <c r="AF188" s="15">
        <v>0</v>
      </c>
      <c r="AG188" s="12">
        <f>AE188+AF188</f>
        <v>11538.9</v>
      </c>
      <c r="AH188" s="22">
        <v>0</v>
      </c>
      <c r="AI188" s="12">
        <f>AG188+AH188</f>
        <v>11538.9</v>
      </c>
      <c r="AJ188" s="14">
        <v>0</v>
      </c>
      <c r="AK188" s="14">
        <v>0</v>
      </c>
      <c r="AL188" s="13">
        <f t="shared" ref="AL188:AL257" si="431">AJ188+AK188</f>
        <v>0</v>
      </c>
      <c r="AM188" s="14">
        <v>0</v>
      </c>
      <c r="AN188" s="13">
        <f t="shared" ref="AN188:AN190" si="432">AL188+AM188</f>
        <v>0</v>
      </c>
      <c r="AO188" s="14">
        <v>0</v>
      </c>
      <c r="AP188" s="13">
        <f t="shared" ref="AP188:AP190" si="433">AN188+AO188</f>
        <v>0</v>
      </c>
      <c r="AQ188" s="14">
        <v>0</v>
      </c>
      <c r="AR188" s="13">
        <f t="shared" ref="AR188:AR190" si="434">AP188+AQ188</f>
        <v>0</v>
      </c>
      <c r="AS188" s="14">
        <v>0</v>
      </c>
      <c r="AT188" s="13">
        <f t="shared" ref="AT188:AT190" si="435">AR188+AS188</f>
        <v>0</v>
      </c>
      <c r="AU188" s="14">
        <v>0</v>
      </c>
      <c r="AV188" s="13">
        <f t="shared" ref="AV188:AV190" si="436">AT188+AU188</f>
        <v>0</v>
      </c>
      <c r="AW188" s="24">
        <v>0</v>
      </c>
      <c r="AX188" s="13">
        <f t="shared" ref="AX188:AX190" si="437">AV188+AW188</f>
        <v>0</v>
      </c>
      <c r="AY188" s="7" t="s">
        <v>237</v>
      </c>
      <c r="AZ188" s="10">
        <v>0</v>
      </c>
    </row>
    <row r="189" spans="1:52" x14ac:dyDescent="0.35">
      <c r="A189" s="93"/>
      <c r="B189" s="98" t="s">
        <v>20</v>
      </c>
      <c r="C189" s="105"/>
      <c r="D189" s="12">
        <v>0</v>
      </c>
      <c r="E189" s="40">
        <v>0</v>
      </c>
      <c r="F189" s="12">
        <f t="shared" si="422"/>
        <v>0</v>
      </c>
      <c r="G189" s="12">
        <v>0</v>
      </c>
      <c r="H189" s="12">
        <f t="shared" si="423"/>
        <v>0</v>
      </c>
      <c r="I189" s="12">
        <v>0</v>
      </c>
      <c r="J189" s="12">
        <f t="shared" si="424"/>
        <v>0</v>
      </c>
      <c r="K189" s="12">
        <v>0</v>
      </c>
      <c r="L189" s="12">
        <f t="shared" si="425"/>
        <v>0</v>
      </c>
      <c r="M189" s="12">
        <v>0</v>
      </c>
      <c r="N189" s="12">
        <f t="shared" si="426"/>
        <v>0</v>
      </c>
      <c r="O189" s="12">
        <v>0</v>
      </c>
      <c r="P189" s="12">
        <f t="shared" si="427"/>
        <v>0</v>
      </c>
      <c r="Q189" s="21">
        <v>0</v>
      </c>
      <c r="R189" s="40">
        <f t="shared" si="428"/>
        <v>0</v>
      </c>
      <c r="S189" s="12">
        <v>34616.1</v>
      </c>
      <c r="T189" s="40">
        <v>0</v>
      </c>
      <c r="U189" s="12">
        <f t="shared" si="429"/>
        <v>34616.1</v>
      </c>
      <c r="V189" s="12">
        <v>0</v>
      </c>
      <c r="W189" s="12">
        <f t="shared" si="430"/>
        <v>34616.1</v>
      </c>
      <c r="X189" s="12">
        <v>0</v>
      </c>
      <c r="Y189" s="12">
        <f>W189+X189</f>
        <v>34616.1</v>
      </c>
      <c r="Z189" s="12">
        <v>0</v>
      </c>
      <c r="AA189" s="12">
        <f>Y189+Z189</f>
        <v>34616.1</v>
      </c>
      <c r="AB189" s="12">
        <v>0</v>
      </c>
      <c r="AC189" s="12">
        <f>AA189+AB189</f>
        <v>34616.1</v>
      </c>
      <c r="AD189" s="12">
        <v>0</v>
      </c>
      <c r="AE189" s="12">
        <f>AC189+AD189</f>
        <v>34616.1</v>
      </c>
      <c r="AF189" s="12">
        <v>0</v>
      </c>
      <c r="AG189" s="12">
        <f>AE189+AF189</f>
        <v>34616.1</v>
      </c>
      <c r="AH189" s="21">
        <v>0</v>
      </c>
      <c r="AI189" s="40">
        <f>AG189+AH189</f>
        <v>34616.1</v>
      </c>
      <c r="AJ189" s="13">
        <v>0</v>
      </c>
      <c r="AK189" s="13">
        <v>0</v>
      </c>
      <c r="AL189" s="13">
        <f t="shared" si="431"/>
        <v>0</v>
      </c>
      <c r="AM189" s="13">
        <v>0</v>
      </c>
      <c r="AN189" s="13">
        <f t="shared" si="432"/>
        <v>0</v>
      </c>
      <c r="AO189" s="13">
        <v>0</v>
      </c>
      <c r="AP189" s="13">
        <f t="shared" si="433"/>
        <v>0</v>
      </c>
      <c r="AQ189" s="13">
        <v>0</v>
      </c>
      <c r="AR189" s="13">
        <f t="shared" si="434"/>
        <v>0</v>
      </c>
      <c r="AS189" s="13">
        <v>0</v>
      </c>
      <c r="AT189" s="13">
        <f t="shared" si="435"/>
        <v>0</v>
      </c>
      <c r="AU189" s="13">
        <v>0</v>
      </c>
      <c r="AV189" s="13">
        <f t="shared" si="436"/>
        <v>0</v>
      </c>
      <c r="AW189" s="23">
        <v>0</v>
      </c>
      <c r="AX189" s="42">
        <f t="shared" si="437"/>
        <v>0</v>
      </c>
      <c r="AY189" s="8" t="s">
        <v>233</v>
      </c>
      <c r="AZ189" s="10"/>
    </row>
    <row r="190" spans="1:52" ht="54" x14ac:dyDescent="0.35">
      <c r="A190" s="93" t="s">
        <v>199</v>
      </c>
      <c r="B190" s="98" t="s">
        <v>38</v>
      </c>
      <c r="C190" s="103" t="s">
        <v>354</v>
      </c>
      <c r="D190" s="12">
        <f>D192+D193</f>
        <v>955530.5</v>
      </c>
      <c r="E190" s="40">
        <f>E192+E193</f>
        <v>0</v>
      </c>
      <c r="F190" s="12">
        <f t="shared" si="422"/>
        <v>955530.5</v>
      </c>
      <c r="G190" s="12">
        <f>G192+G193</f>
        <v>48155.483999999997</v>
      </c>
      <c r="H190" s="12">
        <f t="shared" si="423"/>
        <v>1003685.9839999999</v>
      </c>
      <c r="I190" s="12">
        <f>I192+I193</f>
        <v>0</v>
      </c>
      <c r="J190" s="12">
        <f t="shared" si="424"/>
        <v>1003685.9839999999</v>
      </c>
      <c r="K190" s="12">
        <f>K192+K193</f>
        <v>0</v>
      </c>
      <c r="L190" s="12">
        <f t="shared" si="425"/>
        <v>1003685.9839999999</v>
      </c>
      <c r="M190" s="12">
        <f>M192+M193</f>
        <v>0</v>
      </c>
      <c r="N190" s="12">
        <f t="shared" si="426"/>
        <v>1003685.9839999999</v>
      </c>
      <c r="O190" s="12">
        <f>O192+O193</f>
        <v>0</v>
      </c>
      <c r="P190" s="12">
        <f t="shared" si="427"/>
        <v>1003685.9839999999</v>
      </c>
      <c r="Q190" s="21">
        <f>Q192+Q193</f>
        <v>0</v>
      </c>
      <c r="R190" s="40">
        <f t="shared" si="428"/>
        <v>1003685.9839999999</v>
      </c>
      <c r="S190" s="12">
        <f t="shared" ref="S190:AJ190" si="438">S192+S193</f>
        <v>1475299.3</v>
      </c>
      <c r="T190" s="40">
        <f>T192+T193</f>
        <v>0</v>
      </c>
      <c r="U190" s="12">
        <f t="shared" si="429"/>
        <v>1475299.3</v>
      </c>
      <c r="V190" s="12">
        <f>V192+V193</f>
        <v>0</v>
      </c>
      <c r="W190" s="12">
        <f t="shared" si="430"/>
        <v>1475299.3</v>
      </c>
      <c r="X190" s="12">
        <f>X192+X193</f>
        <v>0</v>
      </c>
      <c r="Y190" s="12">
        <f>W190+X190</f>
        <v>1475299.3</v>
      </c>
      <c r="Z190" s="12">
        <f>Z192+Z193</f>
        <v>0</v>
      </c>
      <c r="AA190" s="12">
        <f>Y190+Z190</f>
        <v>1475299.3</v>
      </c>
      <c r="AB190" s="12">
        <f>AB192+AB193</f>
        <v>0</v>
      </c>
      <c r="AC190" s="12">
        <f>AA190+AB190</f>
        <v>1475299.3</v>
      </c>
      <c r="AD190" s="12">
        <f>AD192+AD193</f>
        <v>0</v>
      </c>
      <c r="AE190" s="12">
        <f>AC190+AD190</f>
        <v>1475299.3</v>
      </c>
      <c r="AF190" s="12">
        <f>AF192+AF193</f>
        <v>0</v>
      </c>
      <c r="AG190" s="12">
        <f>AE190+AF190</f>
        <v>1475299.3</v>
      </c>
      <c r="AH190" s="21">
        <f>AH192+AH193</f>
        <v>0</v>
      </c>
      <c r="AI190" s="40">
        <f>AG190+AH190</f>
        <v>1475299.3</v>
      </c>
      <c r="AJ190" s="12">
        <f t="shared" si="438"/>
        <v>2402309.2000000002</v>
      </c>
      <c r="AK190" s="13">
        <f>AK192+AK193</f>
        <v>0</v>
      </c>
      <c r="AL190" s="13">
        <f t="shared" si="431"/>
        <v>2402309.2000000002</v>
      </c>
      <c r="AM190" s="13">
        <f>AM192+AM193</f>
        <v>0</v>
      </c>
      <c r="AN190" s="13">
        <f t="shared" si="432"/>
        <v>2402309.2000000002</v>
      </c>
      <c r="AO190" s="13">
        <f>AO192+AO193</f>
        <v>0</v>
      </c>
      <c r="AP190" s="13">
        <f t="shared" si="433"/>
        <v>2402309.2000000002</v>
      </c>
      <c r="AQ190" s="13">
        <f>AQ192+AQ193</f>
        <v>0</v>
      </c>
      <c r="AR190" s="13">
        <f t="shared" si="434"/>
        <v>2402309.2000000002</v>
      </c>
      <c r="AS190" s="13">
        <f>AS192+AS193</f>
        <v>0</v>
      </c>
      <c r="AT190" s="13">
        <f t="shared" si="435"/>
        <v>2402309.2000000002</v>
      </c>
      <c r="AU190" s="13">
        <f>AU192+AU193</f>
        <v>0</v>
      </c>
      <c r="AV190" s="13">
        <f t="shared" si="436"/>
        <v>2402309.2000000002</v>
      </c>
      <c r="AW190" s="23">
        <f>AW192+AW193</f>
        <v>0</v>
      </c>
      <c r="AX190" s="42">
        <f t="shared" si="437"/>
        <v>2402309.2000000002</v>
      </c>
      <c r="AZ190" s="10"/>
    </row>
    <row r="191" spans="1:52" x14ac:dyDescent="0.35">
      <c r="A191" s="93"/>
      <c r="B191" s="98" t="s">
        <v>5</v>
      </c>
      <c r="C191" s="105"/>
      <c r="D191" s="12"/>
      <c r="E191" s="40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21"/>
      <c r="R191" s="40"/>
      <c r="S191" s="12"/>
      <c r="T191" s="40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21"/>
      <c r="AI191" s="40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23"/>
      <c r="AX191" s="42"/>
      <c r="AZ191" s="10"/>
    </row>
    <row r="192" spans="1:52" s="3" customFormat="1" hidden="1" x14ac:dyDescent="0.35">
      <c r="A192" s="1"/>
      <c r="B192" s="18" t="s">
        <v>6</v>
      </c>
      <c r="C192" s="2"/>
      <c r="D192" s="15">
        <v>156098.9</v>
      </c>
      <c r="E192" s="41"/>
      <c r="F192" s="12">
        <f t="shared" si="422"/>
        <v>156098.9</v>
      </c>
      <c r="G192" s="15">
        <v>48155.483999999997</v>
      </c>
      <c r="H192" s="12">
        <f t="shared" ref="H192:H194" si="439">F192+G192</f>
        <v>204254.38399999999</v>
      </c>
      <c r="I192" s="15"/>
      <c r="J192" s="12">
        <f t="shared" ref="J192:J194" si="440">H192+I192</f>
        <v>204254.38399999999</v>
      </c>
      <c r="K192" s="15"/>
      <c r="L192" s="12">
        <f t="shared" ref="L192:L194" si="441">J192+K192</f>
        <v>204254.38399999999</v>
      </c>
      <c r="M192" s="15"/>
      <c r="N192" s="12">
        <f t="shared" ref="N192:N194" si="442">L192+M192</f>
        <v>204254.38399999999</v>
      </c>
      <c r="O192" s="15"/>
      <c r="P192" s="12">
        <f t="shared" ref="P192:P194" si="443">N192+O192</f>
        <v>204254.38399999999</v>
      </c>
      <c r="Q192" s="22"/>
      <c r="R192" s="12">
        <f t="shared" ref="R192:R194" si="444">P192+Q192</f>
        <v>204254.38399999999</v>
      </c>
      <c r="S192" s="15">
        <v>434567.5</v>
      </c>
      <c r="T192" s="41"/>
      <c r="U192" s="12">
        <f t="shared" si="429"/>
        <v>434567.5</v>
      </c>
      <c r="V192" s="15"/>
      <c r="W192" s="12">
        <f t="shared" ref="W192:W194" si="445">U192+V192</f>
        <v>434567.5</v>
      </c>
      <c r="X192" s="15"/>
      <c r="Y192" s="12">
        <f>W192+X192</f>
        <v>434567.5</v>
      </c>
      <c r="Z192" s="15"/>
      <c r="AA192" s="12">
        <f>Y192+Z192</f>
        <v>434567.5</v>
      </c>
      <c r="AB192" s="15"/>
      <c r="AC192" s="12">
        <f>AA192+AB192</f>
        <v>434567.5</v>
      </c>
      <c r="AD192" s="15"/>
      <c r="AE192" s="12">
        <f>AC192+AD192</f>
        <v>434567.5</v>
      </c>
      <c r="AF192" s="15"/>
      <c r="AG192" s="12">
        <f>AE192+AF192</f>
        <v>434567.5</v>
      </c>
      <c r="AH192" s="22"/>
      <c r="AI192" s="12">
        <f>AG192+AH192</f>
        <v>434567.5</v>
      </c>
      <c r="AJ192" s="14">
        <v>970204.7</v>
      </c>
      <c r="AK192" s="14"/>
      <c r="AL192" s="13">
        <f t="shared" si="431"/>
        <v>970204.7</v>
      </c>
      <c r="AM192" s="14"/>
      <c r="AN192" s="13">
        <f t="shared" ref="AN192:AN194" si="446">AL192+AM192</f>
        <v>970204.7</v>
      </c>
      <c r="AO192" s="14"/>
      <c r="AP192" s="13">
        <f t="shared" ref="AP192:AP194" si="447">AN192+AO192</f>
        <v>970204.7</v>
      </c>
      <c r="AQ192" s="14"/>
      <c r="AR192" s="13">
        <f t="shared" ref="AR192:AR194" si="448">AP192+AQ192</f>
        <v>970204.7</v>
      </c>
      <c r="AS192" s="14"/>
      <c r="AT192" s="13">
        <f t="shared" ref="AT192:AT194" si="449">AR192+AS192</f>
        <v>970204.7</v>
      </c>
      <c r="AU192" s="14"/>
      <c r="AV192" s="13">
        <f t="shared" ref="AV192:AV194" si="450">AT192+AU192</f>
        <v>970204.7</v>
      </c>
      <c r="AW192" s="24"/>
      <c r="AX192" s="13">
        <f t="shared" ref="AX192:AX194" si="451">AV192+AW192</f>
        <v>970204.7</v>
      </c>
      <c r="AY192" s="7" t="s">
        <v>228</v>
      </c>
      <c r="AZ192" s="10">
        <v>0</v>
      </c>
    </row>
    <row r="193" spans="1:52" x14ac:dyDescent="0.35">
      <c r="A193" s="93"/>
      <c r="B193" s="98" t="s">
        <v>20</v>
      </c>
      <c r="C193" s="105"/>
      <c r="D193" s="12">
        <v>799431.6</v>
      </c>
      <c r="E193" s="40"/>
      <c r="F193" s="12">
        <f t="shared" si="422"/>
        <v>799431.6</v>
      </c>
      <c r="G193" s="12"/>
      <c r="H193" s="12">
        <f t="shared" si="439"/>
        <v>799431.6</v>
      </c>
      <c r="I193" s="12"/>
      <c r="J193" s="12">
        <f t="shared" si="440"/>
        <v>799431.6</v>
      </c>
      <c r="K193" s="12"/>
      <c r="L193" s="12">
        <f t="shared" si="441"/>
        <v>799431.6</v>
      </c>
      <c r="M193" s="12"/>
      <c r="N193" s="12">
        <f t="shared" si="442"/>
        <v>799431.6</v>
      </c>
      <c r="O193" s="12"/>
      <c r="P193" s="12">
        <f t="shared" si="443"/>
        <v>799431.6</v>
      </c>
      <c r="Q193" s="21"/>
      <c r="R193" s="40">
        <f t="shared" si="444"/>
        <v>799431.6</v>
      </c>
      <c r="S193" s="12">
        <v>1040731.8</v>
      </c>
      <c r="T193" s="40"/>
      <c r="U193" s="12">
        <f t="shared" si="429"/>
        <v>1040731.8</v>
      </c>
      <c r="V193" s="12"/>
      <c r="W193" s="12">
        <f t="shared" si="445"/>
        <v>1040731.8</v>
      </c>
      <c r="X193" s="12"/>
      <c r="Y193" s="12">
        <f>W193+X193</f>
        <v>1040731.8</v>
      </c>
      <c r="Z193" s="12"/>
      <c r="AA193" s="12">
        <f>Y193+Z193</f>
        <v>1040731.8</v>
      </c>
      <c r="AB193" s="12"/>
      <c r="AC193" s="12">
        <f>AA193+AB193</f>
        <v>1040731.8</v>
      </c>
      <c r="AD193" s="12"/>
      <c r="AE193" s="12">
        <f>AC193+AD193</f>
        <v>1040731.8</v>
      </c>
      <c r="AF193" s="12"/>
      <c r="AG193" s="12">
        <f>AE193+AF193</f>
        <v>1040731.8</v>
      </c>
      <c r="AH193" s="21"/>
      <c r="AI193" s="40">
        <f>AG193+AH193</f>
        <v>1040731.8</v>
      </c>
      <c r="AJ193" s="13">
        <v>1432104.5</v>
      </c>
      <c r="AK193" s="13"/>
      <c r="AL193" s="13">
        <f t="shared" si="431"/>
        <v>1432104.5</v>
      </c>
      <c r="AM193" s="13"/>
      <c r="AN193" s="13">
        <f t="shared" si="446"/>
        <v>1432104.5</v>
      </c>
      <c r="AO193" s="13"/>
      <c r="AP193" s="13">
        <f t="shared" si="447"/>
        <v>1432104.5</v>
      </c>
      <c r="AQ193" s="13"/>
      <c r="AR193" s="13">
        <f t="shared" si="448"/>
        <v>1432104.5</v>
      </c>
      <c r="AS193" s="13"/>
      <c r="AT193" s="13">
        <f t="shared" si="449"/>
        <v>1432104.5</v>
      </c>
      <c r="AU193" s="13"/>
      <c r="AV193" s="13">
        <f t="shared" si="450"/>
        <v>1432104.5</v>
      </c>
      <c r="AW193" s="23"/>
      <c r="AX193" s="42">
        <f t="shared" si="451"/>
        <v>1432104.5</v>
      </c>
      <c r="AY193" s="8" t="s">
        <v>233</v>
      </c>
      <c r="AZ193" s="10"/>
    </row>
    <row r="194" spans="1:52" ht="54" x14ac:dyDescent="0.35">
      <c r="A194" s="93" t="s">
        <v>200</v>
      </c>
      <c r="B194" s="98" t="s">
        <v>39</v>
      </c>
      <c r="C194" s="103" t="s">
        <v>354</v>
      </c>
      <c r="D194" s="12">
        <f>D196+D197</f>
        <v>393223.6</v>
      </c>
      <c r="E194" s="40">
        <f>E196+E197</f>
        <v>0</v>
      </c>
      <c r="F194" s="12">
        <f t="shared" si="422"/>
        <v>393223.6</v>
      </c>
      <c r="G194" s="12">
        <f>G196+G197</f>
        <v>0</v>
      </c>
      <c r="H194" s="12">
        <f t="shared" si="439"/>
        <v>393223.6</v>
      </c>
      <c r="I194" s="12">
        <f>I196+I197</f>
        <v>0</v>
      </c>
      <c r="J194" s="12">
        <f t="shared" si="440"/>
        <v>393223.6</v>
      </c>
      <c r="K194" s="12">
        <f>K196+K197</f>
        <v>0</v>
      </c>
      <c r="L194" s="12">
        <f t="shared" si="441"/>
        <v>393223.6</v>
      </c>
      <c r="M194" s="12">
        <f>M196+M197</f>
        <v>0</v>
      </c>
      <c r="N194" s="12">
        <f t="shared" si="442"/>
        <v>393223.6</v>
      </c>
      <c r="O194" s="12">
        <f>O196+O197</f>
        <v>0</v>
      </c>
      <c r="P194" s="12">
        <f t="shared" si="443"/>
        <v>393223.6</v>
      </c>
      <c r="Q194" s="21">
        <f>Q196+Q197</f>
        <v>0</v>
      </c>
      <c r="R194" s="40">
        <f t="shared" si="444"/>
        <v>393223.6</v>
      </c>
      <c r="S194" s="12">
        <f t="shared" ref="S194:AJ194" si="452">S196+S197</f>
        <v>0</v>
      </c>
      <c r="T194" s="40">
        <f>T196+T197</f>
        <v>0</v>
      </c>
      <c r="U194" s="12">
        <f t="shared" si="429"/>
        <v>0</v>
      </c>
      <c r="V194" s="12">
        <f>V196+V197</f>
        <v>0</v>
      </c>
      <c r="W194" s="12">
        <f t="shared" si="445"/>
        <v>0</v>
      </c>
      <c r="X194" s="12">
        <f>X196+X197</f>
        <v>0</v>
      </c>
      <c r="Y194" s="12">
        <f>W194+X194</f>
        <v>0</v>
      </c>
      <c r="Z194" s="12">
        <f>Z196+Z197</f>
        <v>0</v>
      </c>
      <c r="AA194" s="12">
        <f>Y194+Z194</f>
        <v>0</v>
      </c>
      <c r="AB194" s="12">
        <f>AB196+AB197</f>
        <v>0</v>
      </c>
      <c r="AC194" s="12">
        <f>AA194+AB194</f>
        <v>0</v>
      </c>
      <c r="AD194" s="12">
        <f>AD196+AD197</f>
        <v>0</v>
      </c>
      <c r="AE194" s="12">
        <f>AC194+AD194</f>
        <v>0</v>
      </c>
      <c r="AF194" s="12">
        <f>AF196+AF197</f>
        <v>0</v>
      </c>
      <c r="AG194" s="12">
        <f>AE194+AF194</f>
        <v>0</v>
      </c>
      <c r="AH194" s="21">
        <f>AH196+AH197</f>
        <v>0</v>
      </c>
      <c r="AI194" s="40">
        <f>AG194+AH194</f>
        <v>0</v>
      </c>
      <c r="AJ194" s="12">
        <f t="shared" si="452"/>
        <v>0</v>
      </c>
      <c r="AK194" s="13">
        <f>AK196+AK197</f>
        <v>0</v>
      </c>
      <c r="AL194" s="13">
        <f t="shared" si="431"/>
        <v>0</v>
      </c>
      <c r="AM194" s="13">
        <f>AM196+AM197</f>
        <v>0</v>
      </c>
      <c r="AN194" s="13">
        <f t="shared" si="446"/>
        <v>0</v>
      </c>
      <c r="AO194" s="13">
        <f>AO196+AO197</f>
        <v>0</v>
      </c>
      <c r="AP194" s="13">
        <f t="shared" si="447"/>
        <v>0</v>
      </c>
      <c r="AQ194" s="13">
        <f>AQ196+AQ197</f>
        <v>0</v>
      </c>
      <c r="AR194" s="13">
        <f t="shared" si="448"/>
        <v>0</v>
      </c>
      <c r="AS194" s="13">
        <f>AS196+AS197</f>
        <v>0</v>
      </c>
      <c r="AT194" s="13">
        <f t="shared" si="449"/>
        <v>0</v>
      </c>
      <c r="AU194" s="13">
        <f>AU196+AU197</f>
        <v>0</v>
      </c>
      <c r="AV194" s="13">
        <f t="shared" si="450"/>
        <v>0</v>
      </c>
      <c r="AW194" s="23">
        <f>AW196+AW197</f>
        <v>0</v>
      </c>
      <c r="AX194" s="42">
        <f t="shared" si="451"/>
        <v>0</v>
      </c>
      <c r="AZ194" s="10"/>
    </row>
    <row r="195" spans="1:52" x14ac:dyDescent="0.35">
      <c r="A195" s="93"/>
      <c r="B195" s="98" t="s">
        <v>5</v>
      </c>
      <c r="C195" s="103"/>
      <c r="D195" s="12"/>
      <c r="E195" s="40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21"/>
      <c r="R195" s="40"/>
      <c r="S195" s="12"/>
      <c r="T195" s="40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21"/>
      <c r="AI195" s="40"/>
      <c r="AJ195" s="12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23"/>
      <c r="AX195" s="42"/>
      <c r="AZ195" s="10"/>
    </row>
    <row r="196" spans="1:52" s="3" customFormat="1" hidden="1" x14ac:dyDescent="0.35">
      <c r="A196" s="1"/>
      <c r="B196" s="18" t="s">
        <v>6</v>
      </c>
      <c r="C196" s="18"/>
      <c r="D196" s="12">
        <v>98306</v>
      </c>
      <c r="E196" s="40"/>
      <c r="F196" s="12">
        <f t="shared" si="422"/>
        <v>98306</v>
      </c>
      <c r="G196" s="12"/>
      <c r="H196" s="12">
        <f t="shared" ref="H196:H198" si="453">F196+G196</f>
        <v>98306</v>
      </c>
      <c r="I196" s="12"/>
      <c r="J196" s="12">
        <f t="shared" ref="J196:J198" si="454">H196+I196</f>
        <v>98306</v>
      </c>
      <c r="K196" s="12"/>
      <c r="L196" s="12">
        <f t="shared" ref="L196:L198" si="455">J196+K196</f>
        <v>98306</v>
      </c>
      <c r="M196" s="12"/>
      <c r="N196" s="12">
        <f t="shared" ref="N196:N198" si="456">L196+M196</f>
        <v>98306</v>
      </c>
      <c r="O196" s="12"/>
      <c r="P196" s="12">
        <f t="shared" ref="P196:P198" si="457">N196+O196</f>
        <v>98306</v>
      </c>
      <c r="Q196" s="21"/>
      <c r="R196" s="12">
        <f t="shared" ref="R196:R198" si="458">P196+Q196</f>
        <v>98306</v>
      </c>
      <c r="S196" s="12">
        <v>0</v>
      </c>
      <c r="T196" s="40"/>
      <c r="U196" s="12">
        <f t="shared" si="429"/>
        <v>0</v>
      </c>
      <c r="V196" s="12"/>
      <c r="W196" s="12">
        <f t="shared" ref="W196:W198" si="459">U196+V196</f>
        <v>0</v>
      </c>
      <c r="X196" s="12"/>
      <c r="Y196" s="12">
        <f>W196+X196</f>
        <v>0</v>
      </c>
      <c r="Z196" s="12"/>
      <c r="AA196" s="12">
        <f>Y196+Z196</f>
        <v>0</v>
      </c>
      <c r="AB196" s="12"/>
      <c r="AC196" s="12">
        <f>AA196+AB196</f>
        <v>0</v>
      </c>
      <c r="AD196" s="12"/>
      <c r="AE196" s="12">
        <f>AC196+AD196</f>
        <v>0</v>
      </c>
      <c r="AF196" s="12"/>
      <c r="AG196" s="12">
        <f>AE196+AF196</f>
        <v>0</v>
      </c>
      <c r="AH196" s="21"/>
      <c r="AI196" s="12">
        <f>AG196+AH196</f>
        <v>0</v>
      </c>
      <c r="AJ196" s="13">
        <v>0</v>
      </c>
      <c r="AK196" s="13"/>
      <c r="AL196" s="13">
        <f t="shared" si="431"/>
        <v>0</v>
      </c>
      <c r="AM196" s="13"/>
      <c r="AN196" s="13">
        <f t="shared" ref="AN196:AN198" si="460">AL196+AM196</f>
        <v>0</v>
      </c>
      <c r="AO196" s="13"/>
      <c r="AP196" s="13">
        <f t="shared" ref="AP196:AP198" si="461">AN196+AO196</f>
        <v>0</v>
      </c>
      <c r="AQ196" s="13"/>
      <c r="AR196" s="13">
        <f t="shared" ref="AR196:AR198" si="462">AP196+AQ196</f>
        <v>0</v>
      </c>
      <c r="AS196" s="13"/>
      <c r="AT196" s="13">
        <f t="shared" ref="AT196:AT198" si="463">AR196+AS196</f>
        <v>0</v>
      </c>
      <c r="AU196" s="13"/>
      <c r="AV196" s="13">
        <f t="shared" ref="AV196:AV198" si="464">AT196+AU196</f>
        <v>0</v>
      </c>
      <c r="AW196" s="23"/>
      <c r="AX196" s="13">
        <f t="shared" ref="AX196:AX198" si="465">AV196+AW196</f>
        <v>0</v>
      </c>
      <c r="AY196" s="8" t="s">
        <v>226</v>
      </c>
      <c r="AZ196" s="10">
        <v>0</v>
      </c>
    </row>
    <row r="197" spans="1:52" x14ac:dyDescent="0.35">
      <c r="A197" s="93"/>
      <c r="B197" s="98" t="s">
        <v>20</v>
      </c>
      <c r="C197" s="98"/>
      <c r="D197" s="12">
        <v>294917.59999999998</v>
      </c>
      <c r="E197" s="40"/>
      <c r="F197" s="12">
        <f t="shared" si="422"/>
        <v>294917.59999999998</v>
      </c>
      <c r="G197" s="12"/>
      <c r="H197" s="12">
        <f t="shared" si="453"/>
        <v>294917.59999999998</v>
      </c>
      <c r="I197" s="12"/>
      <c r="J197" s="12">
        <f t="shared" si="454"/>
        <v>294917.59999999998</v>
      </c>
      <c r="K197" s="12"/>
      <c r="L197" s="12">
        <f t="shared" si="455"/>
        <v>294917.59999999998</v>
      </c>
      <c r="M197" s="12"/>
      <c r="N197" s="12">
        <f t="shared" si="456"/>
        <v>294917.59999999998</v>
      </c>
      <c r="O197" s="12"/>
      <c r="P197" s="12">
        <f t="shared" si="457"/>
        <v>294917.59999999998</v>
      </c>
      <c r="Q197" s="21"/>
      <c r="R197" s="40">
        <f t="shared" si="458"/>
        <v>294917.59999999998</v>
      </c>
      <c r="S197" s="12">
        <v>0</v>
      </c>
      <c r="T197" s="40"/>
      <c r="U197" s="12">
        <f t="shared" si="429"/>
        <v>0</v>
      </c>
      <c r="V197" s="12"/>
      <c r="W197" s="12">
        <f t="shared" si="459"/>
        <v>0</v>
      </c>
      <c r="X197" s="12"/>
      <c r="Y197" s="12">
        <f>W197+X197</f>
        <v>0</v>
      </c>
      <c r="Z197" s="12"/>
      <c r="AA197" s="12">
        <f>Y197+Z197</f>
        <v>0</v>
      </c>
      <c r="AB197" s="12"/>
      <c r="AC197" s="12">
        <f>AA197+AB197</f>
        <v>0</v>
      </c>
      <c r="AD197" s="12"/>
      <c r="AE197" s="12">
        <f>AC197+AD197</f>
        <v>0</v>
      </c>
      <c r="AF197" s="12"/>
      <c r="AG197" s="12">
        <f>AE197+AF197</f>
        <v>0</v>
      </c>
      <c r="AH197" s="21"/>
      <c r="AI197" s="40">
        <f>AG197+AH197</f>
        <v>0</v>
      </c>
      <c r="AJ197" s="13">
        <v>0</v>
      </c>
      <c r="AK197" s="13"/>
      <c r="AL197" s="13">
        <f t="shared" si="431"/>
        <v>0</v>
      </c>
      <c r="AM197" s="13"/>
      <c r="AN197" s="13">
        <f t="shared" si="460"/>
        <v>0</v>
      </c>
      <c r="AO197" s="13"/>
      <c r="AP197" s="13">
        <f t="shared" si="461"/>
        <v>0</v>
      </c>
      <c r="AQ197" s="13"/>
      <c r="AR197" s="13">
        <f t="shared" si="462"/>
        <v>0</v>
      </c>
      <c r="AS197" s="13"/>
      <c r="AT197" s="13">
        <f t="shared" si="463"/>
        <v>0</v>
      </c>
      <c r="AU197" s="13"/>
      <c r="AV197" s="13">
        <f t="shared" si="464"/>
        <v>0</v>
      </c>
      <c r="AW197" s="23"/>
      <c r="AX197" s="42">
        <f t="shared" si="465"/>
        <v>0</v>
      </c>
      <c r="AY197" s="8" t="s">
        <v>233</v>
      </c>
      <c r="AZ197" s="10"/>
    </row>
    <row r="198" spans="1:52" ht="54" x14ac:dyDescent="0.35">
      <c r="A198" s="93" t="s">
        <v>201</v>
      </c>
      <c r="B198" s="98" t="s">
        <v>40</v>
      </c>
      <c r="C198" s="103" t="s">
        <v>354</v>
      </c>
      <c r="D198" s="12">
        <f>D200+D201</f>
        <v>100000</v>
      </c>
      <c r="E198" s="40">
        <f>E200+E201</f>
        <v>0</v>
      </c>
      <c r="F198" s="12">
        <f t="shared" si="422"/>
        <v>100000</v>
      </c>
      <c r="G198" s="12">
        <f>G200+G201</f>
        <v>0</v>
      </c>
      <c r="H198" s="12">
        <f t="shared" si="453"/>
        <v>100000</v>
      </c>
      <c r="I198" s="12">
        <f>I200+I201</f>
        <v>0</v>
      </c>
      <c r="J198" s="12">
        <f t="shared" si="454"/>
        <v>100000</v>
      </c>
      <c r="K198" s="12">
        <f>K200+K201</f>
        <v>0</v>
      </c>
      <c r="L198" s="12">
        <f t="shared" si="455"/>
        <v>100000</v>
      </c>
      <c r="M198" s="12">
        <f>M200+M201</f>
        <v>-100000</v>
      </c>
      <c r="N198" s="12">
        <f t="shared" si="456"/>
        <v>0</v>
      </c>
      <c r="O198" s="12">
        <f>O200+O201</f>
        <v>0</v>
      </c>
      <c r="P198" s="12">
        <f t="shared" si="457"/>
        <v>0</v>
      </c>
      <c r="Q198" s="21">
        <f>Q200+Q201</f>
        <v>0</v>
      </c>
      <c r="R198" s="40">
        <f t="shared" si="458"/>
        <v>0</v>
      </c>
      <c r="S198" s="12">
        <f t="shared" ref="S198:AJ198" si="466">S200+S201</f>
        <v>999358.3</v>
      </c>
      <c r="T198" s="40">
        <f>T200+T201</f>
        <v>0</v>
      </c>
      <c r="U198" s="12">
        <f t="shared" si="429"/>
        <v>999358.3</v>
      </c>
      <c r="V198" s="12">
        <f>V200+V201</f>
        <v>0</v>
      </c>
      <c r="W198" s="12">
        <f t="shared" si="459"/>
        <v>999358.3</v>
      </c>
      <c r="X198" s="12">
        <f>X200+X201</f>
        <v>0</v>
      </c>
      <c r="Y198" s="12">
        <f>W198+X198</f>
        <v>999358.3</v>
      </c>
      <c r="Z198" s="12">
        <f>Z200+Z201</f>
        <v>0</v>
      </c>
      <c r="AA198" s="12">
        <f>Y198+Z198</f>
        <v>999358.3</v>
      </c>
      <c r="AB198" s="12">
        <f>AB200+AB201</f>
        <v>0</v>
      </c>
      <c r="AC198" s="12">
        <f>AA198+AB198</f>
        <v>999358.3</v>
      </c>
      <c r="AD198" s="12">
        <f>AD200+AD201</f>
        <v>100000</v>
      </c>
      <c r="AE198" s="12">
        <f>AC198+AD198</f>
        <v>1099358.3</v>
      </c>
      <c r="AF198" s="12">
        <f>AF200+AF201</f>
        <v>0</v>
      </c>
      <c r="AG198" s="12">
        <f>AE198+AF198</f>
        <v>1099358.3</v>
      </c>
      <c r="AH198" s="21">
        <f>AH200+AH201</f>
        <v>0</v>
      </c>
      <c r="AI198" s="40">
        <f>AG198+AH198</f>
        <v>1099358.3</v>
      </c>
      <c r="AJ198" s="12">
        <f t="shared" si="466"/>
        <v>100000</v>
      </c>
      <c r="AK198" s="13">
        <f>AK200+AK201</f>
        <v>0</v>
      </c>
      <c r="AL198" s="13">
        <f t="shared" si="431"/>
        <v>100000</v>
      </c>
      <c r="AM198" s="13">
        <f>AM200+AM201</f>
        <v>0</v>
      </c>
      <c r="AN198" s="13">
        <f t="shared" si="460"/>
        <v>100000</v>
      </c>
      <c r="AO198" s="13">
        <f>AO200+AO201</f>
        <v>0</v>
      </c>
      <c r="AP198" s="13">
        <f t="shared" si="461"/>
        <v>100000</v>
      </c>
      <c r="AQ198" s="13">
        <f>AQ200+AQ201</f>
        <v>0</v>
      </c>
      <c r="AR198" s="13">
        <f t="shared" si="462"/>
        <v>100000</v>
      </c>
      <c r="AS198" s="13">
        <f>AS200+AS201</f>
        <v>0</v>
      </c>
      <c r="AT198" s="13">
        <f t="shared" si="463"/>
        <v>100000</v>
      </c>
      <c r="AU198" s="13">
        <f>AU200+AU201</f>
        <v>0</v>
      </c>
      <c r="AV198" s="13">
        <f t="shared" si="464"/>
        <v>100000</v>
      </c>
      <c r="AW198" s="23">
        <f>AW200+AW201</f>
        <v>0</v>
      </c>
      <c r="AX198" s="42">
        <f t="shared" si="465"/>
        <v>100000</v>
      </c>
      <c r="AZ198" s="10"/>
    </row>
    <row r="199" spans="1:52" x14ac:dyDescent="0.35">
      <c r="A199" s="93"/>
      <c r="B199" s="98" t="s">
        <v>5</v>
      </c>
      <c r="C199" s="103"/>
      <c r="D199" s="12"/>
      <c r="E199" s="40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21"/>
      <c r="R199" s="40"/>
      <c r="S199" s="12"/>
      <c r="T199" s="40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21"/>
      <c r="AI199" s="40"/>
      <c r="AJ199" s="12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23"/>
      <c r="AX199" s="42"/>
      <c r="AZ199" s="10"/>
    </row>
    <row r="200" spans="1:52" s="3" customFormat="1" hidden="1" x14ac:dyDescent="0.35">
      <c r="A200" s="1"/>
      <c r="B200" s="18" t="s">
        <v>6</v>
      </c>
      <c r="C200" s="18"/>
      <c r="D200" s="12">
        <v>25000</v>
      </c>
      <c r="E200" s="40"/>
      <c r="F200" s="12">
        <f t="shared" si="422"/>
        <v>25000</v>
      </c>
      <c r="G200" s="12"/>
      <c r="H200" s="12">
        <f t="shared" ref="H200:H202" si="467">F200+G200</f>
        <v>25000</v>
      </c>
      <c r="I200" s="12"/>
      <c r="J200" s="12">
        <f t="shared" ref="J200:J202" si="468">H200+I200</f>
        <v>25000</v>
      </c>
      <c r="K200" s="12"/>
      <c r="L200" s="12">
        <f t="shared" ref="L200:L202" si="469">J200+K200</f>
        <v>25000</v>
      </c>
      <c r="M200" s="12">
        <v>-25000</v>
      </c>
      <c r="N200" s="12">
        <f t="shared" ref="N200:N202" si="470">L200+M200</f>
        <v>0</v>
      </c>
      <c r="O200" s="12"/>
      <c r="P200" s="12">
        <f t="shared" ref="P200:P202" si="471">N200+O200</f>
        <v>0</v>
      </c>
      <c r="Q200" s="21"/>
      <c r="R200" s="12">
        <f t="shared" ref="R200:R202" si="472">P200+Q200</f>
        <v>0</v>
      </c>
      <c r="S200" s="12">
        <v>284496.90000000002</v>
      </c>
      <c r="T200" s="40"/>
      <c r="U200" s="12">
        <f t="shared" si="429"/>
        <v>284496.90000000002</v>
      </c>
      <c r="V200" s="12"/>
      <c r="W200" s="12">
        <f t="shared" ref="W200:W202" si="473">U200+V200</f>
        <v>284496.90000000002</v>
      </c>
      <c r="X200" s="12"/>
      <c r="Y200" s="12">
        <f>W200+X200</f>
        <v>284496.90000000002</v>
      </c>
      <c r="Z200" s="12"/>
      <c r="AA200" s="12">
        <f>Y200+Z200</f>
        <v>284496.90000000002</v>
      </c>
      <c r="AB200" s="12"/>
      <c r="AC200" s="12">
        <f>AA200+AB200</f>
        <v>284496.90000000002</v>
      </c>
      <c r="AD200" s="12">
        <v>25000</v>
      </c>
      <c r="AE200" s="12">
        <f>AC200+AD200</f>
        <v>309496.90000000002</v>
      </c>
      <c r="AF200" s="12"/>
      <c r="AG200" s="12">
        <f>AE200+AF200</f>
        <v>309496.90000000002</v>
      </c>
      <c r="AH200" s="21"/>
      <c r="AI200" s="12">
        <f>AG200+AH200</f>
        <v>309496.90000000002</v>
      </c>
      <c r="AJ200" s="13">
        <v>25000</v>
      </c>
      <c r="AK200" s="13"/>
      <c r="AL200" s="13">
        <f t="shared" si="431"/>
        <v>25000</v>
      </c>
      <c r="AM200" s="13"/>
      <c r="AN200" s="13">
        <f t="shared" ref="AN200:AN202" si="474">AL200+AM200</f>
        <v>25000</v>
      </c>
      <c r="AO200" s="13"/>
      <c r="AP200" s="13">
        <f t="shared" ref="AP200:AP202" si="475">AN200+AO200</f>
        <v>25000</v>
      </c>
      <c r="AQ200" s="13"/>
      <c r="AR200" s="13">
        <f t="shared" ref="AR200:AR202" si="476">AP200+AQ200</f>
        <v>25000</v>
      </c>
      <c r="AS200" s="13"/>
      <c r="AT200" s="13">
        <f t="shared" ref="AT200:AT202" si="477">AR200+AS200</f>
        <v>25000</v>
      </c>
      <c r="AU200" s="13"/>
      <c r="AV200" s="13">
        <f t="shared" ref="AV200:AV202" si="478">AT200+AU200</f>
        <v>25000</v>
      </c>
      <c r="AW200" s="23"/>
      <c r="AX200" s="13">
        <f t="shared" ref="AX200:AX202" si="479">AV200+AW200</f>
        <v>25000</v>
      </c>
      <c r="AY200" s="8" t="s">
        <v>225</v>
      </c>
      <c r="AZ200" s="10">
        <v>0</v>
      </c>
    </row>
    <row r="201" spans="1:52" x14ac:dyDescent="0.35">
      <c r="A201" s="93"/>
      <c r="B201" s="98" t="s">
        <v>20</v>
      </c>
      <c r="C201" s="98"/>
      <c r="D201" s="12">
        <v>75000</v>
      </c>
      <c r="E201" s="40"/>
      <c r="F201" s="12">
        <f t="shared" si="422"/>
        <v>75000</v>
      </c>
      <c r="G201" s="12"/>
      <c r="H201" s="12">
        <f t="shared" si="467"/>
        <v>75000</v>
      </c>
      <c r="I201" s="12"/>
      <c r="J201" s="12">
        <f t="shared" si="468"/>
        <v>75000</v>
      </c>
      <c r="K201" s="12"/>
      <c r="L201" s="12">
        <f t="shared" si="469"/>
        <v>75000</v>
      </c>
      <c r="M201" s="12">
        <v>-75000</v>
      </c>
      <c r="N201" s="12">
        <f t="shared" si="470"/>
        <v>0</v>
      </c>
      <c r="O201" s="12"/>
      <c r="P201" s="12">
        <f t="shared" si="471"/>
        <v>0</v>
      </c>
      <c r="Q201" s="21"/>
      <c r="R201" s="40">
        <f t="shared" si="472"/>
        <v>0</v>
      </c>
      <c r="S201" s="12">
        <v>714861.4</v>
      </c>
      <c r="T201" s="40"/>
      <c r="U201" s="12">
        <f t="shared" si="429"/>
        <v>714861.4</v>
      </c>
      <c r="V201" s="12"/>
      <c r="W201" s="12">
        <f t="shared" si="473"/>
        <v>714861.4</v>
      </c>
      <c r="X201" s="12"/>
      <c r="Y201" s="12">
        <f>W201+X201</f>
        <v>714861.4</v>
      </c>
      <c r="Z201" s="12"/>
      <c r="AA201" s="12">
        <f>Y201+Z201</f>
        <v>714861.4</v>
      </c>
      <c r="AB201" s="12"/>
      <c r="AC201" s="12">
        <f>AA201+AB201</f>
        <v>714861.4</v>
      </c>
      <c r="AD201" s="12">
        <v>75000</v>
      </c>
      <c r="AE201" s="12">
        <f>AC201+AD201</f>
        <v>789861.4</v>
      </c>
      <c r="AF201" s="12"/>
      <c r="AG201" s="12">
        <f>AE201+AF201</f>
        <v>789861.4</v>
      </c>
      <c r="AH201" s="21"/>
      <c r="AI201" s="40">
        <f>AG201+AH201</f>
        <v>789861.4</v>
      </c>
      <c r="AJ201" s="13">
        <v>75000</v>
      </c>
      <c r="AK201" s="13"/>
      <c r="AL201" s="13">
        <f t="shared" si="431"/>
        <v>75000</v>
      </c>
      <c r="AM201" s="13"/>
      <c r="AN201" s="13">
        <f t="shared" si="474"/>
        <v>75000</v>
      </c>
      <c r="AO201" s="13"/>
      <c r="AP201" s="13">
        <f t="shared" si="475"/>
        <v>75000</v>
      </c>
      <c r="AQ201" s="13"/>
      <c r="AR201" s="13">
        <f t="shared" si="476"/>
        <v>75000</v>
      </c>
      <c r="AS201" s="13"/>
      <c r="AT201" s="13">
        <f t="shared" si="477"/>
        <v>75000</v>
      </c>
      <c r="AU201" s="13"/>
      <c r="AV201" s="13">
        <f t="shared" si="478"/>
        <v>75000</v>
      </c>
      <c r="AW201" s="23"/>
      <c r="AX201" s="42">
        <f t="shared" si="479"/>
        <v>75000</v>
      </c>
      <c r="AY201" s="8" t="s">
        <v>233</v>
      </c>
      <c r="AZ201" s="10"/>
    </row>
    <row r="202" spans="1:52" ht="54" x14ac:dyDescent="0.35">
      <c r="A202" s="93" t="s">
        <v>202</v>
      </c>
      <c r="B202" s="98" t="s">
        <v>240</v>
      </c>
      <c r="C202" s="103" t="s">
        <v>354</v>
      </c>
      <c r="D202" s="12">
        <f>D204+D205</f>
        <v>344108.19999999995</v>
      </c>
      <c r="E202" s="40">
        <f>E204+E205</f>
        <v>0</v>
      </c>
      <c r="F202" s="12">
        <f t="shared" si="422"/>
        <v>344108.19999999995</v>
      </c>
      <c r="G202" s="12">
        <f>G204+G205</f>
        <v>13812.6</v>
      </c>
      <c r="H202" s="12">
        <f t="shared" si="467"/>
        <v>357920.79999999993</v>
      </c>
      <c r="I202" s="12">
        <f>I204+I205</f>
        <v>0</v>
      </c>
      <c r="J202" s="12">
        <f t="shared" si="468"/>
        <v>357920.79999999993</v>
      </c>
      <c r="K202" s="12">
        <f>K204+K205</f>
        <v>0</v>
      </c>
      <c r="L202" s="12">
        <f t="shared" si="469"/>
        <v>357920.79999999993</v>
      </c>
      <c r="M202" s="12">
        <f>M204+M205</f>
        <v>-292714.65999999997</v>
      </c>
      <c r="N202" s="12">
        <f t="shared" si="470"/>
        <v>65206.139999999956</v>
      </c>
      <c r="O202" s="12">
        <f>O204+O205</f>
        <v>0</v>
      </c>
      <c r="P202" s="12">
        <f t="shared" si="471"/>
        <v>65206.139999999956</v>
      </c>
      <c r="Q202" s="21">
        <f>Q204+Q205</f>
        <v>0</v>
      </c>
      <c r="R202" s="40">
        <f t="shared" si="472"/>
        <v>65206.139999999956</v>
      </c>
      <c r="S202" s="12">
        <f t="shared" ref="S202:AJ202" si="480">S204+S205</f>
        <v>50000</v>
      </c>
      <c r="T202" s="40">
        <f>T204+T205</f>
        <v>0</v>
      </c>
      <c r="U202" s="12">
        <f t="shared" si="429"/>
        <v>50000</v>
      </c>
      <c r="V202" s="12">
        <f>V204+V205</f>
        <v>0</v>
      </c>
      <c r="W202" s="12">
        <f t="shared" si="473"/>
        <v>50000</v>
      </c>
      <c r="X202" s="12">
        <f>X204+X205</f>
        <v>0</v>
      </c>
      <c r="Y202" s="12">
        <f>W202+X202</f>
        <v>50000</v>
      </c>
      <c r="Z202" s="12">
        <f>Z204+Z205</f>
        <v>0</v>
      </c>
      <c r="AA202" s="12">
        <f>Y202+Z202</f>
        <v>50000</v>
      </c>
      <c r="AB202" s="12">
        <f>AB204+AB205</f>
        <v>0</v>
      </c>
      <c r="AC202" s="12">
        <f>AA202+AB202</f>
        <v>50000</v>
      </c>
      <c r="AD202" s="12">
        <f>AD204+AD205</f>
        <v>334152.15999999997</v>
      </c>
      <c r="AE202" s="12">
        <f>AC202+AD202</f>
        <v>384152.16</v>
      </c>
      <c r="AF202" s="12">
        <f>AF204+AF205</f>
        <v>0</v>
      </c>
      <c r="AG202" s="12">
        <f>AE202+AF202</f>
        <v>384152.16</v>
      </c>
      <c r="AH202" s="21">
        <f>AH204+AH205</f>
        <v>0</v>
      </c>
      <c r="AI202" s="40">
        <f>AG202+AH202</f>
        <v>384152.16</v>
      </c>
      <c r="AJ202" s="12">
        <f t="shared" si="480"/>
        <v>0</v>
      </c>
      <c r="AK202" s="13">
        <f>AK204+AK205</f>
        <v>0</v>
      </c>
      <c r="AL202" s="13">
        <f t="shared" si="431"/>
        <v>0</v>
      </c>
      <c r="AM202" s="13">
        <f>AM204+AM205</f>
        <v>0</v>
      </c>
      <c r="AN202" s="13">
        <f t="shared" si="474"/>
        <v>0</v>
      </c>
      <c r="AO202" s="13">
        <f>AO204+AO205</f>
        <v>0</v>
      </c>
      <c r="AP202" s="13">
        <f t="shared" si="475"/>
        <v>0</v>
      </c>
      <c r="AQ202" s="13">
        <f>AQ204+AQ205</f>
        <v>0</v>
      </c>
      <c r="AR202" s="13">
        <f t="shared" si="476"/>
        <v>0</v>
      </c>
      <c r="AS202" s="13">
        <f>AS204+AS205</f>
        <v>0</v>
      </c>
      <c r="AT202" s="13">
        <f t="shared" si="477"/>
        <v>0</v>
      </c>
      <c r="AU202" s="13">
        <f>AU204+AU205</f>
        <v>0</v>
      </c>
      <c r="AV202" s="13">
        <f t="shared" si="478"/>
        <v>0</v>
      </c>
      <c r="AW202" s="23">
        <f>AW204+AW205</f>
        <v>0</v>
      </c>
      <c r="AX202" s="42">
        <f t="shared" si="479"/>
        <v>0</v>
      </c>
      <c r="AZ202" s="10"/>
    </row>
    <row r="203" spans="1:52" x14ac:dyDescent="0.35">
      <c r="A203" s="93"/>
      <c r="B203" s="98" t="s">
        <v>5</v>
      </c>
      <c r="C203" s="103"/>
      <c r="D203" s="12"/>
      <c r="E203" s="40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21"/>
      <c r="R203" s="40"/>
      <c r="S203" s="12"/>
      <c r="T203" s="40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21"/>
      <c r="AI203" s="40"/>
      <c r="AJ203" s="12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23"/>
      <c r="AX203" s="42"/>
      <c r="AZ203" s="10"/>
    </row>
    <row r="204" spans="1:52" s="3" customFormat="1" hidden="1" x14ac:dyDescent="0.35">
      <c r="A204" s="1"/>
      <c r="B204" s="18" t="s">
        <v>6</v>
      </c>
      <c r="C204" s="18"/>
      <c r="D204" s="12">
        <v>48527.100000000006</v>
      </c>
      <c r="E204" s="40"/>
      <c r="F204" s="12">
        <f t="shared" si="422"/>
        <v>48527.100000000006</v>
      </c>
      <c r="G204" s="12">
        <v>13812.6</v>
      </c>
      <c r="H204" s="12">
        <f t="shared" ref="H204:H208" si="481">F204+G204</f>
        <v>62339.700000000004</v>
      </c>
      <c r="I204" s="12"/>
      <c r="J204" s="12">
        <f t="shared" ref="J204:J208" si="482">H204+I204</f>
        <v>62339.700000000004</v>
      </c>
      <c r="K204" s="12"/>
      <c r="L204" s="12">
        <f t="shared" ref="L204:L208" si="483">J204+K204</f>
        <v>62339.700000000004</v>
      </c>
      <c r="M204" s="12">
        <v>-38571.06</v>
      </c>
      <c r="N204" s="12">
        <f t="shared" ref="N204:N208" si="484">L204+M204</f>
        <v>23768.640000000007</v>
      </c>
      <c r="O204" s="12"/>
      <c r="P204" s="12">
        <f t="shared" ref="P204:P208" si="485">N204+O204</f>
        <v>23768.640000000007</v>
      </c>
      <c r="Q204" s="21"/>
      <c r="R204" s="12">
        <f t="shared" ref="R204:R208" si="486">P204+Q204</f>
        <v>23768.640000000007</v>
      </c>
      <c r="S204" s="12">
        <v>50000</v>
      </c>
      <c r="T204" s="40"/>
      <c r="U204" s="12">
        <f t="shared" si="429"/>
        <v>50000</v>
      </c>
      <c r="V204" s="12"/>
      <c r="W204" s="12">
        <f t="shared" ref="W204:W208" si="487">U204+V204</f>
        <v>50000</v>
      </c>
      <c r="X204" s="12"/>
      <c r="Y204" s="12">
        <f>W204+X204</f>
        <v>50000</v>
      </c>
      <c r="Z204" s="12"/>
      <c r="AA204" s="12">
        <f>Y204+Z204</f>
        <v>50000</v>
      </c>
      <c r="AB204" s="12"/>
      <c r="AC204" s="12">
        <f>AA204+AB204</f>
        <v>50000</v>
      </c>
      <c r="AD204" s="12">
        <v>38571.06</v>
      </c>
      <c r="AE204" s="12">
        <f>AC204+AD204</f>
        <v>88571.06</v>
      </c>
      <c r="AF204" s="12"/>
      <c r="AG204" s="12">
        <f>AE204+AF204</f>
        <v>88571.06</v>
      </c>
      <c r="AH204" s="21"/>
      <c r="AI204" s="12">
        <f>AG204+AH204</f>
        <v>88571.06</v>
      </c>
      <c r="AJ204" s="13">
        <v>0</v>
      </c>
      <c r="AK204" s="13"/>
      <c r="AL204" s="13">
        <f t="shared" si="431"/>
        <v>0</v>
      </c>
      <c r="AM204" s="13"/>
      <c r="AN204" s="13">
        <f t="shared" ref="AN204:AN208" si="488">AL204+AM204</f>
        <v>0</v>
      </c>
      <c r="AO204" s="13"/>
      <c r="AP204" s="13">
        <f t="shared" ref="AP204:AP208" si="489">AN204+AO204</f>
        <v>0</v>
      </c>
      <c r="AQ204" s="13"/>
      <c r="AR204" s="13">
        <f t="shared" ref="AR204:AR208" si="490">AP204+AQ204</f>
        <v>0</v>
      </c>
      <c r="AS204" s="13"/>
      <c r="AT204" s="13">
        <f t="shared" ref="AT204:AT208" si="491">AR204+AS204</f>
        <v>0</v>
      </c>
      <c r="AU204" s="13"/>
      <c r="AV204" s="13">
        <f t="shared" ref="AV204:AV208" si="492">AT204+AU204</f>
        <v>0</v>
      </c>
      <c r="AW204" s="23"/>
      <c r="AX204" s="13">
        <f t="shared" ref="AX204:AX208" si="493">AV204+AW204</f>
        <v>0</v>
      </c>
      <c r="AY204" s="8" t="s">
        <v>231</v>
      </c>
      <c r="AZ204" s="10">
        <v>0</v>
      </c>
    </row>
    <row r="205" spans="1:52" x14ac:dyDescent="0.35">
      <c r="A205" s="93"/>
      <c r="B205" s="98" t="s">
        <v>20</v>
      </c>
      <c r="C205" s="98"/>
      <c r="D205" s="12">
        <v>295581.09999999998</v>
      </c>
      <c r="E205" s="40"/>
      <c r="F205" s="12">
        <f t="shared" si="422"/>
        <v>295581.09999999998</v>
      </c>
      <c r="G205" s="12"/>
      <c r="H205" s="12">
        <f t="shared" si="481"/>
        <v>295581.09999999998</v>
      </c>
      <c r="I205" s="12"/>
      <c r="J205" s="12">
        <f t="shared" si="482"/>
        <v>295581.09999999998</v>
      </c>
      <c r="K205" s="12"/>
      <c r="L205" s="12">
        <f t="shared" si="483"/>
        <v>295581.09999999998</v>
      </c>
      <c r="M205" s="12">
        <f>-295581.1+41437.5</f>
        <v>-254143.59999999998</v>
      </c>
      <c r="N205" s="12">
        <f t="shared" si="484"/>
        <v>41437.5</v>
      </c>
      <c r="O205" s="12"/>
      <c r="P205" s="12">
        <f t="shared" si="485"/>
        <v>41437.5</v>
      </c>
      <c r="Q205" s="21"/>
      <c r="R205" s="40">
        <f t="shared" si="486"/>
        <v>41437.5</v>
      </c>
      <c r="S205" s="12">
        <v>0</v>
      </c>
      <c r="T205" s="40"/>
      <c r="U205" s="12">
        <f t="shared" si="429"/>
        <v>0</v>
      </c>
      <c r="V205" s="12"/>
      <c r="W205" s="12">
        <f t="shared" si="487"/>
        <v>0</v>
      </c>
      <c r="X205" s="12"/>
      <c r="Y205" s="12">
        <f>W205+X205</f>
        <v>0</v>
      </c>
      <c r="Z205" s="12"/>
      <c r="AA205" s="12">
        <f>Y205+Z205</f>
        <v>0</v>
      </c>
      <c r="AB205" s="12"/>
      <c r="AC205" s="12">
        <f>AA205+AB205</f>
        <v>0</v>
      </c>
      <c r="AD205" s="12">
        <v>295581.09999999998</v>
      </c>
      <c r="AE205" s="12">
        <f>AC205+AD205</f>
        <v>295581.09999999998</v>
      </c>
      <c r="AF205" s="12"/>
      <c r="AG205" s="12">
        <f>AE205+AF205</f>
        <v>295581.09999999998</v>
      </c>
      <c r="AH205" s="21"/>
      <c r="AI205" s="40">
        <f>AG205+AH205</f>
        <v>295581.09999999998</v>
      </c>
      <c r="AJ205" s="13">
        <v>0</v>
      </c>
      <c r="AK205" s="13"/>
      <c r="AL205" s="13">
        <f t="shared" si="431"/>
        <v>0</v>
      </c>
      <c r="AM205" s="13"/>
      <c r="AN205" s="13">
        <f t="shared" si="488"/>
        <v>0</v>
      </c>
      <c r="AO205" s="13"/>
      <c r="AP205" s="13">
        <f t="shared" si="489"/>
        <v>0</v>
      </c>
      <c r="AQ205" s="13"/>
      <c r="AR205" s="13">
        <f t="shared" si="490"/>
        <v>0</v>
      </c>
      <c r="AS205" s="13"/>
      <c r="AT205" s="13">
        <f t="shared" si="491"/>
        <v>0</v>
      </c>
      <c r="AU205" s="13"/>
      <c r="AV205" s="13">
        <f t="shared" si="492"/>
        <v>0</v>
      </c>
      <c r="AW205" s="23"/>
      <c r="AX205" s="42">
        <f t="shared" si="493"/>
        <v>0</v>
      </c>
      <c r="AY205" s="8" t="s">
        <v>233</v>
      </c>
      <c r="AZ205" s="10"/>
    </row>
    <row r="206" spans="1:52" ht="54" x14ac:dyDescent="0.35">
      <c r="A206" s="93" t="s">
        <v>203</v>
      </c>
      <c r="B206" s="98" t="s">
        <v>41</v>
      </c>
      <c r="C206" s="103" t="s">
        <v>354</v>
      </c>
      <c r="D206" s="12">
        <v>21398.400000000001</v>
      </c>
      <c r="E206" s="40"/>
      <c r="F206" s="12">
        <f t="shared" si="422"/>
        <v>21398.400000000001</v>
      </c>
      <c r="G206" s="12"/>
      <c r="H206" s="12">
        <f t="shared" si="481"/>
        <v>21398.400000000001</v>
      </c>
      <c r="I206" s="12"/>
      <c r="J206" s="12">
        <f t="shared" si="482"/>
        <v>21398.400000000001</v>
      </c>
      <c r="K206" s="12"/>
      <c r="L206" s="12">
        <f t="shared" si="483"/>
        <v>21398.400000000001</v>
      </c>
      <c r="M206" s="12"/>
      <c r="N206" s="12">
        <f t="shared" si="484"/>
        <v>21398.400000000001</v>
      </c>
      <c r="O206" s="12"/>
      <c r="P206" s="12">
        <f t="shared" si="485"/>
        <v>21398.400000000001</v>
      </c>
      <c r="Q206" s="21">
        <v>-21398.400000000001</v>
      </c>
      <c r="R206" s="40">
        <f t="shared" si="486"/>
        <v>0</v>
      </c>
      <c r="S206" s="12">
        <v>0</v>
      </c>
      <c r="T206" s="40"/>
      <c r="U206" s="12">
        <f t="shared" si="429"/>
        <v>0</v>
      </c>
      <c r="V206" s="12"/>
      <c r="W206" s="12">
        <f t="shared" si="487"/>
        <v>0</v>
      </c>
      <c r="X206" s="12"/>
      <c r="Y206" s="12">
        <f>W206+X206</f>
        <v>0</v>
      </c>
      <c r="Z206" s="12"/>
      <c r="AA206" s="12">
        <f>Y206+Z206</f>
        <v>0</v>
      </c>
      <c r="AB206" s="12"/>
      <c r="AC206" s="12">
        <f>AA206+AB206</f>
        <v>0</v>
      </c>
      <c r="AD206" s="12"/>
      <c r="AE206" s="12">
        <f>AC206+AD206</f>
        <v>0</v>
      </c>
      <c r="AF206" s="12"/>
      <c r="AG206" s="12">
        <f>AE206+AF206</f>
        <v>0</v>
      </c>
      <c r="AH206" s="21">
        <v>21398.400000000001</v>
      </c>
      <c r="AI206" s="40">
        <f>AG206+AH206</f>
        <v>21398.400000000001</v>
      </c>
      <c r="AJ206" s="13">
        <v>0</v>
      </c>
      <c r="AK206" s="13"/>
      <c r="AL206" s="13">
        <f t="shared" si="431"/>
        <v>0</v>
      </c>
      <c r="AM206" s="13"/>
      <c r="AN206" s="13">
        <f t="shared" si="488"/>
        <v>0</v>
      </c>
      <c r="AO206" s="13"/>
      <c r="AP206" s="13">
        <f t="shared" si="489"/>
        <v>0</v>
      </c>
      <c r="AQ206" s="13"/>
      <c r="AR206" s="13">
        <f t="shared" si="490"/>
        <v>0</v>
      </c>
      <c r="AS206" s="13"/>
      <c r="AT206" s="13">
        <f t="shared" si="491"/>
        <v>0</v>
      </c>
      <c r="AU206" s="13"/>
      <c r="AV206" s="13">
        <f t="shared" si="492"/>
        <v>0</v>
      </c>
      <c r="AW206" s="23"/>
      <c r="AX206" s="42">
        <f t="shared" si="493"/>
        <v>0</v>
      </c>
      <c r="AY206" s="8" t="s">
        <v>116</v>
      </c>
      <c r="AZ206" s="10"/>
    </row>
    <row r="207" spans="1:52" s="3" customFormat="1" ht="54" hidden="1" x14ac:dyDescent="0.35">
      <c r="A207" s="54" t="s">
        <v>197</v>
      </c>
      <c r="B207" s="61" t="s">
        <v>42</v>
      </c>
      <c r="C207" s="5" t="s">
        <v>354</v>
      </c>
      <c r="D207" s="12">
        <v>9666.2000000000007</v>
      </c>
      <c r="E207" s="40"/>
      <c r="F207" s="12">
        <f t="shared" si="422"/>
        <v>9666.2000000000007</v>
      </c>
      <c r="G207" s="12"/>
      <c r="H207" s="12">
        <f t="shared" si="481"/>
        <v>9666.2000000000007</v>
      </c>
      <c r="I207" s="12"/>
      <c r="J207" s="12">
        <f t="shared" si="482"/>
        <v>9666.2000000000007</v>
      </c>
      <c r="K207" s="12"/>
      <c r="L207" s="12">
        <f t="shared" si="483"/>
        <v>9666.2000000000007</v>
      </c>
      <c r="M207" s="12">
        <v>-9666.2000000000007</v>
      </c>
      <c r="N207" s="12">
        <f t="shared" si="484"/>
        <v>0</v>
      </c>
      <c r="O207" s="12"/>
      <c r="P207" s="12">
        <f t="shared" si="485"/>
        <v>0</v>
      </c>
      <c r="Q207" s="21"/>
      <c r="R207" s="12">
        <f t="shared" si="486"/>
        <v>0</v>
      </c>
      <c r="S207" s="12">
        <v>0</v>
      </c>
      <c r="T207" s="40"/>
      <c r="U207" s="12">
        <f t="shared" si="429"/>
        <v>0</v>
      </c>
      <c r="V207" s="12"/>
      <c r="W207" s="12">
        <f t="shared" si="487"/>
        <v>0</v>
      </c>
      <c r="X207" s="12"/>
      <c r="Y207" s="12">
        <f>W207+X207</f>
        <v>0</v>
      </c>
      <c r="Z207" s="12"/>
      <c r="AA207" s="12">
        <f>Y207+Z207</f>
        <v>0</v>
      </c>
      <c r="AB207" s="12"/>
      <c r="AC207" s="12">
        <f>AA207+AB207</f>
        <v>0</v>
      </c>
      <c r="AD207" s="12"/>
      <c r="AE207" s="12">
        <f>AC207+AD207</f>
        <v>0</v>
      </c>
      <c r="AF207" s="12"/>
      <c r="AG207" s="12">
        <f>AE207+AF207</f>
        <v>0</v>
      </c>
      <c r="AH207" s="21"/>
      <c r="AI207" s="12">
        <f>AG207+AH207</f>
        <v>0</v>
      </c>
      <c r="AJ207" s="12">
        <v>0</v>
      </c>
      <c r="AK207" s="13"/>
      <c r="AL207" s="13">
        <f t="shared" si="431"/>
        <v>0</v>
      </c>
      <c r="AM207" s="13"/>
      <c r="AN207" s="13">
        <f t="shared" si="488"/>
        <v>0</v>
      </c>
      <c r="AO207" s="13"/>
      <c r="AP207" s="13">
        <f t="shared" si="489"/>
        <v>0</v>
      </c>
      <c r="AQ207" s="13"/>
      <c r="AR207" s="13">
        <f t="shared" si="490"/>
        <v>0</v>
      </c>
      <c r="AS207" s="13"/>
      <c r="AT207" s="13">
        <f t="shared" si="491"/>
        <v>0</v>
      </c>
      <c r="AU207" s="13"/>
      <c r="AV207" s="13">
        <f t="shared" si="492"/>
        <v>0</v>
      </c>
      <c r="AW207" s="23"/>
      <c r="AX207" s="13">
        <f t="shared" si="493"/>
        <v>0</v>
      </c>
      <c r="AY207" s="8" t="s">
        <v>117</v>
      </c>
      <c r="AZ207" s="10">
        <v>0</v>
      </c>
    </row>
    <row r="208" spans="1:52" ht="54" x14ac:dyDescent="0.35">
      <c r="A208" s="93" t="s">
        <v>257</v>
      </c>
      <c r="B208" s="98" t="s">
        <v>79</v>
      </c>
      <c r="C208" s="103" t="s">
        <v>354</v>
      </c>
      <c r="D208" s="12">
        <f>D210+D211</f>
        <v>0</v>
      </c>
      <c r="E208" s="40">
        <f>E210+E211</f>
        <v>0</v>
      </c>
      <c r="F208" s="12">
        <f t="shared" si="422"/>
        <v>0</v>
      </c>
      <c r="G208" s="12">
        <f>G210+G211</f>
        <v>0</v>
      </c>
      <c r="H208" s="12">
        <f t="shared" si="481"/>
        <v>0</v>
      </c>
      <c r="I208" s="12">
        <f>I210+I211</f>
        <v>0</v>
      </c>
      <c r="J208" s="12">
        <f t="shared" si="482"/>
        <v>0</v>
      </c>
      <c r="K208" s="12">
        <f>K210+K211</f>
        <v>0</v>
      </c>
      <c r="L208" s="12">
        <f t="shared" si="483"/>
        <v>0</v>
      </c>
      <c r="M208" s="12">
        <f>M210+M211</f>
        <v>0</v>
      </c>
      <c r="N208" s="12">
        <f t="shared" si="484"/>
        <v>0</v>
      </c>
      <c r="O208" s="12">
        <f>O210+O211</f>
        <v>0</v>
      </c>
      <c r="P208" s="12">
        <f t="shared" si="485"/>
        <v>0</v>
      </c>
      <c r="Q208" s="21">
        <f>Q210+Q211</f>
        <v>0</v>
      </c>
      <c r="R208" s="40">
        <f t="shared" si="486"/>
        <v>0</v>
      </c>
      <c r="S208" s="12">
        <f t="shared" ref="S208:AJ208" si="494">S210+S211</f>
        <v>33031.300000000003</v>
      </c>
      <c r="T208" s="40">
        <f>T210+T211</f>
        <v>0</v>
      </c>
      <c r="U208" s="12">
        <f t="shared" si="429"/>
        <v>33031.300000000003</v>
      </c>
      <c r="V208" s="12">
        <f>V210+V211</f>
        <v>0</v>
      </c>
      <c r="W208" s="12">
        <f t="shared" si="487"/>
        <v>33031.300000000003</v>
      </c>
      <c r="X208" s="12">
        <f>X210+X211</f>
        <v>0</v>
      </c>
      <c r="Y208" s="12">
        <f>W208+X208</f>
        <v>33031.300000000003</v>
      </c>
      <c r="Z208" s="12">
        <f>Z210+Z211</f>
        <v>0</v>
      </c>
      <c r="AA208" s="12">
        <f>Y208+Z208</f>
        <v>33031.300000000003</v>
      </c>
      <c r="AB208" s="12">
        <f>AB210+AB211</f>
        <v>0</v>
      </c>
      <c r="AC208" s="12">
        <f>AA208+AB208</f>
        <v>33031.300000000003</v>
      </c>
      <c r="AD208" s="12">
        <f>AD210+AD211</f>
        <v>0</v>
      </c>
      <c r="AE208" s="12">
        <f>AC208+AD208</f>
        <v>33031.300000000003</v>
      </c>
      <c r="AF208" s="12">
        <f>AF210+AF211</f>
        <v>0</v>
      </c>
      <c r="AG208" s="12">
        <f>AE208+AF208</f>
        <v>33031.300000000003</v>
      </c>
      <c r="AH208" s="21">
        <f>AH210+AH211</f>
        <v>0</v>
      </c>
      <c r="AI208" s="40">
        <f>AG208+AH208</f>
        <v>33031.300000000003</v>
      </c>
      <c r="AJ208" s="12">
        <f t="shared" si="494"/>
        <v>0</v>
      </c>
      <c r="AK208" s="13">
        <f>AK210+AK211</f>
        <v>0</v>
      </c>
      <c r="AL208" s="13">
        <f t="shared" si="431"/>
        <v>0</v>
      </c>
      <c r="AM208" s="13">
        <f>AM210+AM211</f>
        <v>0</v>
      </c>
      <c r="AN208" s="13">
        <f t="shared" si="488"/>
        <v>0</v>
      </c>
      <c r="AO208" s="13">
        <f>AO210+AO211</f>
        <v>0</v>
      </c>
      <c r="AP208" s="13">
        <f t="shared" si="489"/>
        <v>0</v>
      </c>
      <c r="AQ208" s="13">
        <f>AQ210+AQ211</f>
        <v>0</v>
      </c>
      <c r="AR208" s="13">
        <f t="shared" si="490"/>
        <v>0</v>
      </c>
      <c r="AS208" s="13">
        <f>AS210+AS211</f>
        <v>0</v>
      </c>
      <c r="AT208" s="13">
        <f t="shared" si="491"/>
        <v>0</v>
      </c>
      <c r="AU208" s="13">
        <f>AU210+AU211</f>
        <v>0</v>
      </c>
      <c r="AV208" s="13">
        <f t="shared" si="492"/>
        <v>0</v>
      </c>
      <c r="AW208" s="23">
        <f>AW210+AW211</f>
        <v>0</v>
      </c>
      <c r="AX208" s="42">
        <f t="shared" si="493"/>
        <v>0</v>
      </c>
      <c r="AZ208" s="10"/>
    </row>
    <row r="209" spans="1:52" x14ac:dyDescent="0.35">
      <c r="A209" s="93"/>
      <c r="B209" s="98" t="s">
        <v>5</v>
      </c>
      <c r="C209" s="98"/>
      <c r="D209" s="12"/>
      <c r="E209" s="40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21"/>
      <c r="R209" s="40"/>
      <c r="S209" s="12"/>
      <c r="T209" s="40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21"/>
      <c r="AI209" s="40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23"/>
      <c r="AX209" s="42"/>
      <c r="AZ209" s="10"/>
    </row>
    <row r="210" spans="1:52" s="3" customFormat="1" hidden="1" x14ac:dyDescent="0.35">
      <c r="A210" s="1"/>
      <c r="B210" s="18" t="s">
        <v>6</v>
      </c>
      <c r="C210" s="18"/>
      <c r="D210" s="12">
        <v>0</v>
      </c>
      <c r="E210" s="40">
        <v>0</v>
      </c>
      <c r="F210" s="12">
        <f t="shared" si="422"/>
        <v>0</v>
      </c>
      <c r="G210" s="12">
        <v>0</v>
      </c>
      <c r="H210" s="12">
        <f t="shared" ref="H210:H212" si="495">F210+G210</f>
        <v>0</v>
      </c>
      <c r="I210" s="12">
        <v>0</v>
      </c>
      <c r="J210" s="12">
        <f t="shared" ref="J210:J212" si="496">H210+I210</f>
        <v>0</v>
      </c>
      <c r="K210" s="12">
        <v>0</v>
      </c>
      <c r="L210" s="12">
        <f t="shared" ref="L210:L212" si="497">J210+K210</f>
        <v>0</v>
      </c>
      <c r="M210" s="12">
        <v>0</v>
      </c>
      <c r="N210" s="12">
        <f t="shared" ref="N210:N212" si="498">L210+M210</f>
        <v>0</v>
      </c>
      <c r="O210" s="12">
        <v>0</v>
      </c>
      <c r="P210" s="12">
        <f t="shared" ref="P210:P212" si="499">N210+O210</f>
        <v>0</v>
      </c>
      <c r="Q210" s="21">
        <v>0</v>
      </c>
      <c r="R210" s="12">
        <f t="shared" ref="R210:R212" si="500">P210+Q210</f>
        <v>0</v>
      </c>
      <c r="S210" s="12">
        <v>8257.7999999999993</v>
      </c>
      <c r="T210" s="40">
        <v>0</v>
      </c>
      <c r="U210" s="12">
        <f t="shared" si="429"/>
        <v>8257.7999999999993</v>
      </c>
      <c r="V210" s="12">
        <v>0</v>
      </c>
      <c r="W210" s="12">
        <f t="shared" ref="W210:W212" si="501">U210+V210</f>
        <v>8257.7999999999993</v>
      </c>
      <c r="X210" s="12">
        <v>0</v>
      </c>
      <c r="Y210" s="12">
        <f>W210+X210</f>
        <v>8257.7999999999993</v>
      </c>
      <c r="Z210" s="12">
        <v>0</v>
      </c>
      <c r="AA210" s="12">
        <f>Y210+Z210</f>
        <v>8257.7999999999993</v>
      </c>
      <c r="AB210" s="12">
        <v>0</v>
      </c>
      <c r="AC210" s="12">
        <f>AA210+AB210</f>
        <v>8257.7999999999993</v>
      </c>
      <c r="AD210" s="12">
        <v>0</v>
      </c>
      <c r="AE210" s="12">
        <f>AC210+AD210</f>
        <v>8257.7999999999993</v>
      </c>
      <c r="AF210" s="12">
        <v>0</v>
      </c>
      <c r="AG210" s="12">
        <f>AE210+AF210</f>
        <v>8257.7999999999993</v>
      </c>
      <c r="AH210" s="21">
        <v>0</v>
      </c>
      <c r="AI210" s="12">
        <f>AG210+AH210</f>
        <v>8257.7999999999993</v>
      </c>
      <c r="AJ210" s="13">
        <v>0</v>
      </c>
      <c r="AK210" s="13">
        <v>0</v>
      </c>
      <c r="AL210" s="13">
        <f t="shared" si="431"/>
        <v>0</v>
      </c>
      <c r="AM210" s="13">
        <v>0</v>
      </c>
      <c r="AN210" s="13">
        <f t="shared" ref="AN210:AN212" si="502">AL210+AM210</f>
        <v>0</v>
      </c>
      <c r="AO210" s="13">
        <v>0</v>
      </c>
      <c r="AP210" s="13">
        <f t="shared" ref="AP210:AP212" si="503">AN210+AO210</f>
        <v>0</v>
      </c>
      <c r="AQ210" s="13">
        <v>0</v>
      </c>
      <c r="AR210" s="13">
        <f t="shared" ref="AR210:AR212" si="504">AP210+AQ210</f>
        <v>0</v>
      </c>
      <c r="AS210" s="13">
        <v>0</v>
      </c>
      <c r="AT210" s="13">
        <f t="shared" ref="AT210:AT212" si="505">AR210+AS210</f>
        <v>0</v>
      </c>
      <c r="AU210" s="13">
        <v>0</v>
      </c>
      <c r="AV210" s="13">
        <f t="shared" ref="AV210:AV212" si="506">AT210+AU210</f>
        <v>0</v>
      </c>
      <c r="AW210" s="23">
        <v>0</v>
      </c>
      <c r="AX210" s="13">
        <f t="shared" ref="AX210:AX212" si="507">AV210+AW210</f>
        <v>0</v>
      </c>
      <c r="AY210" s="8" t="s">
        <v>235</v>
      </c>
      <c r="AZ210" s="10">
        <v>0</v>
      </c>
    </row>
    <row r="211" spans="1:52" x14ac:dyDescent="0.35">
      <c r="A211" s="93"/>
      <c r="B211" s="98" t="s">
        <v>20</v>
      </c>
      <c r="C211" s="103"/>
      <c r="D211" s="12">
        <v>0</v>
      </c>
      <c r="E211" s="40">
        <v>0</v>
      </c>
      <c r="F211" s="12">
        <f t="shared" si="422"/>
        <v>0</v>
      </c>
      <c r="G211" s="12">
        <v>0</v>
      </c>
      <c r="H211" s="12">
        <f t="shared" si="495"/>
        <v>0</v>
      </c>
      <c r="I211" s="12">
        <v>0</v>
      </c>
      <c r="J211" s="12">
        <f t="shared" si="496"/>
        <v>0</v>
      </c>
      <c r="K211" s="12">
        <v>0</v>
      </c>
      <c r="L211" s="12">
        <f t="shared" si="497"/>
        <v>0</v>
      </c>
      <c r="M211" s="12">
        <v>0</v>
      </c>
      <c r="N211" s="12">
        <f t="shared" si="498"/>
        <v>0</v>
      </c>
      <c r="O211" s="12">
        <v>0</v>
      </c>
      <c r="P211" s="12">
        <f t="shared" si="499"/>
        <v>0</v>
      </c>
      <c r="Q211" s="21">
        <v>0</v>
      </c>
      <c r="R211" s="40">
        <f t="shared" si="500"/>
        <v>0</v>
      </c>
      <c r="S211" s="12">
        <v>24773.5</v>
      </c>
      <c r="T211" s="40">
        <v>0</v>
      </c>
      <c r="U211" s="12">
        <f t="shared" si="429"/>
        <v>24773.5</v>
      </c>
      <c r="V211" s="12">
        <v>0</v>
      </c>
      <c r="W211" s="12">
        <f t="shared" si="501"/>
        <v>24773.5</v>
      </c>
      <c r="X211" s="12">
        <v>0</v>
      </c>
      <c r="Y211" s="12">
        <f>W211+X211</f>
        <v>24773.5</v>
      </c>
      <c r="Z211" s="12">
        <v>0</v>
      </c>
      <c r="AA211" s="12">
        <f>Y211+Z211</f>
        <v>24773.5</v>
      </c>
      <c r="AB211" s="12">
        <v>0</v>
      </c>
      <c r="AC211" s="12">
        <f>AA211+AB211</f>
        <v>24773.5</v>
      </c>
      <c r="AD211" s="12">
        <v>0</v>
      </c>
      <c r="AE211" s="12">
        <f>AC211+AD211</f>
        <v>24773.5</v>
      </c>
      <c r="AF211" s="12">
        <v>0</v>
      </c>
      <c r="AG211" s="12">
        <f>AE211+AF211</f>
        <v>24773.5</v>
      </c>
      <c r="AH211" s="21">
        <v>0</v>
      </c>
      <c r="AI211" s="40">
        <f>AG211+AH211</f>
        <v>24773.5</v>
      </c>
      <c r="AJ211" s="12">
        <v>0</v>
      </c>
      <c r="AK211" s="13">
        <v>0</v>
      </c>
      <c r="AL211" s="13">
        <f t="shared" si="431"/>
        <v>0</v>
      </c>
      <c r="AM211" s="13">
        <v>0</v>
      </c>
      <c r="AN211" s="13">
        <f t="shared" si="502"/>
        <v>0</v>
      </c>
      <c r="AO211" s="13">
        <v>0</v>
      </c>
      <c r="AP211" s="13">
        <f t="shared" si="503"/>
        <v>0</v>
      </c>
      <c r="AQ211" s="13">
        <v>0</v>
      </c>
      <c r="AR211" s="13">
        <f t="shared" si="504"/>
        <v>0</v>
      </c>
      <c r="AS211" s="13">
        <v>0</v>
      </c>
      <c r="AT211" s="13">
        <f t="shared" si="505"/>
        <v>0</v>
      </c>
      <c r="AU211" s="13">
        <v>0</v>
      </c>
      <c r="AV211" s="13">
        <f t="shared" si="506"/>
        <v>0</v>
      </c>
      <c r="AW211" s="23">
        <v>0</v>
      </c>
      <c r="AX211" s="42">
        <f t="shared" si="507"/>
        <v>0</v>
      </c>
      <c r="AY211" s="8" t="s">
        <v>233</v>
      </c>
      <c r="AZ211" s="10"/>
    </row>
    <row r="212" spans="1:52" ht="54" x14ac:dyDescent="0.35">
      <c r="A212" s="93" t="s">
        <v>258</v>
      </c>
      <c r="B212" s="98" t="s">
        <v>43</v>
      </c>
      <c r="C212" s="103" t="s">
        <v>354</v>
      </c>
      <c r="D212" s="12">
        <f>D214+D215</f>
        <v>0</v>
      </c>
      <c r="E212" s="40">
        <f>E214+E215</f>
        <v>0</v>
      </c>
      <c r="F212" s="12">
        <f t="shared" si="422"/>
        <v>0</v>
      </c>
      <c r="G212" s="12">
        <f>G214+G215</f>
        <v>0</v>
      </c>
      <c r="H212" s="12">
        <f t="shared" si="495"/>
        <v>0</v>
      </c>
      <c r="I212" s="12">
        <f>I214+I215</f>
        <v>0</v>
      </c>
      <c r="J212" s="12">
        <f t="shared" si="496"/>
        <v>0</v>
      </c>
      <c r="K212" s="12">
        <f>K214+K215</f>
        <v>0</v>
      </c>
      <c r="L212" s="12">
        <f t="shared" si="497"/>
        <v>0</v>
      </c>
      <c r="M212" s="12">
        <f>M214+M215</f>
        <v>0</v>
      </c>
      <c r="N212" s="12">
        <f t="shared" si="498"/>
        <v>0</v>
      </c>
      <c r="O212" s="12">
        <f>O214+O215</f>
        <v>0</v>
      </c>
      <c r="P212" s="12">
        <f t="shared" si="499"/>
        <v>0</v>
      </c>
      <c r="Q212" s="21">
        <f>Q214+Q215</f>
        <v>0</v>
      </c>
      <c r="R212" s="40">
        <f t="shared" si="500"/>
        <v>0</v>
      </c>
      <c r="S212" s="12">
        <f t="shared" ref="S212:AJ212" si="508">S214+S215</f>
        <v>19415.900000000001</v>
      </c>
      <c r="T212" s="40">
        <f>T214+T215</f>
        <v>0</v>
      </c>
      <c r="U212" s="12">
        <f t="shared" si="429"/>
        <v>19415.900000000001</v>
      </c>
      <c r="V212" s="12">
        <f>V214+V215</f>
        <v>0</v>
      </c>
      <c r="W212" s="12">
        <f t="shared" si="501"/>
        <v>19415.900000000001</v>
      </c>
      <c r="X212" s="12">
        <f>X214+X215</f>
        <v>0</v>
      </c>
      <c r="Y212" s="12">
        <f>W212+X212</f>
        <v>19415.900000000001</v>
      </c>
      <c r="Z212" s="12">
        <f>Z214+Z215</f>
        <v>0</v>
      </c>
      <c r="AA212" s="12">
        <f>Y212+Z212</f>
        <v>19415.900000000001</v>
      </c>
      <c r="AB212" s="12">
        <f>AB214+AB215</f>
        <v>0</v>
      </c>
      <c r="AC212" s="12">
        <f>AA212+AB212</f>
        <v>19415.900000000001</v>
      </c>
      <c r="AD212" s="12">
        <f>AD214+AD215</f>
        <v>0</v>
      </c>
      <c r="AE212" s="12">
        <f>AC212+AD212</f>
        <v>19415.900000000001</v>
      </c>
      <c r="AF212" s="12">
        <f>AF214+AF215</f>
        <v>0</v>
      </c>
      <c r="AG212" s="12">
        <f>AE212+AF212</f>
        <v>19415.900000000001</v>
      </c>
      <c r="AH212" s="21">
        <f>AH214+AH215</f>
        <v>0</v>
      </c>
      <c r="AI212" s="40">
        <f>AG212+AH212</f>
        <v>19415.900000000001</v>
      </c>
      <c r="AJ212" s="12">
        <f t="shared" si="508"/>
        <v>0</v>
      </c>
      <c r="AK212" s="13">
        <f>AK214+AK215</f>
        <v>0</v>
      </c>
      <c r="AL212" s="13">
        <f t="shared" si="431"/>
        <v>0</v>
      </c>
      <c r="AM212" s="13">
        <f>AM214+AM215</f>
        <v>0</v>
      </c>
      <c r="AN212" s="13">
        <f t="shared" si="502"/>
        <v>0</v>
      </c>
      <c r="AO212" s="13">
        <f>AO214+AO215</f>
        <v>0</v>
      </c>
      <c r="AP212" s="13">
        <f t="shared" si="503"/>
        <v>0</v>
      </c>
      <c r="AQ212" s="13">
        <f>AQ214+AQ215</f>
        <v>0</v>
      </c>
      <c r="AR212" s="13">
        <f t="shared" si="504"/>
        <v>0</v>
      </c>
      <c r="AS212" s="13">
        <f>AS214+AS215</f>
        <v>0</v>
      </c>
      <c r="AT212" s="13">
        <f t="shared" si="505"/>
        <v>0</v>
      </c>
      <c r="AU212" s="13">
        <f>AU214+AU215</f>
        <v>0</v>
      </c>
      <c r="AV212" s="13">
        <f t="shared" si="506"/>
        <v>0</v>
      </c>
      <c r="AW212" s="23">
        <f>AW214+AW215</f>
        <v>0</v>
      </c>
      <c r="AX212" s="42">
        <f t="shared" si="507"/>
        <v>0</v>
      </c>
      <c r="AZ212" s="10"/>
    </row>
    <row r="213" spans="1:52" x14ac:dyDescent="0.35">
      <c r="A213" s="93"/>
      <c r="B213" s="98" t="s">
        <v>5</v>
      </c>
      <c r="C213" s="98"/>
      <c r="D213" s="12"/>
      <c r="E213" s="40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21"/>
      <c r="R213" s="40"/>
      <c r="S213" s="12"/>
      <c r="T213" s="40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21"/>
      <c r="AI213" s="40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23"/>
      <c r="AX213" s="42"/>
      <c r="AZ213" s="10"/>
    </row>
    <row r="214" spans="1:52" s="3" customFormat="1" hidden="1" x14ac:dyDescent="0.35">
      <c r="A214" s="1"/>
      <c r="B214" s="18" t="s">
        <v>6</v>
      </c>
      <c r="C214" s="18"/>
      <c r="D214" s="12">
        <v>0</v>
      </c>
      <c r="E214" s="40">
        <v>0</v>
      </c>
      <c r="F214" s="12">
        <f t="shared" si="422"/>
        <v>0</v>
      </c>
      <c r="G214" s="12">
        <v>0</v>
      </c>
      <c r="H214" s="12">
        <f t="shared" ref="H214:H216" si="509">F214+G214</f>
        <v>0</v>
      </c>
      <c r="I214" s="12">
        <v>0</v>
      </c>
      <c r="J214" s="12">
        <f t="shared" ref="J214:J216" si="510">H214+I214</f>
        <v>0</v>
      </c>
      <c r="K214" s="12">
        <v>0</v>
      </c>
      <c r="L214" s="12">
        <f t="shared" ref="L214:L216" si="511">J214+K214</f>
        <v>0</v>
      </c>
      <c r="M214" s="12">
        <v>0</v>
      </c>
      <c r="N214" s="12">
        <f t="shared" ref="N214:N216" si="512">L214+M214</f>
        <v>0</v>
      </c>
      <c r="O214" s="12">
        <v>0</v>
      </c>
      <c r="P214" s="12">
        <f t="shared" ref="P214:P216" si="513">N214+O214</f>
        <v>0</v>
      </c>
      <c r="Q214" s="21">
        <v>0</v>
      </c>
      <c r="R214" s="12">
        <f t="shared" ref="R214:R216" si="514">P214+Q214</f>
        <v>0</v>
      </c>
      <c r="S214" s="12">
        <v>4854</v>
      </c>
      <c r="T214" s="40">
        <v>0</v>
      </c>
      <c r="U214" s="12">
        <f t="shared" si="429"/>
        <v>4854</v>
      </c>
      <c r="V214" s="12">
        <v>0</v>
      </c>
      <c r="W214" s="12">
        <f t="shared" ref="W214:W216" si="515">U214+V214</f>
        <v>4854</v>
      </c>
      <c r="X214" s="12">
        <v>0</v>
      </c>
      <c r="Y214" s="12">
        <f>W214+X214</f>
        <v>4854</v>
      </c>
      <c r="Z214" s="12">
        <v>0</v>
      </c>
      <c r="AA214" s="12">
        <f>Y214+Z214</f>
        <v>4854</v>
      </c>
      <c r="AB214" s="12">
        <v>0</v>
      </c>
      <c r="AC214" s="12">
        <f>AA214+AB214</f>
        <v>4854</v>
      </c>
      <c r="AD214" s="12">
        <v>0</v>
      </c>
      <c r="AE214" s="12">
        <f>AC214+AD214</f>
        <v>4854</v>
      </c>
      <c r="AF214" s="12">
        <v>0</v>
      </c>
      <c r="AG214" s="12">
        <f>AE214+AF214</f>
        <v>4854</v>
      </c>
      <c r="AH214" s="21">
        <v>0</v>
      </c>
      <c r="AI214" s="12">
        <f>AG214+AH214</f>
        <v>4854</v>
      </c>
      <c r="AJ214" s="13">
        <v>0</v>
      </c>
      <c r="AK214" s="13">
        <v>0</v>
      </c>
      <c r="AL214" s="13">
        <f t="shared" si="431"/>
        <v>0</v>
      </c>
      <c r="AM214" s="13">
        <v>0</v>
      </c>
      <c r="AN214" s="13">
        <f t="shared" ref="AN214:AN216" si="516">AL214+AM214</f>
        <v>0</v>
      </c>
      <c r="AO214" s="13">
        <v>0</v>
      </c>
      <c r="AP214" s="13">
        <f t="shared" ref="AP214:AP216" si="517">AN214+AO214</f>
        <v>0</v>
      </c>
      <c r="AQ214" s="13">
        <v>0</v>
      </c>
      <c r="AR214" s="13">
        <f t="shared" ref="AR214:AR216" si="518">AP214+AQ214</f>
        <v>0</v>
      </c>
      <c r="AS214" s="13">
        <v>0</v>
      </c>
      <c r="AT214" s="13">
        <f t="shared" ref="AT214:AT216" si="519">AR214+AS214</f>
        <v>0</v>
      </c>
      <c r="AU214" s="13">
        <v>0</v>
      </c>
      <c r="AV214" s="13">
        <f t="shared" ref="AV214:AV216" si="520">AT214+AU214</f>
        <v>0</v>
      </c>
      <c r="AW214" s="23">
        <v>0</v>
      </c>
      <c r="AX214" s="13">
        <f t="shared" ref="AX214:AX216" si="521">AV214+AW214</f>
        <v>0</v>
      </c>
      <c r="AY214" s="8" t="s">
        <v>234</v>
      </c>
      <c r="AZ214" s="10">
        <v>0</v>
      </c>
    </row>
    <row r="215" spans="1:52" x14ac:dyDescent="0.35">
      <c r="A215" s="93"/>
      <c r="B215" s="98" t="s">
        <v>20</v>
      </c>
      <c r="C215" s="103"/>
      <c r="D215" s="12">
        <v>0</v>
      </c>
      <c r="E215" s="40">
        <v>0</v>
      </c>
      <c r="F215" s="12">
        <f t="shared" si="422"/>
        <v>0</v>
      </c>
      <c r="G215" s="12">
        <v>0</v>
      </c>
      <c r="H215" s="12">
        <f t="shared" si="509"/>
        <v>0</v>
      </c>
      <c r="I215" s="12">
        <v>0</v>
      </c>
      <c r="J215" s="12">
        <f t="shared" si="510"/>
        <v>0</v>
      </c>
      <c r="K215" s="12">
        <v>0</v>
      </c>
      <c r="L215" s="12">
        <f t="shared" si="511"/>
        <v>0</v>
      </c>
      <c r="M215" s="12">
        <v>0</v>
      </c>
      <c r="N215" s="12">
        <f t="shared" si="512"/>
        <v>0</v>
      </c>
      <c r="O215" s="12">
        <v>0</v>
      </c>
      <c r="P215" s="12">
        <f t="shared" si="513"/>
        <v>0</v>
      </c>
      <c r="Q215" s="21">
        <v>0</v>
      </c>
      <c r="R215" s="40">
        <f t="shared" si="514"/>
        <v>0</v>
      </c>
      <c r="S215" s="12">
        <v>14561.9</v>
      </c>
      <c r="T215" s="40">
        <v>0</v>
      </c>
      <c r="U215" s="12">
        <f t="shared" si="429"/>
        <v>14561.9</v>
      </c>
      <c r="V215" s="12">
        <v>0</v>
      </c>
      <c r="W215" s="12">
        <f t="shared" si="515"/>
        <v>14561.9</v>
      </c>
      <c r="X215" s="12">
        <v>0</v>
      </c>
      <c r="Y215" s="12">
        <f>W215+X215</f>
        <v>14561.9</v>
      </c>
      <c r="Z215" s="12">
        <v>0</v>
      </c>
      <c r="AA215" s="12">
        <f>Y215+Z215</f>
        <v>14561.9</v>
      </c>
      <c r="AB215" s="12">
        <v>0</v>
      </c>
      <c r="AC215" s="12">
        <f>AA215+AB215</f>
        <v>14561.9</v>
      </c>
      <c r="AD215" s="12">
        <v>0</v>
      </c>
      <c r="AE215" s="12">
        <f>AC215+AD215</f>
        <v>14561.9</v>
      </c>
      <c r="AF215" s="12">
        <v>0</v>
      </c>
      <c r="AG215" s="12">
        <f>AE215+AF215</f>
        <v>14561.9</v>
      </c>
      <c r="AH215" s="21">
        <v>0</v>
      </c>
      <c r="AI215" s="40">
        <f>AG215+AH215</f>
        <v>14561.9</v>
      </c>
      <c r="AJ215" s="12">
        <v>0</v>
      </c>
      <c r="AK215" s="13">
        <v>0</v>
      </c>
      <c r="AL215" s="13">
        <f t="shared" si="431"/>
        <v>0</v>
      </c>
      <c r="AM215" s="13">
        <v>0</v>
      </c>
      <c r="AN215" s="13">
        <f t="shared" si="516"/>
        <v>0</v>
      </c>
      <c r="AO215" s="13">
        <v>0</v>
      </c>
      <c r="AP215" s="13">
        <f t="shared" si="517"/>
        <v>0</v>
      </c>
      <c r="AQ215" s="13">
        <v>0</v>
      </c>
      <c r="AR215" s="13">
        <f t="shared" si="518"/>
        <v>0</v>
      </c>
      <c r="AS215" s="13">
        <v>0</v>
      </c>
      <c r="AT215" s="13">
        <f t="shared" si="519"/>
        <v>0</v>
      </c>
      <c r="AU215" s="13">
        <v>0</v>
      </c>
      <c r="AV215" s="13">
        <f t="shared" si="520"/>
        <v>0</v>
      </c>
      <c r="AW215" s="23">
        <v>0</v>
      </c>
      <c r="AX215" s="42">
        <f t="shared" si="521"/>
        <v>0</v>
      </c>
      <c r="AY215" s="8" t="s">
        <v>233</v>
      </c>
      <c r="AZ215" s="10"/>
    </row>
    <row r="216" spans="1:52" ht="54" x14ac:dyDescent="0.35">
      <c r="A216" s="93" t="s">
        <v>261</v>
      </c>
      <c r="B216" s="98" t="s">
        <v>44</v>
      </c>
      <c r="C216" s="103" t="s">
        <v>354</v>
      </c>
      <c r="D216" s="12">
        <f>D218+D219</f>
        <v>35000</v>
      </c>
      <c r="E216" s="40">
        <f>E218+E219</f>
        <v>0</v>
      </c>
      <c r="F216" s="12">
        <f t="shared" si="422"/>
        <v>35000</v>
      </c>
      <c r="G216" s="12">
        <f>G218+G219</f>
        <v>0</v>
      </c>
      <c r="H216" s="12">
        <f t="shared" si="509"/>
        <v>35000</v>
      </c>
      <c r="I216" s="12">
        <f>I218+I219</f>
        <v>0</v>
      </c>
      <c r="J216" s="12">
        <f t="shared" si="510"/>
        <v>35000</v>
      </c>
      <c r="K216" s="12">
        <f>K218+K219</f>
        <v>0</v>
      </c>
      <c r="L216" s="12">
        <f t="shared" si="511"/>
        <v>35000</v>
      </c>
      <c r="M216" s="12">
        <f>M218+M219</f>
        <v>-35000</v>
      </c>
      <c r="N216" s="12">
        <f t="shared" si="512"/>
        <v>0</v>
      </c>
      <c r="O216" s="12">
        <f>O218+O219</f>
        <v>0</v>
      </c>
      <c r="P216" s="12">
        <f t="shared" si="513"/>
        <v>0</v>
      </c>
      <c r="Q216" s="21">
        <f>Q218+Q219</f>
        <v>0</v>
      </c>
      <c r="R216" s="40">
        <f t="shared" si="514"/>
        <v>0</v>
      </c>
      <c r="S216" s="12">
        <f t="shared" ref="S216:AJ216" si="522">S218+S219</f>
        <v>0</v>
      </c>
      <c r="T216" s="40">
        <f>T218+T219</f>
        <v>0</v>
      </c>
      <c r="U216" s="12">
        <f t="shared" si="429"/>
        <v>0</v>
      </c>
      <c r="V216" s="12">
        <f>V218+V219</f>
        <v>0</v>
      </c>
      <c r="W216" s="12">
        <f t="shared" si="515"/>
        <v>0</v>
      </c>
      <c r="X216" s="12">
        <f>X218+X219</f>
        <v>0</v>
      </c>
      <c r="Y216" s="12">
        <f>W216+X216</f>
        <v>0</v>
      </c>
      <c r="Z216" s="12">
        <f>Z218+Z219</f>
        <v>0</v>
      </c>
      <c r="AA216" s="12">
        <f>Y216+Z216</f>
        <v>0</v>
      </c>
      <c r="AB216" s="12">
        <f>AB218+AB219</f>
        <v>0</v>
      </c>
      <c r="AC216" s="12">
        <f>AA216+AB216</f>
        <v>0</v>
      </c>
      <c r="AD216" s="12">
        <f>AD218+AD219</f>
        <v>35000</v>
      </c>
      <c r="AE216" s="12">
        <f>AC216+AD216</f>
        <v>35000</v>
      </c>
      <c r="AF216" s="12">
        <f>AF218+AF219</f>
        <v>0</v>
      </c>
      <c r="AG216" s="12">
        <f>AE216+AF216</f>
        <v>35000</v>
      </c>
      <c r="AH216" s="21">
        <f>AH218+AH219</f>
        <v>0</v>
      </c>
      <c r="AI216" s="40">
        <f>AG216+AH216</f>
        <v>35000</v>
      </c>
      <c r="AJ216" s="12">
        <f t="shared" si="522"/>
        <v>0</v>
      </c>
      <c r="AK216" s="13">
        <f>AK218+AK219</f>
        <v>0</v>
      </c>
      <c r="AL216" s="13">
        <f t="shared" si="431"/>
        <v>0</v>
      </c>
      <c r="AM216" s="13">
        <f>AM218+AM219</f>
        <v>0</v>
      </c>
      <c r="AN216" s="13">
        <f t="shared" si="516"/>
        <v>0</v>
      </c>
      <c r="AO216" s="13">
        <f>AO218+AO219</f>
        <v>0</v>
      </c>
      <c r="AP216" s="13">
        <f t="shared" si="517"/>
        <v>0</v>
      </c>
      <c r="AQ216" s="13">
        <f>AQ218+AQ219</f>
        <v>0</v>
      </c>
      <c r="AR216" s="13">
        <f t="shared" si="518"/>
        <v>0</v>
      </c>
      <c r="AS216" s="13">
        <f>AS218+AS219</f>
        <v>0</v>
      </c>
      <c r="AT216" s="13">
        <f t="shared" si="519"/>
        <v>0</v>
      </c>
      <c r="AU216" s="13">
        <f>AU218+AU219</f>
        <v>0</v>
      </c>
      <c r="AV216" s="13">
        <f t="shared" si="520"/>
        <v>0</v>
      </c>
      <c r="AW216" s="23">
        <f>AW218+AW219</f>
        <v>0</v>
      </c>
      <c r="AX216" s="42">
        <f t="shared" si="521"/>
        <v>0</v>
      </c>
      <c r="AZ216" s="10"/>
    </row>
    <row r="217" spans="1:52" x14ac:dyDescent="0.35">
      <c r="A217" s="93"/>
      <c r="B217" s="98" t="s">
        <v>5</v>
      </c>
      <c r="C217" s="98"/>
      <c r="D217" s="12"/>
      <c r="E217" s="40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21"/>
      <c r="R217" s="40"/>
      <c r="S217" s="12"/>
      <c r="T217" s="40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21"/>
      <c r="AI217" s="40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23"/>
      <c r="AX217" s="42"/>
      <c r="AZ217" s="10"/>
    </row>
    <row r="218" spans="1:52" s="3" customFormat="1" hidden="1" x14ac:dyDescent="0.35">
      <c r="A218" s="1"/>
      <c r="B218" s="18" t="s">
        <v>6</v>
      </c>
      <c r="C218" s="18"/>
      <c r="D218" s="12">
        <v>26250</v>
      </c>
      <c r="E218" s="40"/>
      <c r="F218" s="12">
        <f t="shared" si="422"/>
        <v>26250</v>
      </c>
      <c r="G218" s="12"/>
      <c r="H218" s="12">
        <f t="shared" ref="H218:H226" si="523">F218+G218</f>
        <v>26250</v>
      </c>
      <c r="I218" s="12"/>
      <c r="J218" s="12">
        <f t="shared" ref="J218:J226" si="524">H218+I218</f>
        <v>26250</v>
      </c>
      <c r="K218" s="12"/>
      <c r="L218" s="12">
        <f t="shared" ref="L218:L226" si="525">J218+K218</f>
        <v>26250</v>
      </c>
      <c r="M218" s="12">
        <v>-26250</v>
      </c>
      <c r="N218" s="12">
        <f t="shared" ref="N218:N226" si="526">L218+M218</f>
        <v>0</v>
      </c>
      <c r="O218" s="12"/>
      <c r="P218" s="12">
        <f t="shared" ref="P218:P226" si="527">N218+O218</f>
        <v>0</v>
      </c>
      <c r="Q218" s="21"/>
      <c r="R218" s="12">
        <f t="shared" ref="R218:R226" si="528">P218+Q218</f>
        <v>0</v>
      </c>
      <c r="S218" s="12">
        <v>0</v>
      </c>
      <c r="T218" s="40"/>
      <c r="U218" s="12">
        <f t="shared" si="429"/>
        <v>0</v>
      </c>
      <c r="V218" s="12"/>
      <c r="W218" s="12">
        <f t="shared" ref="W218:W226" si="529">U218+V218</f>
        <v>0</v>
      </c>
      <c r="X218" s="12"/>
      <c r="Y218" s="12">
        <f t="shared" ref="Y218:Y226" si="530">W218+X218</f>
        <v>0</v>
      </c>
      <c r="Z218" s="12"/>
      <c r="AA218" s="12">
        <f t="shared" ref="AA218:AA226" si="531">Y218+Z218</f>
        <v>0</v>
      </c>
      <c r="AB218" s="12"/>
      <c r="AC218" s="12">
        <f t="shared" ref="AC218:AC226" si="532">AA218+AB218</f>
        <v>0</v>
      </c>
      <c r="AD218" s="12">
        <v>26250</v>
      </c>
      <c r="AE218" s="12">
        <f t="shared" ref="AE218:AE226" si="533">AC218+AD218</f>
        <v>26250</v>
      </c>
      <c r="AF218" s="12"/>
      <c r="AG218" s="12">
        <f t="shared" ref="AG218:AG226" si="534">AE218+AF218</f>
        <v>26250</v>
      </c>
      <c r="AH218" s="21"/>
      <c r="AI218" s="12">
        <f t="shared" ref="AI218:AI226" si="535">AG218+AH218</f>
        <v>26250</v>
      </c>
      <c r="AJ218" s="13">
        <v>0</v>
      </c>
      <c r="AK218" s="13"/>
      <c r="AL218" s="13">
        <f t="shared" si="431"/>
        <v>0</v>
      </c>
      <c r="AM218" s="13"/>
      <c r="AN218" s="13">
        <f t="shared" ref="AN218:AN226" si="536">AL218+AM218</f>
        <v>0</v>
      </c>
      <c r="AO218" s="13"/>
      <c r="AP218" s="13">
        <f t="shared" ref="AP218:AP226" si="537">AN218+AO218</f>
        <v>0</v>
      </c>
      <c r="AQ218" s="13"/>
      <c r="AR218" s="13">
        <f t="shared" ref="AR218:AR226" si="538">AP218+AQ218</f>
        <v>0</v>
      </c>
      <c r="AS218" s="13"/>
      <c r="AT218" s="13">
        <f t="shared" ref="AT218:AT226" si="539">AR218+AS218</f>
        <v>0</v>
      </c>
      <c r="AU218" s="13"/>
      <c r="AV218" s="13">
        <f t="shared" ref="AV218:AV226" si="540">AT218+AU218</f>
        <v>0</v>
      </c>
      <c r="AW218" s="23"/>
      <c r="AX218" s="13">
        <f t="shared" ref="AX218:AX226" si="541">AV218+AW218</f>
        <v>0</v>
      </c>
      <c r="AY218" s="8" t="s">
        <v>227</v>
      </c>
      <c r="AZ218" s="10">
        <v>0</v>
      </c>
    </row>
    <row r="219" spans="1:52" x14ac:dyDescent="0.35">
      <c r="A219" s="93"/>
      <c r="B219" s="98" t="s">
        <v>20</v>
      </c>
      <c r="C219" s="103"/>
      <c r="D219" s="12">
        <v>8750</v>
      </c>
      <c r="E219" s="40"/>
      <c r="F219" s="12">
        <f t="shared" si="422"/>
        <v>8750</v>
      </c>
      <c r="G219" s="12"/>
      <c r="H219" s="12">
        <f t="shared" si="523"/>
        <v>8750</v>
      </c>
      <c r="I219" s="12"/>
      <c r="J219" s="12">
        <f t="shared" si="524"/>
        <v>8750</v>
      </c>
      <c r="K219" s="12"/>
      <c r="L219" s="12">
        <f t="shared" si="525"/>
        <v>8750</v>
      </c>
      <c r="M219" s="12">
        <v>-8750</v>
      </c>
      <c r="N219" s="12">
        <f t="shared" si="526"/>
        <v>0</v>
      </c>
      <c r="O219" s="12"/>
      <c r="P219" s="12">
        <f t="shared" si="527"/>
        <v>0</v>
      </c>
      <c r="Q219" s="21"/>
      <c r="R219" s="40">
        <f t="shared" si="528"/>
        <v>0</v>
      </c>
      <c r="S219" s="12">
        <v>0</v>
      </c>
      <c r="T219" s="40"/>
      <c r="U219" s="12">
        <f t="shared" si="429"/>
        <v>0</v>
      </c>
      <c r="V219" s="12"/>
      <c r="W219" s="12">
        <f t="shared" si="529"/>
        <v>0</v>
      </c>
      <c r="X219" s="12"/>
      <c r="Y219" s="12">
        <f t="shared" si="530"/>
        <v>0</v>
      </c>
      <c r="Z219" s="12"/>
      <c r="AA219" s="12">
        <f t="shared" si="531"/>
        <v>0</v>
      </c>
      <c r="AB219" s="12"/>
      <c r="AC219" s="12">
        <f t="shared" si="532"/>
        <v>0</v>
      </c>
      <c r="AD219" s="12">
        <v>8750</v>
      </c>
      <c r="AE219" s="12">
        <f t="shared" si="533"/>
        <v>8750</v>
      </c>
      <c r="AF219" s="12"/>
      <c r="AG219" s="12">
        <f t="shared" si="534"/>
        <v>8750</v>
      </c>
      <c r="AH219" s="21"/>
      <c r="AI219" s="40">
        <f t="shared" si="535"/>
        <v>8750</v>
      </c>
      <c r="AJ219" s="12">
        <v>0</v>
      </c>
      <c r="AK219" s="13"/>
      <c r="AL219" s="13">
        <f t="shared" si="431"/>
        <v>0</v>
      </c>
      <c r="AM219" s="13"/>
      <c r="AN219" s="13">
        <f t="shared" si="536"/>
        <v>0</v>
      </c>
      <c r="AO219" s="13"/>
      <c r="AP219" s="13">
        <f t="shared" si="537"/>
        <v>0</v>
      </c>
      <c r="AQ219" s="13"/>
      <c r="AR219" s="13">
        <f t="shared" si="538"/>
        <v>0</v>
      </c>
      <c r="AS219" s="13"/>
      <c r="AT219" s="13">
        <f t="shared" si="539"/>
        <v>0</v>
      </c>
      <c r="AU219" s="13"/>
      <c r="AV219" s="13">
        <f t="shared" si="540"/>
        <v>0</v>
      </c>
      <c r="AW219" s="23"/>
      <c r="AX219" s="42">
        <f t="shared" si="541"/>
        <v>0</v>
      </c>
      <c r="AY219" s="8" t="s">
        <v>233</v>
      </c>
      <c r="AZ219" s="10"/>
    </row>
    <row r="220" spans="1:52" ht="54" x14ac:dyDescent="0.35">
      <c r="A220" s="93" t="s">
        <v>264</v>
      </c>
      <c r="B220" s="98" t="s">
        <v>249</v>
      </c>
      <c r="C220" s="103" t="s">
        <v>354</v>
      </c>
      <c r="D220" s="12"/>
      <c r="E220" s="40">
        <v>12363.3</v>
      </c>
      <c r="F220" s="12">
        <f t="shared" si="422"/>
        <v>12363.3</v>
      </c>
      <c r="G220" s="12"/>
      <c r="H220" s="12">
        <f t="shared" si="523"/>
        <v>12363.3</v>
      </c>
      <c r="I220" s="12"/>
      <c r="J220" s="12">
        <f t="shared" si="524"/>
        <v>12363.3</v>
      </c>
      <c r="K220" s="12"/>
      <c r="L220" s="12">
        <f t="shared" si="525"/>
        <v>12363.3</v>
      </c>
      <c r="M220" s="12"/>
      <c r="N220" s="12">
        <f t="shared" si="526"/>
        <v>12363.3</v>
      </c>
      <c r="O220" s="12"/>
      <c r="P220" s="12">
        <f t="shared" si="527"/>
        <v>12363.3</v>
      </c>
      <c r="Q220" s="21"/>
      <c r="R220" s="40">
        <f t="shared" si="528"/>
        <v>12363.3</v>
      </c>
      <c r="S220" s="12"/>
      <c r="T220" s="40"/>
      <c r="U220" s="12">
        <f t="shared" si="429"/>
        <v>0</v>
      </c>
      <c r="V220" s="12"/>
      <c r="W220" s="12">
        <f t="shared" si="529"/>
        <v>0</v>
      </c>
      <c r="X220" s="12"/>
      <c r="Y220" s="12">
        <f t="shared" si="530"/>
        <v>0</v>
      </c>
      <c r="Z220" s="12"/>
      <c r="AA220" s="12">
        <f t="shared" si="531"/>
        <v>0</v>
      </c>
      <c r="AB220" s="12"/>
      <c r="AC220" s="12">
        <f t="shared" si="532"/>
        <v>0</v>
      </c>
      <c r="AD220" s="12"/>
      <c r="AE220" s="12">
        <f t="shared" si="533"/>
        <v>0</v>
      </c>
      <c r="AF220" s="12"/>
      <c r="AG220" s="12">
        <f t="shared" si="534"/>
        <v>0</v>
      </c>
      <c r="AH220" s="21"/>
      <c r="AI220" s="40">
        <f t="shared" si="535"/>
        <v>0</v>
      </c>
      <c r="AJ220" s="12"/>
      <c r="AK220" s="13"/>
      <c r="AL220" s="13">
        <f t="shared" si="431"/>
        <v>0</v>
      </c>
      <c r="AM220" s="13"/>
      <c r="AN220" s="13">
        <f t="shared" si="536"/>
        <v>0</v>
      </c>
      <c r="AO220" s="13"/>
      <c r="AP220" s="13">
        <f t="shared" si="537"/>
        <v>0</v>
      </c>
      <c r="AQ220" s="13"/>
      <c r="AR220" s="13">
        <f t="shared" si="538"/>
        <v>0</v>
      </c>
      <c r="AS220" s="13"/>
      <c r="AT220" s="13">
        <f t="shared" si="539"/>
        <v>0</v>
      </c>
      <c r="AU220" s="13"/>
      <c r="AV220" s="13">
        <f t="shared" si="540"/>
        <v>0</v>
      </c>
      <c r="AW220" s="23"/>
      <c r="AX220" s="42">
        <f t="shared" si="541"/>
        <v>0</v>
      </c>
      <c r="AY220" s="8" t="s">
        <v>250</v>
      </c>
      <c r="AZ220" s="10"/>
    </row>
    <row r="221" spans="1:52" ht="54" x14ac:dyDescent="0.35">
      <c r="A221" s="93" t="s">
        <v>267</v>
      </c>
      <c r="B221" s="98" t="s">
        <v>292</v>
      </c>
      <c r="C221" s="103" t="s">
        <v>354</v>
      </c>
      <c r="D221" s="12"/>
      <c r="E221" s="40"/>
      <c r="F221" s="12"/>
      <c r="G221" s="12">
        <f>0.063+4658.938</f>
        <v>4659.0010000000002</v>
      </c>
      <c r="H221" s="12">
        <f t="shared" si="523"/>
        <v>4659.0010000000002</v>
      </c>
      <c r="I221" s="12"/>
      <c r="J221" s="12">
        <f t="shared" si="524"/>
        <v>4659.0010000000002</v>
      </c>
      <c r="K221" s="12"/>
      <c r="L221" s="12">
        <f t="shared" si="525"/>
        <v>4659.0010000000002</v>
      </c>
      <c r="M221" s="12"/>
      <c r="N221" s="12">
        <f t="shared" si="526"/>
        <v>4659.0010000000002</v>
      </c>
      <c r="O221" s="12"/>
      <c r="P221" s="12">
        <f t="shared" si="527"/>
        <v>4659.0010000000002</v>
      </c>
      <c r="Q221" s="21"/>
      <c r="R221" s="40">
        <f t="shared" si="528"/>
        <v>4659.0010000000002</v>
      </c>
      <c r="S221" s="12"/>
      <c r="T221" s="40"/>
      <c r="U221" s="12"/>
      <c r="V221" s="12"/>
      <c r="W221" s="12">
        <f t="shared" si="529"/>
        <v>0</v>
      </c>
      <c r="X221" s="12"/>
      <c r="Y221" s="12">
        <f t="shared" si="530"/>
        <v>0</v>
      </c>
      <c r="Z221" s="12"/>
      <c r="AA221" s="12">
        <f t="shared" si="531"/>
        <v>0</v>
      </c>
      <c r="AB221" s="12"/>
      <c r="AC221" s="12">
        <f t="shared" si="532"/>
        <v>0</v>
      </c>
      <c r="AD221" s="12"/>
      <c r="AE221" s="12">
        <f t="shared" si="533"/>
        <v>0</v>
      </c>
      <c r="AF221" s="12"/>
      <c r="AG221" s="12">
        <f t="shared" si="534"/>
        <v>0</v>
      </c>
      <c r="AH221" s="21"/>
      <c r="AI221" s="40">
        <f t="shared" si="535"/>
        <v>0</v>
      </c>
      <c r="AJ221" s="12"/>
      <c r="AK221" s="13"/>
      <c r="AL221" s="13"/>
      <c r="AM221" s="13"/>
      <c r="AN221" s="13">
        <f t="shared" si="536"/>
        <v>0</v>
      </c>
      <c r="AO221" s="13"/>
      <c r="AP221" s="13">
        <f t="shared" si="537"/>
        <v>0</v>
      </c>
      <c r="AQ221" s="13"/>
      <c r="AR221" s="13">
        <f t="shared" si="538"/>
        <v>0</v>
      </c>
      <c r="AS221" s="13"/>
      <c r="AT221" s="13">
        <f t="shared" si="539"/>
        <v>0</v>
      </c>
      <c r="AU221" s="13"/>
      <c r="AV221" s="13">
        <f t="shared" si="540"/>
        <v>0</v>
      </c>
      <c r="AW221" s="23"/>
      <c r="AX221" s="42">
        <f t="shared" si="541"/>
        <v>0</v>
      </c>
      <c r="AY221" s="8" t="s">
        <v>293</v>
      </c>
      <c r="AZ221" s="10"/>
    </row>
    <row r="222" spans="1:52" s="3" customFormat="1" ht="54" hidden="1" x14ac:dyDescent="0.35">
      <c r="A222" s="54" t="s">
        <v>261</v>
      </c>
      <c r="B222" s="68" t="s">
        <v>294</v>
      </c>
      <c r="C222" s="5" t="s">
        <v>31</v>
      </c>
      <c r="D222" s="12"/>
      <c r="E222" s="40"/>
      <c r="F222" s="12"/>
      <c r="G222" s="12">
        <v>91723.186000000002</v>
      </c>
      <c r="H222" s="12">
        <f t="shared" si="523"/>
        <v>91723.186000000002</v>
      </c>
      <c r="I222" s="12"/>
      <c r="J222" s="12">
        <f t="shared" si="524"/>
        <v>91723.186000000002</v>
      </c>
      <c r="K222" s="12"/>
      <c r="L222" s="12">
        <f t="shared" si="525"/>
        <v>91723.186000000002</v>
      </c>
      <c r="M222" s="12"/>
      <c r="N222" s="12">
        <f t="shared" si="526"/>
        <v>91723.186000000002</v>
      </c>
      <c r="O222" s="12"/>
      <c r="P222" s="12">
        <f t="shared" si="527"/>
        <v>91723.186000000002</v>
      </c>
      <c r="Q222" s="21">
        <v>-91723.186000000002</v>
      </c>
      <c r="R222" s="12">
        <f t="shared" si="528"/>
        <v>0</v>
      </c>
      <c r="S222" s="12"/>
      <c r="T222" s="40"/>
      <c r="U222" s="12"/>
      <c r="V222" s="12"/>
      <c r="W222" s="12">
        <f t="shared" si="529"/>
        <v>0</v>
      </c>
      <c r="X222" s="12"/>
      <c r="Y222" s="12">
        <f t="shared" si="530"/>
        <v>0</v>
      </c>
      <c r="Z222" s="12"/>
      <c r="AA222" s="12">
        <f t="shared" si="531"/>
        <v>0</v>
      </c>
      <c r="AB222" s="12"/>
      <c r="AC222" s="12">
        <f t="shared" si="532"/>
        <v>0</v>
      </c>
      <c r="AD222" s="12"/>
      <c r="AE222" s="12">
        <f t="shared" si="533"/>
        <v>0</v>
      </c>
      <c r="AF222" s="12"/>
      <c r="AG222" s="12">
        <f t="shared" si="534"/>
        <v>0</v>
      </c>
      <c r="AH222" s="21"/>
      <c r="AI222" s="12">
        <f t="shared" si="535"/>
        <v>0</v>
      </c>
      <c r="AJ222" s="12"/>
      <c r="AK222" s="13"/>
      <c r="AL222" s="13"/>
      <c r="AM222" s="13"/>
      <c r="AN222" s="13">
        <f t="shared" si="536"/>
        <v>0</v>
      </c>
      <c r="AO222" s="13"/>
      <c r="AP222" s="13">
        <f t="shared" si="537"/>
        <v>0</v>
      </c>
      <c r="AQ222" s="13"/>
      <c r="AR222" s="13">
        <f t="shared" si="538"/>
        <v>0</v>
      </c>
      <c r="AS222" s="13"/>
      <c r="AT222" s="13">
        <f t="shared" si="539"/>
        <v>0</v>
      </c>
      <c r="AU222" s="13"/>
      <c r="AV222" s="13">
        <f t="shared" si="540"/>
        <v>0</v>
      </c>
      <c r="AW222" s="23"/>
      <c r="AX222" s="13">
        <f t="shared" si="541"/>
        <v>0</v>
      </c>
      <c r="AY222" s="8" t="s">
        <v>295</v>
      </c>
      <c r="AZ222" s="10">
        <v>0</v>
      </c>
    </row>
    <row r="223" spans="1:52" ht="54" x14ac:dyDescent="0.35">
      <c r="A223" s="93" t="s">
        <v>270</v>
      </c>
      <c r="B223" s="98" t="s">
        <v>320</v>
      </c>
      <c r="C223" s="103" t="s">
        <v>354</v>
      </c>
      <c r="D223" s="12"/>
      <c r="E223" s="40"/>
      <c r="F223" s="12"/>
      <c r="G223" s="12">
        <v>6716.1379999999999</v>
      </c>
      <c r="H223" s="12">
        <f t="shared" si="523"/>
        <v>6716.1379999999999</v>
      </c>
      <c r="I223" s="12"/>
      <c r="J223" s="12">
        <f t="shared" si="524"/>
        <v>6716.1379999999999</v>
      </c>
      <c r="K223" s="12"/>
      <c r="L223" s="12">
        <f t="shared" si="525"/>
        <v>6716.1379999999999</v>
      </c>
      <c r="M223" s="12"/>
      <c r="N223" s="12">
        <f t="shared" si="526"/>
        <v>6716.1379999999999</v>
      </c>
      <c r="O223" s="12"/>
      <c r="P223" s="12">
        <f t="shared" si="527"/>
        <v>6716.1379999999999</v>
      </c>
      <c r="Q223" s="21"/>
      <c r="R223" s="40">
        <f t="shared" si="528"/>
        <v>6716.1379999999999</v>
      </c>
      <c r="S223" s="12"/>
      <c r="T223" s="40"/>
      <c r="U223" s="12"/>
      <c r="V223" s="12"/>
      <c r="W223" s="12">
        <f t="shared" si="529"/>
        <v>0</v>
      </c>
      <c r="X223" s="12"/>
      <c r="Y223" s="12">
        <f t="shared" si="530"/>
        <v>0</v>
      </c>
      <c r="Z223" s="12"/>
      <c r="AA223" s="12">
        <f t="shared" si="531"/>
        <v>0</v>
      </c>
      <c r="AB223" s="12"/>
      <c r="AC223" s="12">
        <f t="shared" si="532"/>
        <v>0</v>
      </c>
      <c r="AD223" s="12"/>
      <c r="AE223" s="12">
        <f t="shared" si="533"/>
        <v>0</v>
      </c>
      <c r="AF223" s="12"/>
      <c r="AG223" s="12">
        <f t="shared" si="534"/>
        <v>0</v>
      </c>
      <c r="AH223" s="21"/>
      <c r="AI223" s="40">
        <f t="shared" si="535"/>
        <v>0</v>
      </c>
      <c r="AJ223" s="12"/>
      <c r="AK223" s="13"/>
      <c r="AL223" s="13"/>
      <c r="AM223" s="13"/>
      <c r="AN223" s="13">
        <f t="shared" si="536"/>
        <v>0</v>
      </c>
      <c r="AO223" s="13"/>
      <c r="AP223" s="13">
        <f t="shared" si="537"/>
        <v>0</v>
      </c>
      <c r="AQ223" s="13"/>
      <c r="AR223" s="13">
        <f t="shared" si="538"/>
        <v>0</v>
      </c>
      <c r="AS223" s="13"/>
      <c r="AT223" s="13">
        <f t="shared" si="539"/>
        <v>0</v>
      </c>
      <c r="AU223" s="13"/>
      <c r="AV223" s="13">
        <f t="shared" si="540"/>
        <v>0</v>
      </c>
      <c r="AW223" s="23"/>
      <c r="AX223" s="42">
        <f t="shared" si="541"/>
        <v>0</v>
      </c>
      <c r="AY223" s="8" t="s">
        <v>326</v>
      </c>
      <c r="AZ223" s="10"/>
    </row>
    <row r="224" spans="1:52" ht="54" x14ac:dyDescent="0.35">
      <c r="A224" s="93" t="s">
        <v>273</v>
      </c>
      <c r="B224" s="98" t="s">
        <v>321</v>
      </c>
      <c r="C224" s="103" t="s">
        <v>354</v>
      </c>
      <c r="D224" s="12"/>
      <c r="E224" s="40"/>
      <c r="F224" s="12"/>
      <c r="G224" s="12">
        <v>23294.348999999998</v>
      </c>
      <c r="H224" s="12">
        <f t="shared" si="523"/>
        <v>23294.348999999998</v>
      </c>
      <c r="I224" s="12"/>
      <c r="J224" s="12">
        <f t="shared" si="524"/>
        <v>23294.348999999998</v>
      </c>
      <c r="K224" s="12"/>
      <c r="L224" s="12">
        <f t="shared" si="525"/>
        <v>23294.348999999998</v>
      </c>
      <c r="M224" s="12"/>
      <c r="N224" s="12">
        <f t="shared" si="526"/>
        <v>23294.348999999998</v>
      </c>
      <c r="O224" s="12"/>
      <c r="P224" s="12">
        <f t="shared" si="527"/>
        <v>23294.348999999998</v>
      </c>
      <c r="Q224" s="21"/>
      <c r="R224" s="40">
        <f t="shared" si="528"/>
        <v>23294.348999999998</v>
      </c>
      <c r="S224" s="12"/>
      <c r="T224" s="40"/>
      <c r="U224" s="12"/>
      <c r="V224" s="12"/>
      <c r="W224" s="12">
        <f t="shared" si="529"/>
        <v>0</v>
      </c>
      <c r="X224" s="12"/>
      <c r="Y224" s="12">
        <f t="shared" si="530"/>
        <v>0</v>
      </c>
      <c r="Z224" s="12"/>
      <c r="AA224" s="12">
        <f t="shared" si="531"/>
        <v>0</v>
      </c>
      <c r="AB224" s="12"/>
      <c r="AC224" s="12">
        <f t="shared" si="532"/>
        <v>0</v>
      </c>
      <c r="AD224" s="12"/>
      <c r="AE224" s="12">
        <f t="shared" si="533"/>
        <v>0</v>
      </c>
      <c r="AF224" s="12"/>
      <c r="AG224" s="12">
        <f t="shared" si="534"/>
        <v>0</v>
      </c>
      <c r="AH224" s="21"/>
      <c r="AI224" s="40">
        <f t="shared" si="535"/>
        <v>0</v>
      </c>
      <c r="AJ224" s="12"/>
      <c r="AK224" s="13"/>
      <c r="AL224" s="13"/>
      <c r="AM224" s="13"/>
      <c r="AN224" s="13">
        <f t="shared" si="536"/>
        <v>0</v>
      </c>
      <c r="AO224" s="13"/>
      <c r="AP224" s="13">
        <f t="shared" si="537"/>
        <v>0</v>
      </c>
      <c r="AQ224" s="13"/>
      <c r="AR224" s="13">
        <f t="shared" si="538"/>
        <v>0</v>
      </c>
      <c r="AS224" s="13"/>
      <c r="AT224" s="13">
        <f t="shared" si="539"/>
        <v>0</v>
      </c>
      <c r="AU224" s="13"/>
      <c r="AV224" s="13">
        <f t="shared" si="540"/>
        <v>0</v>
      </c>
      <c r="AW224" s="23"/>
      <c r="AX224" s="42">
        <f t="shared" si="541"/>
        <v>0</v>
      </c>
      <c r="AY224" s="8" t="s">
        <v>327</v>
      </c>
      <c r="AZ224" s="10"/>
    </row>
    <row r="225" spans="1:53" ht="54" x14ac:dyDescent="0.35">
      <c r="A225" s="93" t="s">
        <v>276</v>
      </c>
      <c r="B225" s="98" t="s">
        <v>369</v>
      </c>
      <c r="C225" s="103" t="s">
        <v>354</v>
      </c>
      <c r="D225" s="12"/>
      <c r="E225" s="40"/>
      <c r="F225" s="12"/>
      <c r="G225" s="12"/>
      <c r="H225" s="12"/>
      <c r="I225" s="12"/>
      <c r="J225" s="12"/>
      <c r="K225" s="12"/>
      <c r="L225" s="12"/>
      <c r="M225" s="12">
        <v>20</v>
      </c>
      <c r="N225" s="12">
        <f t="shared" si="526"/>
        <v>20</v>
      </c>
      <c r="O225" s="12"/>
      <c r="P225" s="12">
        <f t="shared" si="527"/>
        <v>20</v>
      </c>
      <c r="Q225" s="21"/>
      <c r="R225" s="40">
        <f t="shared" si="528"/>
        <v>20</v>
      </c>
      <c r="S225" s="12"/>
      <c r="T225" s="40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>
        <f t="shared" si="533"/>
        <v>0</v>
      </c>
      <c r="AF225" s="12"/>
      <c r="AG225" s="12">
        <f t="shared" si="534"/>
        <v>0</v>
      </c>
      <c r="AH225" s="21"/>
      <c r="AI225" s="40">
        <f t="shared" si="535"/>
        <v>0</v>
      </c>
      <c r="AJ225" s="12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>
        <f t="shared" si="539"/>
        <v>0</v>
      </c>
      <c r="AU225" s="13"/>
      <c r="AV225" s="13">
        <f t="shared" si="540"/>
        <v>0</v>
      </c>
      <c r="AW225" s="23"/>
      <c r="AX225" s="42">
        <f t="shared" si="541"/>
        <v>0</v>
      </c>
      <c r="AY225" s="8" t="s">
        <v>370</v>
      </c>
      <c r="AZ225" s="10"/>
    </row>
    <row r="226" spans="1:53" x14ac:dyDescent="0.35">
      <c r="A226" s="93"/>
      <c r="B226" s="98" t="s">
        <v>27</v>
      </c>
      <c r="C226" s="98"/>
      <c r="D226" s="26">
        <f>D228</f>
        <v>2462496.4</v>
      </c>
      <c r="E226" s="26">
        <f>E228</f>
        <v>0</v>
      </c>
      <c r="F226" s="26">
        <f t="shared" si="422"/>
        <v>2462496.4</v>
      </c>
      <c r="G226" s="26">
        <f>G228</f>
        <v>0</v>
      </c>
      <c r="H226" s="26">
        <f t="shared" si="523"/>
        <v>2462496.4</v>
      </c>
      <c r="I226" s="26">
        <f>I228</f>
        <v>0</v>
      </c>
      <c r="J226" s="26">
        <f t="shared" si="524"/>
        <v>2462496.4</v>
      </c>
      <c r="K226" s="26">
        <f>K228</f>
        <v>0</v>
      </c>
      <c r="L226" s="26">
        <f t="shared" si="525"/>
        <v>2462496.4</v>
      </c>
      <c r="M226" s="26">
        <f>M228</f>
        <v>0</v>
      </c>
      <c r="N226" s="26">
        <f t="shared" si="526"/>
        <v>2462496.4</v>
      </c>
      <c r="O226" s="26">
        <f>O228</f>
        <v>0</v>
      </c>
      <c r="P226" s="26">
        <f t="shared" si="527"/>
        <v>2462496.4</v>
      </c>
      <c r="Q226" s="26">
        <f>Q228</f>
        <v>0</v>
      </c>
      <c r="R226" s="40">
        <f t="shared" si="528"/>
        <v>2462496.4</v>
      </c>
      <c r="S226" s="26">
        <f t="shared" ref="S226:AJ226" si="542">S228</f>
        <v>700000</v>
      </c>
      <c r="T226" s="26">
        <f>T228</f>
        <v>0</v>
      </c>
      <c r="U226" s="26">
        <f t="shared" si="429"/>
        <v>700000</v>
      </c>
      <c r="V226" s="26">
        <f>V228</f>
        <v>0</v>
      </c>
      <c r="W226" s="26">
        <f t="shared" si="529"/>
        <v>700000</v>
      </c>
      <c r="X226" s="26">
        <f>X228</f>
        <v>0</v>
      </c>
      <c r="Y226" s="26">
        <f t="shared" si="530"/>
        <v>700000</v>
      </c>
      <c r="Z226" s="26">
        <f>Z228</f>
        <v>0</v>
      </c>
      <c r="AA226" s="26">
        <f t="shared" si="531"/>
        <v>700000</v>
      </c>
      <c r="AB226" s="26">
        <f>AB228</f>
        <v>0</v>
      </c>
      <c r="AC226" s="26">
        <f t="shared" si="532"/>
        <v>700000</v>
      </c>
      <c r="AD226" s="26">
        <f>AD228</f>
        <v>0</v>
      </c>
      <c r="AE226" s="26">
        <f t="shared" si="533"/>
        <v>700000</v>
      </c>
      <c r="AF226" s="26">
        <f>AF228</f>
        <v>0</v>
      </c>
      <c r="AG226" s="26">
        <f t="shared" si="534"/>
        <v>700000</v>
      </c>
      <c r="AH226" s="26">
        <f>AH228</f>
        <v>0</v>
      </c>
      <c r="AI226" s="40">
        <f t="shared" si="535"/>
        <v>700000</v>
      </c>
      <c r="AJ226" s="26">
        <f t="shared" si="542"/>
        <v>0</v>
      </c>
      <c r="AK226" s="27">
        <f>AK228</f>
        <v>0</v>
      </c>
      <c r="AL226" s="27">
        <f t="shared" si="431"/>
        <v>0</v>
      </c>
      <c r="AM226" s="27">
        <f>AM228</f>
        <v>0</v>
      </c>
      <c r="AN226" s="27">
        <f t="shared" si="536"/>
        <v>0</v>
      </c>
      <c r="AO226" s="27">
        <f>AO228</f>
        <v>0</v>
      </c>
      <c r="AP226" s="27">
        <f t="shared" si="537"/>
        <v>0</v>
      </c>
      <c r="AQ226" s="27">
        <f>AQ228</f>
        <v>0</v>
      </c>
      <c r="AR226" s="27">
        <f t="shared" si="538"/>
        <v>0</v>
      </c>
      <c r="AS226" s="27">
        <f>AS228</f>
        <v>0</v>
      </c>
      <c r="AT226" s="27">
        <f t="shared" si="539"/>
        <v>0</v>
      </c>
      <c r="AU226" s="27">
        <f>AU228</f>
        <v>0</v>
      </c>
      <c r="AV226" s="27">
        <f t="shared" si="540"/>
        <v>0</v>
      </c>
      <c r="AW226" s="27">
        <f>AW228</f>
        <v>0</v>
      </c>
      <c r="AX226" s="42">
        <f t="shared" si="541"/>
        <v>0</v>
      </c>
      <c r="AY226" s="28"/>
      <c r="AZ226" s="30"/>
      <c r="BA226" s="29"/>
    </row>
    <row r="227" spans="1:53" x14ac:dyDescent="0.35">
      <c r="A227" s="93"/>
      <c r="B227" s="94" t="s">
        <v>5</v>
      </c>
      <c r="C227" s="98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40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40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42"/>
      <c r="AY227" s="28"/>
      <c r="AZ227" s="30"/>
      <c r="BA227" s="29"/>
    </row>
    <row r="228" spans="1:53" x14ac:dyDescent="0.35">
      <c r="A228" s="93"/>
      <c r="B228" s="94" t="s">
        <v>12</v>
      </c>
      <c r="C228" s="98"/>
      <c r="D228" s="26">
        <f>D231</f>
        <v>2462496.4</v>
      </c>
      <c r="E228" s="26">
        <f>E231</f>
        <v>0</v>
      </c>
      <c r="F228" s="26">
        <f t="shared" si="422"/>
        <v>2462496.4</v>
      </c>
      <c r="G228" s="26">
        <f>G231</f>
        <v>0</v>
      </c>
      <c r="H228" s="26">
        <f t="shared" ref="H228:H229" si="543">F228+G228</f>
        <v>2462496.4</v>
      </c>
      <c r="I228" s="26">
        <f>I231</f>
        <v>0</v>
      </c>
      <c r="J228" s="26">
        <f t="shared" ref="J228:J229" si="544">H228+I228</f>
        <v>2462496.4</v>
      </c>
      <c r="K228" s="26">
        <f>K231</f>
        <v>0</v>
      </c>
      <c r="L228" s="26">
        <f t="shared" ref="L228:L229" si="545">J228+K228</f>
        <v>2462496.4</v>
      </c>
      <c r="M228" s="26">
        <f>M231</f>
        <v>0</v>
      </c>
      <c r="N228" s="26">
        <f t="shared" ref="N228:N229" si="546">L228+M228</f>
        <v>2462496.4</v>
      </c>
      <c r="O228" s="26">
        <f>O231</f>
        <v>0</v>
      </c>
      <c r="P228" s="26">
        <f t="shared" ref="P228:P229" si="547">N228+O228</f>
        <v>2462496.4</v>
      </c>
      <c r="Q228" s="26">
        <f>Q231</f>
        <v>0</v>
      </c>
      <c r="R228" s="40">
        <f t="shared" ref="R228:R229" si="548">P228+Q228</f>
        <v>2462496.4</v>
      </c>
      <c r="S228" s="26">
        <f t="shared" ref="S228:AJ228" si="549">S231</f>
        <v>700000</v>
      </c>
      <c r="T228" s="26">
        <f>T231</f>
        <v>0</v>
      </c>
      <c r="U228" s="26">
        <f t="shared" si="429"/>
        <v>700000</v>
      </c>
      <c r="V228" s="26">
        <f>V231</f>
        <v>0</v>
      </c>
      <c r="W228" s="26">
        <f t="shared" ref="W228:W229" si="550">U228+V228</f>
        <v>700000</v>
      </c>
      <c r="X228" s="26">
        <f>X231</f>
        <v>0</v>
      </c>
      <c r="Y228" s="26">
        <f>W228+X228</f>
        <v>700000</v>
      </c>
      <c r="Z228" s="26">
        <f>Z231</f>
        <v>0</v>
      </c>
      <c r="AA228" s="26">
        <f>Y228+Z228</f>
        <v>700000</v>
      </c>
      <c r="AB228" s="26">
        <f>AB231</f>
        <v>0</v>
      </c>
      <c r="AC228" s="26">
        <f>AA228+AB228</f>
        <v>700000</v>
      </c>
      <c r="AD228" s="26">
        <f>AD231</f>
        <v>0</v>
      </c>
      <c r="AE228" s="26">
        <f>AC228+AD228</f>
        <v>700000</v>
      </c>
      <c r="AF228" s="26">
        <f>AF231</f>
        <v>0</v>
      </c>
      <c r="AG228" s="26">
        <f>AE228+AF228</f>
        <v>700000</v>
      </c>
      <c r="AH228" s="26">
        <f>AH231</f>
        <v>0</v>
      </c>
      <c r="AI228" s="40">
        <f>AG228+AH228</f>
        <v>700000</v>
      </c>
      <c r="AJ228" s="26">
        <f t="shared" si="549"/>
        <v>0</v>
      </c>
      <c r="AK228" s="27">
        <f>AK231</f>
        <v>0</v>
      </c>
      <c r="AL228" s="27">
        <f t="shared" si="431"/>
        <v>0</v>
      </c>
      <c r="AM228" s="27">
        <f>AM231</f>
        <v>0</v>
      </c>
      <c r="AN228" s="27">
        <f t="shared" ref="AN228:AN229" si="551">AL228+AM228</f>
        <v>0</v>
      </c>
      <c r="AO228" s="27">
        <f>AO231</f>
        <v>0</v>
      </c>
      <c r="AP228" s="27">
        <f t="shared" ref="AP228:AP229" si="552">AN228+AO228</f>
        <v>0</v>
      </c>
      <c r="AQ228" s="27">
        <f>AQ231</f>
        <v>0</v>
      </c>
      <c r="AR228" s="27">
        <f t="shared" ref="AR228:AR229" si="553">AP228+AQ228</f>
        <v>0</v>
      </c>
      <c r="AS228" s="27">
        <f>AS231</f>
        <v>0</v>
      </c>
      <c r="AT228" s="27">
        <f t="shared" ref="AT228:AT229" si="554">AR228+AS228</f>
        <v>0</v>
      </c>
      <c r="AU228" s="27">
        <f>AU231</f>
        <v>0</v>
      </c>
      <c r="AV228" s="27">
        <f t="shared" ref="AV228:AV229" si="555">AT228+AU228</f>
        <v>0</v>
      </c>
      <c r="AW228" s="27">
        <f>AW231</f>
        <v>0</v>
      </c>
      <c r="AX228" s="42">
        <f t="shared" ref="AX228:AX229" si="556">AV228+AW228</f>
        <v>0</v>
      </c>
      <c r="AY228" s="28"/>
      <c r="AZ228" s="30"/>
      <c r="BA228" s="29"/>
    </row>
    <row r="229" spans="1:53" ht="120.75" customHeight="1" x14ac:dyDescent="0.35">
      <c r="A229" s="93" t="s">
        <v>279</v>
      </c>
      <c r="B229" s="98" t="s">
        <v>243</v>
      </c>
      <c r="C229" s="103" t="s">
        <v>354</v>
      </c>
      <c r="D229" s="12">
        <f>D231</f>
        <v>2462496.4</v>
      </c>
      <c r="E229" s="40">
        <f>E231</f>
        <v>0</v>
      </c>
      <c r="F229" s="12">
        <f t="shared" si="422"/>
        <v>2462496.4</v>
      </c>
      <c r="G229" s="12">
        <f>G231</f>
        <v>0</v>
      </c>
      <c r="H229" s="12">
        <f t="shared" si="543"/>
        <v>2462496.4</v>
      </c>
      <c r="I229" s="12">
        <f>I231</f>
        <v>0</v>
      </c>
      <c r="J229" s="12">
        <f t="shared" si="544"/>
        <v>2462496.4</v>
      </c>
      <c r="K229" s="12">
        <f>K231</f>
        <v>0</v>
      </c>
      <c r="L229" s="12">
        <f t="shared" si="545"/>
        <v>2462496.4</v>
      </c>
      <c r="M229" s="12">
        <f>M231</f>
        <v>0</v>
      </c>
      <c r="N229" s="12">
        <f t="shared" si="546"/>
        <v>2462496.4</v>
      </c>
      <c r="O229" s="12">
        <f>O231</f>
        <v>0</v>
      </c>
      <c r="P229" s="12">
        <f t="shared" si="547"/>
        <v>2462496.4</v>
      </c>
      <c r="Q229" s="21">
        <f>Q231</f>
        <v>0</v>
      </c>
      <c r="R229" s="40">
        <f t="shared" si="548"/>
        <v>2462496.4</v>
      </c>
      <c r="S229" s="12">
        <f t="shared" ref="S229:AJ229" si="557">S231</f>
        <v>700000</v>
      </c>
      <c r="T229" s="40">
        <f>T231</f>
        <v>0</v>
      </c>
      <c r="U229" s="12">
        <f t="shared" si="429"/>
        <v>700000</v>
      </c>
      <c r="V229" s="12">
        <f>V231</f>
        <v>0</v>
      </c>
      <c r="W229" s="12">
        <f t="shared" si="550"/>
        <v>700000</v>
      </c>
      <c r="X229" s="12">
        <f>X231</f>
        <v>0</v>
      </c>
      <c r="Y229" s="12">
        <f>W229+X229</f>
        <v>700000</v>
      </c>
      <c r="Z229" s="12">
        <f>Z231</f>
        <v>0</v>
      </c>
      <c r="AA229" s="12">
        <f>Y229+Z229</f>
        <v>700000</v>
      </c>
      <c r="AB229" s="12">
        <f>AB231</f>
        <v>0</v>
      </c>
      <c r="AC229" s="12">
        <f>AA229+AB229</f>
        <v>700000</v>
      </c>
      <c r="AD229" s="12">
        <f>AD231</f>
        <v>0</v>
      </c>
      <c r="AE229" s="12">
        <f>AC229+AD229</f>
        <v>700000</v>
      </c>
      <c r="AF229" s="12">
        <f>AF231</f>
        <v>0</v>
      </c>
      <c r="AG229" s="12">
        <f>AE229+AF229</f>
        <v>700000</v>
      </c>
      <c r="AH229" s="21">
        <f>AH231</f>
        <v>0</v>
      </c>
      <c r="AI229" s="40">
        <f>AG229+AH229</f>
        <v>700000</v>
      </c>
      <c r="AJ229" s="12">
        <f t="shared" si="557"/>
        <v>0</v>
      </c>
      <c r="AK229" s="13">
        <f>AK231</f>
        <v>0</v>
      </c>
      <c r="AL229" s="13">
        <f t="shared" si="431"/>
        <v>0</v>
      </c>
      <c r="AM229" s="13">
        <f>AM231</f>
        <v>0</v>
      </c>
      <c r="AN229" s="13">
        <f t="shared" si="551"/>
        <v>0</v>
      </c>
      <c r="AO229" s="13">
        <f>AO231</f>
        <v>0</v>
      </c>
      <c r="AP229" s="13">
        <f t="shared" si="552"/>
        <v>0</v>
      </c>
      <c r="AQ229" s="13">
        <f>AQ231</f>
        <v>0</v>
      </c>
      <c r="AR229" s="13">
        <f t="shared" si="553"/>
        <v>0</v>
      </c>
      <c r="AS229" s="13">
        <f>AS231</f>
        <v>0</v>
      </c>
      <c r="AT229" s="13">
        <f t="shared" si="554"/>
        <v>0</v>
      </c>
      <c r="AU229" s="13">
        <f>AU231</f>
        <v>0</v>
      </c>
      <c r="AV229" s="13">
        <f t="shared" si="555"/>
        <v>0</v>
      </c>
      <c r="AW229" s="23">
        <f>AW231</f>
        <v>0</v>
      </c>
      <c r="AX229" s="42">
        <f t="shared" si="556"/>
        <v>0</v>
      </c>
      <c r="AZ229" s="10"/>
    </row>
    <row r="230" spans="1:53" x14ac:dyDescent="0.35">
      <c r="A230" s="93"/>
      <c r="B230" s="98" t="s">
        <v>5</v>
      </c>
      <c r="C230" s="98"/>
      <c r="D230" s="12"/>
      <c r="E230" s="40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21"/>
      <c r="R230" s="40"/>
      <c r="S230" s="12"/>
      <c r="T230" s="40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21"/>
      <c r="AI230" s="40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23"/>
      <c r="AX230" s="42"/>
      <c r="AZ230" s="10"/>
    </row>
    <row r="231" spans="1:53" x14ac:dyDescent="0.35">
      <c r="A231" s="93"/>
      <c r="B231" s="94" t="s">
        <v>12</v>
      </c>
      <c r="C231" s="98"/>
      <c r="D231" s="12">
        <v>2462496.4</v>
      </c>
      <c r="E231" s="40"/>
      <c r="F231" s="12">
        <f t="shared" si="422"/>
        <v>2462496.4</v>
      </c>
      <c r="G231" s="12"/>
      <c r="H231" s="12">
        <f t="shared" ref="H231:H232" si="558">F231+G231</f>
        <v>2462496.4</v>
      </c>
      <c r="I231" s="12"/>
      <c r="J231" s="12">
        <f t="shared" ref="J231:J232" si="559">H231+I231</f>
        <v>2462496.4</v>
      </c>
      <c r="K231" s="12"/>
      <c r="L231" s="12">
        <f t="shared" ref="L231:L232" si="560">J231+K231</f>
        <v>2462496.4</v>
      </c>
      <c r="M231" s="12"/>
      <c r="N231" s="12">
        <f t="shared" ref="N231:N232" si="561">L231+M231</f>
        <v>2462496.4</v>
      </c>
      <c r="O231" s="12"/>
      <c r="P231" s="12">
        <f t="shared" ref="P231:P232" si="562">N231+O231</f>
        <v>2462496.4</v>
      </c>
      <c r="Q231" s="21"/>
      <c r="R231" s="40">
        <f t="shared" ref="R231:R232" si="563">P231+Q231</f>
        <v>2462496.4</v>
      </c>
      <c r="S231" s="12">
        <v>700000</v>
      </c>
      <c r="T231" s="40"/>
      <c r="U231" s="12">
        <f t="shared" si="429"/>
        <v>700000</v>
      </c>
      <c r="V231" s="12"/>
      <c r="W231" s="12">
        <f t="shared" ref="W231:W232" si="564">U231+V231</f>
        <v>700000</v>
      </c>
      <c r="X231" s="12"/>
      <c r="Y231" s="12">
        <f>W231+X231</f>
        <v>700000</v>
      </c>
      <c r="Z231" s="12"/>
      <c r="AA231" s="12">
        <f>Y231+Z231</f>
        <v>700000</v>
      </c>
      <c r="AB231" s="12"/>
      <c r="AC231" s="12">
        <f>AA231+AB231</f>
        <v>700000</v>
      </c>
      <c r="AD231" s="12"/>
      <c r="AE231" s="12">
        <f>AC231+AD231</f>
        <v>700000</v>
      </c>
      <c r="AF231" s="12"/>
      <c r="AG231" s="12">
        <f>AE231+AF231</f>
        <v>700000</v>
      </c>
      <c r="AH231" s="21"/>
      <c r="AI231" s="40">
        <f>AG231+AH231</f>
        <v>700000</v>
      </c>
      <c r="AJ231" s="13">
        <v>0</v>
      </c>
      <c r="AK231" s="13"/>
      <c r="AL231" s="13">
        <f t="shared" si="431"/>
        <v>0</v>
      </c>
      <c r="AM231" s="13"/>
      <c r="AN231" s="13">
        <f t="shared" ref="AN231:AN232" si="565">AL231+AM231</f>
        <v>0</v>
      </c>
      <c r="AO231" s="13"/>
      <c r="AP231" s="13">
        <f t="shared" ref="AP231:AP232" si="566">AN231+AO231</f>
        <v>0</v>
      </c>
      <c r="AQ231" s="13"/>
      <c r="AR231" s="13">
        <f t="shared" ref="AR231:AR232" si="567">AP231+AQ231</f>
        <v>0</v>
      </c>
      <c r="AS231" s="13"/>
      <c r="AT231" s="13">
        <f t="shared" ref="AT231:AT232" si="568">AR231+AS231</f>
        <v>0</v>
      </c>
      <c r="AU231" s="13"/>
      <c r="AV231" s="13">
        <f t="shared" ref="AV231:AV232" si="569">AT231+AU231</f>
        <v>0</v>
      </c>
      <c r="AW231" s="23"/>
      <c r="AX231" s="42">
        <f t="shared" ref="AX231:AX232" si="570">AV231+AW231</f>
        <v>0</v>
      </c>
      <c r="AY231" s="8" t="s">
        <v>244</v>
      </c>
      <c r="AZ231" s="10"/>
    </row>
    <row r="232" spans="1:53" x14ac:dyDescent="0.35">
      <c r="A232" s="93"/>
      <c r="B232" s="98" t="s">
        <v>21</v>
      </c>
      <c r="C232" s="105"/>
      <c r="D232" s="27">
        <f>D234+D235</f>
        <v>190084.2</v>
      </c>
      <c r="E232" s="27">
        <f>E234+E235</f>
        <v>20000</v>
      </c>
      <c r="F232" s="26">
        <f t="shared" si="422"/>
        <v>210084.2</v>
      </c>
      <c r="G232" s="27">
        <f>G234+G235</f>
        <v>1503.4829999999999</v>
      </c>
      <c r="H232" s="26">
        <f t="shared" si="558"/>
        <v>211587.68300000002</v>
      </c>
      <c r="I232" s="27">
        <f>I234+I235</f>
        <v>-9924.2000000000007</v>
      </c>
      <c r="J232" s="26">
        <f t="shared" si="559"/>
        <v>201663.48300000001</v>
      </c>
      <c r="K232" s="27">
        <f>K234+K235</f>
        <v>0</v>
      </c>
      <c r="L232" s="26">
        <f t="shared" si="560"/>
        <v>201663.48300000001</v>
      </c>
      <c r="M232" s="27">
        <f>M234+M235</f>
        <v>0</v>
      </c>
      <c r="N232" s="26">
        <f t="shared" si="561"/>
        <v>201663.48300000001</v>
      </c>
      <c r="O232" s="27">
        <f>O234+O235</f>
        <v>0</v>
      </c>
      <c r="P232" s="26">
        <f t="shared" si="562"/>
        <v>201663.48300000001</v>
      </c>
      <c r="Q232" s="27">
        <f>Q234+Q235</f>
        <v>-30000</v>
      </c>
      <c r="R232" s="40">
        <f t="shared" si="563"/>
        <v>171663.48300000001</v>
      </c>
      <c r="S232" s="27">
        <f t="shared" ref="S232:AJ232" si="571">S234+S235</f>
        <v>260000</v>
      </c>
      <c r="T232" s="27">
        <f>T234+T235</f>
        <v>0</v>
      </c>
      <c r="U232" s="26">
        <f t="shared" si="429"/>
        <v>260000</v>
      </c>
      <c r="V232" s="27">
        <f>V234+V235</f>
        <v>0</v>
      </c>
      <c r="W232" s="26">
        <f t="shared" si="564"/>
        <v>260000</v>
      </c>
      <c r="X232" s="27">
        <f>X234+X235</f>
        <v>0</v>
      </c>
      <c r="Y232" s="26">
        <f>W232+X232</f>
        <v>260000</v>
      </c>
      <c r="Z232" s="27">
        <f>Z234+Z235</f>
        <v>0</v>
      </c>
      <c r="AA232" s="26">
        <f>Y232+Z232</f>
        <v>260000</v>
      </c>
      <c r="AB232" s="27">
        <f>AB234+AB235</f>
        <v>0</v>
      </c>
      <c r="AC232" s="26">
        <f>AA232+AB232</f>
        <v>260000</v>
      </c>
      <c r="AD232" s="27">
        <f>AD234+AD235</f>
        <v>0</v>
      </c>
      <c r="AE232" s="26">
        <f>AC232+AD232</f>
        <v>260000</v>
      </c>
      <c r="AF232" s="27">
        <f>AF234+AF235</f>
        <v>0</v>
      </c>
      <c r="AG232" s="26">
        <f>AE232+AF232</f>
        <v>260000</v>
      </c>
      <c r="AH232" s="27">
        <f>AH234+AH235</f>
        <v>30000</v>
      </c>
      <c r="AI232" s="40">
        <f>AG232+AH232</f>
        <v>290000</v>
      </c>
      <c r="AJ232" s="27">
        <f t="shared" si="571"/>
        <v>0</v>
      </c>
      <c r="AK232" s="27">
        <f>AK234+AK235</f>
        <v>0</v>
      </c>
      <c r="AL232" s="27">
        <f t="shared" si="431"/>
        <v>0</v>
      </c>
      <c r="AM232" s="27">
        <f>AM234+AM235</f>
        <v>0</v>
      </c>
      <c r="AN232" s="27">
        <f t="shared" si="565"/>
        <v>0</v>
      </c>
      <c r="AO232" s="27">
        <f>AO234+AO235</f>
        <v>0</v>
      </c>
      <c r="AP232" s="27">
        <f t="shared" si="566"/>
        <v>0</v>
      </c>
      <c r="AQ232" s="27">
        <f>AQ234+AQ235</f>
        <v>0</v>
      </c>
      <c r="AR232" s="27">
        <f t="shared" si="567"/>
        <v>0</v>
      </c>
      <c r="AS232" s="27">
        <f>AS234+AS235</f>
        <v>0</v>
      </c>
      <c r="AT232" s="27">
        <f t="shared" si="568"/>
        <v>0</v>
      </c>
      <c r="AU232" s="27">
        <f>AU234+AU235</f>
        <v>0</v>
      </c>
      <c r="AV232" s="27">
        <f t="shared" si="569"/>
        <v>0</v>
      </c>
      <c r="AW232" s="27">
        <f>AW234+AW235</f>
        <v>0</v>
      </c>
      <c r="AX232" s="42">
        <f t="shared" si="570"/>
        <v>0</v>
      </c>
      <c r="AY232" s="28"/>
      <c r="AZ232" s="30"/>
      <c r="BA232" s="29"/>
    </row>
    <row r="233" spans="1:53" x14ac:dyDescent="0.35">
      <c r="A233" s="107"/>
      <c r="B233" s="98" t="s">
        <v>5</v>
      </c>
      <c r="C233" s="105"/>
      <c r="D233" s="27"/>
      <c r="E233" s="27"/>
      <c r="F233" s="26"/>
      <c r="G233" s="27"/>
      <c r="H233" s="26"/>
      <c r="I233" s="27"/>
      <c r="J233" s="26"/>
      <c r="K233" s="27"/>
      <c r="L233" s="26"/>
      <c r="M233" s="27"/>
      <c r="N233" s="26"/>
      <c r="O233" s="27"/>
      <c r="P233" s="26"/>
      <c r="Q233" s="27"/>
      <c r="R233" s="40"/>
      <c r="S233" s="27"/>
      <c r="T233" s="27"/>
      <c r="U233" s="26"/>
      <c r="V233" s="27"/>
      <c r="W233" s="26"/>
      <c r="X233" s="27"/>
      <c r="Y233" s="26"/>
      <c r="Z233" s="27"/>
      <c r="AA233" s="26"/>
      <c r="AB233" s="27"/>
      <c r="AC233" s="26"/>
      <c r="AD233" s="27"/>
      <c r="AE233" s="26"/>
      <c r="AF233" s="27"/>
      <c r="AG233" s="26"/>
      <c r="AH233" s="27"/>
      <c r="AI233" s="40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42"/>
      <c r="AY233" s="28"/>
      <c r="AZ233" s="30"/>
      <c r="BA233" s="29"/>
    </row>
    <row r="234" spans="1:53" s="29" customFormat="1" hidden="1" x14ac:dyDescent="0.35">
      <c r="A234" s="49"/>
      <c r="B234" s="44" t="s">
        <v>6</v>
      </c>
      <c r="C234" s="47"/>
      <c r="D234" s="27">
        <f>D236+D237+D240</f>
        <v>178584.2</v>
      </c>
      <c r="E234" s="27">
        <f>E236+E237+E240</f>
        <v>20000</v>
      </c>
      <c r="F234" s="26">
        <f t="shared" si="422"/>
        <v>198584.2</v>
      </c>
      <c r="G234" s="27">
        <f>G236+G237+G240</f>
        <v>1503.4829999999999</v>
      </c>
      <c r="H234" s="26">
        <f t="shared" ref="H234:H238" si="572">F234+G234</f>
        <v>200087.68300000002</v>
      </c>
      <c r="I234" s="27">
        <f>I236+I237+I240</f>
        <v>-9924.2000000000007</v>
      </c>
      <c r="J234" s="26">
        <f t="shared" ref="J234:J238" si="573">H234+I234</f>
        <v>190163.48300000001</v>
      </c>
      <c r="K234" s="27">
        <f>K236+K237+K240</f>
        <v>0</v>
      </c>
      <c r="L234" s="26">
        <f t="shared" ref="L234:L238" si="574">J234+K234</f>
        <v>190163.48300000001</v>
      </c>
      <c r="M234" s="27">
        <f>M236+M237+M240</f>
        <v>0</v>
      </c>
      <c r="N234" s="26">
        <f t="shared" ref="N234:N238" si="575">L234+M234</f>
        <v>190163.48300000001</v>
      </c>
      <c r="O234" s="27">
        <f>O236+O237+O240</f>
        <v>0</v>
      </c>
      <c r="P234" s="26">
        <f t="shared" ref="P234:P238" si="576">N234+O234</f>
        <v>190163.48300000001</v>
      </c>
      <c r="Q234" s="27">
        <f>Q236+Q237+Q240</f>
        <v>-30000</v>
      </c>
      <c r="R234" s="26">
        <f t="shared" ref="R234:R238" si="577">P234+Q234</f>
        <v>160163.48300000001</v>
      </c>
      <c r="S234" s="27">
        <f t="shared" ref="S234:AJ234" si="578">S236+S237+S240</f>
        <v>260000</v>
      </c>
      <c r="T234" s="27">
        <f>T236+T237+T240</f>
        <v>0</v>
      </c>
      <c r="U234" s="26">
        <f t="shared" si="429"/>
        <v>260000</v>
      </c>
      <c r="V234" s="27">
        <f>V236+V237+V240</f>
        <v>0</v>
      </c>
      <c r="W234" s="26">
        <f t="shared" ref="W234:W238" si="579">U234+V234</f>
        <v>260000</v>
      </c>
      <c r="X234" s="27">
        <f>X236+X237+X240</f>
        <v>0</v>
      </c>
      <c r="Y234" s="26">
        <f>W234+X234</f>
        <v>260000</v>
      </c>
      <c r="Z234" s="27">
        <f>Z236+Z237+Z240</f>
        <v>0</v>
      </c>
      <c r="AA234" s="26">
        <f>Y234+Z234</f>
        <v>260000</v>
      </c>
      <c r="AB234" s="27">
        <f>AB236+AB237+AB240</f>
        <v>0</v>
      </c>
      <c r="AC234" s="26">
        <f>AA234+AB234</f>
        <v>260000</v>
      </c>
      <c r="AD234" s="27">
        <f>AD236+AD237+AD240</f>
        <v>0</v>
      </c>
      <c r="AE234" s="26">
        <f>AC234+AD234</f>
        <v>260000</v>
      </c>
      <c r="AF234" s="27">
        <f>AF236+AF237+AF240</f>
        <v>0</v>
      </c>
      <c r="AG234" s="26">
        <f>AE234+AF234</f>
        <v>260000</v>
      </c>
      <c r="AH234" s="27">
        <f>AH236+AH237+AH240</f>
        <v>30000</v>
      </c>
      <c r="AI234" s="26">
        <f>AG234+AH234</f>
        <v>290000</v>
      </c>
      <c r="AJ234" s="27">
        <f t="shared" si="578"/>
        <v>0</v>
      </c>
      <c r="AK234" s="27">
        <f>AK236+AK237+AK240</f>
        <v>0</v>
      </c>
      <c r="AL234" s="27">
        <f t="shared" si="431"/>
        <v>0</v>
      </c>
      <c r="AM234" s="27">
        <f>AM236+AM237+AM240</f>
        <v>0</v>
      </c>
      <c r="AN234" s="27">
        <f t="shared" ref="AN234:AN238" si="580">AL234+AM234</f>
        <v>0</v>
      </c>
      <c r="AO234" s="27">
        <f>AO236+AO237+AO240</f>
        <v>0</v>
      </c>
      <c r="AP234" s="27">
        <f t="shared" ref="AP234:AP238" si="581">AN234+AO234</f>
        <v>0</v>
      </c>
      <c r="AQ234" s="27">
        <f>AQ236+AQ237+AQ240</f>
        <v>0</v>
      </c>
      <c r="AR234" s="27">
        <f t="shared" ref="AR234:AR238" si="582">AP234+AQ234</f>
        <v>0</v>
      </c>
      <c r="AS234" s="27">
        <f>AS236+AS237+AS240</f>
        <v>0</v>
      </c>
      <c r="AT234" s="27">
        <f t="shared" ref="AT234:AT238" si="583">AR234+AS234</f>
        <v>0</v>
      </c>
      <c r="AU234" s="27">
        <f>AU236+AU237+AU240</f>
        <v>0</v>
      </c>
      <c r="AV234" s="27">
        <f t="shared" ref="AV234:AV238" si="584">AT234+AU234</f>
        <v>0</v>
      </c>
      <c r="AW234" s="27">
        <f>AW236+AW237+AW240</f>
        <v>0</v>
      </c>
      <c r="AX234" s="27">
        <f t="shared" ref="AX234:AX238" si="585">AV234+AW234</f>
        <v>0</v>
      </c>
      <c r="AY234" s="28"/>
      <c r="AZ234" s="30">
        <v>0</v>
      </c>
    </row>
    <row r="235" spans="1:53" x14ac:dyDescent="0.35">
      <c r="A235" s="107"/>
      <c r="B235" s="98" t="s">
        <v>59</v>
      </c>
      <c r="C235" s="105"/>
      <c r="D235" s="27">
        <f>D241</f>
        <v>11500</v>
      </c>
      <c r="E235" s="27">
        <f>E241</f>
        <v>0</v>
      </c>
      <c r="F235" s="26">
        <f t="shared" si="422"/>
        <v>11500</v>
      </c>
      <c r="G235" s="27">
        <f>G241</f>
        <v>0</v>
      </c>
      <c r="H235" s="26">
        <f t="shared" si="572"/>
        <v>11500</v>
      </c>
      <c r="I235" s="27">
        <f>I241</f>
        <v>0</v>
      </c>
      <c r="J235" s="26">
        <f t="shared" si="573"/>
        <v>11500</v>
      </c>
      <c r="K235" s="27">
        <f>K241</f>
        <v>0</v>
      </c>
      <c r="L235" s="26">
        <f>J235+K235</f>
        <v>11500</v>
      </c>
      <c r="M235" s="27">
        <f>M241</f>
        <v>0</v>
      </c>
      <c r="N235" s="26">
        <f t="shared" si="575"/>
        <v>11500</v>
      </c>
      <c r="O235" s="27">
        <f>O241</f>
        <v>0</v>
      </c>
      <c r="P235" s="26">
        <f t="shared" si="576"/>
        <v>11500</v>
      </c>
      <c r="Q235" s="27">
        <f>Q241</f>
        <v>0</v>
      </c>
      <c r="R235" s="40">
        <f t="shared" si="577"/>
        <v>11500</v>
      </c>
      <c r="S235" s="27">
        <f t="shared" ref="S235:AJ235" si="586">S241</f>
        <v>0</v>
      </c>
      <c r="T235" s="27">
        <f>T241</f>
        <v>0</v>
      </c>
      <c r="U235" s="26">
        <f t="shared" si="429"/>
        <v>0</v>
      </c>
      <c r="V235" s="27">
        <f>V241</f>
        <v>0</v>
      </c>
      <c r="W235" s="26">
        <f t="shared" si="579"/>
        <v>0</v>
      </c>
      <c r="X235" s="27">
        <f>X241</f>
        <v>0</v>
      </c>
      <c r="Y235" s="26">
        <f>W235+X235</f>
        <v>0</v>
      </c>
      <c r="Z235" s="27">
        <f>Z241</f>
        <v>0</v>
      </c>
      <c r="AA235" s="26">
        <f>Y235+Z235</f>
        <v>0</v>
      </c>
      <c r="AB235" s="27">
        <f>AB241</f>
        <v>0</v>
      </c>
      <c r="AC235" s="26">
        <f>AA235+AB235</f>
        <v>0</v>
      </c>
      <c r="AD235" s="27">
        <f>AD241</f>
        <v>0</v>
      </c>
      <c r="AE235" s="26">
        <f>AC235+AD235</f>
        <v>0</v>
      </c>
      <c r="AF235" s="27">
        <f>AF241</f>
        <v>0</v>
      </c>
      <c r="AG235" s="26">
        <f>AE235+AF235</f>
        <v>0</v>
      </c>
      <c r="AH235" s="27">
        <f>AH241</f>
        <v>0</v>
      </c>
      <c r="AI235" s="40">
        <f>AG235+AH235</f>
        <v>0</v>
      </c>
      <c r="AJ235" s="27">
        <f t="shared" si="586"/>
        <v>0</v>
      </c>
      <c r="AK235" s="27">
        <f>AK241</f>
        <v>0</v>
      </c>
      <c r="AL235" s="27">
        <f t="shared" si="431"/>
        <v>0</v>
      </c>
      <c r="AM235" s="27">
        <f>AM241</f>
        <v>0</v>
      </c>
      <c r="AN235" s="27">
        <f t="shared" si="580"/>
        <v>0</v>
      </c>
      <c r="AO235" s="27">
        <f>AO241</f>
        <v>0</v>
      </c>
      <c r="AP235" s="27">
        <f t="shared" si="581"/>
        <v>0</v>
      </c>
      <c r="AQ235" s="27">
        <f>AQ241</f>
        <v>0</v>
      </c>
      <c r="AR235" s="27">
        <f t="shared" si="582"/>
        <v>0</v>
      </c>
      <c r="AS235" s="27">
        <f>AS241</f>
        <v>0</v>
      </c>
      <c r="AT235" s="27">
        <f t="shared" si="583"/>
        <v>0</v>
      </c>
      <c r="AU235" s="27">
        <f>AU241</f>
        <v>0</v>
      </c>
      <c r="AV235" s="27">
        <f t="shared" si="584"/>
        <v>0</v>
      </c>
      <c r="AW235" s="27">
        <f>AW241</f>
        <v>0</v>
      </c>
      <c r="AX235" s="42">
        <f t="shared" si="585"/>
        <v>0</v>
      </c>
      <c r="AY235" s="28"/>
      <c r="AZ235" s="30"/>
      <c r="BA235" s="29"/>
    </row>
    <row r="236" spans="1:53" ht="54" x14ac:dyDescent="0.35">
      <c r="A236" s="125" t="s">
        <v>282</v>
      </c>
      <c r="B236" s="137" t="s">
        <v>61</v>
      </c>
      <c r="C236" s="103" t="s">
        <v>128</v>
      </c>
      <c r="D236" s="13">
        <v>168660</v>
      </c>
      <c r="E236" s="42">
        <v>20000</v>
      </c>
      <c r="F236" s="12">
        <f t="shared" si="422"/>
        <v>188660</v>
      </c>
      <c r="G236" s="13">
        <f>379.269+1124.214</f>
        <v>1503.4829999999999</v>
      </c>
      <c r="H236" s="12">
        <f t="shared" si="572"/>
        <v>190163.48300000001</v>
      </c>
      <c r="I236" s="13"/>
      <c r="J236" s="12">
        <f t="shared" si="573"/>
        <v>190163.48300000001</v>
      </c>
      <c r="K236" s="13"/>
      <c r="L236" s="12">
        <f t="shared" si="574"/>
        <v>190163.48300000001</v>
      </c>
      <c r="M236" s="13"/>
      <c r="N236" s="12">
        <f t="shared" si="575"/>
        <v>190163.48300000001</v>
      </c>
      <c r="O236" s="13"/>
      <c r="P236" s="12">
        <f t="shared" si="576"/>
        <v>190163.48300000001</v>
      </c>
      <c r="Q236" s="23">
        <v>-30000</v>
      </c>
      <c r="R236" s="40">
        <f t="shared" si="577"/>
        <v>160163.48300000001</v>
      </c>
      <c r="S236" s="13">
        <v>246018.2</v>
      </c>
      <c r="T236" s="42"/>
      <c r="U236" s="12">
        <f t="shared" si="429"/>
        <v>246018.2</v>
      </c>
      <c r="V236" s="13"/>
      <c r="W236" s="12">
        <f t="shared" si="579"/>
        <v>246018.2</v>
      </c>
      <c r="X236" s="13"/>
      <c r="Y236" s="12">
        <f>W236+X236</f>
        <v>246018.2</v>
      </c>
      <c r="Z236" s="13"/>
      <c r="AA236" s="12">
        <f>Y236+Z236</f>
        <v>246018.2</v>
      </c>
      <c r="AB236" s="13"/>
      <c r="AC236" s="12">
        <f>AA236+AB236</f>
        <v>246018.2</v>
      </c>
      <c r="AD236" s="13"/>
      <c r="AE236" s="12">
        <f>AC236+AD236</f>
        <v>246018.2</v>
      </c>
      <c r="AF236" s="13"/>
      <c r="AG236" s="12">
        <f>AE236+AF236</f>
        <v>246018.2</v>
      </c>
      <c r="AH236" s="23">
        <v>30000</v>
      </c>
      <c r="AI236" s="40">
        <f>AG236+AH236</f>
        <v>276018.2</v>
      </c>
      <c r="AJ236" s="13">
        <v>0</v>
      </c>
      <c r="AK236" s="13"/>
      <c r="AL236" s="13">
        <f t="shared" si="431"/>
        <v>0</v>
      </c>
      <c r="AM236" s="13"/>
      <c r="AN236" s="13">
        <f t="shared" si="580"/>
        <v>0</v>
      </c>
      <c r="AO236" s="13"/>
      <c r="AP236" s="13">
        <f t="shared" si="581"/>
        <v>0</v>
      </c>
      <c r="AQ236" s="13"/>
      <c r="AR236" s="13">
        <f t="shared" si="582"/>
        <v>0</v>
      </c>
      <c r="AS236" s="13"/>
      <c r="AT236" s="13">
        <f t="shared" si="583"/>
        <v>0</v>
      </c>
      <c r="AU236" s="13"/>
      <c r="AV236" s="13">
        <f t="shared" si="584"/>
        <v>0</v>
      </c>
      <c r="AW236" s="23"/>
      <c r="AX236" s="42">
        <f t="shared" si="585"/>
        <v>0</v>
      </c>
      <c r="AY236" s="7" t="s">
        <v>119</v>
      </c>
      <c r="AZ236" s="10"/>
    </row>
    <row r="237" spans="1:53" ht="72" x14ac:dyDescent="0.35">
      <c r="A237" s="127"/>
      <c r="B237" s="138"/>
      <c r="C237" s="103" t="s">
        <v>129</v>
      </c>
      <c r="D237" s="13">
        <v>0</v>
      </c>
      <c r="E237" s="42">
        <v>0</v>
      </c>
      <c r="F237" s="12">
        <f t="shared" si="422"/>
        <v>0</v>
      </c>
      <c r="G237" s="13">
        <v>0</v>
      </c>
      <c r="H237" s="12">
        <f t="shared" si="572"/>
        <v>0</v>
      </c>
      <c r="I237" s="13">
        <v>0</v>
      </c>
      <c r="J237" s="12">
        <f t="shared" si="573"/>
        <v>0</v>
      </c>
      <c r="K237" s="13">
        <v>0</v>
      </c>
      <c r="L237" s="12">
        <f t="shared" si="574"/>
        <v>0</v>
      </c>
      <c r="M237" s="13">
        <v>0</v>
      </c>
      <c r="N237" s="12">
        <f t="shared" si="575"/>
        <v>0</v>
      </c>
      <c r="O237" s="13">
        <v>0</v>
      </c>
      <c r="P237" s="12">
        <f t="shared" si="576"/>
        <v>0</v>
      </c>
      <c r="Q237" s="23">
        <v>0</v>
      </c>
      <c r="R237" s="40">
        <f t="shared" si="577"/>
        <v>0</v>
      </c>
      <c r="S237" s="13">
        <v>13981.8</v>
      </c>
      <c r="T237" s="42">
        <v>0</v>
      </c>
      <c r="U237" s="12">
        <f t="shared" si="429"/>
        <v>13981.8</v>
      </c>
      <c r="V237" s="13">
        <v>0</v>
      </c>
      <c r="W237" s="12">
        <f t="shared" si="579"/>
        <v>13981.8</v>
      </c>
      <c r="X237" s="13">
        <v>0</v>
      </c>
      <c r="Y237" s="12">
        <f>W237+X237</f>
        <v>13981.8</v>
      </c>
      <c r="Z237" s="13">
        <v>0</v>
      </c>
      <c r="AA237" s="12">
        <f>Y237+Z237</f>
        <v>13981.8</v>
      </c>
      <c r="AB237" s="13">
        <v>0</v>
      </c>
      <c r="AC237" s="12">
        <f>AA237+AB237</f>
        <v>13981.8</v>
      </c>
      <c r="AD237" s="13">
        <v>0</v>
      </c>
      <c r="AE237" s="12">
        <f>AC237+AD237</f>
        <v>13981.8</v>
      </c>
      <c r="AF237" s="13">
        <v>0</v>
      </c>
      <c r="AG237" s="12">
        <f>AE237+AF237</f>
        <v>13981.8</v>
      </c>
      <c r="AH237" s="23">
        <v>0</v>
      </c>
      <c r="AI237" s="40">
        <f>AG237+AH237</f>
        <v>13981.8</v>
      </c>
      <c r="AJ237" s="13">
        <v>0</v>
      </c>
      <c r="AK237" s="13">
        <v>0</v>
      </c>
      <c r="AL237" s="13">
        <f t="shared" si="431"/>
        <v>0</v>
      </c>
      <c r="AM237" s="13">
        <v>0</v>
      </c>
      <c r="AN237" s="13">
        <f t="shared" si="580"/>
        <v>0</v>
      </c>
      <c r="AO237" s="13">
        <v>0</v>
      </c>
      <c r="AP237" s="13">
        <f t="shared" si="581"/>
        <v>0</v>
      </c>
      <c r="AQ237" s="13">
        <v>0</v>
      </c>
      <c r="AR237" s="13">
        <f t="shared" si="582"/>
        <v>0</v>
      </c>
      <c r="AS237" s="13">
        <v>0</v>
      </c>
      <c r="AT237" s="13">
        <f t="shared" si="583"/>
        <v>0</v>
      </c>
      <c r="AU237" s="13">
        <v>0</v>
      </c>
      <c r="AV237" s="13">
        <f t="shared" si="584"/>
        <v>0</v>
      </c>
      <c r="AW237" s="23">
        <v>0</v>
      </c>
      <c r="AX237" s="42">
        <f t="shared" si="585"/>
        <v>0</v>
      </c>
      <c r="AY237" s="7" t="s">
        <v>119</v>
      </c>
      <c r="AZ237" s="10"/>
    </row>
    <row r="238" spans="1:53" ht="72" x14ac:dyDescent="0.35">
      <c r="A238" s="93" t="s">
        <v>285</v>
      </c>
      <c r="B238" s="98" t="s">
        <v>130</v>
      </c>
      <c r="C238" s="103" t="s">
        <v>128</v>
      </c>
      <c r="D238" s="13">
        <f>D240+D241</f>
        <v>21424.2</v>
      </c>
      <c r="E238" s="42">
        <f>E240+E241</f>
        <v>0</v>
      </c>
      <c r="F238" s="12">
        <f t="shared" si="422"/>
        <v>21424.2</v>
      </c>
      <c r="G238" s="13">
        <f>G240+G241</f>
        <v>0</v>
      </c>
      <c r="H238" s="12">
        <f t="shared" si="572"/>
        <v>21424.2</v>
      </c>
      <c r="I238" s="13">
        <f>I240+I241</f>
        <v>-9924.2000000000007</v>
      </c>
      <c r="J238" s="12">
        <f t="shared" si="573"/>
        <v>11500</v>
      </c>
      <c r="K238" s="13">
        <f>K240+K241</f>
        <v>0</v>
      </c>
      <c r="L238" s="12">
        <f t="shared" si="574"/>
        <v>11500</v>
      </c>
      <c r="M238" s="13">
        <f>M240+M241</f>
        <v>0</v>
      </c>
      <c r="N238" s="12">
        <f t="shared" si="575"/>
        <v>11500</v>
      </c>
      <c r="O238" s="13">
        <f>O240+O241</f>
        <v>0</v>
      </c>
      <c r="P238" s="12">
        <f t="shared" si="576"/>
        <v>11500</v>
      </c>
      <c r="Q238" s="23">
        <f>Q240+Q241</f>
        <v>0</v>
      </c>
      <c r="R238" s="40">
        <f t="shared" si="577"/>
        <v>11500</v>
      </c>
      <c r="S238" s="13">
        <f t="shared" ref="S238:AJ238" si="587">S240+S241</f>
        <v>0</v>
      </c>
      <c r="T238" s="42">
        <f>T240+T241</f>
        <v>0</v>
      </c>
      <c r="U238" s="12">
        <f t="shared" si="429"/>
        <v>0</v>
      </c>
      <c r="V238" s="13">
        <f>V240+V241</f>
        <v>0</v>
      </c>
      <c r="W238" s="12">
        <f t="shared" si="579"/>
        <v>0</v>
      </c>
      <c r="X238" s="13">
        <f>X240+X241</f>
        <v>0</v>
      </c>
      <c r="Y238" s="12">
        <f>W238+X238</f>
        <v>0</v>
      </c>
      <c r="Z238" s="13">
        <f>Z240+Z241</f>
        <v>0</v>
      </c>
      <c r="AA238" s="12">
        <f>Y238+Z238</f>
        <v>0</v>
      </c>
      <c r="AB238" s="13">
        <f>AB240+AB241</f>
        <v>0</v>
      </c>
      <c r="AC238" s="12">
        <f>AA238+AB238</f>
        <v>0</v>
      </c>
      <c r="AD238" s="13">
        <f>AD240+AD241</f>
        <v>0</v>
      </c>
      <c r="AE238" s="12">
        <f>AC238+AD238</f>
        <v>0</v>
      </c>
      <c r="AF238" s="13">
        <f>AF240+AF241</f>
        <v>0</v>
      </c>
      <c r="AG238" s="12">
        <f>AE238+AF238</f>
        <v>0</v>
      </c>
      <c r="AH238" s="23">
        <f>AH240+AH241</f>
        <v>0</v>
      </c>
      <c r="AI238" s="40">
        <f>AG238+AH238</f>
        <v>0</v>
      </c>
      <c r="AJ238" s="13">
        <f t="shared" si="587"/>
        <v>0</v>
      </c>
      <c r="AK238" s="13">
        <f>AK240+AK241</f>
        <v>0</v>
      </c>
      <c r="AL238" s="13">
        <f t="shared" si="431"/>
        <v>0</v>
      </c>
      <c r="AM238" s="13">
        <f>AM240+AM241</f>
        <v>0</v>
      </c>
      <c r="AN238" s="13">
        <f t="shared" si="580"/>
        <v>0</v>
      </c>
      <c r="AO238" s="13">
        <f>AO240+AO241</f>
        <v>0</v>
      </c>
      <c r="AP238" s="13">
        <f t="shared" si="581"/>
        <v>0</v>
      </c>
      <c r="AQ238" s="13">
        <f>AQ240+AQ241</f>
        <v>0</v>
      </c>
      <c r="AR238" s="13">
        <f t="shared" si="582"/>
        <v>0</v>
      </c>
      <c r="AS238" s="13">
        <f>AS240+AS241</f>
        <v>0</v>
      </c>
      <c r="AT238" s="13">
        <f t="shared" si="583"/>
        <v>0</v>
      </c>
      <c r="AU238" s="13">
        <f>AU240+AU241</f>
        <v>0</v>
      </c>
      <c r="AV238" s="13">
        <f t="shared" si="584"/>
        <v>0</v>
      </c>
      <c r="AW238" s="23">
        <f>AW240+AW241</f>
        <v>0</v>
      </c>
      <c r="AX238" s="42">
        <f t="shared" si="585"/>
        <v>0</v>
      </c>
      <c r="AY238" s="7"/>
      <c r="AZ238" s="10"/>
    </row>
    <row r="239" spans="1:53" x14ac:dyDescent="0.35">
      <c r="A239" s="93"/>
      <c r="B239" s="98" t="s">
        <v>5</v>
      </c>
      <c r="C239" s="103"/>
      <c r="D239" s="13"/>
      <c r="E239" s="42"/>
      <c r="F239" s="12"/>
      <c r="G239" s="13"/>
      <c r="H239" s="12"/>
      <c r="I239" s="13"/>
      <c r="J239" s="12"/>
      <c r="K239" s="13"/>
      <c r="L239" s="12"/>
      <c r="M239" s="13"/>
      <c r="N239" s="12"/>
      <c r="O239" s="13"/>
      <c r="P239" s="12"/>
      <c r="Q239" s="23"/>
      <c r="R239" s="40"/>
      <c r="S239" s="13"/>
      <c r="T239" s="42"/>
      <c r="U239" s="12"/>
      <c r="V239" s="13"/>
      <c r="W239" s="12"/>
      <c r="X239" s="13"/>
      <c r="Y239" s="12"/>
      <c r="Z239" s="13"/>
      <c r="AA239" s="12"/>
      <c r="AB239" s="13"/>
      <c r="AC239" s="12"/>
      <c r="AD239" s="13"/>
      <c r="AE239" s="12"/>
      <c r="AF239" s="13"/>
      <c r="AG239" s="12"/>
      <c r="AH239" s="23"/>
      <c r="AI239" s="40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23"/>
      <c r="AX239" s="42"/>
      <c r="AY239" s="7"/>
      <c r="AZ239" s="10"/>
    </row>
    <row r="240" spans="1:53" s="3" customFormat="1" hidden="1" x14ac:dyDescent="0.35">
      <c r="A240" s="1"/>
      <c r="B240" s="18" t="s">
        <v>6</v>
      </c>
      <c r="C240" s="5"/>
      <c r="D240" s="13">
        <v>9924.2000000000007</v>
      </c>
      <c r="E240" s="42"/>
      <c r="F240" s="12">
        <f t="shared" si="422"/>
        <v>9924.2000000000007</v>
      </c>
      <c r="G240" s="13"/>
      <c r="H240" s="12">
        <f t="shared" ref="H240:H242" si="588">F240+G240</f>
        <v>9924.2000000000007</v>
      </c>
      <c r="I240" s="13">
        <v>-9924.2000000000007</v>
      </c>
      <c r="J240" s="12">
        <f t="shared" ref="J240:J242" si="589">H240+I240</f>
        <v>0</v>
      </c>
      <c r="K240" s="13"/>
      <c r="L240" s="12">
        <f t="shared" ref="L240:L242" si="590">J240+K240</f>
        <v>0</v>
      </c>
      <c r="M240" s="13"/>
      <c r="N240" s="12">
        <f t="shared" ref="N240:N242" si="591">L240+M240</f>
        <v>0</v>
      </c>
      <c r="O240" s="13"/>
      <c r="P240" s="12">
        <f t="shared" ref="P240:P242" si="592">N240+O240</f>
        <v>0</v>
      </c>
      <c r="Q240" s="23"/>
      <c r="R240" s="12">
        <f t="shared" ref="R240:R242" si="593">P240+Q240</f>
        <v>0</v>
      </c>
      <c r="S240" s="13">
        <v>0</v>
      </c>
      <c r="T240" s="42"/>
      <c r="U240" s="12">
        <f t="shared" si="429"/>
        <v>0</v>
      </c>
      <c r="V240" s="13"/>
      <c r="W240" s="12">
        <f t="shared" ref="W240:W242" si="594">U240+V240</f>
        <v>0</v>
      </c>
      <c r="X240" s="13"/>
      <c r="Y240" s="12">
        <f>W240+X240</f>
        <v>0</v>
      </c>
      <c r="Z240" s="13"/>
      <c r="AA240" s="12">
        <f>Y240+Z240</f>
        <v>0</v>
      </c>
      <c r="AB240" s="13"/>
      <c r="AC240" s="12">
        <f>AA240+AB240</f>
        <v>0</v>
      </c>
      <c r="AD240" s="13"/>
      <c r="AE240" s="12">
        <f>AC240+AD240</f>
        <v>0</v>
      </c>
      <c r="AF240" s="13"/>
      <c r="AG240" s="12">
        <f>AE240+AF240</f>
        <v>0</v>
      </c>
      <c r="AH240" s="23"/>
      <c r="AI240" s="12">
        <f>AG240+AH240</f>
        <v>0</v>
      </c>
      <c r="AJ240" s="13">
        <v>0</v>
      </c>
      <c r="AK240" s="13"/>
      <c r="AL240" s="13">
        <f t="shared" si="431"/>
        <v>0</v>
      </c>
      <c r="AM240" s="13"/>
      <c r="AN240" s="13">
        <f t="shared" ref="AN240:AN242" si="595">AL240+AM240</f>
        <v>0</v>
      </c>
      <c r="AO240" s="13"/>
      <c r="AP240" s="13">
        <f t="shared" ref="AP240:AP242" si="596">AN240+AO240</f>
        <v>0</v>
      </c>
      <c r="AQ240" s="13"/>
      <c r="AR240" s="13">
        <f t="shared" ref="AR240:AR242" si="597">AP240+AQ240</f>
        <v>0</v>
      </c>
      <c r="AS240" s="13"/>
      <c r="AT240" s="13">
        <f t="shared" ref="AT240:AT242" si="598">AR240+AS240</f>
        <v>0</v>
      </c>
      <c r="AU240" s="13"/>
      <c r="AV240" s="13">
        <f t="shared" ref="AV240:AV242" si="599">AT240+AU240</f>
        <v>0</v>
      </c>
      <c r="AW240" s="23"/>
      <c r="AX240" s="13">
        <f t="shared" ref="AX240:AX242" si="600">AV240+AW240</f>
        <v>0</v>
      </c>
      <c r="AY240" s="7" t="s">
        <v>131</v>
      </c>
      <c r="AZ240" s="10">
        <v>0</v>
      </c>
    </row>
    <row r="241" spans="1:53" x14ac:dyDescent="0.35">
      <c r="A241" s="93"/>
      <c r="B241" s="98" t="s">
        <v>59</v>
      </c>
      <c r="C241" s="103"/>
      <c r="D241" s="13">
        <v>11500</v>
      </c>
      <c r="E241" s="42"/>
      <c r="F241" s="12">
        <f t="shared" si="422"/>
        <v>11500</v>
      </c>
      <c r="G241" s="13"/>
      <c r="H241" s="12">
        <f t="shared" si="588"/>
        <v>11500</v>
      </c>
      <c r="I241" s="13"/>
      <c r="J241" s="12">
        <f t="shared" si="589"/>
        <v>11500</v>
      </c>
      <c r="K241" s="13"/>
      <c r="L241" s="12">
        <f t="shared" si="590"/>
        <v>11500</v>
      </c>
      <c r="M241" s="13"/>
      <c r="N241" s="12">
        <f t="shared" si="591"/>
        <v>11500</v>
      </c>
      <c r="O241" s="13"/>
      <c r="P241" s="12">
        <f t="shared" si="592"/>
        <v>11500</v>
      </c>
      <c r="Q241" s="23"/>
      <c r="R241" s="40">
        <f t="shared" si="593"/>
        <v>11500</v>
      </c>
      <c r="S241" s="13">
        <v>0</v>
      </c>
      <c r="T241" s="42"/>
      <c r="U241" s="12">
        <f t="shared" si="429"/>
        <v>0</v>
      </c>
      <c r="V241" s="13"/>
      <c r="W241" s="12">
        <f t="shared" si="594"/>
        <v>0</v>
      </c>
      <c r="X241" s="13"/>
      <c r="Y241" s="12">
        <f>W241+X241</f>
        <v>0</v>
      </c>
      <c r="Z241" s="13"/>
      <c r="AA241" s="12">
        <f>Y241+Z241</f>
        <v>0</v>
      </c>
      <c r="AB241" s="13"/>
      <c r="AC241" s="12">
        <f>AA241+AB241</f>
        <v>0</v>
      </c>
      <c r="AD241" s="13"/>
      <c r="AE241" s="12">
        <f>AC241+AD241</f>
        <v>0</v>
      </c>
      <c r="AF241" s="13"/>
      <c r="AG241" s="12">
        <f>AE241+AF241</f>
        <v>0</v>
      </c>
      <c r="AH241" s="23"/>
      <c r="AI241" s="40">
        <f>AG241+AH241</f>
        <v>0</v>
      </c>
      <c r="AJ241" s="13">
        <v>0</v>
      </c>
      <c r="AK241" s="13"/>
      <c r="AL241" s="13">
        <f t="shared" si="431"/>
        <v>0</v>
      </c>
      <c r="AM241" s="13"/>
      <c r="AN241" s="13">
        <f t="shared" si="595"/>
        <v>0</v>
      </c>
      <c r="AO241" s="13"/>
      <c r="AP241" s="13">
        <f t="shared" si="596"/>
        <v>0</v>
      </c>
      <c r="AQ241" s="13"/>
      <c r="AR241" s="13">
        <f t="shared" si="597"/>
        <v>0</v>
      </c>
      <c r="AS241" s="13"/>
      <c r="AT241" s="13">
        <f t="shared" si="598"/>
        <v>0</v>
      </c>
      <c r="AU241" s="13"/>
      <c r="AV241" s="13">
        <f t="shared" si="599"/>
        <v>0</v>
      </c>
      <c r="AW241" s="23"/>
      <c r="AX241" s="42">
        <f t="shared" si="600"/>
        <v>0</v>
      </c>
      <c r="AY241" s="7" t="s">
        <v>395</v>
      </c>
      <c r="AZ241" s="10"/>
    </row>
    <row r="242" spans="1:53" x14ac:dyDescent="0.35">
      <c r="A242" s="93"/>
      <c r="B242" s="108" t="s">
        <v>7</v>
      </c>
      <c r="C242" s="109"/>
      <c r="D242" s="27">
        <f>D244+D245</f>
        <v>501148.29999999993</v>
      </c>
      <c r="E242" s="27">
        <f>E244+E245</f>
        <v>4028</v>
      </c>
      <c r="F242" s="26">
        <f t="shared" si="422"/>
        <v>505176.29999999993</v>
      </c>
      <c r="G242" s="27">
        <f>G244+G245</f>
        <v>64247.038</v>
      </c>
      <c r="H242" s="26">
        <f t="shared" si="588"/>
        <v>569423.33799999999</v>
      </c>
      <c r="I242" s="27">
        <f>I244+I245</f>
        <v>-5255.2020000000002</v>
      </c>
      <c r="J242" s="26">
        <f t="shared" si="589"/>
        <v>564168.13599999994</v>
      </c>
      <c r="K242" s="27">
        <f>K244+K245</f>
        <v>4646.2020000000002</v>
      </c>
      <c r="L242" s="26">
        <f t="shared" si="590"/>
        <v>568814.33799999999</v>
      </c>
      <c r="M242" s="27">
        <f>M244+M245</f>
        <v>-30000</v>
      </c>
      <c r="N242" s="26">
        <f t="shared" si="591"/>
        <v>538814.33799999999</v>
      </c>
      <c r="O242" s="27">
        <f>O244+O245</f>
        <v>0</v>
      </c>
      <c r="P242" s="26">
        <f t="shared" si="592"/>
        <v>538814.33799999999</v>
      </c>
      <c r="Q242" s="27">
        <f>Q244+Q245</f>
        <v>-147305.90700000001</v>
      </c>
      <c r="R242" s="40">
        <f t="shared" si="593"/>
        <v>391508.43099999998</v>
      </c>
      <c r="S242" s="27">
        <f t="shared" ref="S242:AJ242" si="601">S244+S245</f>
        <v>408577.2</v>
      </c>
      <c r="T242" s="27">
        <f>T244+T245</f>
        <v>-4109</v>
      </c>
      <c r="U242" s="26">
        <f t="shared" si="429"/>
        <v>404468.2</v>
      </c>
      <c r="V242" s="27">
        <f>V244+V245</f>
        <v>0</v>
      </c>
      <c r="W242" s="26">
        <f t="shared" si="594"/>
        <v>404468.2</v>
      </c>
      <c r="X242" s="27">
        <f>X244+X245</f>
        <v>0</v>
      </c>
      <c r="Y242" s="26">
        <f>W242+X242</f>
        <v>404468.2</v>
      </c>
      <c r="Z242" s="27">
        <f>Z244+Z245</f>
        <v>0</v>
      </c>
      <c r="AA242" s="26">
        <f>Y242+Z242</f>
        <v>404468.2</v>
      </c>
      <c r="AB242" s="27">
        <f>AB244+AB245</f>
        <v>0</v>
      </c>
      <c r="AC242" s="26">
        <f>AA242+AB242</f>
        <v>404468.2</v>
      </c>
      <c r="AD242" s="27">
        <f>AD244+AD245</f>
        <v>0</v>
      </c>
      <c r="AE242" s="26">
        <f>AC242+AD242</f>
        <v>404468.2</v>
      </c>
      <c r="AF242" s="27">
        <f>AF244+AF245</f>
        <v>0</v>
      </c>
      <c r="AG242" s="26">
        <f>AE242+AF242</f>
        <v>404468.2</v>
      </c>
      <c r="AH242" s="27">
        <f>AH244+AH245</f>
        <v>138630.60700000002</v>
      </c>
      <c r="AI242" s="40">
        <f>AG242+AH242</f>
        <v>543098.80700000003</v>
      </c>
      <c r="AJ242" s="27">
        <f t="shared" si="601"/>
        <v>276286.2</v>
      </c>
      <c r="AK242" s="27">
        <f>AK244+AK245</f>
        <v>0</v>
      </c>
      <c r="AL242" s="27">
        <f t="shared" si="431"/>
        <v>276286.2</v>
      </c>
      <c r="AM242" s="27">
        <f>AM244+AM245</f>
        <v>0</v>
      </c>
      <c r="AN242" s="27">
        <f t="shared" si="595"/>
        <v>276286.2</v>
      </c>
      <c r="AO242" s="27">
        <f>AO244+AO245</f>
        <v>0</v>
      </c>
      <c r="AP242" s="27">
        <f t="shared" si="596"/>
        <v>276286.2</v>
      </c>
      <c r="AQ242" s="27">
        <f>AQ244+AQ245</f>
        <v>0</v>
      </c>
      <c r="AR242" s="27">
        <f t="shared" si="597"/>
        <v>276286.2</v>
      </c>
      <c r="AS242" s="27">
        <f>AS244+AS245</f>
        <v>30000</v>
      </c>
      <c r="AT242" s="27">
        <f t="shared" si="598"/>
        <v>306286.2</v>
      </c>
      <c r="AU242" s="27">
        <f>AU244+AU245</f>
        <v>0</v>
      </c>
      <c r="AV242" s="27">
        <f t="shared" si="599"/>
        <v>306286.2</v>
      </c>
      <c r="AW242" s="27">
        <f>AW244+AW245</f>
        <v>8675.2999999999993</v>
      </c>
      <c r="AX242" s="42">
        <f t="shared" si="600"/>
        <v>314961.5</v>
      </c>
      <c r="AY242" s="28"/>
      <c r="AZ242" s="30"/>
      <c r="BA242" s="29"/>
    </row>
    <row r="243" spans="1:53" x14ac:dyDescent="0.35">
      <c r="A243" s="93"/>
      <c r="B243" s="98" t="s">
        <v>5</v>
      </c>
      <c r="C243" s="109"/>
      <c r="D243" s="27"/>
      <c r="E243" s="27"/>
      <c r="F243" s="26"/>
      <c r="G243" s="27"/>
      <c r="H243" s="26"/>
      <c r="I243" s="27"/>
      <c r="J243" s="26"/>
      <c r="K243" s="27"/>
      <c r="L243" s="26"/>
      <c r="M243" s="27"/>
      <c r="N243" s="26"/>
      <c r="O243" s="27"/>
      <c r="P243" s="26"/>
      <c r="Q243" s="27"/>
      <c r="R243" s="40"/>
      <c r="S243" s="27"/>
      <c r="T243" s="27"/>
      <c r="U243" s="26"/>
      <c r="V243" s="27"/>
      <c r="W243" s="26"/>
      <c r="X243" s="27"/>
      <c r="Y243" s="26"/>
      <c r="Z243" s="27"/>
      <c r="AA243" s="26"/>
      <c r="AB243" s="27"/>
      <c r="AC243" s="26"/>
      <c r="AD243" s="27"/>
      <c r="AE243" s="26"/>
      <c r="AF243" s="27"/>
      <c r="AG243" s="26"/>
      <c r="AH243" s="27"/>
      <c r="AI243" s="40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42"/>
      <c r="AY243" s="28"/>
      <c r="AZ243" s="30"/>
      <c r="BA243" s="29"/>
    </row>
    <row r="244" spans="1:53" s="29" customFormat="1" hidden="1" x14ac:dyDescent="0.35">
      <c r="A244" s="25"/>
      <c r="B244" s="44" t="s">
        <v>6</v>
      </c>
      <c r="C244" s="50"/>
      <c r="D244" s="27">
        <f>D246+D248+D250+D253+D255+D247+D249</f>
        <v>393360.69999999995</v>
      </c>
      <c r="E244" s="27">
        <f>E246+E248+E250+E253+E255+E247+E249</f>
        <v>4028</v>
      </c>
      <c r="F244" s="26">
        <f t="shared" si="422"/>
        <v>397388.69999999995</v>
      </c>
      <c r="G244" s="27">
        <f>G246+G248+G250+G253+G255+G247+G249+G256</f>
        <v>64247.038</v>
      </c>
      <c r="H244" s="26">
        <f t="shared" ref="H244:H251" si="602">F244+G244</f>
        <v>461635.73799999995</v>
      </c>
      <c r="I244" s="27">
        <f>I246+I248+I250+I253+I255+I247+I249+I256</f>
        <v>-5255.2020000000002</v>
      </c>
      <c r="J244" s="26">
        <f t="shared" ref="J244:J251" si="603">H244+I244</f>
        <v>456380.53599999996</v>
      </c>
      <c r="K244" s="27">
        <f>K246+K248+K250+K253+K255+K247+K249+K256</f>
        <v>4646.2020000000002</v>
      </c>
      <c r="L244" s="26">
        <f t="shared" ref="L244:L251" si="604">J244+K244</f>
        <v>461026.73799999995</v>
      </c>
      <c r="M244" s="27">
        <f>M246+M248+M250+M253+M255+M247+M249+M256</f>
        <v>-30000</v>
      </c>
      <c r="N244" s="26">
        <f t="shared" ref="N244:N251" si="605">L244+M244</f>
        <v>431026.73799999995</v>
      </c>
      <c r="O244" s="27">
        <f>O246+O248+O250+O253+O255+O247+O249+O256</f>
        <v>0</v>
      </c>
      <c r="P244" s="26">
        <f t="shared" ref="P244:P251" si="606">N244+O244</f>
        <v>431026.73799999995</v>
      </c>
      <c r="Q244" s="27">
        <f>Q246+Q248+Q250+Q253+Q255+Q247+Q249+Q256</f>
        <v>-147305.90700000001</v>
      </c>
      <c r="R244" s="26">
        <f t="shared" ref="R244:R251" si="607">P244+Q244</f>
        <v>283720.83099999995</v>
      </c>
      <c r="S244" s="27">
        <f t="shared" ref="S244:AJ244" si="608">S246+S248+S250+S253+S255+S247+S249</f>
        <v>408577.2</v>
      </c>
      <c r="T244" s="27">
        <f>T246+T248+T250+T253+T255+T247+T249</f>
        <v>-4109</v>
      </c>
      <c r="U244" s="26">
        <f t="shared" si="429"/>
        <v>404468.2</v>
      </c>
      <c r="V244" s="27">
        <f>V246+V248+V250+V253+V255+V247+V249+V256</f>
        <v>0</v>
      </c>
      <c r="W244" s="26">
        <f t="shared" ref="W244:W251" si="609">U244+V244</f>
        <v>404468.2</v>
      </c>
      <c r="X244" s="27">
        <f>X246+X248+X250+X253+X255+X247+X249+X256</f>
        <v>0</v>
      </c>
      <c r="Y244" s="26">
        <f t="shared" ref="Y244:Y251" si="610">W244+X244</f>
        <v>404468.2</v>
      </c>
      <c r="Z244" s="27">
        <f>Z246+Z248+Z250+Z253+Z255+Z247+Z249+Z256</f>
        <v>0</v>
      </c>
      <c r="AA244" s="26">
        <f t="shared" ref="AA244:AA251" si="611">Y244+Z244</f>
        <v>404468.2</v>
      </c>
      <c r="AB244" s="27">
        <f>AB246+AB248+AB250+AB253+AB255+AB247+AB249+AB256</f>
        <v>0</v>
      </c>
      <c r="AC244" s="26">
        <f t="shared" ref="AC244:AC251" si="612">AA244+AB244</f>
        <v>404468.2</v>
      </c>
      <c r="AD244" s="27">
        <f>AD246+AD248+AD250+AD253+AD255+AD247+AD249+AD256</f>
        <v>0</v>
      </c>
      <c r="AE244" s="26">
        <f t="shared" ref="AE244:AE251" si="613">AC244+AD244</f>
        <v>404468.2</v>
      </c>
      <c r="AF244" s="27">
        <f>AF246+AF248+AF250+AF253+AF255+AF247+AF249+AF256</f>
        <v>0</v>
      </c>
      <c r="AG244" s="26">
        <f t="shared" ref="AG244:AG251" si="614">AE244+AF244</f>
        <v>404468.2</v>
      </c>
      <c r="AH244" s="27">
        <f>AH246+AH248+AH250+AH253+AH255+AH247+AH249+AH256</f>
        <v>138630.60700000002</v>
      </c>
      <c r="AI244" s="26">
        <f t="shared" ref="AI244:AI251" si="615">AG244+AH244</f>
        <v>543098.80700000003</v>
      </c>
      <c r="AJ244" s="27">
        <f t="shared" si="608"/>
        <v>224073.8</v>
      </c>
      <c r="AK244" s="27">
        <f>AK246+AK248+AK250+AK253+AK255+AK247+AK249</f>
        <v>0</v>
      </c>
      <c r="AL244" s="27">
        <f t="shared" si="431"/>
        <v>224073.8</v>
      </c>
      <c r="AM244" s="27">
        <f>AM246+AM248+AM250+AM253+AM255+AM247+AM249+AM256</f>
        <v>0</v>
      </c>
      <c r="AN244" s="27">
        <f t="shared" ref="AN244:AN251" si="616">AL244+AM244</f>
        <v>224073.8</v>
      </c>
      <c r="AO244" s="27">
        <f>AO246+AO248+AO250+AO253+AO255+AO247+AO249+AO256</f>
        <v>0</v>
      </c>
      <c r="AP244" s="27">
        <f t="shared" ref="AP244:AP251" si="617">AN244+AO244</f>
        <v>224073.8</v>
      </c>
      <c r="AQ244" s="27">
        <f>AQ246+AQ248+AQ250+AQ253+AQ255+AQ247+AQ249+AQ256</f>
        <v>0</v>
      </c>
      <c r="AR244" s="27">
        <f t="shared" ref="AR244:AR251" si="618">AP244+AQ244</f>
        <v>224073.8</v>
      </c>
      <c r="AS244" s="27">
        <f>AS246+AS248+AS250+AS253+AS255+AS247+AS249+AS256</f>
        <v>30000</v>
      </c>
      <c r="AT244" s="27">
        <f t="shared" ref="AT244:AT251" si="619">AR244+AS244</f>
        <v>254073.8</v>
      </c>
      <c r="AU244" s="27">
        <f>AU246+AU248+AU250+AU253+AU255+AU247+AU249+AU256</f>
        <v>0</v>
      </c>
      <c r="AV244" s="27">
        <f t="shared" ref="AV244:AV251" si="620">AT244+AU244</f>
        <v>254073.8</v>
      </c>
      <c r="AW244" s="27">
        <f>AW246+AW248+AW250+AW253+AW255+AW247+AW249+AW256</f>
        <v>8675.2999999999993</v>
      </c>
      <c r="AX244" s="27">
        <f t="shared" ref="AX244:AX251" si="621">AV244+AW244</f>
        <v>262749.09999999998</v>
      </c>
      <c r="AY244" s="28"/>
      <c r="AZ244" s="30">
        <v>0</v>
      </c>
    </row>
    <row r="245" spans="1:53" x14ac:dyDescent="0.35">
      <c r="A245" s="93"/>
      <c r="B245" s="98" t="s">
        <v>59</v>
      </c>
      <c r="C245" s="109"/>
      <c r="D245" s="27">
        <f>D254</f>
        <v>107787.6</v>
      </c>
      <c r="E245" s="27">
        <f>E254</f>
        <v>0</v>
      </c>
      <c r="F245" s="26">
        <f t="shared" si="422"/>
        <v>107787.6</v>
      </c>
      <c r="G245" s="27">
        <f>G254</f>
        <v>0</v>
      </c>
      <c r="H245" s="26">
        <f t="shared" si="602"/>
        <v>107787.6</v>
      </c>
      <c r="I245" s="27">
        <f>I254</f>
        <v>0</v>
      </c>
      <c r="J245" s="26">
        <f t="shared" si="603"/>
        <v>107787.6</v>
      </c>
      <c r="K245" s="27">
        <f>K254</f>
        <v>0</v>
      </c>
      <c r="L245" s="26">
        <f t="shared" si="604"/>
        <v>107787.6</v>
      </c>
      <c r="M245" s="27">
        <f>M254</f>
        <v>0</v>
      </c>
      <c r="N245" s="26">
        <f t="shared" si="605"/>
        <v>107787.6</v>
      </c>
      <c r="O245" s="27">
        <f>O254</f>
        <v>0</v>
      </c>
      <c r="P245" s="26">
        <f t="shared" si="606"/>
        <v>107787.6</v>
      </c>
      <c r="Q245" s="27">
        <f>Q254</f>
        <v>0</v>
      </c>
      <c r="R245" s="40">
        <f t="shared" si="607"/>
        <v>107787.6</v>
      </c>
      <c r="S245" s="27">
        <f t="shared" ref="S245:AJ245" si="622">S254</f>
        <v>0</v>
      </c>
      <c r="T245" s="27">
        <f>T254</f>
        <v>0</v>
      </c>
      <c r="U245" s="26">
        <f t="shared" si="429"/>
        <v>0</v>
      </c>
      <c r="V245" s="27">
        <f>V254</f>
        <v>0</v>
      </c>
      <c r="W245" s="26">
        <f t="shared" si="609"/>
        <v>0</v>
      </c>
      <c r="X245" s="27">
        <f>X254</f>
        <v>0</v>
      </c>
      <c r="Y245" s="26">
        <f t="shared" si="610"/>
        <v>0</v>
      </c>
      <c r="Z245" s="27">
        <f>Z254</f>
        <v>0</v>
      </c>
      <c r="AA245" s="26">
        <f t="shared" si="611"/>
        <v>0</v>
      </c>
      <c r="AB245" s="27">
        <f>AB254</f>
        <v>0</v>
      </c>
      <c r="AC245" s="26">
        <f t="shared" si="612"/>
        <v>0</v>
      </c>
      <c r="AD245" s="27">
        <f>AD254</f>
        <v>0</v>
      </c>
      <c r="AE245" s="26">
        <f t="shared" si="613"/>
        <v>0</v>
      </c>
      <c r="AF245" s="27">
        <f>AF254</f>
        <v>0</v>
      </c>
      <c r="AG245" s="26">
        <f t="shared" si="614"/>
        <v>0</v>
      </c>
      <c r="AH245" s="27">
        <f>AH254</f>
        <v>0</v>
      </c>
      <c r="AI245" s="40">
        <f t="shared" si="615"/>
        <v>0</v>
      </c>
      <c r="AJ245" s="27">
        <f t="shared" si="622"/>
        <v>52212.4</v>
      </c>
      <c r="AK245" s="27">
        <f>AK254</f>
        <v>0</v>
      </c>
      <c r="AL245" s="27">
        <f t="shared" si="431"/>
        <v>52212.4</v>
      </c>
      <c r="AM245" s="27">
        <f>AM254</f>
        <v>0</v>
      </c>
      <c r="AN245" s="27">
        <f t="shared" si="616"/>
        <v>52212.4</v>
      </c>
      <c r="AO245" s="27">
        <f>AO254</f>
        <v>0</v>
      </c>
      <c r="AP245" s="27">
        <f t="shared" si="617"/>
        <v>52212.4</v>
      </c>
      <c r="AQ245" s="27">
        <f>AQ254</f>
        <v>0</v>
      </c>
      <c r="AR245" s="27">
        <f t="shared" si="618"/>
        <v>52212.4</v>
      </c>
      <c r="AS245" s="27">
        <f>AS254</f>
        <v>0</v>
      </c>
      <c r="AT245" s="27">
        <f t="shared" si="619"/>
        <v>52212.4</v>
      </c>
      <c r="AU245" s="27">
        <f>AU254</f>
        <v>0</v>
      </c>
      <c r="AV245" s="27">
        <f t="shared" si="620"/>
        <v>52212.4</v>
      </c>
      <c r="AW245" s="27">
        <f>AW254</f>
        <v>0</v>
      </c>
      <c r="AX245" s="42">
        <f t="shared" si="621"/>
        <v>52212.4</v>
      </c>
      <c r="AY245" s="28"/>
      <c r="AZ245" s="30"/>
      <c r="BA245" s="29"/>
    </row>
    <row r="246" spans="1:53" ht="54" x14ac:dyDescent="0.35">
      <c r="A246" s="125" t="s">
        <v>289</v>
      </c>
      <c r="B246" s="137" t="s">
        <v>81</v>
      </c>
      <c r="C246" s="103" t="s">
        <v>128</v>
      </c>
      <c r="D246" s="13">
        <v>187161.8</v>
      </c>
      <c r="E246" s="42">
        <v>-69.2</v>
      </c>
      <c r="F246" s="12">
        <f t="shared" si="422"/>
        <v>187092.59999999998</v>
      </c>
      <c r="G246" s="13">
        <v>30744.721000000001</v>
      </c>
      <c r="H246" s="12">
        <f t="shared" si="602"/>
        <v>217837.32099999997</v>
      </c>
      <c r="I246" s="13"/>
      <c r="J246" s="12">
        <f t="shared" si="603"/>
        <v>217837.32099999997</v>
      </c>
      <c r="K246" s="13"/>
      <c r="L246" s="12">
        <f t="shared" si="604"/>
        <v>217837.32099999997</v>
      </c>
      <c r="M246" s="13"/>
      <c r="N246" s="12">
        <f t="shared" si="605"/>
        <v>217837.32099999997</v>
      </c>
      <c r="O246" s="13"/>
      <c r="P246" s="12">
        <f t="shared" si="606"/>
        <v>217837.32099999997</v>
      </c>
      <c r="Q246" s="23">
        <v>-68349.907000000007</v>
      </c>
      <c r="R246" s="40">
        <f t="shared" si="607"/>
        <v>149487.41399999996</v>
      </c>
      <c r="S246" s="13">
        <v>0</v>
      </c>
      <c r="T246" s="42"/>
      <c r="U246" s="12">
        <f t="shared" si="429"/>
        <v>0</v>
      </c>
      <c r="V246" s="13"/>
      <c r="W246" s="12">
        <f t="shared" si="609"/>
        <v>0</v>
      </c>
      <c r="X246" s="13"/>
      <c r="Y246" s="12">
        <f t="shared" si="610"/>
        <v>0</v>
      </c>
      <c r="Z246" s="13"/>
      <c r="AA246" s="12">
        <f t="shared" si="611"/>
        <v>0</v>
      </c>
      <c r="AB246" s="13"/>
      <c r="AC246" s="12">
        <f t="shared" si="612"/>
        <v>0</v>
      </c>
      <c r="AD246" s="13"/>
      <c r="AE246" s="12">
        <f t="shared" si="613"/>
        <v>0</v>
      </c>
      <c r="AF246" s="13"/>
      <c r="AG246" s="12">
        <f t="shared" si="614"/>
        <v>0</v>
      </c>
      <c r="AH246" s="23">
        <v>68349.907000000007</v>
      </c>
      <c r="AI246" s="40">
        <f t="shared" si="615"/>
        <v>68349.907000000007</v>
      </c>
      <c r="AJ246" s="13">
        <v>0</v>
      </c>
      <c r="AK246" s="13"/>
      <c r="AL246" s="13">
        <f t="shared" si="431"/>
        <v>0</v>
      </c>
      <c r="AM246" s="13"/>
      <c r="AN246" s="13">
        <f t="shared" si="616"/>
        <v>0</v>
      </c>
      <c r="AO246" s="13"/>
      <c r="AP246" s="13">
        <f t="shared" si="617"/>
        <v>0</v>
      </c>
      <c r="AQ246" s="13"/>
      <c r="AR246" s="13">
        <f t="shared" si="618"/>
        <v>0</v>
      </c>
      <c r="AS246" s="13"/>
      <c r="AT246" s="13">
        <f t="shared" si="619"/>
        <v>0</v>
      </c>
      <c r="AU246" s="13"/>
      <c r="AV246" s="13">
        <f t="shared" si="620"/>
        <v>0</v>
      </c>
      <c r="AW246" s="23"/>
      <c r="AX246" s="42">
        <f t="shared" si="621"/>
        <v>0</v>
      </c>
      <c r="AY246" s="7" t="s">
        <v>120</v>
      </c>
      <c r="AZ246" s="10"/>
    </row>
    <row r="247" spans="1:53" ht="54" x14ac:dyDescent="0.35">
      <c r="A247" s="127"/>
      <c r="B247" s="138"/>
      <c r="C247" s="103" t="s">
        <v>132</v>
      </c>
      <c r="D247" s="13">
        <v>4480.7</v>
      </c>
      <c r="E247" s="42"/>
      <c r="F247" s="12">
        <f t="shared" si="422"/>
        <v>4480.7</v>
      </c>
      <c r="G247" s="13"/>
      <c r="H247" s="12">
        <f t="shared" si="602"/>
        <v>4480.7</v>
      </c>
      <c r="I247" s="13"/>
      <c r="J247" s="12">
        <f t="shared" si="603"/>
        <v>4480.7</v>
      </c>
      <c r="K247" s="13"/>
      <c r="L247" s="12">
        <f t="shared" si="604"/>
        <v>4480.7</v>
      </c>
      <c r="M247" s="13"/>
      <c r="N247" s="12">
        <f t="shared" si="605"/>
        <v>4480.7</v>
      </c>
      <c r="O247" s="13"/>
      <c r="P247" s="12">
        <f t="shared" si="606"/>
        <v>4480.7</v>
      </c>
      <c r="Q247" s="23">
        <v>-4480.7</v>
      </c>
      <c r="R247" s="40">
        <f t="shared" si="607"/>
        <v>0</v>
      </c>
      <c r="S247" s="13">
        <v>0</v>
      </c>
      <c r="T247" s="42"/>
      <c r="U247" s="12">
        <f t="shared" si="429"/>
        <v>0</v>
      </c>
      <c r="V247" s="13"/>
      <c r="W247" s="12">
        <f t="shared" si="609"/>
        <v>0</v>
      </c>
      <c r="X247" s="13"/>
      <c r="Y247" s="12">
        <f t="shared" si="610"/>
        <v>0</v>
      </c>
      <c r="Z247" s="13"/>
      <c r="AA247" s="12">
        <f t="shared" si="611"/>
        <v>0</v>
      </c>
      <c r="AB247" s="13"/>
      <c r="AC247" s="12">
        <f t="shared" si="612"/>
        <v>0</v>
      </c>
      <c r="AD247" s="13"/>
      <c r="AE247" s="12">
        <f t="shared" si="613"/>
        <v>0</v>
      </c>
      <c r="AF247" s="13"/>
      <c r="AG247" s="12">
        <f t="shared" si="614"/>
        <v>0</v>
      </c>
      <c r="AH247" s="23">
        <v>4480.7</v>
      </c>
      <c r="AI247" s="40">
        <f t="shared" si="615"/>
        <v>4480.7</v>
      </c>
      <c r="AJ247" s="13">
        <v>0</v>
      </c>
      <c r="AK247" s="13"/>
      <c r="AL247" s="13">
        <f t="shared" si="431"/>
        <v>0</v>
      </c>
      <c r="AM247" s="13"/>
      <c r="AN247" s="13">
        <f t="shared" si="616"/>
        <v>0</v>
      </c>
      <c r="AO247" s="13"/>
      <c r="AP247" s="13">
        <f t="shared" si="617"/>
        <v>0</v>
      </c>
      <c r="AQ247" s="13"/>
      <c r="AR247" s="13">
        <f t="shared" si="618"/>
        <v>0</v>
      </c>
      <c r="AS247" s="13"/>
      <c r="AT247" s="13">
        <f t="shared" si="619"/>
        <v>0</v>
      </c>
      <c r="AU247" s="13"/>
      <c r="AV247" s="13">
        <f t="shared" si="620"/>
        <v>0</v>
      </c>
      <c r="AW247" s="23"/>
      <c r="AX247" s="42">
        <f t="shared" si="621"/>
        <v>0</v>
      </c>
      <c r="AY247" s="7" t="s">
        <v>120</v>
      </c>
      <c r="AZ247" s="10"/>
    </row>
    <row r="248" spans="1:53" ht="54" x14ac:dyDescent="0.35">
      <c r="A248" s="125" t="s">
        <v>328</v>
      </c>
      <c r="B248" s="137" t="s">
        <v>82</v>
      </c>
      <c r="C248" s="103" t="s">
        <v>128</v>
      </c>
      <c r="D248" s="13">
        <v>24586.5</v>
      </c>
      <c r="E248" s="42">
        <v>-11.8</v>
      </c>
      <c r="F248" s="12">
        <f t="shared" si="422"/>
        <v>24574.7</v>
      </c>
      <c r="G248" s="13">
        <v>18695.236000000001</v>
      </c>
      <c r="H248" s="12">
        <f t="shared" si="602"/>
        <v>43269.936000000002</v>
      </c>
      <c r="I248" s="13"/>
      <c r="J248" s="12">
        <f t="shared" si="603"/>
        <v>43269.936000000002</v>
      </c>
      <c r="K248" s="13"/>
      <c r="L248" s="12">
        <f t="shared" si="604"/>
        <v>43269.936000000002</v>
      </c>
      <c r="M248" s="13"/>
      <c r="N248" s="12">
        <f t="shared" si="605"/>
        <v>43269.936000000002</v>
      </c>
      <c r="O248" s="13"/>
      <c r="P248" s="12">
        <f t="shared" si="606"/>
        <v>43269.936000000002</v>
      </c>
      <c r="Q248" s="23"/>
      <c r="R248" s="40">
        <f t="shared" si="607"/>
        <v>43269.936000000002</v>
      </c>
      <c r="S248" s="13">
        <v>0</v>
      </c>
      <c r="T248" s="42"/>
      <c r="U248" s="12">
        <f t="shared" si="429"/>
        <v>0</v>
      </c>
      <c r="V248" s="13"/>
      <c r="W248" s="12">
        <f t="shared" si="609"/>
        <v>0</v>
      </c>
      <c r="X248" s="13"/>
      <c r="Y248" s="12">
        <f t="shared" si="610"/>
        <v>0</v>
      </c>
      <c r="Z248" s="13"/>
      <c r="AA248" s="12">
        <f t="shared" si="611"/>
        <v>0</v>
      </c>
      <c r="AB248" s="13"/>
      <c r="AC248" s="12">
        <f t="shared" si="612"/>
        <v>0</v>
      </c>
      <c r="AD248" s="13"/>
      <c r="AE248" s="12">
        <f t="shared" si="613"/>
        <v>0</v>
      </c>
      <c r="AF248" s="13"/>
      <c r="AG248" s="12">
        <f t="shared" si="614"/>
        <v>0</v>
      </c>
      <c r="AH248" s="23"/>
      <c r="AI248" s="40">
        <f t="shared" si="615"/>
        <v>0</v>
      </c>
      <c r="AJ248" s="13">
        <v>0</v>
      </c>
      <c r="AK248" s="13"/>
      <c r="AL248" s="13">
        <f t="shared" si="431"/>
        <v>0</v>
      </c>
      <c r="AM248" s="13"/>
      <c r="AN248" s="13">
        <f t="shared" si="616"/>
        <v>0</v>
      </c>
      <c r="AO248" s="13"/>
      <c r="AP248" s="13">
        <f t="shared" si="617"/>
        <v>0</v>
      </c>
      <c r="AQ248" s="13"/>
      <c r="AR248" s="13">
        <f t="shared" si="618"/>
        <v>0</v>
      </c>
      <c r="AS248" s="13"/>
      <c r="AT248" s="13">
        <f t="shared" si="619"/>
        <v>0</v>
      </c>
      <c r="AU248" s="13"/>
      <c r="AV248" s="13">
        <f t="shared" si="620"/>
        <v>0</v>
      </c>
      <c r="AW248" s="23"/>
      <c r="AX248" s="42">
        <f t="shared" si="621"/>
        <v>0</v>
      </c>
      <c r="AY248" s="7" t="s">
        <v>121</v>
      </c>
      <c r="AZ248" s="10"/>
    </row>
    <row r="249" spans="1:53" ht="54" x14ac:dyDescent="0.35">
      <c r="A249" s="127"/>
      <c r="B249" s="138"/>
      <c r="C249" s="103" t="s">
        <v>132</v>
      </c>
      <c r="D249" s="13">
        <v>4699.8</v>
      </c>
      <c r="E249" s="42"/>
      <c r="F249" s="12">
        <f t="shared" si="422"/>
        <v>4699.8</v>
      </c>
      <c r="G249" s="13"/>
      <c r="H249" s="12">
        <f t="shared" si="602"/>
        <v>4699.8</v>
      </c>
      <c r="I249" s="13">
        <v>-4699.8</v>
      </c>
      <c r="J249" s="12">
        <f t="shared" si="603"/>
        <v>0</v>
      </c>
      <c r="K249" s="13">
        <v>4699.8</v>
      </c>
      <c r="L249" s="12">
        <f t="shared" si="604"/>
        <v>4699.8</v>
      </c>
      <c r="M249" s="13"/>
      <c r="N249" s="12">
        <f t="shared" si="605"/>
        <v>4699.8</v>
      </c>
      <c r="O249" s="13"/>
      <c r="P249" s="12">
        <f t="shared" si="606"/>
        <v>4699.8</v>
      </c>
      <c r="Q249" s="23"/>
      <c r="R249" s="40">
        <f t="shared" si="607"/>
        <v>4699.8</v>
      </c>
      <c r="S249" s="13">
        <v>0</v>
      </c>
      <c r="T249" s="42"/>
      <c r="U249" s="12">
        <f t="shared" si="429"/>
        <v>0</v>
      </c>
      <c r="V249" s="13"/>
      <c r="W249" s="12">
        <f t="shared" si="609"/>
        <v>0</v>
      </c>
      <c r="X249" s="13"/>
      <c r="Y249" s="12">
        <f t="shared" si="610"/>
        <v>0</v>
      </c>
      <c r="Z249" s="13"/>
      <c r="AA249" s="12">
        <f t="shared" si="611"/>
        <v>0</v>
      </c>
      <c r="AB249" s="13"/>
      <c r="AC249" s="12">
        <f t="shared" si="612"/>
        <v>0</v>
      </c>
      <c r="AD249" s="13"/>
      <c r="AE249" s="12">
        <f t="shared" si="613"/>
        <v>0</v>
      </c>
      <c r="AF249" s="13"/>
      <c r="AG249" s="12">
        <f t="shared" si="614"/>
        <v>0</v>
      </c>
      <c r="AH249" s="23"/>
      <c r="AI249" s="40">
        <f t="shared" si="615"/>
        <v>0</v>
      </c>
      <c r="AJ249" s="13">
        <v>0</v>
      </c>
      <c r="AK249" s="13"/>
      <c r="AL249" s="13">
        <f t="shared" si="431"/>
        <v>0</v>
      </c>
      <c r="AM249" s="13"/>
      <c r="AN249" s="13">
        <f t="shared" si="616"/>
        <v>0</v>
      </c>
      <c r="AO249" s="13"/>
      <c r="AP249" s="13">
        <f t="shared" si="617"/>
        <v>0</v>
      </c>
      <c r="AQ249" s="13"/>
      <c r="AR249" s="13">
        <f t="shared" si="618"/>
        <v>0</v>
      </c>
      <c r="AS249" s="13"/>
      <c r="AT249" s="13">
        <f t="shared" si="619"/>
        <v>0</v>
      </c>
      <c r="AU249" s="13"/>
      <c r="AV249" s="13">
        <f t="shared" si="620"/>
        <v>0</v>
      </c>
      <c r="AW249" s="23"/>
      <c r="AX249" s="42">
        <f t="shared" si="621"/>
        <v>0</v>
      </c>
      <c r="AY249" s="7" t="s">
        <v>121</v>
      </c>
      <c r="AZ249" s="10"/>
    </row>
    <row r="250" spans="1:53" ht="54" x14ac:dyDescent="0.35">
      <c r="A250" s="110" t="s">
        <v>329</v>
      </c>
      <c r="B250" s="98" t="s">
        <v>83</v>
      </c>
      <c r="C250" s="103" t="s">
        <v>128</v>
      </c>
      <c r="D250" s="13">
        <v>0</v>
      </c>
      <c r="E250" s="42">
        <v>4109</v>
      </c>
      <c r="F250" s="12">
        <f t="shared" si="422"/>
        <v>4109</v>
      </c>
      <c r="G250" s="13"/>
      <c r="H250" s="12">
        <f t="shared" si="602"/>
        <v>4109</v>
      </c>
      <c r="I250" s="13">
        <v>-555.40200000000004</v>
      </c>
      <c r="J250" s="12">
        <f t="shared" si="603"/>
        <v>3553.598</v>
      </c>
      <c r="K250" s="13">
        <v>-53.597999999999999</v>
      </c>
      <c r="L250" s="12">
        <f t="shared" si="604"/>
        <v>3500</v>
      </c>
      <c r="M250" s="13"/>
      <c r="N250" s="12">
        <f t="shared" si="605"/>
        <v>3500</v>
      </c>
      <c r="O250" s="13"/>
      <c r="P250" s="12">
        <f t="shared" si="606"/>
        <v>3500</v>
      </c>
      <c r="Q250" s="23"/>
      <c r="R250" s="40">
        <f t="shared" si="607"/>
        <v>3500</v>
      </c>
      <c r="S250" s="13">
        <v>4109</v>
      </c>
      <c r="T250" s="42">
        <v>-4109</v>
      </c>
      <c r="U250" s="12">
        <f t="shared" si="429"/>
        <v>0</v>
      </c>
      <c r="V250" s="13"/>
      <c r="W250" s="12">
        <f t="shared" si="609"/>
        <v>0</v>
      </c>
      <c r="X250" s="13"/>
      <c r="Y250" s="12">
        <f t="shared" si="610"/>
        <v>0</v>
      </c>
      <c r="Z250" s="13"/>
      <c r="AA250" s="12">
        <f t="shared" si="611"/>
        <v>0</v>
      </c>
      <c r="AB250" s="13"/>
      <c r="AC250" s="12">
        <f t="shared" si="612"/>
        <v>0</v>
      </c>
      <c r="AD250" s="13"/>
      <c r="AE250" s="12">
        <f t="shared" si="613"/>
        <v>0</v>
      </c>
      <c r="AF250" s="13"/>
      <c r="AG250" s="12">
        <f t="shared" si="614"/>
        <v>0</v>
      </c>
      <c r="AH250" s="23"/>
      <c r="AI250" s="40">
        <f t="shared" si="615"/>
        <v>0</v>
      </c>
      <c r="AJ250" s="13">
        <v>224073.8</v>
      </c>
      <c r="AK250" s="13">
        <v>0</v>
      </c>
      <c r="AL250" s="13">
        <f t="shared" si="431"/>
        <v>224073.8</v>
      </c>
      <c r="AM250" s="13">
        <v>0</v>
      </c>
      <c r="AN250" s="13">
        <f t="shared" si="616"/>
        <v>224073.8</v>
      </c>
      <c r="AO250" s="13">
        <v>0</v>
      </c>
      <c r="AP250" s="13">
        <f t="shared" si="617"/>
        <v>224073.8</v>
      </c>
      <c r="AQ250" s="13">
        <v>0</v>
      </c>
      <c r="AR250" s="13">
        <f t="shared" si="618"/>
        <v>224073.8</v>
      </c>
      <c r="AS250" s="13">
        <v>0</v>
      </c>
      <c r="AT250" s="13">
        <f t="shared" si="619"/>
        <v>224073.8</v>
      </c>
      <c r="AU250" s="13">
        <v>0</v>
      </c>
      <c r="AV250" s="13">
        <f t="shared" si="620"/>
        <v>224073.8</v>
      </c>
      <c r="AW250" s="23">
        <v>0</v>
      </c>
      <c r="AX250" s="42">
        <f t="shared" si="621"/>
        <v>224073.8</v>
      </c>
      <c r="AY250" s="7" t="s">
        <v>122</v>
      </c>
      <c r="AZ250" s="10"/>
    </row>
    <row r="251" spans="1:53" ht="54" x14ac:dyDescent="0.35">
      <c r="A251" s="110" t="s">
        <v>330</v>
      </c>
      <c r="B251" s="98" t="s">
        <v>365</v>
      </c>
      <c r="C251" s="103" t="s">
        <v>128</v>
      </c>
      <c r="D251" s="13">
        <f>D253+D254</f>
        <v>196462.90000000002</v>
      </c>
      <c r="E251" s="42">
        <f>E253+E254</f>
        <v>0</v>
      </c>
      <c r="F251" s="12">
        <f t="shared" si="422"/>
        <v>196462.90000000002</v>
      </c>
      <c r="G251" s="13">
        <f>G253+G254</f>
        <v>0</v>
      </c>
      <c r="H251" s="12">
        <f t="shared" si="602"/>
        <v>196462.90000000002</v>
      </c>
      <c r="I251" s="13">
        <f>I253+I254</f>
        <v>0</v>
      </c>
      <c r="J251" s="12">
        <f t="shared" si="603"/>
        <v>196462.90000000002</v>
      </c>
      <c r="K251" s="13">
        <f>K253+K254</f>
        <v>0</v>
      </c>
      <c r="L251" s="12">
        <f t="shared" si="604"/>
        <v>196462.90000000002</v>
      </c>
      <c r="M251" s="13">
        <f>M253+M254</f>
        <v>-30000</v>
      </c>
      <c r="N251" s="12">
        <f t="shared" si="605"/>
        <v>166462.90000000002</v>
      </c>
      <c r="O251" s="13">
        <f>O253+O254</f>
        <v>0</v>
      </c>
      <c r="P251" s="73">
        <f t="shared" si="606"/>
        <v>166462.90000000002</v>
      </c>
      <c r="Q251" s="79">
        <f>Q253+Q254</f>
        <v>-32675.3</v>
      </c>
      <c r="R251" s="40">
        <f t="shared" si="607"/>
        <v>133787.60000000003</v>
      </c>
      <c r="S251" s="13">
        <f t="shared" ref="S251:AJ251" si="623">S253+S254</f>
        <v>294468.2</v>
      </c>
      <c r="T251" s="42">
        <f>T253+T254</f>
        <v>0</v>
      </c>
      <c r="U251" s="12">
        <f t="shared" si="429"/>
        <v>294468.2</v>
      </c>
      <c r="V251" s="13">
        <f>V253+V254</f>
        <v>0</v>
      </c>
      <c r="W251" s="12">
        <f t="shared" si="609"/>
        <v>294468.2</v>
      </c>
      <c r="X251" s="13">
        <f>X253+X254</f>
        <v>0</v>
      </c>
      <c r="Y251" s="12">
        <f t="shared" si="610"/>
        <v>294468.2</v>
      </c>
      <c r="Z251" s="13">
        <f>Z253+Z254</f>
        <v>0</v>
      </c>
      <c r="AA251" s="12">
        <f t="shared" si="611"/>
        <v>294468.2</v>
      </c>
      <c r="AB251" s="13">
        <f>AB253+AB254</f>
        <v>0</v>
      </c>
      <c r="AC251" s="12">
        <f t="shared" si="612"/>
        <v>294468.2</v>
      </c>
      <c r="AD251" s="13">
        <f>AD253+AD254</f>
        <v>0</v>
      </c>
      <c r="AE251" s="12">
        <f t="shared" si="613"/>
        <v>294468.2</v>
      </c>
      <c r="AF251" s="13">
        <f>AF253+AF254</f>
        <v>0</v>
      </c>
      <c r="AG251" s="73">
        <f t="shared" si="614"/>
        <v>294468.2</v>
      </c>
      <c r="AH251" s="79">
        <f>AH253+AH254</f>
        <v>24000</v>
      </c>
      <c r="AI251" s="40">
        <f t="shared" si="615"/>
        <v>318468.2</v>
      </c>
      <c r="AJ251" s="13">
        <f t="shared" si="623"/>
        <v>52212.4</v>
      </c>
      <c r="AK251" s="13">
        <f>AK253+AK254</f>
        <v>0</v>
      </c>
      <c r="AL251" s="13">
        <f t="shared" si="431"/>
        <v>52212.4</v>
      </c>
      <c r="AM251" s="13">
        <f>AM253+AM254</f>
        <v>0</v>
      </c>
      <c r="AN251" s="13">
        <f t="shared" si="616"/>
        <v>52212.4</v>
      </c>
      <c r="AO251" s="13">
        <f>AO253+AO254</f>
        <v>0</v>
      </c>
      <c r="AP251" s="13">
        <f t="shared" si="617"/>
        <v>52212.4</v>
      </c>
      <c r="AQ251" s="13">
        <f>AQ253+AQ254</f>
        <v>0</v>
      </c>
      <c r="AR251" s="13">
        <f t="shared" si="618"/>
        <v>52212.4</v>
      </c>
      <c r="AS251" s="13">
        <f>AS253+AS254</f>
        <v>30000</v>
      </c>
      <c r="AT251" s="13">
        <f t="shared" si="619"/>
        <v>82212.399999999994</v>
      </c>
      <c r="AU251" s="13">
        <f>AU253+AU254</f>
        <v>0</v>
      </c>
      <c r="AV251" s="79">
        <f t="shared" si="620"/>
        <v>82212.399999999994</v>
      </c>
      <c r="AW251" s="79">
        <f>AW253+AW254</f>
        <v>8675.2999999999993</v>
      </c>
      <c r="AX251" s="42">
        <f t="shared" si="621"/>
        <v>90887.7</v>
      </c>
      <c r="AZ251" s="10"/>
    </row>
    <row r="252" spans="1:53" x14ac:dyDescent="0.35">
      <c r="A252" s="110"/>
      <c r="B252" s="98" t="s">
        <v>5</v>
      </c>
      <c r="C252" s="103"/>
      <c r="D252" s="13"/>
      <c r="E252" s="42"/>
      <c r="F252" s="12"/>
      <c r="G252" s="13"/>
      <c r="H252" s="12"/>
      <c r="I252" s="13"/>
      <c r="J252" s="12"/>
      <c r="K252" s="13"/>
      <c r="L252" s="12"/>
      <c r="M252" s="13"/>
      <c r="N252" s="12"/>
      <c r="O252" s="13"/>
      <c r="P252" s="12"/>
      <c r="Q252" s="23"/>
      <c r="R252" s="40"/>
      <c r="S252" s="13"/>
      <c r="T252" s="42"/>
      <c r="U252" s="12"/>
      <c r="V252" s="13"/>
      <c r="W252" s="12"/>
      <c r="X252" s="13"/>
      <c r="Y252" s="12"/>
      <c r="Z252" s="13"/>
      <c r="AA252" s="12"/>
      <c r="AB252" s="13"/>
      <c r="AC252" s="12"/>
      <c r="AD252" s="13"/>
      <c r="AE252" s="12"/>
      <c r="AF252" s="13"/>
      <c r="AG252" s="12"/>
      <c r="AH252" s="23"/>
      <c r="AI252" s="40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23"/>
      <c r="AX252" s="42"/>
      <c r="AZ252" s="10"/>
    </row>
    <row r="253" spans="1:53" s="78" customFormat="1" ht="21" hidden="1" customHeight="1" x14ac:dyDescent="0.35">
      <c r="A253" s="86"/>
      <c r="B253" s="75" t="s">
        <v>6</v>
      </c>
      <c r="C253" s="82"/>
      <c r="D253" s="13">
        <v>88675.3</v>
      </c>
      <c r="E253" s="42"/>
      <c r="F253" s="12">
        <f t="shared" si="422"/>
        <v>88675.3</v>
      </c>
      <c r="G253" s="13"/>
      <c r="H253" s="12">
        <f t="shared" ref="H253:H277" si="624">F253+G253</f>
        <v>88675.3</v>
      </c>
      <c r="I253" s="13"/>
      <c r="J253" s="12">
        <f t="shared" ref="J253:J277" si="625">H253+I253</f>
        <v>88675.3</v>
      </c>
      <c r="K253" s="13"/>
      <c r="L253" s="12">
        <f t="shared" ref="L253:L277" si="626">J253+K253</f>
        <v>88675.3</v>
      </c>
      <c r="M253" s="13">
        <v>-30000</v>
      </c>
      <c r="N253" s="12">
        <f t="shared" ref="N253:N277" si="627">L253+M253</f>
        <v>58675.3</v>
      </c>
      <c r="O253" s="13"/>
      <c r="P253" s="76">
        <f t="shared" ref="P253:P277" si="628">N253+O253</f>
        <v>58675.3</v>
      </c>
      <c r="Q253" s="77">
        <f>-24000-8675.3</f>
        <v>-32675.3</v>
      </c>
      <c r="R253" s="76">
        <f t="shared" ref="R253:R277" si="629">P253+Q253</f>
        <v>26000.000000000004</v>
      </c>
      <c r="S253" s="13">
        <v>294468.2</v>
      </c>
      <c r="T253" s="42"/>
      <c r="U253" s="12">
        <f t="shared" si="429"/>
        <v>294468.2</v>
      </c>
      <c r="V253" s="13"/>
      <c r="W253" s="12">
        <f t="shared" ref="W253:W277" si="630">U253+V253</f>
        <v>294468.2</v>
      </c>
      <c r="X253" s="13"/>
      <c r="Y253" s="12">
        <f t="shared" ref="Y253:Y277" si="631">W253+X253</f>
        <v>294468.2</v>
      </c>
      <c r="Z253" s="13"/>
      <c r="AA253" s="12">
        <f t="shared" ref="AA253:AA277" si="632">Y253+Z253</f>
        <v>294468.2</v>
      </c>
      <c r="AB253" s="13"/>
      <c r="AC253" s="12">
        <f t="shared" ref="AC253:AC277" si="633">AA253+AB253</f>
        <v>294468.2</v>
      </c>
      <c r="AD253" s="13"/>
      <c r="AE253" s="12">
        <f t="shared" ref="AE253:AE277" si="634">AC253+AD253</f>
        <v>294468.2</v>
      </c>
      <c r="AF253" s="13"/>
      <c r="AG253" s="76">
        <f t="shared" ref="AG253:AG277" si="635">AE253+AF253</f>
        <v>294468.2</v>
      </c>
      <c r="AH253" s="77">
        <v>24000</v>
      </c>
      <c r="AI253" s="76">
        <f t="shared" ref="AI253:AI277" si="636">AG253+AH253</f>
        <v>318468.2</v>
      </c>
      <c r="AJ253" s="13">
        <v>0</v>
      </c>
      <c r="AK253" s="13"/>
      <c r="AL253" s="13">
        <f t="shared" si="431"/>
        <v>0</v>
      </c>
      <c r="AM253" s="13"/>
      <c r="AN253" s="13">
        <f t="shared" ref="AN253:AN277" si="637">AL253+AM253</f>
        <v>0</v>
      </c>
      <c r="AO253" s="13"/>
      <c r="AP253" s="13">
        <f t="shared" ref="AP253:AP277" si="638">AN253+AO253</f>
        <v>0</v>
      </c>
      <c r="AQ253" s="13"/>
      <c r="AR253" s="13">
        <f t="shared" ref="AR253:AR277" si="639">AP253+AQ253</f>
        <v>0</v>
      </c>
      <c r="AS253" s="13">
        <v>30000</v>
      </c>
      <c r="AT253" s="13">
        <f t="shared" ref="AT253:AT277" si="640">AR253+AS253</f>
        <v>30000</v>
      </c>
      <c r="AU253" s="13"/>
      <c r="AV253" s="77">
        <f t="shared" ref="AV253:AV277" si="641">AT253+AU253</f>
        <v>30000</v>
      </c>
      <c r="AW253" s="77">
        <v>8675.2999999999993</v>
      </c>
      <c r="AX253" s="77">
        <f t="shared" ref="AX253:AX277" si="642">AV253+AW253</f>
        <v>38675.300000000003</v>
      </c>
      <c r="AY253" s="8" t="s">
        <v>221</v>
      </c>
      <c r="AZ253" s="10">
        <v>0</v>
      </c>
      <c r="BA253" s="3"/>
    </row>
    <row r="254" spans="1:53" x14ac:dyDescent="0.35">
      <c r="A254" s="110"/>
      <c r="B254" s="98" t="s">
        <v>59</v>
      </c>
      <c r="C254" s="103"/>
      <c r="D254" s="13">
        <v>107787.6</v>
      </c>
      <c r="E254" s="42"/>
      <c r="F254" s="12">
        <f t="shared" si="422"/>
        <v>107787.6</v>
      </c>
      <c r="G254" s="13"/>
      <c r="H254" s="12">
        <f t="shared" si="624"/>
        <v>107787.6</v>
      </c>
      <c r="I254" s="13"/>
      <c r="J254" s="12">
        <f t="shared" si="625"/>
        <v>107787.6</v>
      </c>
      <c r="K254" s="13"/>
      <c r="L254" s="12">
        <f t="shared" si="626"/>
        <v>107787.6</v>
      </c>
      <c r="M254" s="13"/>
      <c r="N254" s="12">
        <f t="shared" si="627"/>
        <v>107787.6</v>
      </c>
      <c r="O254" s="13"/>
      <c r="P254" s="12">
        <f t="shared" si="628"/>
        <v>107787.6</v>
      </c>
      <c r="Q254" s="23"/>
      <c r="R254" s="40">
        <f t="shared" si="629"/>
        <v>107787.6</v>
      </c>
      <c r="S254" s="13">
        <v>0</v>
      </c>
      <c r="T254" s="42"/>
      <c r="U254" s="12">
        <f t="shared" si="429"/>
        <v>0</v>
      </c>
      <c r="V254" s="13"/>
      <c r="W254" s="12">
        <f t="shared" si="630"/>
        <v>0</v>
      </c>
      <c r="X254" s="13"/>
      <c r="Y254" s="12">
        <f t="shared" si="631"/>
        <v>0</v>
      </c>
      <c r="Z254" s="13"/>
      <c r="AA254" s="12">
        <f t="shared" si="632"/>
        <v>0</v>
      </c>
      <c r="AB254" s="13"/>
      <c r="AC254" s="12">
        <f t="shared" si="633"/>
        <v>0</v>
      </c>
      <c r="AD254" s="13"/>
      <c r="AE254" s="12">
        <f t="shared" si="634"/>
        <v>0</v>
      </c>
      <c r="AF254" s="13"/>
      <c r="AG254" s="12">
        <f t="shared" si="635"/>
        <v>0</v>
      </c>
      <c r="AH254" s="23"/>
      <c r="AI254" s="40">
        <f t="shared" si="636"/>
        <v>0</v>
      </c>
      <c r="AJ254" s="13">
        <v>52212.4</v>
      </c>
      <c r="AK254" s="13"/>
      <c r="AL254" s="13">
        <f t="shared" si="431"/>
        <v>52212.4</v>
      </c>
      <c r="AM254" s="13"/>
      <c r="AN254" s="13">
        <f t="shared" si="637"/>
        <v>52212.4</v>
      </c>
      <c r="AO254" s="13"/>
      <c r="AP254" s="13">
        <f t="shared" si="638"/>
        <v>52212.4</v>
      </c>
      <c r="AQ254" s="13"/>
      <c r="AR254" s="13">
        <f t="shared" si="639"/>
        <v>52212.4</v>
      </c>
      <c r="AS254" s="13"/>
      <c r="AT254" s="13">
        <f t="shared" si="640"/>
        <v>52212.4</v>
      </c>
      <c r="AU254" s="13"/>
      <c r="AV254" s="13">
        <f t="shared" si="641"/>
        <v>52212.4</v>
      </c>
      <c r="AW254" s="23"/>
      <c r="AX254" s="42">
        <f t="shared" si="642"/>
        <v>52212.4</v>
      </c>
      <c r="AY254" s="8" t="s">
        <v>221</v>
      </c>
      <c r="AZ254" s="10"/>
    </row>
    <row r="255" spans="1:53" ht="54" x14ac:dyDescent="0.35">
      <c r="A255" s="110" t="s">
        <v>331</v>
      </c>
      <c r="B255" s="98" t="s">
        <v>60</v>
      </c>
      <c r="C255" s="103" t="s">
        <v>128</v>
      </c>
      <c r="D255" s="13">
        <v>83756.600000000006</v>
      </c>
      <c r="E255" s="42"/>
      <c r="F255" s="12">
        <f t="shared" si="422"/>
        <v>83756.600000000006</v>
      </c>
      <c r="G255" s="13"/>
      <c r="H255" s="12">
        <f t="shared" si="624"/>
        <v>83756.600000000006</v>
      </c>
      <c r="I255" s="13"/>
      <c r="J255" s="12">
        <f t="shared" si="625"/>
        <v>83756.600000000006</v>
      </c>
      <c r="K255" s="13"/>
      <c r="L255" s="12">
        <f t="shared" si="626"/>
        <v>83756.600000000006</v>
      </c>
      <c r="M255" s="13"/>
      <c r="N255" s="12">
        <f t="shared" si="627"/>
        <v>83756.600000000006</v>
      </c>
      <c r="O255" s="13"/>
      <c r="P255" s="12">
        <f t="shared" si="628"/>
        <v>83756.600000000006</v>
      </c>
      <c r="Q255" s="23">
        <v>-41800</v>
      </c>
      <c r="R255" s="40">
        <f t="shared" si="629"/>
        <v>41956.600000000006</v>
      </c>
      <c r="S255" s="13">
        <v>110000</v>
      </c>
      <c r="T255" s="42"/>
      <c r="U255" s="12">
        <f t="shared" si="429"/>
        <v>110000</v>
      </c>
      <c r="V255" s="13"/>
      <c r="W255" s="12">
        <f t="shared" si="630"/>
        <v>110000</v>
      </c>
      <c r="X255" s="13"/>
      <c r="Y255" s="12">
        <f t="shared" si="631"/>
        <v>110000</v>
      </c>
      <c r="Z255" s="13"/>
      <c r="AA255" s="12">
        <f t="shared" si="632"/>
        <v>110000</v>
      </c>
      <c r="AB255" s="13"/>
      <c r="AC255" s="12">
        <f t="shared" si="633"/>
        <v>110000</v>
      </c>
      <c r="AD255" s="13"/>
      <c r="AE255" s="12">
        <f t="shared" si="634"/>
        <v>110000</v>
      </c>
      <c r="AF255" s="13"/>
      <c r="AG255" s="12">
        <f t="shared" si="635"/>
        <v>110000</v>
      </c>
      <c r="AH255" s="23">
        <v>41800</v>
      </c>
      <c r="AI255" s="40">
        <f t="shared" si="636"/>
        <v>151800</v>
      </c>
      <c r="AJ255" s="13">
        <v>0</v>
      </c>
      <c r="AK255" s="13"/>
      <c r="AL255" s="13">
        <f t="shared" si="431"/>
        <v>0</v>
      </c>
      <c r="AM255" s="13"/>
      <c r="AN255" s="13">
        <f t="shared" si="637"/>
        <v>0</v>
      </c>
      <c r="AO255" s="13"/>
      <c r="AP255" s="13">
        <f t="shared" si="638"/>
        <v>0</v>
      </c>
      <c r="AQ255" s="13"/>
      <c r="AR255" s="13">
        <f t="shared" si="639"/>
        <v>0</v>
      </c>
      <c r="AS255" s="13"/>
      <c r="AT255" s="13">
        <f t="shared" si="640"/>
        <v>0</v>
      </c>
      <c r="AU255" s="13"/>
      <c r="AV255" s="13">
        <f t="shared" si="641"/>
        <v>0</v>
      </c>
      <c r="AW255" s="23"/>
      <c r="AX255" s="42">
        <f t="shared" si="642"/>
        <v>0</v>
      </c>
      <c r="AY255" s="8" t="s">
        <v>123</v>
      </c>
      <c r="AZ255" s="10"/>
    </row>
    <row r="256" spans="1:53" ht="54" x14ac:dyDescent="0.35">
      <c r="A256" s="110" t="s">
        <v>332</v>
      </c>
      <c r="B256" s="98" t="s">
        <v>312</v>
      </c>
      <c r="C256" s="103" t="s">
        <v>128</v>
      </c>
      <c r="D256" s="13"/>
      <c r="E256" s="42"/>
      <c r="F256" s="12"/>
      <c r="G256" s="13">
        <v>14807.081</v>
      </c>
      <c r="H256" s="12">
        <f t="shared" si="624"/>
        <v>14807.081</v>
      </c>
      <c r="I256" s="13"/>
      <c r="J256" s="12">
        <f t="shared" si="625"/>
        <v>14807.081</v>
      </c>
      <c r="K256" s="13"/>
      <c r="L256" s="12">
        <f t="shared" si="626"/>
        <v>14807.081</v>
      </c>
      <c r="M256" s="13"/>
      <c r="N256" s="12">
        <f t="shared" si="627"/>
        <v>14807.081</v>
      </c>
      <c r="O256" s="13"/>
      <c r="P256" s="12">
        <f t="shared" si="628"/>
        <v>14807.081</v>
      </c>
      <c r="Q256" s="23"/>
      <c r="R256" s="40">
        <f t="shared" si="629"/>
        <v>14807.081</v>
      </c>
      <c r="S256" s="13"/>
      <c r="T256" s="42"/>
      <c r="U256" s="12"/>
      <c r="V256" s="13"/>
      <c r="W256" s="12">
        <f t="shared" si="630"/>
        <v>0</v>
      </c>
      <c r="X256" s="13"/>
      <c r="Y256" s="12">
        <f t="shared" si="631"/>
        <v>0</v>
      </c>
      <c r="Z256" s="13"/>
      <c r="AA256" s="12">
        <f t="shared" si="632"/>
        <v>0</v>
      </c>
      <c r="AB256" s="13"/>
      <c r="AC256" s="12">
        <f t="shared" si="633"/>
        <v>0</v>
      </c>
      <c r="AD256" s="13"/>
      <c r="AE256" s="12">
        <f t="shared" si="634"/>
        <v>0</v>
      </c>
      <c r="AF256" s="13"/>
      <c r="AG256" s="12">
        <f t="shared" si="635"/>
        <v>0</v>
      </c>
      <c r="AH256" s="23"/>
      <c r="AI256" s="40">
        <f t="shared" si="636"/>
        <v>0</v>
      </c>
      <c r="AJ256" s="13"/>
      <c r="AK256" s="13"/>
      <c r="AL256" s="13"/>
      <c r="AM256" s="13"/>
      <c r="AN256" s="13">
        <f t="shared" si="637"/>
        <v>0</v>
      </c>
      <c r="AO256" s="13"/>
      <c r="AP256" s="13">
        <f t="shared" si="638"/>
        <v>0</v>
      </c>
      <c r="AQ256" s="13"/>
      <c r="AR256" s="13">
        <f t="shared" si="639"/>
        <v>0</v>
      </c>
      <c r="AS256" s="13"/>
      <c r="AT256" s="13">
        <f t="shared" si="640"/>
        <v>0</v>
      </c>
      <c r="AU256" s="13"/>
      <c r="AV256" s="13">
        <f t="shared" si="641"/>
        <v>0</v>
      </c>
      <c r="AW256" s="23"/>
      <c r="AX256" s="42">
        <f t="shared" si="642"/>
        <v>0</v>
      </c>
      <c r="AY256" s="8" t="s">
        <v>313</v>
      </c>
      <c r="AZ256" s="10"/>
    </row>
    <row r="257" spans="1:53" x14ac:dyDescent="0.35">
      <c r="A257" s="110"/>
      <c r="B257" s="108" t="s">
        <v>15</v>
      </c>
      <c r="C257" s="105"/>
      <c r="D257" s="27">
        <f>D258+D259+D261</f>
        <v>133425.60000000001</v>
      </c>
      <c r="E257" s="27">
        <f>E258+E259+E261+E260+E262+E263+E264+E265+E266+E267+E268+E269+E270+E271+E272+E273</f>
        <v>50000</v>
      </c>
      <c r="F257" s="26">
        <f t="shared" si="422"/>
        <v>183425.6</v>
      </c>
      <c r="G257" s="27">
        <f>G258+G259+G261+G260+G262+G263+G264+G265+G266+G267+G268+G269+G270+G271+G272+G273+G274+G275+G276</f>
        <v>20654.072999999997</v>
      </c>
      <c r="H257" s="26">
        <f t="shared" si="624"/>
        <v>204079.67300000001</v>
      </c>
      <c r="I257" s="27">
        <f>I258+I259+I261+I260+I262+I263+I264+I265+I266+I267+I268+I269+I270+I271+I272+I273+I274+I275+I276</f>
        <v>0</v>
      </c>
      <c r="J257" s="26">
        <f t="shared" si="625"/>
        <v>204079.67300000001</v>
      </c>
      <c r="K257" s="27">
        <f>K258+K259+K261+K260+K262+K263+K264+K265+K266+K267+K268+K269+K270+K271+K272+K273+K274+K275+K276</f>
        <v>0</v>
      </c>
      <c r="L257" s="26">
        <f t="shared" si="626"/>
        <v>204079.67300000001</v>
      </c>
      <c r="M257" s="27">
        <f>M258+M259+M261+M260+M262+M263+M264+M265+M266+M267+M268+M269+M270+M271+M272+M273+M274+M275+M276</f>
        <v>4632.2889999999998</v>
      </c>
      <c r="N257" s="26">
        <f t="shared" si="627"/>
        <v>208711.962</v>
      </c>
      <c r="O257" s="27">
        <f>O258+O259+O261+O260+O262+O263+O264+O265+O266+O267+O268+O269+O270+O271+O272+O273+O274+O275+O276</f>
        <v>0</v>
      </c>
      <c r="P257" s="26">
        <f t="shared" si="628"/>
        <v>208711.962</v>
      </c>
      <c r="Q257" s="27">
        <f>Q258+Q259+Q261+Q260+Q262+Q263+Q264+Q265+Q266+Q267+Q268+Q269+Q270+Q271+Q272+Q273+Q274+Q275+Q276</f>
        <v>-466.94299999999998</v>
      </c>
      <c r="R257" s="40">
        <f t="shared" si="629"/>
        <v>208245.019</v>
      </c>
      <c r="S257" s="27">
        <f t="shared" ref="S257:AJ257" si="643">S258+S259+S261</f>
        <v>12285.5</v>
      </c>
      <c r="T257" s="27">
        <f>T258+T259+T261+T260+T262+T263+T264+T265+T266+T267+T268+T269+T270+T271+T272+T273</f>
        <v>-7.9580786405131221E-13</v>
      </c>
      <c r="U257" s="26">
        <f t="shared" si="429"/>
        <v>12285.5</v>
      </c>
      <c r="V257" s="27">
        <f>V258+V259+V261+V260+V262+V263+V264+V265+V266+V267+V268+V269+V270+V271+V272+V273+V274+V275+V276</f>
        <v>0</v>
      </c>
      <c r="W257" s="26">
        <f t="shared" si="630"/>
        <v>12285.5</v>
      </c>
      <c r="X257" s="27">
        <f>X258+X259+X261+X260+X262+X263+X264+X265+X266+X267+X268+X269+X270+X271+X272+X273+X274+X275+X276</f>
        <v>0</v>
      </c>
      <c r="Y257" s="26">
        <f t="shared" si="631"/>
        <v>12285.5</v>
      </c>
      <c r="Z257" s="27">
        <f>Z258+Z259+Z261+Z260+Z262+Z263+Z264+Z265+Z266+Z267+Z268+Z269+Z270+Z271+Z272+Z273+Z274+Z275+Z276</f>
        <v>0</v>
      </c>
      <c r="AA257" s="26">
        <f t="shared" si="632"/>
        <v>12285.5</v>
      </c>
      <c r="AB257" s="27">
        <f>AB258+AB259+AB261+AB260+AB262+AB263+AB264+AB265+AB266+AB267+AB268+AB269+AB270+AB271+AB272+AB273+AB274+AB275+AB276</f>
        <v>0</v>
      </c>
      <c r="AC257" s="26">
        <f t="shared" si="633"/>
        <v>12285.5</v>
      </c>
      <c r="AD257" s="27">
        <f>AD258+AD259+AD261+AD260+AD262+AD263+AD264+AD265+AD266+AD267+AD268+AD269+AD270+AD271+AD272+AD273+AD274+AD275+AD276</f>
        <v>-4657.232</v>
      </c>
      <c r="AE257" s="26">
        <f t="shared" si="634"/>
        <v>7628.268</v>
      </c>
      <c r="AF257" s="27">
        <f>AF258+AF259+AF261+AF260+AF262+AF263+AF264+AF265+AF266+AF267+AF268+AF269+AF270+AF271+AF272+AF273+AF274+AF275+AF276</f>
        <v>0</v>
      </c>
      <c r="AG257" s="26">
        <f t="shared" si="635"/>
        <v>7628.268</v>
      </c>
      <c r="AH257" s="27">
        <f>AH258+AH259+AH261+AH260+AH262+AH263+AH264+AH265+AH266+AH267+AH268+AH269+AH270+AH271+AH272+AH273+AH274+AH275+AH276</f>
        <v>0</v>
      </c>
      <c r="AI257" s="40">
        <f t="shared" si="636"/>
        <v>7628.268</v>
      </c>
      <c r="AJ257" s="27">
        <f t="shared" si="643"/>
        <v>10000</v>
      </c>
      <c r="AK257" s="27">
        <f>AK258+AK259+AK261+AK260+AK262+AK263+AK264+AK265+AK266+AK267+AK268+AK269+AK270+AK271+AK272+AK273</f>
        <v>0</v>
      </c>
      <c r="AL257" s="27">
        <f t="shared" si="431"/>
        <v>10000</v>
      </c>
      <c r="AM257" s="27">
        <f>AM258+AM259+AM261+AM260+AM262+AM263+AM264+AM265+AM266+AM267+AM268+AM269+AM270+AM271+AM272+AM273+AM274+AM275+AM276</f>
        <v>0</v>
      </c>
      <c r="AN257" s="27">
        <f t="shared" si="637"/>
        <v>10000</v>
      </c>
      <c r="AO257" s="27">
        <f>AO258+AO259+AO261+AO260+AO262+AO263+AO264+AO265+AO266+AO267+AO268+AO269+AO270+AO271+AO272+AO273+AO274+AO275+AO276</f>
        <v>0</v>
      </c>
      <c r="AP257" s="27">
        <f t="shared" si="638"/>
        <v>10000</v>
      </c>
      <c r="AQ257" s="27">
        <f>AQ258+AQ259+AQ261+AQ260+AQ262+AQ263+AQ264+AQ265+AQ266+AQ267+AQ268+AQ269+AQ270+AQ271+AQ272+AQ273+AQ274+AQ275+AQ276</f>
        <v>0</v>
      </c>
      <c r="AR257" s="27">
        <f t="shared" si="639"/>
        <v>10000</v>
      </c>
      <c r="AS257" s="27">
        <f>AS258+AS259+AS261+AS260+AS262+AS263+AS264+AS265+AS266+AS267+AS268+AS269+AS270+AS271+AS272+AS273+AS274+AS275+AS276</f>
        <v>-3.4106051316484809E-13</v>
      </c>
      <c r="AT257" s="27">
        <f t="shared" si="640"/>
        <v>10000</v>
      </c>
      <c r="AU257" s="27">
        <f>AU258+AU259+AU261+AU260+AU262+AU263+AU264+AU265+AU266+AU267+AU268+AU269+AU270+AU271+AU272+AU273+AU274+AU275+AU276</f>
        <v>0</v>
      </c>
      <c r="AV257" s="27">
        <f t="shared" si="641"/>
        <v>10000</v>
      </c>
      <c r="AW257" s="27">
        <f>AW258+AW259+AW261+AW260+AW262+AW263+AW264+AW265+AW266+AW267+AW268+AW269+AW270+AW271+AW272+AW273+AW274+AW275+AW276</f>
        <v>0</v>
      </c>
      <c r="AX257" s="42">
        <f t="shared" si="642"/>
        <v>10000</v>
      </c>
      <c r="AY257" s="28"/>
      <c r="AZ257" s="30"/>
      <c r="BA257" s="29"/>
    </row>
    <row r="258" spans="1:53" ht="54" x14ac:dyDescent="0.35">
      <c r="A258" s="93" t="s">
        <v>333</v>
      </c>
      <c r="B258" s="98" t="s">
        <v>62</v>
      </c>
      <c r="C258" s="103" t="s">
        <v>128</v>
      </c>
      <c r="D258" s="13">
        <v>24933.9</v>
      </c>
      <c r="E258" s="42"/>
      <c r="F258" s="12">
        <f t="shared" ref="F258:F303" si="644">D258+E258</f>
        <v>24933.9</v>
      </c>
      <c r="G258" s="13">
        <v>11061.502</v>
      </c>
      <c r="H258" s="12">
        <f t="shared" si="624"/>
        <v>35995.402000000002</v>
      </c>
      <c r="I258" s="13"/>
      <c r="J258" s="12">
        <f t="shared" si="625"/>
        <v>35995.402000000002</v>
      </c>
      <c r="K258" s="13"/>
      <c r="L258" s="12">
        <f t="shared" si="626"/>
        <v>35995.402000000002</v>
      </c>
      <c r="M258" s="13"/>
      <c r="N258" s="12">
        <f t="shared" si="627"/>
        <v>35995.402000000002</v>
      </c>
      <c r="O258" s="13"/>
      <c r="P258" s="12">
        <f t="shared" si="628"/>
        <v>35995.402000000002</v>
      </c>
      <c r="Q258" s="23"/>
      <c r="R258" s="40">
        <f t="shared" si="629"/>
        <v>35995.402000000002</v>
      </c>
      <c r="S258" s="13">
        <v>0</v>
      </c>
      <c r="T258" s="42"/>
      <c r="U258" s="12">
        <f t="shared" ref="U258:U303" si="645">S258+T258</f>
        <v>0</v>
      </c>
      <c r="V258" s="13"/>
      <c r="W258" s="12">
        <f t="shared" si="630"/>
        <v>0</v>
      </c>
      <c r="X258" s="13"/>
      <c r="Y258" s="12">
        <f t="shared" si="631"/>
        <v>0</v>
      </c>
      <c r="Z258" s="13"/>
      <c r="AA258" s="12">
        <f t="shared" si="632"/>
        <v>0</v>
      </c>
      <c r="AB258" s="13"/>
      <c r="AC258" s="12">
        <f t="shared" si="633"/>
        <v>0</v>
      </c>
      <c r="AD258" s="13"/>
      <c r="AE258" s="12">
        <f t="shared" si="634"/>
        <v>0</v>
      </c>
      <c r="AF258" s="13"/>
      <c r="AG258" s="12">
        <f t="shared" si="635"/>
        <v>0</v>
      </c>
      <c r="AH258" s="23"/>
      <c r="AI258" s="40">
        <f t="shared" si="636"/>
        <v>0</v>
      </c>
      <c r="AJ258" s="13">
        <v>0</v>
      </c>
      <c r="AK258" s="13"/>
      <c r="AL258" s="13">
        <f t="shared" ref="AL258:AL303" si="646">AJ258+AK258</f>
        <v>0</v>
      </c>
      <c r="AM258" s="13"/>
      <c r="AN258" s="13">
        <f t="shared" si="637"/>
        <v>0</v>
      </c>
      <c r="AO258" s="13"/>
      <c r="AP258" s="13">
        <f t="shared" si="638"/>
        <v>0</v>
      </c>
      <c r="AQ258" s="13"/>
      <c r="AR258" s="13">
        <f t="shared" si="639"/>
        <v>0</v>
      </c>
      <c r="AS258" s="13"/>
      <c r="AT258" s="13">
        <f t="shared" si="640"/>
        <v>0</v>
      </c>
      <c r="AU258" s="13"/>
      <c r="AV258" s="13">
        <f t="shared" si="641"/>
        <v>0</v>
      </c>
      <c r="AW258" s="23"/>
      <c r="AX258" s="42">
        <f t="shared" si="642"/>
        <v>0</v>
      </c>
      <c r="AY258" s="8" t="s">
        <v>124</v>
      </c>
      <c r="AZ258" s="10"/>
    </row>
    <row r="259" spans="1:53" ht="54" x14ac:dyDescent="0.35">
      <c r="A259" s="125" t="s">
        <v>334</v>
      </c>
      <c r="B259" s="137" t="s">
        <v>63</v>
      </c>
      <c r="C259" s="103" t="s">
        <v>128</v>
      </c>
      <c r="D259" s="13">
        <v>92483</v>
      </c>
      <c r="E259" s="42">
        <f>50000-11709.7</f>
        <v>38290.300000000003</v>
      </c>
      <c r="F259" s="12">
        <f t="shared" si="644"/>
        <v>130773.3</v>
      </c>
      <c r="G259" s="13"/>
      <c r="H259" s="12">
        <f t="shared" si="624"/>
        <v>130773.3</v>
      </c>
      <c r="I259" s="13"/>
      <c r="J259" s="12">
        <f t="shared" si="625"/>
        <v>130773.3</v>
      </c>
      <c r="K259" s="13"/>
      <c r="L259" s="12">
        <f t="shared" si="626"/>
        <v>130773.3</v>
      </c>
      <c r="M259" s="13"/>
      <c r="N259" s="12">
        <f t="shared" si="627"/>
        <v>130773.3</v>
      </c>
      <c r="O259" s="13"/>
      <c r="P259" s="12">
        <f t="shared" si="628"/>
        <v>130773.3</v>
      </c>
      <c r="Q259" s="23"/>
      <c r="R259" s="40">
        <f t="shared" si="629"/>
        <v>130773.3</v>
      </c>
      <c r="S259" s="13">
        <v>0</v>
      </c>
      <c r="T259" s="42"/>
      <c r="U259" s="12">
        <f t="shared" si="645"/>
        <v>0</v>
      </c>
      <c r="V259" s="13"/>
      <c r="W259" s="12">
        <f t="shared" si="630"/>
        <v>0</v>
      </c>
      <c r="X259" s="13"/>
      <c r="Y259" s="12">
        <f t="shared" si="631"/>
        <v>0</v>
      </c>
      <c r="Z259" s="13"/>
      <c r="AA259" s="12">
        <f t="shared" si="632"/>
        <v>0</v>
      </c>
      <c r="AB259" s="13"/>
      <c r="AC259" s="12">
        <f t="shared" si="633"/>
        <v>0</v>
      </c>
      <c r="AD259" s="13"/>
      <c r="AE259" s="12">
        <f t="shared" si="634"/>
        <v>0</v>
      </c>
      <c r="AF259" s="13"/>
      <c r="AG259" s="12">
        <f t="shared" si="635"/>
        <v>0</v>
      </c>
      <c r="AH259" s="23"/>
      <c r="AI259" s="40">
        <f t="shared" si="636"/>
        <v>0</v>
      </c>
      <c r="AJ259" s="13">
        <v>0</v>
      </c>
      <c r="AK259" s="13"/>
      <c r="AL259" s="13">
        <f t="shared" si="646"/>
        <v>0</v>
      </c>
      <c r="AM259" s="13"/>
      <c r="AN259" s="13">
        <f t="shared" si="637"/>
        <v>0</v>
      </c>
      <c r="AO259" s="13"/>
      <c r="AP259" s="13">
        <f t="shared" si="638"/>
        <v>0</v>
      </c>
      <c r="AQ259" s="13"/>
      <c r="AR259" s="13">
        <f t="shared" si="639"/>
        <v>0</v>
      </c>
      <c r="AS259" s="13"/>
      <c r="AT259" s="13">
        <f t="shared" si="640"/>
        <v>0</v>
      </c>
      <c r="AU259" s="13"/>
      <c r="AV259" s="13">
        <f t="shared" si="641"/>
        <v>0</v>
      </c>
      <c r="AW259" s="23"/>
      <c r="AX259" s="42">
        <f t="shared" si="642"/>
        <v>0</v>
      </c>
      <c r="AY259" s="8" t="s">
        <v>125</v>
      </c>
      <c r="AZ259" s="10"/>
    </row>
    <row r="260" spans="1:53" ht="54" x14ac:dyDescent="0.35">
      <c r="A260" s="127"/>
      <c r="B260" s="138"/>
      <c r="C260" s="103" t="s">
        <v>252</v>
      </c>
      <c r="D260" s="13"/>
      <c r="E260" s="42">
        <v>11709.7</v>
      </c>
      <c r="F260" s="12">
        <f t="shared" si="644"/>
        <v>11709.7</v>
      </c>
      <c r="G260" s="13"/>
      <c r="H260" s="12">
        <f t="shared" si="624"/>
        <v>11709.7</v>
      </c>
      <c r="I260" s="13"/>
      <c r="J260" s="12">
        <f t="shared" si="625"/>
        <v>11709.7</v>
      </c>
      <c r="K260" s="13"/>
      <c r="L260" s="12">
        <f t="shared" si="626"/>
        <v>11709.7</v>
      </c>
      <c r="M260" s="13">
        <v>-24.943000000000001</v>
      </c>
      <c r="N260" s="12">
        <f t="shared" si="627"/>
        <v>11684.757000000001</v>
      </c>
      <c r="O260" s="13"/>
      <c r="P260" s="12">
        <f t="shared" si="628"/>
        <v>11684.757000000001</v>
      </c>
      <c r="Q260" s="23">
        <v>-466.94299999999998</v>
      </c>
      <c r="R260" s="40">
        <f t="shared" si="629"/>
        <v>11217.814000000002</v>
      </c>
      <c r="S260" s="13"/>
      <c r="T260" s="42"/>
      <c r="U260" s="12">
        <f t="shared" si="645"/>
        <v>0</v>
      </c>
      <c r="V260" s="13"/>
      <c r="W260" s="12">
        <f t="shared" si="630"/>
        <v>0</v>
      </c>
      <c r="X260" s="13"/>
      <c r="Y260" s="12">
        <f t="shared" si="631"/>
        <v>0</v>
      </c>
      <c r="Z260" s="13"/>
      <c r="AA260" s="12">
        <f t="shared" si="632"/>
        <v>0</v>
      </c>
      <c r="AB260" s="13"/>
      <c r="AC260" s="12">
        <f t="shared" si="633"/>
        <v>0</v>
      </c>
      <c r="AD260" s="13"/>
      <c r="AE260" s="12">
        <f t="shared" si="634"/>
        <v>0</v>
      </c>
      <c r="AF260" s="13"/>
      <c r="AG260" s="12">
        <f t="shared" si="635"/>
        <v>0</v>
      </c>
      <c r="AH260" s="23"/>
      <c r="AI260" s="40">
        <f t="shared" si="636"/>
        <v>0</v>
      </c>
      <c r="AJ260" s="13"/>
      <c r="AK260" s="13"/>
      <c r="AL260" s="13">
        <f t="shared" si="646"/>
        <v>0</v>
      </c>
      <c r="AM260" s="13"/>
      <c r="AN260" s="13">
        <f t="shared" si="637"/>
        <v>0</v>
      </c>
      <c r="AO260" s="13"/>
      <c r="AP260" s="13">
        <f t="shared" si="638"/>
        <v>0</v>
      </c>
      <c r="AQ260" s="13"/>
      <c r="AR260" s="13">
        <f t="shared" si="639"/>
        <v>0</v>
      </c>
      <c r="AS260" s="13"/>
      <c r="AT260" s="13">
        <f t="shared" si="640"/>
        <v>0</v>
      </c>
      <c r="AU260" s="13"/>
      <c r="AV260" s="13">
        <f t="shared" si="641"/>
        <v>0</v>
      </c>
      <c r="AW260" s="23"/>
      <c r="AX260" s="42">
        <f t="shared" si="642"/>
        <v>0</v>
      </c>
      <c r="AY260" s="8" t="s">
        <v>125</v>
      </c>
      <c r="AZ260" s="10"/>
    </row>
    <row r="261" spans="1:53" s="3" customFormat="1" ht="54" hidden="1" x14ac:dyDescent="0.35">
      <c r="A261" s="57" t="s">
        <v>332</v>
      </c>
      <c r="B261" s="18" t="s">
        <v>64</v>
      </c>
      <c r="C261" s="5" t="s">
        <v>128</v>
      </c>
      <c r="D261" s="13">
        <v>16008.7</v>
      </c>
      <c r="E261" s="42">
        <v>-16008.7</v>
      </c>
      <c r="F261" s="12">
        <f t="shared" si="644"/>
        <v>0</v>
      </c>
      <c r="G261" s="13"/>
      <c r="H261" s="12">
        <f t="shared" si="624"/>
        <v>0</v>
      </c>
      <c r="I261" s="13"/>
      <c r="J261" s="12">
        <f t="shared" si="625"/>
        <v>0</v>
      </c>
      <c r="K261" s="13"/>
      <c r="L261" s="12">
        <f t="shared" si="626"/>
        <v>0</v>
      </c>
      <c r="M261" s="13"/>
      <c r="N261" s="12">
        <f t="shared" si="627"/>
        <v>0</v>
      </c>
      <c r="O261" s="13"/>
      <c r="P261" s="12">
        <f t="shared" si="628"/>
        <v>0</v>
      </c>
      <c r="Q261" s="23"/>
      <c r="R261" s="12">
        <f t="shared" si="629"/>
        <v>0</v>
      </c>
      <c r="S261" s="13">
        <v>12285.5</v>
      </c>
      <c r="T261" s="42">
        <v>-12285.5</v>
      </c>
      <c r="U261" s="12">
        <f t="shared" si="645"/>
        <v>0</v>
      </c>
      <c r="V261" s="13"/>
      <c r="W261" s="12">
        <f t="shared" si="630"/>
        <v>0</v>
      </c>
      <c r="X261" s="13"/>
      <c r="Y261" s="12">
        <f t="shared" si="631"/>
        <v>0</v>
      </c>
      <c r="Z261" s="13"/>
      <c r="AA261" s="12">
        <f t="shared" si="632"/>
        <v>0</v>
      </c>
      <c r="AB261" s="13"/>
      <c r="AC261" s="12">
        <f t="shared" si="633"/>
        <v>0</v>
      </c>
      <c r="AD261" s="13"/>
      <c r="AE261" s="12">
        <f t="shared" si="634"/>
        <v>0</v>
      </c>
      <c r="AF261" s="13"/>
      <c r="AG261" s="12">
        <f t="shared" si="635"/>
        <v>0</v>
      </c>
      <c r="AH261" s="23"/>
      <c r="AI261" s="12">
        <f t="shared" si="636"/>
        <v>0</v>
      </c>
      <c r="AJ261" s="13">
        <v>10000</v>
      </c>
      <c r="AK261" s="13">
        <v>-10000</v>
      </c>
      <c r="AL261" s="13">
        <f t="shared" si="646"/>
        <v>0</v>
      </c>
      <c r="AM261" s="13"/>
      <c r="AN261" s="13">
        <f t="shared" si="637"/>
        <v>0</v>
      </c>
      <c r="AO261" s="13"/>
      <c r="AP261" s="13">
        <f t="shared" si="638"/>
        <v>0</v>
      </c>
      <c r="AQ261" s="13"/>
      <c r="AR261" s="13">
        <f t="shared" si="639"/>
        <v>0</v>
      </c>
      <c r="AS261" s="13"/>
      <c r="AT261" s="13">
        <f t="shared" si="640"/>
        <v>0</v>
      </c>
      <c r="AU261" s="13"/>
      <c r="AV261" s="13">
        <f t="shared" si="641"/>
        <v>0</v>
      </c>
      <c r="AW261" s="23"/>
      <c r="AX261" s="13">
        <f t="shared" si="642"/>
        <v>0</v>
      </c>
      <c r="AY261" s="8" t="s">
        <v>126</v>
      </c>
      <c r="AZ261" s="10">
        <v>0</v>
      </c>
    </row>
    <row r="262" spans="1:53" ht="54" x14ac:dyDescent="0.35">
      <c r="A262" s="110" t="s">
        <v>335</v>
      </c>
      <c r="B262" s="98" t="s">
        <v>253</v>
      </c>
      <c r="C262" s="103" t="s">
        <v>128</v>
      </c>
      <c r="D262" s="13"/>
      <c r="E262" s="42">
        <v>3660.7</v>
      </c>
      <c r="F262" s="12">
        <f t="shared" si="644"/>
        <v>3660.7</v>
      </c>
      <c r="G262" s="13">
        <v>305.8</v>
      </c>
      <c r="H262" s="12">
        <f t="shared" si="624"/>
        <v>3966.5</v>
      </c>
      <c r="I262" s="13"/>
      <c r="J262" s="12">
        <f t="shared" si="625"/>
        <v>3966.5</v>
      </c>
      <c r="K262" s="13"/>
      <c r="L262" s="12">
        <f t="shared" si="626"/>
        <v>3966.5</v>
      </c>
      <c r="M262" s="13">
        <v>-3660.7</v>
      </c>
      <c r="N262" s="12">
        <f t="shared" si="627"/>
        <v>305.80000000000018</v>
      </c>
      <c r="O262" s="13"/>
      <c r="P262" s="12">
        <f t="shared" si="628"/>
        <v>305.80000000000018</v>
      </c>
      <c r="Q262" s="23"/>
      <c r="R262" s="40">
        <f t="shared" si="629"/>
        <v>305.80000000000018</v>
      </c>
      <c r="S262" s="13"/>
      <c r="T262" s="42"/>
      <c r="U262" s="12">
        <f t="shared" si="645"/>
        <v>0</v>
      </c>
      <c r="V262" s="13"/>
      <c r="W262" s="12">
        <f t="shared" si="630"/>
        <v>0</v>
      </c>
      <c r="X262" s="13"/>
      <c r="Y262" s="12">
        <f t="shared" si="631"/>
        <v>0</v>
      </c>
      <c r="Z262" s="13"/>
      <c r="AA262" s="12">
        <f t="shared" si="632"/>
        <v>0</v>
      </c>
      <c r="AB262" s="13"/>
      <c r="AC262" s="12">
        <f t="shared" si="633"/>
        <v>0</v>
      </c>
      <c r="AD262" s="13"/>
      <c r="AE262" s="12">
        <f t="shared" si="634"/>
        <v>0</v>
      </c>
      <c r="AF262" s="13"/>
      <c r="AG262" s="12">
        <f t="shared" si="635"/>
        <v>0</v>
      </c>
      <c r="AH262" s="23"/>
      <c r="AI262" s="40">
        <f t="shared" si="636"/>
        <v>0</v>
      </c>
      <c r="AJ262" s="13"/>
      <c r="AK262" s="13"/>
      <c r="AL262" s="13">
        <f t="shared" si="646"/>
        <v>0</v>
      </c>
      <c r="AM262" s="13"/>
      <c r="AN262" s="13">
        <f t="shared" si="637"/>
        <v>0</v>
      </c>
      <c r="AO262" s="13"/>
      <c r="AP262" s="13">
        <f t="shared" si="638"/>
        <v>0</v>
      </c>
      <c r="AQ262" s="13"/>
      <c r="AR262" s="13">
        <f t="shared" si="639"/>
        <v>0</v>
      </c>
      <c r="AS262" s="13">
        <v>5372.5</v>
      </c>
      <c r="AT262" s="13">
        <f t="shared" si="640"/>
        <v>5372.5</v>
      </c>
      <c r="AU262" s="13"/>
      <c r="AV262" s="13">
        <f t="shared" si="641"/>
        <v>5372.5</v>
      </c>
      <c r="AW262" s="23"/>
      <c r="AX262" s="42">
        <f t="shared" si="642"/>
        <v>5372.5</v>
      </c>
      <c r="AY262" s="8" t="s">
        <v>254</v>
      </c>
      <c r="AZ262" s="10"/>
    </row>
    <row r="263" spans="1:53" ht="54" x14ac:dyDescent="0.35">
      <c r="A263" s="110" t="s">
        <v>336</v>
      </c>
      <c r="B263" s="98" t="s">
        <v>255</v>
      </c>
      <c r="C263" s="103" t="s">
        <v>128</v>
      </c>
      <c r="D263" s="13"/>
      <c r="E263" s="42">
        <v>3660.7</v>
      </c>
      <c r="F263" s="12">
        <f t="shared" si="644"/>
        <v>3660.7</v>
      </c>
      <c r="G263" s="13">
        <v>305.8</v>
      </c>
      <c r="H263" s="12">
        <f t="shared" si="624"/>
        <v>3966.5</v>
      </c>
      <c r="I263" s="13"/>
      <c r="J263" s="12">
        <f t="shared" si="625"/>
        <v>3966.5</v>
      </c>
      <c r="K263" s="13"/>
      <c r="L263" s="12">
        <f t="shared" si="626"/>
        <v>3966.5</v>
      </c>
      <c r="M263" s="13">
        <v>3170.1289999999999</v>
      </c>
      <c r="N263" s="12">
        <f t="shared" si="627"/>
        <v>7136.6289999999999</v>
      </c>
      <c r="O263" s="13"/>
      <c r="P263" s="12">
        <f t="shared" si="628"/>
        <v>7136.6289999999999</v>
      </c>
      <c r="Q263" s="23"/>
      <c r="R263" s="40">
        <f t="shared" si="629"/>
        <v>7136.6289999999999</v>
      </c>
      <c r="S263" s="13"/>
      <c r="T263" s="42"/>
      <c r="U263" s="12">
        <f t="shared" si="645"/>
        <v>0</v>
      </c>
      <c r="V263" s="13"/>
      <c r="W263" s="12">
        <f t="shared" si="630"/>
        <v>0</v>
      </c>
      <c r="X263" s="13"/>
      <c r="Y263" s="12">
        <f t="shared" si="631"/>
        <v>0</v>
      </c>
      <c r="Z263" s="13"/>
      <c r="AA263" s="12">
        <f t="shared" si="632"/>
        <v>0</v>
      </c>
      <c r="AB263" s="13"/>
      <c r="AC263" s="12">
        <f t="shared" si="633"/>
        <v>0</v>
      </c>
      <c r="AD263" s="13"/>
      <c r="AE263" s="12">
        <f t="shared" si="634"/>
        <v>0</v>
      </c>
      <c r="AF263" s="13"/>
      <c r="AG263" s="12">
        <f t="shared" si="635"/>
        <v>0</v>
      </c>
      <c r="AH263" s="23"/>
      <c r="AI263" s="40">
        <f t="shared" si="636"/>
        <v>0</v>
      </c>
      <c r="AJ263" s="13"/>
      <c r="AK263" s="13"/>
      <c r="AL263" s="13">
        <f t="shared" si="646"/>
        <v>0</v>
      </c>
      <c r="AM263" s="13"/>
      <c r="AN263" s="13">
        <f t="shared" si="637"/>
        <v>0</v>
      </c>
      <c r="AO263" s="13"/>
      <c r="AP263" s="13">
        <f t="shared" si="638"/>
        <v>0</v>
      </c>
      <c r="AQ263" s="13"/>
      <c r="AR263" s="13">
        <f t="shared" si="639"/>
        <v>0</v>
      </c>
      <c r="AS263" s="13"/>
      <c r="AT263" s="13">
        <f t="shared" si="640"/>
        <v>0</v>
      </c>
      <c r="AU263" s="13"/>
      <c r="AV263" s="13">
        <f t="shared" si="641"/>
        <v>0</v>
      </c>
      <c r="AW263" s="23"/>
      <c r="AX263" s="42">
        <f t="shared" si="642"/>
        <v>0</v>
      </c>
      <c r="AY263" s="8" t="s">
        <v>256</v>
      </c>
      <c r="AZ263" s="10"/>
    </row>
    <row r="264" spans="1:53" ht="54" x14ac:dyDescent="0.35">
      <c r="A264" s="110" t="s">
        <v>337</v>
      </c>
      <c r="B264" s="98" t="s">
        <v>259</v>
      </c>
      <c r="C264" s="103" t="s">
        <v>128</v>
      </c>
      <c r="D264" s="13"/>
      <c r="E264" s="42">
        <v>455.3</v>
      </c>
      <c r="F264" s="12">
        <f t="shared" si="644"/>
        <v>455.3</v>
      </c>
      <c r="G264" s="13"/>
      <c r="H264" s="12">
        <f t="shared" si="624"/>
        <v>455.3</v>
      </c>
      <c r="I264" s="13"/>
      <c r="J264" s="12">
        <f t="shared" si="625"/>
        <v>455.3</v>
      </c>
      <c r="K264" s="13"/>
      <c r="L264" s="12">
        <f t="shared" si="626"/>
        <v>455.3</v>
      </c>
      <c r="M264" s="13">
        <v>-0.3</v>
      </c>
      <c r="N264" s="12">
        <f t="shared" si="627"/>
        <v>455</v>
      </c>
      <c r="O264" s="13"/>
      <c r="P264" s="12">
        <f t="shared" si="628"/>
        <v>455</v>
      </c>
      <c r="Q264" s="23"/>
      <c r="R264" s="40">
        <f t="shared" si="629"/>
        <v>455</v>
      </c>
      <c r="S264" s="13"/>
      <c r="T264" s="42">
        <v>3780.4</v>
      </c>
      <c r="U264" s="12">
        <f t="shared" si="645"/>
        <v>3780.4</v>
      </c>
      <c r="V264" s="13"/>
      <c r="W264" s="12">
        <f t="shared" si="630"/>
        <v>3780.4</v>
      </c>
      <c r="X264" s="13"/>
      <c r="Y264" s="12">
        <f t="shared" si="631"/>
        <v>3780.4</v>
      </c>
      <c r="Z264" s="13"/>
      <c r="AA264" s="12">
        <f t="shared" si="632"/>
        <v>3780.4</v>
      </c>
      <c r="AB264" s="13"/>
      <c r="AC264" s="12">
        <f t="shared" si="633"/>
        <v>3780.4</v>
      </c>
      <c r="AD264" s="13">
        <v>-2934.7649999999999</v>
      </c>
      <c r="AE264" s="12">
        <f t="shared" si="634"/>
        <v>845.63500000000022</v>
      </c>
      <c r="AF264" s="13"/>
      <c r="AG264" s="12">
        <f t="shared" si="635"/>
        <v>845.63500000000022</v>
      </c>
      <c r="AH264" s="23"/>
      <c r="AI264" s="40">
        <f t="shared" si="636"/>
        <v>845.63500000000022</v>
      </c>
      <c r="AJ264" s="13"/>
      <c r="AK264" s="13"/>
      <c r="AL264" s="13">
        <f t="shared" si="646"/>
        <v>0</v>
      </c>
      <c r="AM264" s="13"/>
      <c r="AN264" s="13">
        <f t="shared" si="637"/>
        <v>0</v>
      </c>
      <c r="AO264" s="13"/>
      <c r="AP264" s="13">
        <f t="shared" si="638"/>
        <v>0</v>
      </c>
      <c r="AQ264" s="13"/>
      <c r="AR264" s="13">
        <f t="shared" si="639"/>
        <v>0</v>
      </c>
      <c r="AS264" s="13">
        <v>4137.3</v>
      </c>
      <c r="AT264" s="13">
        <f t="shared" si="640"/>
        <v>4137.3</v>
      </c>
      <c r="AU264" s="13"/>
      <c r="AV264" s="13">
        <f t="shared" si="641"/>
        <v>4137.3</v>
      </c>
      <c r="AW264" s="23"/>
      <c r="AX264" s="42">
        <f t="shared" si="642"/>
        <v>4137.3</v>
      </c>
      <c r="AY264" s="8" t="s">
        <v>260</v>
      </c>
      <c r="AZ264" s="10"/>
    </row>
    <row r="265" spans="1:53" ht="54" x14ac:dyDescent="0.35">
      <c r="A265" s="110" t="s">
        <v>338</v>
      </c>
      <c r="B265" s="98" t="s">
        <v>262</v>
      </c>
      <c r="C265" s="103" t="s">
        <v>128</v>
      </c>
      <c r="D265" s="13"/>
      <c r="E265" s="42">
        <v>3660.7</v>
      </c>
      <c r="F265" s="12">
        <f t="shared" si="644"/>
        <v>3660.7</v>
      </c>
      <c r="G265" s="13">
        <v>305.8</v>
      </c>
      <c r="H265" s="12">
        <f t="shared" si="624"/>
        <v>3966.5</v>
      </c>
      <c r="I265" s="13"/>
      <c r="J265" s="12">
        <f t="shared" si="625"/>
        <v>3966.5</v>
      </c>
      <c r="K265" s="13"/>
      <c r="L265" s="12">
        <f t="shared" si="626"/>
        <v>3966.5</v>
      </c>
      <c r="M265" s="13">
        <v>-3660.7</v>
      </c>
      <c r="N265" s="12">
        <f t="shared" si="627"/>
        <v>305.80000000000018</v>
      </c>
      <c r="O265" s="13"/>
      <c r="P265" s="12">
        <f t="shared" si="628"/>
        <v>305.80000000000018</v>
      </c>
      <c r="Q265" s="23"/>
      <c r="R265" s="40">
        <f t="shared" si="629"/>
        <v>305.80000000000018</v>
      </c>
      <c r="S265" s="13"/>
      <c r="T265" s="42"/>
      <c r="U265" s="12">
        <f t="shared" si="645"/>
        <v>0</v>
      </c>
      <c r="V265" s="13"/>
      <c r="W265" s="12">
        <f t="shared" si="630"/>
        <v>0</v>
      </c>
      <c r="X265" s="13"/>
      <c r="Y265" s="12">
        <f t="shared" si="631"/>
        <v>0</v>
      </c>
      <c r="Z265" s="13"/>
      <c r="AA265" s="12">
        <f t="shared" si="632"/>
        <v>0</v>
      </c>
      <c r="AB265" s="13"/>
      <c r="AC265" s="12">
        <f t="shared" si="633"/>
        <v>0</v>
      </c>
      <c r="AD265" s="13">
        <v>5838.3329999999996</v>
      </c>
      <c r="AE265" s="12">
        <f t="shared" si="634"/>
        <v>5838.3329999999996</v>
      </c>
      <c r="AF265" s="13"/>
      <c r="AG265" s="12">
        <f t="shared" si="635"/>
        <v>5838.3329999999996</v>
      </c>
      <c r="AH265" s="23"/>
      <c r="AI265" s="40">
        <f t="shared" si="636"/>
        <v>5838.3329999999996</v>
      </c>
      <c r="AJ265" s="13"/>
      <c r="AK265" s="13"/>
      <c r="AL265" s="13">
        <f t="shared" si="646"/>
        <v>0</v>
      </c>
      <c r="AM265" s="13"/>
      <c r="AN265" s="13">
        <f t="shared" si="637"/>
        <v>0</v>
      </c>
      <c r="AO265" s="13"/>
      <c r="AP265" s="13">
        <f t="shared" si="638"/>
        <v>0</v>
      </c>
      <c r="AQ265" s="13"/>
      <c r="AR265" s="13">
        <f t="shared" si="639"/>
        <v>0</v>
      </c>
      <c r="AS265" s="13"/>
      <c r="AT265" s="13">
        <f t="shared" si="640"/>
        <v>0</v>
      </c>
      <c r="AU265" s="13"/>
      <c r="AV265" s="13">
        <f t="shared" si="641"/>
        <v>0</v>
      </c>
      <c r="AW265" s="23"/>
      <c r="AX265" s="42">
        <f t="shared" si="642"/>
        <v>0</v>
      </c>
      <c r="AY265" s="8" t="s">
        <v>263</v>
      </c>
      <c r="AZ265" s="10"/>
    </row>
    <row r="266" spans="1:53" s="3" customFormat="1" ht="54" hidden="1" x14ac:dyDescent="0.35">
      <c r="A266" s="57" t="s">
        <v>333</v>
      </c>
      <c r="B266" s="61" t="s">
        <v>265</v>
      </c>
      <c r="C266" s="5" t="s">
        <v>128</v>
      </c>
      <c r="D266" s="13"/>
      <c r="E266" s="42">
        <v>455.3</v>
      </c>
      <c r="F266" s="12">
        <f t="shared" si="644"/>
        <v>455.3</v>
      </c>
      <c r="G266" s="13"/>
      <c r="H266" s="12">
        <f t="shared" si="624"/>
        <v>455.3</v>
      </c>
      <c r="I266" s="13"/>
      <c r="J266" s="12">
        <f t="shared" si="625"/>
        <v>455.3</v>
      </c>
      <c r="K266" s="13"/>
      <c r="L266" s="12">
        <f t="shared" si="626"/>
        <v>455.3</v>
      </c>
      <c r="M266" s="13">
        <v>-455.3</v>
      </c>
      <c r="N266" s="12">
        <f t="shared" si="627"/>
        <v>0</v>
      </c>
      <c r="O266" s="13"/>
      <c r="P266" s="12">
        <f t="shared" si="628"/>
        <v>0</v>
      </c>
      <c r="Q266" s="23"/>
      <c r="R266" s="12">
        <f t="shared" si="629"/>
        <v>0</v>
      </c>
      <c r="S266" s="13"/>
      <c r="T266" s="42">
        <v>3780.4</v>
      </c>
      <c r="U266" s="12">
        <f t="shared" si="645"/>
        <v>3780.4</v>
      </c>
      <c r="V266" s="13"/>
      <c r="W266" s="12">
        <f t="shared" si="630"/>
        <v>3780.4</v>
      </c>
      <c r="X266" s="13"/>
      <c r="Y266" s="12">
        <f t="shared" si="631"/>
        <v>3780.4</v>
      </c>
      <c r="Z266" s="13"/>
      <c r="AA266" s="12">
        <f t="shared" si="632"/>
        <v>3780.4</v>
      </c>
      <c r="AB266" s="13"/>
      <c r="AC266" s="12">
        <f t="shared" si="633"/>
        <v>3780.4</v>
      </c>
      <c r="AD266" s="13">
        <v>-3780.4</v>
      </c>
      <c r="AE266" s="12">
        <f t="shared" si="634"/>
        <v>0</v>
      </c>
      <c r="AF266" s="13"/>
      <c r="AG266" s="12">
        <f t="shared" si="635"/>
        <v>0</v>
      </c>
      <c r="AH266" s="23"/>
      <c r="AI266" s="12">
        <f t="shared" si="636"/>
        <v>0</v>
      </c>
      <c r="AJ266" s="13"/>
      <c r="AK266" s="13"/>
      <c r="AL266" s="13">
        <f t="shared" si="646"/>
        <v>0</v>
      </c>
      <c r="AM266" s="13"/>
      <c r="AN266" s="13">
        <f t="shared" si="637"/>
        <v>0</v>
      </c>
      <c r="AO266" s="13"/>
      <c r="AP266" s="13">
        <f t="shared" si="638"/>
        <v>0</v>
      </c>
      <c r="AQ266" s="13"/>
      <c r="AR266" s="13">
        <f t="shared" si="639"/>
        <v>0</v>
      </c>
      <c r="AS266" s="13"/>
      <c r="AT266" s="13">
        <f t="shared" si="640"/>
        <v>0</v>
      </c>
      <c r="AU266" s="13"/>
      <c r="AV266" s="13">
        <f t="shared" si="641"/>
        <v>0</v>
      </c>
      <c r="AW266" s="23"/>
      <c r="AX266" s="13">
        <f t="shared" si="642"/>
        <v>0</v>
      </c>
      <c r="AY266" s="8" t="s">
        <v>266</v>
      </c>
      <c r="AZ266" s="10">
        <v>0</v>
      </c>
    </row>
    <row r="267" spans="1:53" s="3" customFormat="1" ht="54" hidden="1" x14ac:dyDescent="0.35">
      <c r="A267" s="57" t="s">
        <v>334</v>
      </c>
      <c r="B267" s="61" t="s">
        <v>268</v>
      </c>
      <c r="C267" s="5" t="s">
        <v>128</v>
      </c>
      <c r="D267" s="13"/>
      <c r="E267" s="42"/>
      <c r="F267" s="12">
        <f t="shared" si="644"/>
        <v>0</v>
      </c>
      <c r="G267" s="13"/>
      <c r="H267" s="12">
        <f t="shared" si="624"/>
        <v>0</v>
      </c>
      <c r="I267" s="13"/>
      <c r="J267" s="12">
        <f t="shared" si="625"/>
        <v>0</v>
      </c>
      <c r="K267" s="13"/>
      <c r="L267" s="12">
        <f t="shared" si="626"/>
        <v>0</v>
      </c>
      <c r="M267" s="13"/>
      <c r="N267" s="12">
        <f t="shared" si="627"/>
        <v>0</v>
      </c>
      <c r="O267" s="13"/>
      <c r="P267" s="12">
        <f t="shared" si="628"/>
        <v>0</v>
      </c>
      <c r="Q267" s="23"/>
      <c r="R267" s="12">
        <f t="shared" si="629"/>
        <v>0</v>
      </c>
      <c r="S267" s="13"/>
      <c r="T267" s="42">
        <v>472.2</v>
      </c>
      <c r="U267" s="12">
        <f t="shared" si="645"/>
        <v>472.2</v>
      </c>
      <c r="V267" s="13"/>
      <c r="W267" s="12">
        <f t="shared" si="630"/>
        <v>472.2</v>
      </c>
      <c r="X267" s="13"/>
      <c r="Y267" s="12">
        <f t="shared" si="631"/>
        <v>472.2</v>
      </c>
      <c r="Z267" s="13"/>
      <c r="AA267" s="12">
        <f t="shared" si="632"/>
        <v>472.2</v>
      </c>
      <c r="AB267" s="13"/>
      <c r="AC267" s="12">
        <f t="shared" si="633"/>
        <v>472.2</v>
      </c>
      <c r="AD267" s="13">
        <v>-472.2</v>
      </c>
      <c r="AE267" s="12">
        <f t="shared" si="634"/>
        <v>0</v>
      </c>
      <c r="AF267" s="13"/>
      <c r="AG267" s="12">
        <f t="shared" si="635"/>
        <v>0</v>
      </c>
      <c r="AH267" s="23"/>
      <c r="AI267" s="12">
        <f t="shared" si="636"/>
        <v>0</v>
      </c>
      <c r="AJ267" s="13"/>
      <c r="AK267" s="13">
        <v>4264.7</v>
      </c>
      <c r="AL267" s="13">
        <f t="shared" si="646"/>
        <v>4264.7</v>
      </c>
      <c r="AM267" s="13"/>
      <c r="AN267" s="13">
        <f t="shared" si="637"/>
        <v>4264.7</v>
      </c>
      <c r="AO267" s="13"/>
      <c r="AP267" s="13">
        <f t="shared" si="638"/>
        <v>4264.7</v>
      </c>
      <c r="AQ267" s="13"/>
      <c r="AR267" s="13">
        <f t="shared" si="639"/>
        <v>4264.7</v>
      </c>
      <c r="AS267" s="13">
        <v>-4264.7</v>
      </c>
      <c r="AT267" s="13">
        <f t="shared" si="640"/>
        <v>0</v>
      </c>
      <c r="AU267" s="13"/>
      <c r="AV267" s="13">
        <f t="shared" si="641"/>
        <v>0</v>
      </c>
      <c r="AW267" s="23"/>
      <c r="AX267" s="13">
        <f t="shared" si="642"/>
        <v>0</v>
      </c>
      <c r="AY267" s="8" t="s">
        <v>269</v>
      </c>
      <c r="AZ267" s="10">
        <v>0</v>
      </c>
    </row>
    <row r="268" spans="1:53" ht="54" x14ac:dyDescent="0.35">
      <c r="A268" s="110" t="s">
        <v>339</v>
      </c>
      <c r="B268" s="98" t="s">
        <v>271</v>
      </c>
      <c r="C268" s="103" t="s">
        <v>128</v>
      </c>
      <c r="D268" s="13"/>
      <c r="E268" s="42">
        <v>3660.7</v>
      </c>
      <c r="F268" s="12">
        <f t="shared" si="644"/>
        <v>3660.7</v>
      </c>
      <c r="G268" s="13">
        <v>305.8</v>
      </c>
      <c r="H268" s="12">
        <f t="shared" si="624"/>
        <v>3966.5</v>
      </c>
      <c r="I268" s="13"/>
      <c r="J268" s="12">
        <f t="shared" si="625"/>
        <v>3966.5</v>
      </c>
      <c r="K268" s="13"/>
      <c r="L268" s="12">
        <f t="shared" si="626"/>
        <v>3966.5</v>
      </c>
      <c r="M268" s="13">
        <v>3543.6320000000001</v>
      </c>
      <c r="N268" s="12">
        <f t="shared" si="627"/>
        <v>7510.1319999999996</v>
      </c>
      <c r="O268" s="13"/>
      <c r="P268" s="12">
        <f t="shared" si="628"/>
        <v>7510.1319999999996</v>
      </c>
      <c r="Q268" s="23"/>
      <c r="R268" s="40">
        <f t="shared" si="629"/>
        <v>7510.1319999999996</v>
      </c>
      <c r="S268" s="13"/>
      <c r="T268" s="42"/>
      <c r="U268" s="12">
        <f t="shared" si="645"/>
        <v>0</v>
      </c>
      <c r="V268" s="13"/>
      <c r="W268" s="12">
        <f t="shared" si="630"/>
        <v>0</v>
      </c>
      <c r="X268" s="13"/>
      <c r="Y268" s="12">
        <f t="shared" si="631"/>
        <v>0</v>
      </c>
      <c r="Z268" s="13"/>
      <c r="AA268" s="12">
        <f t="shared" si="632"/>
        <v>0</v>
      </c>
      <c r="AB268" s="13"/>
      <c r="AC268" s="12">
        <f t="shared" si="633"/>
        <v>0</v>
      </c>
      <c r="AD268" s="13"/>
      <c r="AE268" s="12">
        <f t="shared" si="634"/>
        <v>0</v>
      </c>
      <c r="AF268" s="13"/>
      <c r="AG268" s="12">
        <f t="shared" si="635"/>
        <v>0</v>
      </c>
      <c r="AH268" s="23"/>
      <c r="AI268" s="40">
        <f t="shared" si="636"/>
        <v>0</v>
      </c>
      <c r="AJ268" s="13"/>
      <c r="AK268" s="13"/>
      <c r="AL268" s="13">
        <f t="shared" si="646"/>
        <v>0</v>
      </c>
      <c r="AM268" s="13"/>
      <c r="AN268" s="13">
        <f t="shared" si="637"/>
        <v>0</v>
      </c>
      <c r="AO268" s="13"/>
      <c r="AP268" s="13">
        <f t="shared" si="638"/>
        <v>0</v>
      </c>
      <c r="AQ268" s="13"/>
      <c r="AR268" s="13">
        <f t="shared" si="639"/>
        <v>0</v>
      </c>
      <c r="AS268" s="13"/>
      <c r="AT268" s="13">
        <f t="shared" si="640"/>
        <v>0</v>
      </c>
      <c r="AU268" s="13"/>
      <c r="AV268" s="13">
        <f t="shared" si="641"/>
        <v>0</v>
      </c>
      <c r="AW268" s="23"/>
      <c r="AX268" s="42">
        <f t="shared" si="642"/>
        <v>0</v>
      </c>
      <c r="AY268" s="8" t="s">
        <v>272</v>
      </c>
      <c r="AZ268" s="10"/>
    </row>
    <row r="269" spans="1:53" ht="54" x14ac:dyDescent="0.35">
      <c r="A269" s="110" t="s">
        <v>340</v>
      </c>
      <c r="B269" s="98" t="s">
        <v>274</v>
      </c>
      <c r="C269" s="103" t="s">
        <v>128</v>
      </c>
      <c r="D269" s="13"/>
      <c r="E269" s="42">
        <v>455.3</v>
      </c>
      <c r="F269" s="12">
        <f t="shared" si="644"/>
        <v>455.3</v>
      </c>
      <c r="G269" s="13"/>
      <c r="H269" s="12">
        <f t="shared" si="624"/>
        <v>455.3</v>
      </c>
      <c r="I269" s="13"/>
      <c r="J269" s="12">
        <f t="shared" si="625"/>
        <v>455.3</v>
      </c>
      <c r="K269" s="13"/>
      <c r="L269" s="12">
        <f t="shared" si="626"/>
        <v>455.3</v>
      </c>
      <c r="M269" s="13">
        <v>-455.3</v>
      </c>
      <c r="N269" s="12">
        <f t="shared" si="627"/>
        <v>0</v>
      </c>
      <c r="O269" s="13"/>
      <c r="P269" s="12">
        <f t="shared" si="628"/>
        <v>0</v>
      </c>
      <c r="Q269" s="23"/>
      <c r="R269" s="40">
        <f t="shared" si="629"/>
        <v>0</v>
      </c>
      <c r="S269" s="13"/>
      <c r="T269" s="42">
        <v>3780.4</v>
      </c>
      <c r="U269" s="12">
        <f t="shared" si="645"/>
        <v>3780.4</v>
      </c>
      <c r="V269" s="13"/>
      <c r="W269" s="12">
        <f t="shared" si="630"/>
        <v>3780.4</v>
      </c>
      <c r="X269" s="13"/>
      <c r="Y269" s="12">
        <f t="shared" si="631"/>
        <v>3780.4</v>
      </c>
      <c r="Z269" s="13"/>
      <c r="AA269" s="12">
        <f t="shared" si="632"/>
        <v>3780.4</v>
      </c>
      <c r="AB269" s="13"/>
      <c r="AC269" s="12">
        <f t="shared" si="633"/>
        <v>3780.4</v>
      </c>
      <c r="AD269" s="13">
        <v>-3308.2</v>
      </c>
      <c r="AE269" s="12">
        <f t="shared" si="634"/>
        <v>472.20000000000027</v>
      </c>
      <c r="AF269" s="13"/>
      <c r="AG269" s="12">
        <f t="shared" si="635"/>
        <v>472.20000000000027</v>
      </c>
      <c r="AH269" s="23"/>
      <c r="AI269" s="40">
        <f t="shared" si="636"/>
        <v>472.20000000000027</v>
      </c>
      <c r="AJ269" s="13"/>
      <c r="AK269" s="13"/>
      <c r="AL269" s="13">
        <f t="shared" si="646"/>
        <v>0</v>
      </c>
      <c r="AM269" s="13"/>
      <c r="AN269" s="13">
        <f t="shared" si="637"/>
        <v>0</v>
      </c>
      <c r="AO269" s="13"/>
      <c r="AP269" s="13">
        <f t="shared" si="638"/>
        <v>0</v>
      </c>
      <c r="AQ269" s="13"/>
      <c r="AR269" s="13">
        <f t="shared" si="639"/>
        <v>0</v>
      </c>
      <c r="AS269" s="13"/>
      <c r="AT269" s="13">
        <f t="shared" si="640"/>
        <v>0</v>
      </c>
      <c r="AU269" s="13"/>
      <c r="AV269" s="13">
        <f t="shared" si="641"/>
        <v>0</v>
      </c>
      <c r="AW269" s="23"/>
      <c r="AX269" s="42">
        <f t="shared" si="642"/>
        <v>0</v>
      </c>
      <c r="AY269" s="8" t="s">
        <v>275</v>
      </c>
      <c r="AZ269" s="10"/>
    </row>
    <row r="270" spans="1:53" ht="54" x14ac:dyDescent="0.35">
      <c r="A270" s="110" t="s">
        <v>341</v>
      </c>
      <c r="B270" s="98" t="s">
        <v>277</v>
      </c>
      <c r="C270" s="103" t="s">
        <v>128</v>
      </c>
      <c r="D270" s="13"/>
      <c r="E270" s="42"/>
      <c r="F270" s="12">
        <f t="shared" si="644"/>
        <v>0</v>
      </c>
      <c r="G270" s="13"/>
      <c r="H270" s="12">
        <f t="shared" si="624"/>
        <v>0</v>
      </c>
      <c r="I270" s="13"/>
      <c r="J270" s="12">
        <f t="shared" si="625"/>
        <v>0</v>
      </c>
      <c r="K270" s="13"/>
      <c r="L270" s="12">
        <f t="shared" si="626"/>
        <v>0</v>
      </c>
      <c r="M270" s="13"/>
      <c r="N270" s="12">
        <f t="shared" si="627"/>
        <v>0</v>
      </c>
      <c r="O270" s="13"/>
      <c r="P270" s="12">
        <f t="shared" si="628"/>
        <v>0</v>
      </c>
      <c r="Q270" s="23"/>
      <c r="R270" s="40">
        <f t="shared" si="629"/>
        <v>0</v>
      </c>
      <c r="S270" s="13"/>
      <c r="T270" s="42">
        <v>472.1</v>
      </c>
      <c r="U270" s="12">
        <f t="shared" si="645"/>
        <v>472.1</v>
      </c>
      <c r="V270" s="13"/>
      <c r="W270" s="12">
        <f t="shared" si="630"/>
        <v>472.1</v>
      </c>
      <c r="X270" s="13"/>
      <c r="Y270" s="12">
        <f t="shared" si="631"/>
        <v>472.1</v>
      </c>
      <c r="Z270" s="13"/>
      <c r="AA270" s="12">
        <f t="shared" si="632"/>
        <v>472.1</v>
      </c>
      <c r="AB270" s="13"/>
      <c r="AC270" s="12">
        <f t="shared" si="633"/>
        <v>472.1</v>
      </c>
      <c r="AD270" s="13"/>
      <c r="AE270" s="12">
        <f t="shared" si="634"/>
        <v>472.1</v>
      </c>
      <c r="AF270" s="13"/>
      <c r="AG270" s="12">
        <f t="shared" si="635"/>
        <v>472.1</v>
      </c>
      <c r="AH270" s="23"/>
      <c r="AI270" s="40">
        <f t="shared" si="636"/>
        <v>472.1</v>
      </c>
      <c r="AJ270" s="13"/>
      <c r="AK270" s="13">
        <v>4264.7</v>
      </c>
      <c r="AL270" s="13">
        <f t="shared" si="646"/>
        <v>4264.7</v>
      </c>
      <c r="AM270" s="13"/>
      <c r="AN270" s="13">
        <f t="shared" si="637"/>
        <v>4264.7</v>
      </c>
      <c r="AO270" s="13"/>
      <c r="AP270" s="13">
        <f t="shared" si="638"/>
        <v>4264.7</v>
      </c>
      <c r="AQ270" s="13"/>
      <c r="AR270" s="13">
        <f t="shared" si="639"/>
        <v>4264.7</v>
      </c>
      <c r="AS270" s="13">
        <v>-4264.7</v>
      </c>
      <c r="AT270" s="13">
        <f t="shared" si="640"/>
        <v>0</v>
      </c>
      <c r="AU270" s="13"/>
      <c r="AV270" s="13">
        <f t="shared" si="641"/>
        <v>0</v>
      </c>
      <c r="AW270" s="23"/>
      <c r="AX270" s="42">
        <f t="shared" si="642"/>
        <v>0</v>
      </c>
      <c r="AY270" s="8" t="s">
        <v>278</v>
      </c>
      <c r="AZ270" s="10"/>
    </row>
    <row r="271" spans="1:53" s="3" customFormat="1" ht="54" hidden="1" x14ac:dyDescent="0.35">
      <c r="A271" s="57" t="s">
        <v>338</v>
      </c>
      <c r="B271" s="61" t="s">
        <v>280</v>
      </c>
      <c r="C271" s="5" t="s">
        <v>128</v>
      </c>
      <c r="D271" s="13"/>
      <c r="E271" s="42"/>
      <c r="F271" s="12">
        <f t="shared" si="644"/>
        <v>0</v>
      </c>
      <c r="G271" s="13"/>
      <c r="H271" s="12">
        <f t="shared" si="624"/>
        <v>0</v>
      </c>
      <c r="I271" s="13"/>
      <c r="J271" s="12">
        <f t="shared" si="625"/>
        <v>0</v>
      </c>
      <c r="K271" s="13"/>
      <c r="L271" s="12">
        <f t="shared" si="626"/>
        <v>0</v>
      </c>
      <c r="M271" s="13"/>
      <c r="N271" s="12">
        <f t="shared" si="627"/>
        <v>0</v>
      </c>
      <c r="O271" s="13"/>
      <c r="P271" s="12">
        <f t="shared" si="628"/>
        <v>0</v>
      </c>
      <c r="Q271" s="23"/>
      <c r="R271" s="12">
        <f t="shared" si="629"/>
        <v>0</v>
      </c>
      <c r="S271" s="13"/>
      <c r="T271" s="42"/>
      <c r="U271" s="12">
        <f t="shared" si="645"/>
        <v>0</v>
      </c>
      <c r="V271" s="13"/>
      <c r="W271" s="12">
        <f t="shared" si="630"/>
        <v>0</v>
      </c>
      <c r="X271" s="13"/>
      <c r="Y271" s="12">
        <f t="shared" si="631"/>
        <v>0</v>
      </c>
      <c r="Z271" s="13"/>
      <c r="AA271" s="12">
        <f t="shared" si="632"/>
        <v>0</v>
      </c>
      <c r="AB271" s="13"/>
      <c r="AC271" s="12">
        <f t="shared" si="633"/>
        <v>0</v>
      </c>
      <c r="AD271" s="13"/>
      <c r="AE271" s="12">
        <f t="shared" si="634"/>
        <v>0</v>
      </c>
      <c r="AF271" s="13"/>
      <c r="AG271" s="12">
        <f t="shared" si="635"/>
        <v>0</v>
      </c>
      <c r="AH271" s="23"/>
      <c r="AI271" s="12">
        <f t="shared" si="636"/>
        <v>0</v>
      </c>
      <c r="AJ271" s="13"/>
      <c r="AK271" s="13">
        <v>490.2</v>
      </c>
      <c r="AL271" s="13">
        <f t="shared" si="646"/>
        <v>490.2</v>
      </c>
      <c r="AM271" s="13"/>
      <c r="AN271" s="13">
        <f t="shared" si="637"/>
        <v>490.2</v>
      </c>
      <c r="AO271" s="13"/>
      <c r="AP271" s="13">
        <f t="shared" si="638"/>
        <v>490.2</v>
      </c>
      <c r="AQ271" s="13"/>
      <c r="AR271" s="13">
        <f t="shared" si="639"/>
        <v>490.2</v>
      </c>
      <c r="AS271" s="13">
        <v>-490.2</v>
      </c>
      <c r="AT271" s="13">
        <f t="shared" si="640"/>
        <v>0</v>
      </c>
      <c r="AU271" s="13"/>
      <c r="AV271" s="13">
        <f t="shared" si="641"/>
        <v>0</v>
      </c>
      <c r="AW271" s="23"/>
      <c r="AX271" s="13">
        <f t="shared" si="642"/>
        <v>0</v>
      </c>
      <c r="AY271" s="8" t="s">
        <v>281</v>
      </c>
      <c r="AZ271" s="10">
        <v>0</v>
      </c>
    </row>
    <row r="272" spans="1:53" s="3" customFormat="1" ht="54" hidden="1" x14ac:dyDescent="0.35">
      <c r="A272" s="57" t="s">
        <v>339</v>
      </c>
      <c r="B272" s="61" t="s">
        <v>283</v>
      </c>
      <c r="C272" s="5" t="s">
        <v>128</v>
      </c>
      <c r="D272" s="13"/>
      <c r="E272" s="42"/>
      <c r="F272" s="12">
        <f t="shared" si="644"/>
        <v>0</v>
      </c>
      <c r="G272" s="13"/>
      <c r="H272" s="12">
        <f t="shared" si="624"/>
        <v>0</v>
      </c>
      <c r="I272" s="13"/>
      <c r="J272" s="12">
        <f t="shared" si="625"/>
        <v>0</v>
      </c>
      <c r="K272" s="13"/>
      <c r="L272" s="12">
        <f t="shared" si="626"/>
        <v>0</v>
      </c>
      <c r="M272" s="13"/>
      <c r="N272" s="12">
        <f t="shared" si="627"/>
        <v>0</v>
      </c>
      <c r="O272" s="13"/>
      <c r="P272" s="12">
        <f t="shared" si="628"/>
        <v>0</v>
      </c>
      <c r="Q272" s="23"/>
      <c r="R272" s="12">
        <f t="shared" si="629"/>
        <v>0</v>
      </c>
      <c r="S272" s="13"/>
      <c r="T272" s="42"/>
      <c r="U272" s="12">
        <f t="shared" si="645"/>
        <v>0</v>
      </c>
      <c r="V272" s="13"/>
      <c r="W272" s="12">
        <f t="shared" si="630"/>
        <v>0</v>
      </c>
      <c r="X272" s="13"/>
      <c r="Y272" s="12">
        <f t="shared" si="631"/>
        <v>0</v>
      </c>
      <c r="Z272" s="13"/>
      <c r="AA272" s="12">
        <f t="shared" si="632"/>
        <v>0</v>
      </c>
      <c r="AB272" s="13"/>
      <c r="AC272" s="12">
        <f t="shared" si="633"/>
        <v>0</v>
      </c>
      <c r="AD272" s="13"/>
      <c r="AE272" s="12">
        <f t="shared" si="634"/>
        <v>0</v>
      </c>
      <c r="AF272" s="13"/>
      <c r="AG272" s="12">
        <f t="shared" si="635"/>
        <v>0</v>
      </c>
      <c r="AH272" s="23"/>
      <c r="AI272" s="12">
        <f t="shared" si="636"/>
        <v>0</v>
      </c>
      <c r="AJ272" s="13"/>
      <c r="AK272" s="13">
        <v>490.2</v>
      </c>
      <c r="AL272" s="13">
        <f t="shared" si="646"/>
        <v>490.2</v>
      </c>
      <c r="AM272" s="13"/>
      <c r="AN272" s="13">
        <f t="shared" si="637"/>
        <v>490.2</v>
      </c>
      <c r="AO272" s="13"/>
      <c r="AP272" s="13">
        <f t="shared" si="638"/>
        <v>490.2</v>
      </c>
      <c r="AQ272" s="13"/>
      <c r="AR272" s="13">
        <f t="shared" si="639"/>
        <v>490.2</v>
      </c>
      <c r="AS272" s="13">
        <v>-490.2</v>
      </c>
      <c r="AT272" s="13">
        <f t="shared" si="640"/>
        <v>0</v>
      </c>
      <c r="AU272" s="13"/>
      <c r="AV272" s="13">
        <f t="shared" si="641"/>
        <v>0</v>
      </c>
      <c r="AW272" s="23"/>
      <c r="AX272" s="13">
        <f t="shared" si="642"/>
        <v>0</v>
      </c>
      <c r="AY272" s="8" t="s">
        <v>284</v>
      </c>
      <c r="AZ272" s="10">
        <v>0</v>
      </c>
    </row>
    <row r="273" spans="1:53" ht="54" x14ac:dyDescent="0.35">
      <c r="A273" s="110" t="s">
        <v>342</v>
      </c>
      <c r="B273" s="98" t="s">
        <v>286</v>
      </c>
      <c r="C273" s="103" t="s">
        <v>128</v>
      </c>
      <c r="D273" s="13"/>
      <c r="E273" s="42"/>
      <c r="F273" s="12">
        <f t="shared" si="644"/>
        <v>0</v>
      </c>
      <c r="G273" s="13"/>
      <c r="H273" s="12">
        <f t="shared" si="624"/>
        <v>0</v>
      </c>
      <c r="I273" s="13"/>
      <c r="J273" s="12">
        <f t="shared" si="625"/>
        <v>0</v>
      </c>
      <c r="K273" s="13"/>
      <c r="L273" s="12">
        <f t="shared" si="626"/>
        <v>0</v>
      </c>
      <c r="M273" s="13"/>
      <c r="N273" s="12">
        <f t="shared" si="627"/>
        <v>0</v>
      </c>
      <c r="O273" s="13"/>
      <c r="P273" s="12">
        <f t="shared" si="628"/>
        <v>0</v>
      </c>
      <c r="Q273" s="23"/>
      <c r="R273" s="40">
        <f t="shared" si="629"/>
        <v>0</v>
      </c>
      <c r="S273" s="13"/>
      <c r="T273" s="42"/>
      <c r="U273" s="12">
        <f t="shared" si="645"/>
        <v>0</v>
      </c>
      <c r="V273" s="13"/>
      <c r="W273" s="12">
        <f t="shared" si="630"/>
        <v>0</v>
      </c>
      <c r="X273" s="13"/>
      <c r="Y273" s="12">
        <f t="shared" si="631"/>
        <v>0</v>
      </c>
      <c r="Z273" s="13"/>
      <c r="AA273" s="12">
        <f t="shared" si="632"/>
        <v>0</v>
      </c>
      <c r="AB273" s="13"/>
      <c r="AC273" s="12">
        <f t="shared" si="633"/>
        <v>0</v>
      </c>
      <c r="AD273" s="13"/>
      <c r="AE273" s="12">
        <f t="shared" si="634"/>
        <v>0</v>
      </c>
      <c r="AF273" s="13"/>
      <c r="AG273" s="12">
        <f t="shared" si="635"/>
        <v>0</v>
      </c>
      <c r="AH273" s="23"/>
      <c r="AI273" s="40">
        <f t="shared" si="636"/>
        <v>0</v>
      </c>
      <c r="AJ273" s="13"/>
      <c r="AK273" s="13">
        <v>490.2</v>
      </c>
      <c r="AL273" s="13">
        <f t="shared" si="646"/>
        <v>490.2</v>
      </c>
      <c r="AM273" s="13"/>
      <c r="AN273" s="13">
        <f t="shared" si="637"/>
        <v>490.2</v>
      </c>
      <c r="AO273" s="13"/>
      <c r="AP273" s="13">
        <f t="shared" si="638"/>
        <v>490.2</v>
      </c>
      <c r="AQ273" s="13"/>
      <c r="AR273" s="13">
        <f t="shared" si="639"/>
        <v>490.2</v>
      </c>
      <c r="AS273" s="13"/>
      <c r="AT273" s="13">
        <f t="shared" si="640"/>
        <v>490.2</v>
      </c>
      <c r="AU273" s="13"/>
      <c r="AV273" s="13">
        <f t="shared" si="641"/>
        <v>490.2</v>
      </c>
      <c r="AW273" s="23"/>
      <c r="AX273" s="42">
        <f t="shared" si="642"/>
        <v>490.2</v>
      </c>
      <c r="AY273" s="8" t="s">
        <v>287</v>
      </c>
      <c r="AZ273" s="10"/>
    </row>
    <row r="274" spans="1:53" ht="54" x14ac:dyDescent="0.35">
      <c r="A274" s="110" t="s">
        <v>343</v>
      </c>
      <c r="B274" s="98" t="s">
        <v>297</v>
      </c>
      <c r="C274" s="103" t="s">
        <v>128</v>
      </c>
      <c r="D274" s="13"/>
      <c r="E274" s="42"/>
      <c r="F274" s="12"/>
      <c r="G274" s="13">
        <v>4711.7730000000001</v>
      </c>
      <c r="H274" s="12">
        <f t="shared" si="624"/>
        <v>4711.7730000000001</v>
      </c>
      <c r="I274" s="13"/>
      <c r="J274" s="12">
        <f t="shared" si="625"/>
        <v>4711.7730000000001</v>
      </c>
      <c r="K274" s="13"/>
      <c r="L274" s="12">
        <f t="shared" si="626"/>
        <v>4711.7730000000001</v>
      </c>
      <c r="M274" s="13"/>
      <c r="N274" s="12">
        <f t="shared" si="627"/>
        <v>4711.7730000000001</v>
      </c>
      <c r="O274" s="13"/>
      <c r="P274" s="12">
        <f t="shared" si="628"/>
        <v>4711.7730000000001</v>
      </c>
      <c r="Q274" s="23"/>
      <c r="R274" s="40">
        <f t="shared" si="629"/>
        <v>4711.7730000000001</v>
      </c>
      <c r="S274" s="13"/>
      <c r="T274" s="42"/>
      <c r="U274" s="12"/>
      <c r="V274" s="13"/>
      <c r="W274" s="12">
        <f t="shared" si="630"/>
        <v>0</v>
      </c>
      <c r="X274" s="13"/>
      <c r="Y274" s="12">
        <f t="shared" si="631"/>
        <v>0</v>
      </c>
      <c r="Z274" s="13"/>
      <c r="AA274" s="12">
        <f t="shared" si="632"/>
        <v>0</v>
      </c>
      <c r="AB274" s="13"/>
      <c r="AC274" s="12">
        <f t="shared" si="633"/>
        <v>0</v>
      </c>
      <c r="AD274" s="13"/>
      <c r="AE274" s="12">
        <f t="shared" si="634"/>
        <v>0</v>
      </c>
      <c r="AF274" s="13"/>
      <c r="AG274" s="12">
        <f t="shared" si="635"/>
        <v>0</v>
      </c>
      <c r="AH274" s="23"/>
      <c r="AI274" s="40">
        <f t="shared" si="636"/>
        <v>0</v>
      </c>
      <c r="AJ274" s="13"/>
      <c r="AK274" s="13"/>
      <c r="AL274" s="13"/>
      <c r="AM274" s="13"/>
      <c r="AN274" s="13">
        <f t="shared" si="637"/>
        <v>0</v>
      </c>
      <c r="AO274" s="13"/>
      <c r="AP274" s="13">
        <f t="shared" si="638"/>
        <v>0</v>
      </c>
      <c r="AQ274" s="13"/>
      <c r="AR274" s="13">
        <f t="shared" si="639"/>
        <v>0</v>
      </c>
      <c r="AS274" s="13"/>
      <c r="AT274" s="13">
        <f t="shared" si="640"/>
        <v>0</v>
      </c>
      <c r="AU274" s="13"/>
      <c r="AV274" s="13">
        <f t="shared" si="641"/>
        <v>0</v>
      </c>
      <c r="AW274" s="23"/>
      <c r="AX274" s="42">
        <f t="shared" si="642"/>
        <v>0</v>
      </c>
      <c r="AY274" s="8" t="s">
        <v>298</v>
      </c>
      <c r="AZ274" s="10"/>
    </row>
    <row r="275" spans="1:53" ht="54" x14ac:dyDescent="0.35">
      <c r="A275" s="110" t="s">
        <v>361</v>
      </c>
      <c r="B275" s="98" t="s">
        <v>299</v>
      </c>
      <c r="C275" s="103" t="s">
        <v>128</v>
      </c>
      <c r="D275" s="13"/>
      <c r="E275" s="42"/>
      <c r="F275" s="12"/>
      <c r="G275" s="13">
        <v>244.03</v>
      </c>
      <c r="H275" s="12">
        <f t="shared" si="624"/>
        <v>244.03</v>
      </c>
      <c r="I275" s="13"/>
      <c r="J275" s="12">
        <f t="shared" si="625"/>
        <v>244.03</v>
      </c>
      <c r="K275" s="13"/>
      <c r="L275" s="12">
        <f t="shared" si="626"/>
        <v>244.03</v>
      </c>
      <c r="M275" s="13">
        <v>6175.7709999999997</v>
      </c>
      <c r="N275" s="12">
        <f t="shared" si="627"/>
        <v>6419.8009999999995</v>
      </c>
      <c r="O275" s="13"/>
      <c r="P275" s="12">
        <f t="shared" si="628"/>
        <v>6419.8009999999995</v>
      </c>
      <c r="Q275" s="23"/>
      <c r="R275" s="40">
        <f t="shared" si="629"/>
        <v>6419.8009999999995</v>
      </c>
      <c r="S275" s="13"/>
      <c r="T275" s="42"/>
      <c r="U275" s="12"/>
      <c r="V275" s="13"/>
      <c r="W275" s="12">
        <f t="shared" si="630"/>
        <v>0</v>
      </c>
      <c r="X275" s="13"/>
      <c r="Y275" s="12">
        <f t="shared" si="631"/>
        <v>0</v>
      </c>
      <c r="Z275" s="13"/>
      <c r="AA275" s="12">
        <f t="shared" si="632"/>
        <v>0</v>
      </c>
      <c r="AB275" s="13"/>
      <c r="AC275" s="12">
        <f t="shared" si="633"/>
        <v>0</v>
      </c>
      <c r="AD275" s="13"/>
      <c r="AE275" s="12">
        <f t="shared" si="634"/>
        <v>0</v>
      </c>
      <c r="AF275" s="13"/>
      <c r="AG275" s="12">
        <f t="shared" si="635"/>
        <v>0</v>
      </c>
      <c r="AH275" s="23"/>
      <c r="AI275" s="40">
        <f t="shared" si="636"/>
        <v>0</v>
      </c>
      <c r="AJ275" s="13"/>
      <c r="AK275" s="13"/>
      <c r="AL275" s="13"/>
      <c r="AM275" s="13"/>
      <c r="AN275" s="13">
        <f t="shared" si="637"/>
        <v>0</v>
      </c>
      <c r="AO275" s="13"/>
      <c r="AP275" s="13">
        <f t="shared" si="638"/>
        <v>0</v>
      </c>
      <c r="AQ275" s="13"/>
      <c r="AR275" s="13">
        <f t="shared" si="639"/>
        <v>0</v>
      </c>
      <c r="AS275" s="13"/>
      <c r="AT275" s="13">
        <f t="shared" si="640"/>
        <v>0</v>
      </c>
      <c r="AU275" s="13"/>
      <c r="AV275" s="13">
        <f t="shared" si="641"/>
        <v>0</v>
      </c>
      <c r="AW275" s="23"/>
      <c r="AX275" s="42">
        <f t="shared" si="642"/>
        <v>0</v>
      </c>
      <c r="AY275" s="8" t="s">
        <v>300</v>
      </c>
      <c r="AZ275" s="10"/>
    </row>
    <row r="276" spans="1:53" ht="54" x14ac:dyDescent="0.35">
      <c r="A276" s="110" t="s">
        <v>362</v>
      </c>
      <c r="B276" s="98" t="s">
        <v>296</v>
      </c>
      <c r="C276" s="103" t="s">
        <v>128</v>
      </c>
      <c r="D276" s="13"/>
      <c r="E276" s="42"/>
      <c r="F276" s="12"/>
      <c r="G276" s="13">
        <v>3413.5680000000002</v>
      </c>
      <c r="H276" s="12">
        <f t="shared" si="624"/>
        <v>3413.5680000000002</v>
      </c>
      <c r="I276" s="13"/>
      <c r="J276" s="12">
        <f t="shared" si="625"/>
        <v>3413.5680000000002</v>
      </c>
      <c r="K276" s="13"/>
      <c r="L276" s="12">
        <f t="shared" si="626"/>
        <v>3413.5680000000002</v>
      </c>
      <c r="M276" s="13"/>
      <c r="N276" s="12">
        <f t="shared" si="627"/>
        <v>3413.5680000000002</v>
      </c>
      <c r="O276" s="13"/>
      <c r="P276" s="12">
        <f t="shared" si="628"/>
        <v>3413.5680000000002</v>
      </c>
      <c r="Q276" s="23"/>
      <c r="R276" s="40">
        <f t="shared" si="629"/>
        <v>3413.5680000000002</v>
      </c>
      <c r="S276" s="13"/>
      <c r="T276" s="42"/>
      <c r="U276" s="12"/>
      <c r="V276" s="13"/>
      <c r="W276" s="12">
        <f t="shared" si="630"/>
        <v>0</v>
      </c>
      <c r="X276" s="13"/>
      <c r="Y276" s="12">
        <f t="shared" si="631"/>
        <v>0</v>
      </c>
      <c r="Z276" s="13"/>
      <c r="AA276" s="12">
        <f t="shared" si="632"/>
        <v>0</v>
      </c>
      <c r="AB276" s="13"/>
      <c r="AC276" s="12">
        <f t="shared" si="633"/>
        <v>0</v>
      </c>
      <c r="AD276" s="13"/>
      <c r="AE276" s="12">
        <f t="shared" si="634"/>
        <v>0</v>
      </c>
      <c r="AF276" s="13"/>
      <c r="AG276" s="12">
        <f t="shared" si="635"/>
        <v>0</v>
      </c>
      <c r="AH276" s="23"/>
      <c r="AI276" s="40">
        <f t="shared" si="636"/>
        <v>0</v>
      </c>
      <c r="AJ276" s="13"/>
      <c r="AK276" s="13"/>
      <c r="AL276" s="13"/>
      <c r="AM276" s="13"/>
      <c r="AN276" s="13">
        <f t="shared" si="637"/>
        <v>0</v>
      </c>
      <c r="AO276" s="13"/>
      <c r="AP276" s="13">
        <f t="shared" si="638"/>
        <v>0</v>
      </c>
      <c r="AQ276" s="13"/>
      <c r="AR276" s="13">
        <f t="shared" si="639"/>
        <v>0</v>
      </c>
      <c r="AS276" s="13"/>
      <c r="AT276" s="13">
        <f t="shared" si="640"/>
        <v>0</v>
      </c>
      <c r="AU276" s="13"/>
      <c r="AV276" s="13">
        <f t="shared" si="641"/>
        <v>0</v>
      </c>
      <c r="AW276" s="23"/>
      <c r="AX276" s="42">
        <f t="shared" si="642"/>
        <v>0</v>
      </c>
      <c r="AY276" s="8" t="s">
        <v>349</v>
      </c>
      <c r="AZ276" s="10"/>
    </row>
    <row r="277" spans="1:53" x14ac:dyDescent="0.35">
      <c r="A277" s="93"/>
      <c r="B277" s="98" t="s">
        <v>127</v>
      </c>
      <c r="C277" s="103"/>
      <c r="D277" s="27">
        <f>D279+D280</f>
        <v>300000</v>
      </c>
      <c r="E277" s="27">
        <f>E279+E280</f>
        <v>0</v>
      </c>
      <c r="F277" s="26">
        <f t="shared" si="644"/>
        <v>300000</v>
      </c>
      <c r="G277" s="27">
        <f>G279+G280</f>
        <v>14.087</v>
      </c>
      <c r="H277" s="26">
        <f t="shared" si="624"/>
        <v>300014.087</v>
      </c>
      <c r="I277" s="27">
        <f>I279+I280</f>
        <v>0</v>
      </c>
      <c r="J277" s="26">
        <f t="shared" si="625"/>
        <v>300014.087</v>
      </c>
      <c r="K277" s="27">
        <f>K279+K280</f>
        <v>0</v>
      </c>
      <c r="L277" s="26">
        <f t="shared" si="626"/>
        <v>300014.087</v>
      </c>
      <c r="M277" s="27">
        <f>M279+M280</f>
        <v>13200</v>
      </c>
      <c r="N277" s="26">
        <f t="shared" si="627"/>
        <v>313214.087</v>
      </c>
      <c r="O277" s="27">
        <f>O279+O280</f>
        <v>0</v>
      </c>
      <c r="P277" s="26">
        <f t="shared" si="628"/>
        <v>313214.087</v>
      </c>
      <c r="Q277" s="27">
        <f>Q279+Q280</f>
        <v>20000</v>
      </c>
      <c r="R277" s="40">
        <f t="shared" si="629"/>
        <v>333214.087</v>
      </c>
      <c r="S277" s="27">
        <f t="shared" ref="S277:AJ277" si="647">S279+S280</f>
        <v>0</v>
      </c>
      <c r="T277" s="27">
        <f>T279+T280</f>
        <v>0</v>
      </c>
      <c r="U277" s="26">
        <f t="shared" si="645"/>
        <v>0</v>
      </c>
      <c r="V277" s="27">
        <f>V279+V280</f>
        <v>0</v>
      </c>
      <c r="W277" s="26">
        <f t="shared" si="630"/>
        <v>0</v>
      </c>
      <c r="X277" s="27">
        <f>X279+X280</f>
        <v>0</v>
      </c>
      <c r="Y277" s="26">
        <f t="shared" si="631"/>
        <v>0</v>
      </c>
      <c r="Z277" s="27">
        <f>Z279+Z280</f>
        <v>0</v>
      </c>
      <c r="AA277" s="26">
        <f t="shared" si="632"/>
        <v>0</v>
      </c>
      <c r="AB277" s="27">
        <f>AB279+AB280</f>
        <v>0</v>
      </c>
      <c r="AC277" s="26">
        <f t="shared" si="633"/>
        <v>0</v>
      </c>
      <c r="AD277" s="27">
        <f>AD279+AD280</f>
        <v>0</v>
      </c>
      <c r="AE277" s="26">
        <f t="shared" si="634"/>
        <v>0</v>
      </c>
      <c r="AF277" s="27">
        <f>AF279+AF280</f>
        <v>0</v>
      </c>
      <c r="AG277" s="26">
        <f t="shared" si="635"/>
        <v>0</v>
      </c>
      <c r="AH277" s="27">
        <f>AH279+AH280</f>
        <v>0</v>
      </c>
      <c r="AI277" s="40">
        <f t="shared" si="636"/>
        <v>0</v>
      </c>
      <c r="AJ277" s="27">
        <f t="shared" si="647"/>
        <v>0</v>
      </c>
      <c r="AK277" s="27">
        <f>AK279+AK280</f>
        <v>0</v>
      </c>
      <c r="AL277" s="27">
        <f t="shared" si="646"/>
        <v>0</v>
      </c>
      <c r="AM277" s="27">
        <f>AM279+AM280</f>
        <v>0</v>
      </c>
      <c r="AN277" s="27">
        <f t="shared" si="637"/>
        <v>0</v>
      </c>
      <c r="AO277" s="27">
        <f>AO279+AO280</f>
        <v>0</v>
      </c>
      <c r="AP277" s="27">
        <f t="shared" si="638"/>
        <v>0</v>
      </c>
      <c r="AQ277" s="27">
        <f>AQ279+AQ280</f>
        <v>0</v>
      </c>
      <c r="AR277" s="27">
        <f t="shared" si="639"/>
        <v>0</v>
      </c>
      <c r="AS277" s="27">
        <f>AS279+AS280</f>
        <v>0</v>
      </c>
      <c r="AT277" s="27">
        <f t="shared" si="640"/>
        <v>0</v>
      </c>
      <c r="AU277" s="27">
        <f>AU279+AU280</f>
        <v>0</v>
      </c>
      <c r="AV277" s="27">
        <f t="shared" si="641"/>
        <v>0</v>
      </c>
      <c r="AW277" s="27">
        <f>AW279+AW280</f>
        <v>0</v>
      </c>
      <c r="AX277" s="42">
        <f t="shared" si="642"/>
        <v>0</v>
      </c>
      <c r="AY277" s="28" t="s">
        <v>288</v>
      </c>
      <c r="AZ277" s="30"/>
      <c r="BA277" s="29"/>
    </row>
    <row r="278" spans="1:53" x14ac:dyDescent="0.35">
      <c r="A278" s="93"/>
      <c r="B278" s="98" t="s">
        <v>5</v>
      </c>
      <c r="C278" s="103"/>
      <c r="D278" s="27"/>
      <c r="E278" s="27"/>
      <c r="F278" s="26"/>
      <c r="G278" s="27"/>
      <c r="H278" s="26"/>
      <c r="I278" s="27"/>
      <c r="J278" s="26"/>
      <c r="K278" s="27"/>
      <c r="L278" s="26"/>
      <c r="M278" s="27"/>
      <c r="N278" s="26"/>
      <c r="O278" s="27"/>
      <c r="P278" s="26"/>
      <c r="Q278" s="27"/>
      <c r="R278" s="40"/>
      <c r="S278" s="27"/>
      <c r="T278" s="27"/>
      <c r="U278" s="26"/>
      <c r="V278" s="27"/>
      <c r="W278" s="26"/>
      <c r="X278" s="27"/>
      <c r="Y278" s="26"/>
      <c r="Z278" s="27"/>
      <c r="AA278" s="26"/>
      <c r="AB278" s="27"/>
      <c r="AC278" s="26"/>
      <c r="AD278" s="27"/>
      <c r="AE278" s="26"/>
      <c r="AF278" s="27"/>
      <c r="AG278" s="26"/>
      <c r="AH278" s="27"/>
      <c r="AI278" s="40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42"/>
      <c r="AY278" s="28"/>
      <c r="AZ278" s="30"/>
      <c r="BA278" s="29"/>
    </row>
    <row r="279" spans="1:53" s="29" customFormat="1" hidden="1" x14ac:dyDescent="0.35">
      <c r="A279" s="25"/>
      <c r="B279" s="44" t="s">
        <v>6</v>
      </c>
      <c r="C279" s="46"/>
      <c r="D279" s="27">
        <f>D283</f>
        <v>15000</v>
      </c>
      <c r="E279" s="27">
        <f>E283</f>
        <v>0</v>
      </c>
      <c r="F279" s="26">
        <f t="shared" si="644"/>
        <v>15000</v>
      </c>
      <c r="G279" s="27">
        <f>G283+G285</f>
        <v>14.087</v>
      </c>
      <c r="H279" s="26">
        <f t="shared" ref="H279:H281" si="648">F279+G279</f>
        <v>15014.087</v>
      </c>
      <c r="I279" s="27">
        <f>I283+I285</f>
        <v>0</v>
      </c>
      <c r="J279" s="26">
        <f t="shared" ref="J279:J281" si="649">H279+I279</f>
        <v>15014.087</v>
      </c>
      <c r="K279" s="27">
        <f>K283+K285</f>
        <v>0</v>
      </c>
      <c r="L279" s="26">
        <f t="shared" ref="L279:L281" si="650">J279+K279</f>
        <v>15014.087</v>
      </c>
      <c r="M279" s="27">
        <f>M283+M285+M286</f>
        <v>13200</v>
      </c>
      <c r="N279" s="26">
        <f t="shared" ref="N279:N281" si="651">L279+M279</f>
        <v>28214.087</v>
      </c>
      <c r="O279" s="27">
        <f>O283+O285+O286</f>
        <v>0</v>
      </c>
      <c r="P279" s="26">
        <f t="shared" ref="P279:P281" si="652">N279+O279</f>
        <v>28214.087</v>
      </c>
      <c r="Q279" s="27">
        <f>Q283+Q285+Q286+Q287</f>
        <v>20000</v>
      </c>
      <c r="R279" s="26">
        <f t="shared" ref="R279:R281" si="653">P279+Q279</f>
        <v>48214.087</v>
      </c>
      <c r="S279" s="27">
        <f t="shared" ref="S279:AJ279" si="654">S283</f>
        <v>0</v>
      </c>
      <c r="T279" s="27">
        <f>T283</f>
        <v>0</v>
      </c>
      <c r="U279" s="26">
        <f t="shared" si="645"/>
        <v>0</v>
      </c>
      <c r="V279" s="27">
        <f>V283+V285</f>
        <v>0</v>
      </c>
      <c r="W279" s="26">
        <f t="shared" ref="W279:W281" si="655">U279+V279</f>
        <v>0</v>
      </c>
      <c r="X279" s="27">
        <f>X283+X285</f>
        <v>0</v>
      </c>
      <c r="Y279" s="26">
        <f>W279+X279</f>
        <v>0</v>
      </c>
      <c r="Z279" s="27">
        <f>Z283+Z285</f>
        <v>0</v>
      </c>
      <c r="AA279" s="26">
        <f>Y279+Z279</f>
        <v>0</v>
      </c>
      <c r="AB279" s="27">
        <f>AB283+AB285</f>
        <v>0</v>
      </c>
      <c r="AC279" s="26">
        <f>AA279+AB279</f>
        <v>0</v>
      </c>
      <c r="AD279" s="27">
        <f>AD283+AD285+AD286</f>
        <v>0</v>
      </c>
      <c r="AE279" s="26">
        <f>AC279+AD279</f>
        <v>0</v>
      </c>
      <c r="AF279" s="27">
        <f>AF283+AF285+AF286</f>
        <v>0</v>
      </c>
      <c r="AG279" s="26">
        <f>AE279+AF279</f>
        <v>0</v>
      </c>
      <c r="AH279" s="27">
        <f>AH283+AH285+AH286+AH287</f>
        <v>0</v>
      </c>
      <c r="AI279" s="26">
        <f>AG279+AH279</f>
        <v>0</v>
      </c>
      <c r="AJ279" s="27">
        <f t="shared" si="654"/>
        <v>0</v>
      </c>
      <c r="AK279" s="27">
        <f>AK283</f>
        <v>0</v>
      </c>
      <c r="AL279" s="27">
        <f t="shared" si="646"/>
        <v>0</v>
      </c>
      <c r="AM279" s="27">
        <f>AM283+AM285</f>
        <v>0</v>
      </c>
      <c r="AN279" s="27">
        <f t="shared" ref="AN279:AN281" si="656">AL279+AM279</f>
        <v>0</v>
      </c>
      <c r="AO279" s="27">
        <f>AO283+AO285</f>
        <v>0</v>
      </c>
      <c r="AP279" s="27">
        <f t="shared" ref="AP279:AP281" si="657">AN279+AO279</f>
        <v>0</v>
      </c>
      <c r="AQ279" s="27">
        <f>AQ283+AQ285</f>
        <v>0</v>
      </c>
      <c r="AR279" s="27">
        <f t="shared" ref="AR279:AR281" si="658">AP279+AQ279</f>
        <v>0</v>
      </c>
      <c r="AS279" s="27">
        <f>AS283+AS285+AS286</f>
        <v>0</v>
      </c>
      <c r="AT279" s="27">
        <f t="shared" ref="AT279:AT281" si="659">AR279+AS279</f>
        <v>0</v>
      </c>
      <c r="AU279" s="27">
        <f>AU283+AU285+AU286</f>
        <v>0</v>
      </c>
      <c r="AV279" s="27">
        <f t="shared" ref="AV279:AV281" si="660">AT279+AU279</f>
        <v>0</v>
      </c>
      <c r="AW279" s="27">
        <f>AW283+AW285+AW286+AW287</f>
        <v>0</v>
      </c>
      <c r="AX279" s="27">
        <f t="shared" ref="AX279:AX281" si="661">AV279+AW279</f>
        <v>0</v>
      </c>
      <c r="AY279" s="28"/>
      <c r="AZ279" s="30">
        <v>0</v>
      </c>
    </row>
    <row r="280" spans="1:53" x14ac:dyDescent="0.35">
      <c r="A280" s="93"/>
      <c r="B280" s="98" t="s">
        <v>59</v>
      </c>
      <c r="C280" s="103"/>
      <c r="D280" s="27">
        <f>D284</f>
        <v>285000</v>
      </c>
      <c r="E280" s="27">
        <f>E284</f>
        <v>0</v>
      </c>
      <c r="F280" s="26">
        <f t="shared" si="644"/>
        <v>285000</v>
      </c>
      <c r="G280" s="27">
        <f>G284</f>
        <v>0</v>
      </c>
      <c r="H280" s="26">
        <f t="shared" si="648"/>
        <v>285000</v>
      </c>
      <c r="I280" s="27">
        <f>I284</f>
        <v>0</v>
      </c>
      <c r="J280" s="26">
        <f t="shared" si="649"/>
        <v>285000</v>
      </c>
      <c r="K280" s="27">
        <f>K284</f>
        <v>0</v>
      </c>
      <c r="L280" s="26">
        <f t="shared" si="650"/>
        <v>285000</v>
      </c>
      <c r="M280" s="27">
        <f>M284</f>
        <v>0</v>
      </c>
      <c r="N280" s="26">
        <f t="shared" si="651"/>
        <v>285000</v>
      </c>
      <c r="O280" s="27">
        <f>O284</f>
        <v>0</v>
      </c>
      <c r="P280" s="26">
        <f t="shared" si="652"/>
        <v>285000</v>
      </c>
      <c r="Q280" s="27">
        <f>Q284</f>
        <v>0</v>
      </c>
      <c r="R280" s="40">
        <f t="shared" si="653"/>
        <v>285000</v>
      </c>
      <c r="S280" s="27">
        <f t="shared" ref="S280:AJ280" si="662">S284</f>
        <v>0</v>
      </c>
      <c r="T280" s="27">
        <f>T284</f>
        <v>0</v>
      </c>
      <c r="U280" s="26">
        <f t="shared" si="645"/>
        <v>0</v>
      </c>
      <c r="V280" s="27">
        <f>V284</f>
        <v>0</v>
      </c>
      <c r="W280" s="26">
        <f t="shared" si="655"/>
        <v>0</v>
      </c>
      <c r="X280" s="27">
        <f>X284</f>
        <v>0</v>
      </c>
      <c r="Y280" s="26">
        <f>W280+X280</f>
        <v>0</v>
      </c>
      <c r="Z280" s="27">
        <f>Z284</f>
        <v>0</v>
      </c>
      <c r="AA280" s="26">
        <f>Y280+Z280</f>
        <v>0</v>
      </c>
      <c r="AB280" s="27">
        <f>AB284</f>
        <v>0</v>
      </c>
      <c r="AC280" s="26">
        <f>AA280+AB280</f>
        <v>0</v>
      </c>
      <c r="AD280" s="27">
        <f>AD284</f>
        <v>0</v>
      </c>
      <c r="AE280" s="26">
        <f>AC280+AD280</f>
        <v>0</v>
      </c>
      <c r="AF280" s="27">
        <f>AF284</f>
        <v>0</v>
      </c>
      <c r="AG280" s="26">
        <f>AE280+AF280</f>
        <v>0</v>
      </c>
      <c r="AH280" s="27">
        <f>AH284</f>
        <v>0</v>
      </c>
      <c r="AI280" s="40">
        <f>AG280+AH280</f>
        <v>0</v>
      </c>
      <c r="AJ280" s="27">
        <f t="shared" si="662"/>
        <v>0</v>
      </c>
      <c r="AK280" s="27">
        <f>AK284</f>
        <v>0</v>
      </c>
      <c r="AL280" s="27">
        <f t="shared" si="646"/>
        <v>0</v>
      </c>
      <c r="AM280" s="27">
        <f>AM284</f>
        <v>0</v>
      </c>
      <c r="AN280" s="27">
        <f t="shared" si="656"/>
        <v>0</v>
      </c>
      <c r="AO280" s="27">
        <f>AO284</f>
        <v>0</v>
      </c>
      <c r="AP280" s="27">
        <f t="shared" si="657"/>
        <v>0</v>
      </c>
      <c r="AQ280" s="27">
        <f>AQ284</f>
        <v>0</v>
      </c>
      <c r="AR280" s="27">
        <f t="shared" si="658"/>
        <v>0</v>
      </c>
      <c r="AS280" s="27">
        <f>AS284</f>
        <v>0</v>
      </c>
      <c r="AT280" s="27">
        <f t="shared" si="659"/>
        <v>0</v>
      </c>
      <c r="AU280" s="27">
        <f>AU284</f>
        <v>0</v>
      </c>
      <c r="AV280" s="27">
        <f t="shared" si="660"/>
        <v>0</v>
      </c>
      <c r="AW280" s="27">
        <f>AW284</f>
        <v>0</v>
      </c>
      <c r="AX280" s="42">
        <f t="shared" si="661"/>
        <v>0</v>
      </c>
      <c r="AY280" s="28"/>
      <c r="AZ280" s="30"/>
      <c r="BA280" s="29"/>
    </row>
    <row r="281" spans="1:53" ht="54" x14ac:dyDescent="0.35">
      <c r="A281" s="93" t="s">
        <v>388</v>
      </c>
      <c r="B281" s="98" t="s">
        <v>80</v>
      </c>
      <c r="C281" s="103" t="s">
        <v>31</v>
      </c>
      <c r="D281" s="13">
        <f>D283+D284</f>
        <v>300000</v>
      </c>
      <c r="E281" s="42">
        <f>E283+E284</f>
        <v>0</v>
      </c>
      <c r="F281" s="12">
        <f t="shared" si="644"/>
        <v>300000</v>
      </c>
      <c r="G281" s="13">
        <f>G283+G284</f>
        <v>0</v>
      </c>
      <c r="H281" s="12">
        <f t="shared" si="648"/>
        <v>300000</v>
      </c>
      <c r="I281" s="13">
        <f>I283+I284</f>
        <v>0</v>
      </c>
      <c r="J281" s="12">
        <f t="shared" si="649"/>
        <v>300000</v>
      </c>
      <c r="K281" s="13">
        <f>K283+K284</f>
        <v>0</v>
      </c>
      <c r="L281" s="12">
        <f t="shared" si="650"/>
        <v>300000</v>
      </c>
      <c r="M281" s="13">
        <f>M283+M284</f>
        <v>0</v>
      </c>
      <c r="N281" s="12">
        <f t="shared" si="651"/>
        <v>300000</v>
      </c>
      <c r="O281" s="13">
        <f>O283+O284</f>
        <v>0</v>
      </c>
      <c r="P281" s="12">
        <f t="shared" si="652"/>
        <v>300000</v>
      </c>
      <c r="Q281" s="23">
        <f>Q283+Q284</f>
        <v>0</v>
      </c>
      <c r="R281" s="40">
        <f t="shared" si="653"/>
        <v>300000</v>
      </c>
      <c r="S281" s="13">
        <f t="shared" ref="S281:AJ281" si="663">S283+S284</f>
        <v>0</v>
      </c>
      <c r="T281" s="42">
        <f>T283+T284</f>
        <v>0</v>
      </c>
      <c r="U281" s="12">
        <f t="shared" si="645"/>
        <v>0</v>
      </c>
      <c r="V281" s="13">
        <f>V283+V284</f>
        <v>0</v>
      </c>
      <c r="W281" s="12">
        <f t="shared" si="655"/>
        <v>0</v>
      </c>
      <c r="X281" s="13">
        <f>X283+X284</f>
        <v>0</v>
      </c>
      <c r="Y281" s="12">
        <f>W281+X281</f>
        <v>0</v>
      </c>
      <c r="Z281" s="13">
        <f>Z283+Z284</f>
        <v>0</v>
      </c>
      <c r="AA281" s="12">
        <f>Y281+Z281</f>
        <v>0</v>
      </c>
      <c r="AB281" s="13">
        <f>AB283+AB284</f>
        <v>0</v>
      </c>
      <c r="AC281" s="12">
        <f>AA281+AB281</f>
        <v>0</v>
      </c>
      <c r="AD281" s="13">
        <f>AD283+AD284</f>
        <v>0</v>
      </c>
      <c r="AE281" s="12">
        <f>AC281+AD281</f>
        <v>0</v>
      </c>
      <c r="AF281" s="13">
        <f>AF283+AF284</f>
        <v>0</v>
      </c>
      <c r="AG281" s="12">
        <f>AE281+AF281</f>
        <v>0</v>
      </c>
      <c r="AH281" s="23">
        <f>AH283+AH284</f>
        <v>0</v>
      </c>
      <c r="AI281" s="40">
        <f>AG281+AH281</f>
        <v>0</v>
      </c>
      <c r="AJ281" s="13">
        <f t="shared" si="663"/>
        <v>0</v>
      </c>
      <c r="AK281" s="13">
        <f>AK283+AK284</f>
        <v>0</v>
      </c>
      <c r="AL281" s="13">
        <f t="shared" si="646"/>
        <v>0</v>
      </c>
      <c r="AM281" s="13">
        <f>AM283+AM284</f>
        <v>0</v>
      </c>
      <c r="AN281" s="13">
        <f t="shared" si="656"/>
        <v>0</v>
      </c>
      <c r="AO281" s="13">
        <f>AO283+AO284</f>
        <v>0</v>
      </c>
      <c r="AP281" s="13">
        <f t="shared" si="657"/>
        <v>0</v>
      </c>
      <c r="AQ281" s="13">
        <f>AQ283+AQ284</f>
        <v>0</v>
      </c>
      <c r="AR281" s="13">
        <f t="shared" si="658"/>
        <v>0</v>
      </c>
      <c r="AS281" s="13">
        <f>AS283+AS284</f>
        <v>0</v>
      </c>
      <c r="AT281" s="13">
        <f t="shared" si="659"/>
        <v>0</v>
      </c>
      <c r="AU281" s="13">
        <f>AU283+AU284</f>
        <v>0</v>
      </c>
      <c r="AV281" s="13">
        <f t="shared" si="660"/>
        <v>0</v>
      </c>
      <c r="AW281" s="23">
        <f>AW283+AW284</f>
        <v>0</v>
      </c>
      <c r="AX281" s="42">
        <f t="shared" si="661"/>
        <v>0</v>
      </c>
      <c r="AZ281" s="10"/>
    </row>
    <row r="282" spans="1:53" x14ac:dyDescent="0.35">
      <c r="A282" s="93"/>
      <c r="B282" s="98" t="s">
        <v>5</v>
      </c>
      <c r="C282" s="103"/>
      <c r="D282" s="13"/>
      <c r="E282" s="42"/>
      <c r="F282" s="12"/>
      <c r="G282" s="13"/>
      <c r="H282" s="12"/>
      <c r="I282" s="13"/>
      <c r="J282" s="12"/>
      <c r="K282" s="13"/>
      <c r="L282" s="12"/>
      <c r="M282" s="13"/>
      <c r="N282" s="12"/>
      <c r="O282" s="13"/>
      <c r="P282" s="12"/>
      <c r="Q282" s="23"/>
      <c r="R282" s="40"/>
      <c r="S282" s="13"/>
      <c r="T282" s="42"/>
      <c r="U282" s="12"/>
      <c r="V282" s="13"/>
      <c r="W282" s="12"/>
      <c r="X282" s="13"/>
      <c r="Y282" s="12"/>
      <c r="Z282" s="13"/>
      <c r="AA282" s="12"/>
      <c r="AB282" s="13"/>
      <c r="AC282" s="12"/>
      <c r="AD282" s="13"/>
      <c r="AE282" s="12"/>
      <c r="AF282" s="13"/>
      <c r="AG282" s="12"/>
      <c r="AH282" s="23"/>
      <c r="AI282" s="40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23"/>
      <c r="AX282" s="42"/>
      <c r="AZ282" s="10"/>
    </row>
    <row r="283" spans="1:53" s="3" customFormat="1" hidden="1" x14ac:dyDescent="0.35">
      <c r="A283" s="1"/>
      <c r="B283" s="18" t="s">
        <v>6</v>
      </c>
      <c r="C283" s="5"/>
      <c r="D283" s="13">
        <v>15000</v>
      </c>
      <c r="E283" s="42"/>
      <c r="F283" s="12">
        <f t="shared" si="644"/>
        <v>15000</v>
      </c>
      <c r="G283" s="13"/>
      <c r="H283" s="12">
        <f t="shared" ref="H283:H288" si="664">F283+G283</f>
        <v>15000</v>
      </c>
      <c r="I283" s="13"/>
      <c r="J283" s="12">
        <f t="shared" ref="J283:J288" si="665">H283+I283</f>
        <v>15000</v>
      </c>
      <c r="K283" s="13"/>
      <c r="L283" s="12">
        <f t="shared" ref="L283:L288" si="666">J283+K283</f>
        <v>15000</v>
      </c>
      <c r="M283" s="13"/>
      <c r="N283" s="12">
        <f t="shared" ref="N283:N288" si="667">L283+M283</f>
        <v>15000</v>
      </c>
      <c r="O283" s="13"/>
      <c r="P283" s="12">
        <f t="shared" ref="P283:P288" si="668">N283+O283</f>
        <v>15000</v>
      </c>
      <c r="Q283" s="23"/>
      <c r="R283" s="12">
        <f t="shared" ref="R283:R288" si="669">P283+Q283</f>
        <v>15000</v>
      </c>
      <c r="S283" s="13">
        <v>0</v>
      </c>
      <c r="T283" s="42"/>
      <c r="U283" s="12">
        <f t="shared" si="645"/>
        <v>0</v>
      </c>
      <c r="V283" s="13"/>
      <c r="W283" s="12">
        <f t="shared" ref="W283:W288" si="670">U283+V283</f>
        <v>0</v>
      </c>
      <c r="X283" s="13"/>
      <c r="Y283" s="12">
        <f>W283+X283</f>
        <v>0</v>
      </c>
      <c r="Z283" s="13"/>
      <c r="AA283" s="12">
        <f>Y283+Z283</f>
        <v>0</v>
      </c>
      <c r="AB283" s="13"/>
      <c r="AC283" s="12">
        <f>AA283+AB283</f>
        <v>0</v>
      </c>
      <c r="AD283" s="13"/>
      <c r="AE283" s="12">
        <f>AC283+AD283</f>
        <v>0</v>
      </c>
      <c r="AF283" s="13"/>
      <c r="AG283" s="12">
        <f>AE283+AF283</f>
        <v>0</v>
      </c>
      <c r="AH283" s="23"/>
      <c r="AI283" s="12">
        <f t="shared" ref="AI283:AI288" si="671">AG283+AH283</f>
        <v>0</v>
      </c>
      <c r="AJ283" s="13">
        <v>0</v>
      </c>
      <c r="AK283" s="13"/>
      <c r="AL283" s="13">
        <f t="shared" si="646"/>
        <v>0</v>
      </c>
      <c r="AM283" s="13"/>
      <c r="AN283" s="13">
        <f t="shared" ref="AN283:AN288" si="672">AL283+AM283</f>
        <v>0</v>
      </c>
      <c r="AO283" s="13"/>
      <c r="AP283" s="13">
        <f t="shared" ref="AP283:AP288" si="673">AN283+AO283</f>
        <v>0</v>
      </c>
      <c r="AQ283" s="13"/>
      <c r="AR283" s="13">
        <f t="shared" ref="AR283:AR288" si="674">AP283+AQ283</f>
        <v>0</v>
      </c>
      <c r="AS283" s="13"/>
      <c r="AT283" s="13">
        <f t="shared" ref="AT283:AT288" si="675">AR283+AS283</f>
        <v>0</v>
      </c>
      <c r="AU283" s="13"/>
      <c r="AV283" s="13">
        <f t="shared" ref="AV283:AV288" si="676">AT283+AU283</f>
        <v>0</v>
      </c>
      <c r="AW283" s="23"/>
      <c r="AX283" s="13">
        <f t="shared" ref="AX283:AX288" si="677">AV283+AW283</f>
        <v>0</v>
      </c>
      <c r="AY283" s="8" t="s">
        <v>118</v>
      </c>
      <c r="AZ283" s="10">
        <v>0</v>
      </c>
    </row>
    <row r="284" spans="1:53" x14ac:dyDescent="0.35">
      <c r="A284" s="93"/>
      <c r="B284" s="98" t="s">
        <v>59</v>
      </c>
      <c r="C284" s="103"/>
      <c r="D284" s="13">
        <v>285000</v>
      </c>
      <c r="E284" s="42"/>
      <c r="F284" s="12">
        <f t="shared" si="644"/>
        <v>285000</v>
      </c>
      <c r="G284" s="13"/>
      <c r="H284" s="12">
        <f t="shared" si="664"/>
        <v>285000</v>
      </c>
      <c r="I284" s="13"/>
      <c r="J284" s="12">
        <f t="shared" si="665"/>
        <v>285000</v>
      </c>
      <c r="K284" s="13"/>
      <c r="L284" s="12">
        <f t="shared" si="666"/>
        <v>285000</v>
      </c>
      <c r="M284" s="13"/>
      <c r="N284" s="12">
        <f t="shared" si="667"/>
        <v>285000</v>
      </c>
      <c r="O284" s="13"/>
      <c r="P284" s="12">
        <f t="shared" si="668"/>
        <v>285000</v>
      </c>
      <c r="Q284" s="23"/>
      <c r="R284" s="40">
        <f t="shared" si="669"/>
        <v>285000</v>
      </c>
      <c r="S284" s="13">
        <v>0</v>
      </c>
      <c r="T284" s="42"/>
      <c r="U284" s="12">
        <f t="shared" si="645"/>
        <v>0</v>
      </c>
      <c r="V284" s="13"/>
      <c r="W284" s="12">
        <f t="shared" si="670"/>
        <v>0</v>
      </c>
      <c r="X284" s="13"/>
      <c r="Y284" s="12">
        <f>W284+X284</f>
        <v>0</v>
      </c>
      <c r="Z284" s="13"/>
      <c r="AA284" s="12">
        <f>Y284+Z284</f>
        <v>0</v>
      </c>
      <c r="AB284" s="13"/>
      <c r="AC284" s="12">
        <f>AA284+AB284</f>
        <v>0</v>
      </c>
      <c r="AD284" s="13"/>
      <c r="AE284" s="12">
        <f>AC284+AD284</f>
        <v>0</v>
      </c>
      <c r="AF284" s="13"/>
      <c r="AG284" s="12">
        <f>AE284+AF284</f>
        <v>0</v>
      </c>
      <c r="AH284" s="23"/>
      <c r="AI284" s="40">
        <f t="shared" si="671"/>
        <v>0</v>
      </c>
      <c r="AJ284" s="13">
        <v>0</v>
      </c>
      <c r="AK284" s="13"/>
      <c r="AL284" s="13">
        <f t="shared" si="646"/>
        <v>0</v>
      </c>
      <c r="AM284" s="13"/>
      <c r="AN284" s="13">
        <f t="shared" si="672"/>
        <v>0</v>
      </c>
      <c r="AO284" s="13"/>
      <c r="AP284" s="13">
        <f t="shared" si="673"/>
        <v>0</v>
      </c>
      <c r="AQ284" s="13"/>
      <c r="AR284" s="13">
        <f t="shared" si="674"/>
        <v>0</v>
      </c>
      <c r="AS284" s="13"/>
      <c r="AT284" s="13">
        <f t="shared" si="675"/>
        <v>0</v>
      </c>
      <c r="AU284" s="13"/>
      <c r="AV284" s="13">
        <f t="shared" si="676"/>
        <v>0</v>
      </c>
      <c r="AW284" s="23"/>
      <c r="AX284" s="42">
        <f t="shared" si="677"/>
        <v>0</v>
      </c>
      <c r="AY284" s="8" t="s">
        <v>118</v>
      </c>
      <c r="AZ284" s="10"/>
    </row>
    <row r="285" spans="1:53" ht="54" x14ac:dyDescent="0.35">
      <c r="A285" s="93" t="s">
        <v>391</v>
      </c>
      <c r="B285" s="98" t="s">
        <v>316</v>
      </c>
      <c r="C285" s="103" t="s">
        <v>128</v>
      </c>
      <c r="D285" s="13"/>
      <c r="E285" s="42"/>
      <c r="F285" s="12"/>
      <c r="G285" s="13">
        <v>14.087</v>
      </c>
      <c r="H285" s="12">
        <f t="shared" si="664"/>
        <v>14.087</v>
      </c>
      <c r="I285" s="13"/>
      <c r="J285" s="12">
        <f t="shared" si="665"/>
        <v>14.087</v>
      </c>
      <c r="K285" s="13"/>
      <c r="L285" s="12">
        <f t="shared" si="666"/>
        <v>14.087</v>
      </c>
      <c r="M285" s="13"/>
      <c r="N285" s="12">
        <f t="shared" si="667"/>
        <v>14.087</v>
      </c>
      <c r="O285" s="13"/>
      <c r="P285" s="12">
        <f t="shared" si="668"/>
        <v>14.087</v>
      </c>
      <c r="Q285" s="23"/>
      <c r="R285" s="40">
        <f t="shared" si="669"/>
        <v>14.087</v>
      </c>
      <c r="S285" s="13"/>
      <c r="T285" s="42"/>
      <c r="U285" s="12"/>
      <c r="V285" s="13"/>
      <c r="W285" s="12">
        <f t="shared" si="670"/>
        <v>0</v>
      </c>
      <c r="X285" s="13"/>
      <c r="Y285" s="12">
        <f>W285+X285</f>
        <v>0</v>
      </c>
      <c r="Z285" s="13"/>
      <c r="AA285" s="12">
        <f>Y285+Z285</f>
        <v>0</v>
      </c>
      <c r="AB285" s="13"/>
      <c r="AC285" s="12">
        <f>AA285+AB285</f>
        <v>0</v>
      </c>
      <c r="AD285" s="13"/>
      <c r="AE285" s="12">
        <f>AC285+AD285</f>
        <v>0</v>
      </c>
      <c r="AF285" s="13"/>
      <c r="AG285" s="12">
        <f>AE285+AF285</f>
        <v>0</v>
      </c>
      <c r="AH285" s="23"/>
      <c r="AI285" s="40">
        <f t="shared" si="671"/>
        <v>0</v>
      </c>
      <c r="AJ285" s="13"/>
      <c r="AK285" s="13"/>
      <c r="AL285" s="13"/>
      <c r="AM285" s="13"/>
      <c r="AN285" s="13">
        <f t="shared" si="672"/>
        <v>0</v>
      </c>
      <c r="AO285" s="13"/>
      <c r="AP285" s="13">
        <f t="shared" si="673"/>
        <v>0</v>
      </c>
      <c r="AQ285" s="13"/>
      <c r="AR285" s="13">
        <f t="shared" si="674"/>
        <v>0</v>
      </c>
      <c r="AS285" s="13"/>
      <c r="AT285" s="13">
        <f t="shared" si="675"/>
        <v>0</v>
      </c>
      <c r="AU285" s="13"/>
      <c r="AV285" s="13">
        <f t="shared" si="676"/>
        <v>0</v>
      </c>
      <c r="AW285" s="23"/>
      <c r="AX285" s="42">
        <f t="shared" si="677"/>
        <v>0</v>
      </c>
      <c r="AY285" s="8" t="s">
        <v>317</v>
      </c>
      <c r="AZ285" s="10"/>
    </row>
    <row r="286" spans="1:53" ht="54" x14ac:dyDescent="0.35">
      <c r="A286" s="93" t="s">
        <v>392</v>
      </c>
      <c r="B286" s="98" t="s">
        <v>366</v>
      </c>
      <c r="C286" s="103" t="s">
        <v>367</v>
      </c>
      <c r="D286" s="13"/>
      <c r="E286" s="42"/>
      <c r="F286" s="12"/>
      <c r="G286" s="13"/>
      <c r="H286" s="12"/>
      <c r="I286" s="13"/>
      <c r="J286" s="12"/>
      <c r="K286" s="13"/>
      <c r="L286" s="12"/>
      <c r="M286" s="13">
        <f>13200</f>
        <v>13200</v>
      </c>
      <c r="N286" s="12">
        <f t="shared" si="667"/>
        <v>13200</v>
      </c>
      <c r="O286" s="13"/>
      <c r="P286" s="12">
        <f t="shared" si="668"/>
        <v>13200</v>
      </c>
      <c r="Q286" s="23"/>
      <c r="R286" s="40">
        <f t="shared" si="669"/>
        <v>13200</v>
      </c>
      <c r="S286" s="13"/>
      <c r="T286" s="42"/>
      <c r="U286" s="12"/>
      <c r="V286" s="13"/>
      <c r="W286" s="12"/>
      <c r="X286" s="13"/>
      <c r="Y286" s="12"/>
      <c r="Z286" s="13"/>
      <c r="AA286" s="12"/>
      <c r="AB286" s="13"/>
      <c r="AC286" s="12"/>
      <c r="AD286" s="13"/>
      <c r="AE286" s="12">
        <f>AC286+AD286</f>
        <v>0</v>
      </c>
      <c r="AF286" s="13"/>
      <c r="AG286" s="12">
        <f>AE286+AF286</f>
        <v>0</v>
      </c>
      <c r="AH286" s="23"/>
      <c r="AI286" s="40">
        <f t="shared" si="671"/>
        <v>0</v>
      </c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>
        <f t="shared" si="675"/>
        <v>0</v>
      </c>
      <c r="AU286" s="13"/>
      <c r="AV286" s="13">
        <f t="shared" si="676"/>
        <v>0</v>
      </c>
      <c r="AW286" s="23"/>
      <c r="AX286" s="42">
        <f t="shared" si="677"/>
        <v>0</v>
      </c>
      <c r="AY286" s="8" t="s">
        <v>368</v>
      </c>
      <c r="AZ286" s="10"/>
    </row>
    <row r="287" spans="1:53" ht="54" x14ac:dyDescent="0.35">
      <c r="A287" s="93" t="s">
        <v>400</v>
      </c>
      <c r="B287" s="98" t="s">
        <v>393</v>
      </c>
      <c r="C287" s="103" t="s">
        <v>367</v>
      </c>
      <c r="D287" s="13"/>
      <c r="E287" s="42"/>
      <c r="F287" s="12"/>
      <c r="G287" s="13"/>
      <c r="H287" s="12"/>
      <c r="I287" s="13"/>
      <c r="J287" s="12"/>
      <c r="K287" s="13"/>
      <c r="L287" s="12"/>
      <c r="M287" s="13"/>
      <c r="N287" s="12"/>
      <c r="O287" s="13"/>
      <c r="P287" s="12"/>
      <c r="Q287" s="23">
        <v>20000</v>
      </c>
      <c r="R287" s="40">
        <f t="shared" si="669"/>
        <v>20000</v>
      </c>
      <c r="S287" s="13"/>
      <c r="T287" s="42"/>
      <c r="U287" s="12"/>
      <c r="V287" s="13"/>
      <c r="W287" s="12"/>
      <c r="X287" s="13"/>
      <c r="Y287" s="12"/>
      <c r="Z287" s="13"/>
      <c r="AA287" s="12"/>
      <c r="AB287" s="13"/>
      <c r="AC287" s="12"/>
      <c r="AD287" s="13"/>
      <c r="AE287" s="12"/>
      <c r="AF287" s="13"/>
      <c r="AG287" s="12"/>
      <c r="AH287" s="23"/>
      <c r="AI287" s="40">
        <f t="shared" si="671"/>
        <v>0</v>
      </c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23"/>
      <c r="AX287" s="42">
        <f t="shared" si="677"/>
        <v>0</v>
      </c>
      <c r="AY287" s="8" t="s">
        <v>394</v>
      </c>
      <c r="AZ287" s="10"/>
    </row>
    <row r="288" spans="1:53" x14ac:dyDescent="0.35">
      <c r="A288" s="111"/>
      <c r="B288" s="135" t="s">
        <v>8</v>
      </c>
      <c r="C288" s="135"/>
      <c r="D288" s="31">
        <f>D17+D99+D139+D166+D226+D232+D242+D257+D277</f>
        <v>10357270.899999999</v>
      </c>
      <c r="E288" s="31">
        <f>E17+E99+E139+E166+E226+E232+E242+E257+E277</f>
        <v>-56767.06200000002</v>
      </c>
      <c r="F288" s="45">
        <f t="shared" si="644"/>
        <v>10300503.837999998</v>
      </c>
      <c r="G288" s="31">
        <f>G17+G99+G139+G166+G226+G232+G242+G257+G277</f>
        <v>672350.08200000005</v>
      </c>
      <c r="H288" s="45">
        <f t="shared" si="664"/>
        <v>10972853.919999998</v>
      </c>
      <c r="I288" s="31">
        <f>I17+I99+I139+I166+I226+I232+I242+I257+I277</f>
        <v>31825.651000000002</v>
      </c>
      <c r="J288" s="45">
        <f t="shared" si="665"/>
        <v>11004679.570999999</v>
      </c>
      <c r="K288" s="31">
        <f>K17+K99+K139+K166+K226+K232+K242+K257+K277</f>
        <v>-54.998000000000502</v>
      </c>
      <c r="L288" s="45">
        <f t="shared" si="666"/>
        <v>11004624.572999999</v>
      </c>
      <c r="M288" s="31">
        <f>M17+M99+M139+M166+M226+M232+M242+M257+M277</f>
        <v>894562.69800000009</v>
      </c>
      <c r="N288" s="45">
        <f t="shared" si="667"/>
        <v>11899187.271</v>
      </c>
      <c r="O288" s="31">
        <f>O17+O99+O139+O166+O226+O232+O242+O257+O277</f>
        <v>492.76900000000001</v>
      </c>
      <c r="P288" s="45">
        <f t="shared" si="668"/>
        <v>11899680.039999999</v>
      </c>
      <c r="Q288" s="31">
        <f>Q17+Q99+Q139+Q166+Q226+Q232+Q242+Q257+Q277</f>
        <v>-248683.77300000004</v>
      </c>
      <c r="R288" s="40">
        <f t="shared" si="669"/>
        <v>11650996.266999999</v>
      </c>
      <c r="S288" s="31">
        <f>S17+S99+S139+S166+S226+S232+S242+S257+S277</f>
        <v>9068838.5999999996</v>
      </c>
      <c r="T288" s="31">
        <f>T17+T99+T139+T166+T226+T232+T242+T257+T277</f>
        <v>140881.90000000002</v>
      </c>
      <c r="U288" s="45">
        <f t="shared" si="645"/>
        <v>9209720.5</v>
      </c>
      <c r="V288" s="31">
        <f>V17+V99+V139+V166+V226+V232+V242+V257+V277</f>
        <v>-29648.628000000001</v>
      </c>
      <c r="W288" s="45">
        <f t="shared" si="670"/>
        <v>9180071.8719999995</v>
      </c>
      <c r="X288" s="31">
        <f>X17+X99+X139+X166+X226+X232+X242+X257+X277</f>
        <v>-2850</v>
      </c>
      <c r="Y288" s="45">
        <f>W288+X288</f>
        <v>9177221.8719999995</v>
      </c>
      <c r="Z288" s="31">
        <f>Z17+Z99+Z139+Z166+Z226+Z232+Z242+Z257+Z277</f>
        <v>-84124.5</v>
      </c>
      <c r="AA288" s="45">
        <f>Y288+Z288</f>
        <v>9093097.3719999995</v>
      </c>
      <c r="AB288" s="31">
        <f>AB17+AB99+AB139+AB166+AB226+AB232+AB242+AB257+AB277</f>
        <v>-28858.976999999999</v>
      </c>
      <c r="AC288" s="45">
        <f>AA288+AB288</f>
        <v>9064238.3949999996</v>
      </c>
      <c r="AD288" s="31">
        <f>AD17+AD99+AD139+AD166+AD226+AD232+AD242+AD257+AD277</f>
        <v>-812736.63400000019</v>
      </c>
      <c r="AE288" s="45">
        <f>AC288+AD288</f>
        <v>8251501.760999999</v>
      </c>
      <c r="AF288" s="31">
        <f>AF17+AF99+AF139+AF166+AF226+AF232+AF242+AF257+AF277</f>
        <v>0</v>
      </c>
      <c r="AG288" s="45">
        <f>AE288+AF288</f>
        <v>8251501.760999999</v>
      </c>
      <c r="AH288" s="31">
        <f>AH17+AH99+AH139+AH166+AH226+AH232+AH242+AH257+AH277</f>
        <v>279257.853</v>
      </c>
      <c r="AI288" s="40">
        <f t="shared" si="671"/>
        <v>8530759.6139999982</v>
      </c>
      <c r="AJ288" s="31">
        <f>AJ17+AJ99+AJ139+AJ166+AJ226+AJ232+AJ242+AJ257+AJ277</f>
        <v>8097458.1000000006</v>
      </c>
      <c r="AK288" s="31">
        <f>AK17+AK99+AK139+AK166+AK226+AK232+AK242+AK257+AK277</f>
        <v>-106010.1</v>
      </c>
      <c r="AL288" s="31">
        <f t="shared" si="646"/>
        <v>7991448.0000000009</v>
      </c>
      <c r="AM288" s="31">
        <f>AM17+AM99+AM139+AM166+AM226+AM232+AM242+AM257+AM277</f>
        <v>-148147.29999999999</v>
      </c>
      <c r="AN288" s="31">
        <f t="shared" si="672"/>
        <v>7843300.7000000011</v>
      </c>
      <c r="AO288" s="31">
        <f>AO17+AO99+AO139+AO166+AO226+AO232+AO242+AO257+AO277</f>
        <v>-28221.547000000006</v>
      </c>
      <c r="AP288" s="31">
        <f t="shared" si="673"/>
        <v>7815079.1530000009</v>
      </c>
      <c r="AQ288" s="31">
        <f>AQ17+AQ99+AQ139+AQ166+AQ226+AQ232+AQ242+AQ257+AQ277</f>
        <v>28221.546999999999</v>
      </c>
      <c r="AR288" s="31">
        <f t="shared" si="674"/>
        <v>7843300.7000000011</v>
      </c>
      <c r="AS288" s="31">
        <f>AS17+AS99+AS139+AS166+AS226+AS232+AS242+AS257+AS277</f>
        <v>213206.58899999998</v>
      </c>
      <c r="AT288" s="31">
        <f t="shared" si="675"/>
        <v>8056507.2890000008</v>
      </c>
      <c r="AU288" s="31">
        <f>AU17+AU99+AU139+AU166+AU226+AU232+AU242+AU257+AU277</f>
        <v>0</v>
      </c>
      <c r="AV288" s="31">
        <f t="shared" si="676"/>
        <v>8056507.2890000008</v>
      </c>
      <c r="AW288" s="31">
        <f>AW17+AW99+AW139+AW166+AW226+AW232+AW242+AW257+AW277</f>
        <v>8675.2999999999993</v>
      </c>
      <c r="AX288" s="42">
        <f t="shared" si="677"/>
        <v>8065182.5890000006</v>
      </c>
      <c r="AY288" s="70"/>
      <c r="AZ288" s="71"/>
      <c r="BA288" s="72"/>
    </row>
    <row r="289" spans="1:52" x14ac:dyDescent="0.35">
      <c r="A289" s="111"/>
      <c r="B289" s="135" t="s">
        <v>9</v>
      </c>
      <c r="C289" s="136"/>
      <c r="D289" s="13"/>
      <c r="E289" s="42"/>
      <c r="F289" s="12"/>
      <c r="G289" s="13"/>
      <c r="H289" s="12"/>
      <c r="I289" s="13"/>
      <c r="J289" s="12"/>
      <c r="K289" s="13"/>
      <c r="L289" s="12"/>
      <c r="M289" s="13"/>
      <c r="N289" s="12"/>
      <c r="O289" s="13"/>
      <c r="P289" s="12"/>
      <c r="Q289" s="23"/>
      <c r="R289" s="40"/>
      <c r="S289" s="13"/>
      <c r="T289" s="42"/>
      <c r="U289" s="12"/>
      <c r="V289" s="13"/>
      <c r="W289" s="12"/>
      <c r="X289" s="13"/>
      <c r="Y289" s="12"/>
      <c r="Z289" s="13"/>
      <c r="AA289" s="12"/>
      <c r="AB289" s="13"/>
      <c r="AC289" s="12"/>
      <c r="AD289" s="13"/>
      <c r="AE289" s="12"/>
      <c r="AF289" s="13"/>
      <c r="AG289" s="12"/>
      <c r="AH289" s="23"/>
      <c r="AI289" s="40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23"/>
      <c r="AX289" s="42"/>
      <c r="AZ289" s="10"/>
    </row>
    <row r="290" spans="1:52" x14ac:dyDescent="0.35">
      <c r="A290" s="111"/>
      <c r="B290" s="135" t="s">
        <v>20</v>
      </c>
      <c r="C290" s="135"/>
      <c r="D290" s="13">
        <f>D169</f>
        <v>2102955</v>
      </c>
      <c r="E290" s="42">
        <f>E169</f>
        <v>0</v>
      </c>
      <c r="F290" s="12">
        <f t="shared" si="644"/>
        <v>2102955</v>
      </c>
      <c r="G290" s="13">
        <f>G169</f>
        <v>0</v>
      </c>
      <c r="H290" s="12">
        <f t="shared" ref="H290:H293" si="678">F290+G290</f>
        <v>2102955</v>
      </c>
      <c r="I290" s="13">
        <f>I169</f>
        <v>0</v>
      </c>
      <c r="J290" s="12">
        <f t="shared" ref="J290:J293" si="679">H290+I290</f>
        <v>2102955</v>
      </c>
      <c r="K290" s="13">
        <f>K169</f>
        <v>0</v>
      </c>
      <c r="L290" s="12">
        <f t="shared" ref="L290:L293" si="680">J290+K290</f>
        <v>2102955</v>
      </c>
      <c r="M290" s="13">
        <f>M169</f>
        <v>-337893.6</v>
      </c>
      <c r="N290" s="12">
        <f t="shared" ref="N290:N293" si="681">L290+M290</f>
        <v>1765061.4</v>
      </c>
      <c r="O290" s="13">
        <f>O169</f>
        <v>0</v>
      </c>
      <c r="P290" s="12">
        <f t="shared" ref="P290:P293" si="682">N290+O290</f>
        <v>1765061.4</v>
      </c>
      <c r="Q290" s="23">
        <f>Q169</f>
        <v>0</v>
      </c>
      <c r="R290" s="40">
        <f t="shared" ref="R290:R293" si="683">P290+Q290</f>
        <v>1765061.4</v>
      </c>
      <c r="S290" s="13">
        <f>S169</f>
        <v>1860675</v>
      </c>
      <c r="T290" s="42">
        <f>T169</f>
        <v>0</v>
      </c>
      <c r="U290" s="12">
        <f t="shared" si="645"/>
        <v>1860675</v>
      </c>
      <c r="V290" s="13">
        <f>V169</f>
        <v>0</v>
      </c>
      <c r="W290" s="12">
        <f t="shared" ref="W290:W293" si="684">U290+V290</f>
        <v>1860675</v>
      </c>
      <c r="X290" s="13">
        <f>X169</f>
        <v>0</v>
      </c>
      <c r="Y290" s="12">
        <f>W290+X290</f>
        <v>1860675</v>
      </c>
      <c r="Z290" s="13">
        <f>Z169</f>
        <v>0</v>
      </c>
      <c r="AA290" s="12">
        <f>Y290+Z290</f>
        <v>1860675</v>
      </c>
      <c r="AB290" s="13">
        <f>AB169</f>
        <v>0</v>
      </c>
      <c r="AC290" s="12">
        <f>AA290+AB290</f>
        <v>1860675</v>
      </c>
      <c r="AD290" s="13">
        <f>AD169</f>
        <v>379331.1</v>
      </c>
      <c r="AE290" s="12">
        <f>AC290+AD290</f>
        <v>2240006.1</v>
      </c>
      <c r="AF290" s="13">
        <f>AF169</f>
        <v>0</v>
      </c>
      <c r="AG290" s="12">
        <f>AE290+AF290</f>
        <v>2240006.1</v>
      </c>
      <c r="AH290" s="23">
        <f>AH169</f>
        <v>0</v>
      </c>
      <c r="AI290" s="40">
        <f>AG290+AH290</f>
        <v>2240006.1</v>
      </c>
      <c r="AJ290" s="13">
        <f>AJ169</f>
        <v>2257104.5</v>
      </c>
      <c r="AK290" s="13">
        <f>AK169</f>
        <v>0</v>
      </c>
      <c r="AL290" s="13">
        <f t="shared" si="646"/>
        <v>2257104.5</v>
      </c>
      <c r="AM290" s="13">
        <f>AM169</f>
        <v>0</v>
      </c>
      <c r="AN290" s="13">
        <f t="shared" ref="AN290:AN293" si="685">AL290+AM290</f>
        <v>2257104.5</v>
      </c>
      <c r="AO290" s="13">
        <f>AO169</f>
        <v>0</v>
      </c>
      <c r="AP290" s="13">
        <f t="shared" ref="AP290:AP293" si="686">AN290+AO290</f>
        <v>2257104.5</v>
      </c>
      <c r="AQ290" s="13">
        <f>AQ169</f>
        <v>0</v>
      </c>
      <c r="AR290" s="13">
        <f t="shared" ref="AR290:AR293" si="687">AP290+AQ290</f>
        <v>2257104.5</v>
      </c>
      <c r="AS290" s="13">
        <f>AS169</f>
        <v>0</v>
      </c>
      <c r="AT290" s="13">
        <f t="shared" ref="AT290:AT293" si="688">AR290+AS290</f>
        <v>2257104.5</v>
      </c>
      <c r="AU290" s="13">
        <f>AU169</f>
        <v>0</v>
      </c>
      <c r="AV290" s="13">
        <f t="shared" ref="AV290:AV293" si="689">AT290+AU290</f>
        <v>2257104.5</v>
      </c>
      <c r="AW290" s="23">
        <f>AW169</f>
        <v>0</v>
      </c>
      <c r="AX290" s="42">
        <f t="shared" ref="AX290:AX293" si="690">AV290+AW290</f>
        <v>2257104.5</v>
      </c>
      <c r="AZ290" s="10"/>
    </row>
    <row r="291" spans="1:52" x14ac:dyDescent="0.35">
      <c r="A291" s="111"/>
      <c r="B291" s="135" t="s">
        <v>12</v>
      </c>
      <c r="C291" s="135"/>
      <c r="D291" s="13">
        <f>D20+D102+D142+D228+D235+D245+D280</f>
        <v>4265452.9000000004</v>
      </c>
      <c r="E291" s="42">
        <f>E20+E102+E142+E228+E235+E245+E280</f>
        <v>0</v>
      </c>
      <c r="F291" s="12">
        <f t="shared" si="644"/>
        <v>4265452.9000000004</v>
      </c>
      <c r="G291" s="13">
        <f>G20+G102+G142+G228+G235+G245+G280</f>
        <v>3455.7999999999997</v>
      </c>
      <c r="H291" s="12">
        <f t="shared" si="678"/>
        <v>4268908.7</v>
      </c>
      <c r="I291" s="13">
        <f>I20+I102+I142+I228+I235+I245+I280</f>
        <v>4208.9750000000004</v>
      </c>
      <c r="J291" s="12">
        <f t="shared" si="679"/>
        <v>4273117.6749999998</v>
      </c>
      <c r="K291" s="13">
        <f>K20+K102+K142+K228+K235+K245+K280</f>
        <v>0</v>
      </c>
      <c r="L291" s="12">
        <f t="shared" si="680"/>
        <v>4273117.6749999998</v>
      </c>
      <c r="M291" s="13">
        <f>M20+M102+M142+M228+M235+M245+M280</f>
        <v>13577.869999999999</v>
      </c>
      <c r="N291" s="12">
        <f t="shared" si="681"/>
        <v>4286695.5449999999</v>
      </c>
      <c r="O291" s="13">
        <f>O20+O102+O142+O228+O235+O245+O280</f>
        <v>0</v>
      </c>
      <c r="P291" s="12">
        <f t="shared" si="682"/>
        <v>4286695.5449999999</v>
      </c>
      <c r="Q291" s="23">
        <f>Q20+Q102+Q142+Q228+Q235+Q245+Q280</f>
        <v>0</v>
      </c>
      <c r="R291" s="40">
        <f t="shared" si="683"/>
        <v>4286695.5449999999</v>
      </c>
      <c r="S291" s="13">
        <f>S20+S102+S142+S228+S235+S245+S280</f>
        <v>1661272.1</v>
      </c>
      <c r="T291" s="42">
        <f>T20+T102+T142+T228+T235+T245+T280</f>
        <v>0</v>
      </c>
      <c r="U291" s="12">
        <f t="shared" si="645"/>
        <v>1661272.1</v>
      </c>
      <c r="V291" s="13">
        <f>V20+V102+V142+V228+V235+V245+V280</f>
        <v>-23652.799999999999</v>
      </c>
      <c r="W291" s="12">
        <f t="shared" si="684"/>
        <v>1637619.3</v>
      </c>
      <c r="X291" s="13">
        <f>X20+X102+X142+X228+X235+X245+X280</f>
        <v>-2850</v>
      </c>
      <c r="Y291" s="12">
        <f>W291+X291</f>
        <v>1634769.3</v>
      </c>
      <c r="Z291" s="13">
        <f>Z20+Z102+Z142+Z228+Z235+Z245+Z280</f>
        <v>0</v>
      </c>
      <c r="AA291" s="12">
        <f>Y291+Z291</f>
        <v>1634769.3</v>
      </c>
      <c r="AB291" s="13">
        <f>AB20+AB102+AB142+AB228+AB235+AB245+AB280</f>
        <v>0</v>
      </c>
      <c r="AC291" s="12">
        <f>AA291+AB291</f>
        <v>1634769.3</v>
      </c>
      <c r="AD291" s="13">
        <f>AD20+AD102+AD142+AD228+AD235+AD245+AD280</f>
        <v>-9621.643</v>
      </c>
      <c r="AE291" s="12">
        <f>AC291+AD291</f>
        <v>1625147.6570000001</v>
      </c>
      <c r="AF291" s="13">
        <f>AF20+AF102+AF142+AF228+AF235+AF245+AF280</f>
        <v>0</v>
      </c>
      <c r="AG291" s="12">
        <f>AE291+AF291</f>
        <v>1625147.6570000001</v>
      </c>
      <c r="AH291" s="23">
        <f>AH20+AH102+AH142+AH228+AH235+AH245+AH280</f>
        <v>0</v>
      </c>
      <c r="AI291" s="40">
        <f>AG291+AH291</f>
        <v>1625147.6570000001</v>
      </c>
      <c r="AJ291" s="13">
        <f>AJ20+AJ102+AJ142+AJ228+AJ235+AJ245+AJ280</f>
        <v>815195.2</v>
      </c>
      <c r="AK291" s="13">
        <f>AK20+AK102+AK142+AK228+AK235+AK245+AK280</f>
        <v>0</v>
      </c>
      <c r="AL291" s="13">
        <f t="shared" si="646"/>
        <v>815195.2</v>
      </c>
      <c r="AM291" s="13">
        <f>AM20+AM102+AM142+AM228+AM235+AM245+AM280</f>
        <v>-144564.5</v>
      </c>
      <c r="AN291" s="13">
        <f t="shared" si="685"/>
        <v>670630.69999999995</v>
      </c>
      <c r="AO291" s="13">
        <f>AO20+AO102+AO142+AO228+AO235+AO245+AO280</f>
        <v>0</v>
      </c>
      <c r="AP291" s="13">
        <f t="shared" si="686"/>
        <v>670630.69999999995</v>
      </c>
      <c r="AQ291" s="13">
        <f>AQ20+AQ102+AQ142+AQ228+AQ235+AQ245+AQ280</f>
        <v>0</v>
      </c>
      <c r="AR291" s="13">
        <f t="shared" si="687"/>
        <v>670630.69999999995</v>
      </c>
      <c r="AS291" s="13">
        <f>AS20+AS102+AS142+AS228+AS235+AS245+AS280</f>
        <v>-3607.3510000000001</v>
      </c>
      <c r="AT291" s="13">
        <f t="shared" si="688"/>
        <v>667023.34899999993</v>
      </c>
      <c r="AU291" s="13">
        <f>AU20+AU102+AU142+AU228+AU235+AU245+AU280</f>
        <v>0</v>
      </c>
      <c r="AV291" s="13">
        <f t="shared" si="689"/>
        <v>667023.34899999993</v>
      </c>
      <c r="AW291" s="23">
        <f>AW20+AW102+AW142+AW228+AW235+AW245+AW280</f>
        <v>0</v>
      </c>
      <c r="AX291" s="42">
        <f t="shared" si="690"/>
        <v>667023.34899999993</v>
      </c>
      <c r="AZ291" s="10"/>
    </row>
    <row r="292" spans="1:52" x14ac:dyDescent="0.35">
      <c r="A292" s="111"/>
      <c r="B292" s="135" t="s">
        <v>19</v>
      </c>
      <c r="C292" s="135"/>
      <c r="D292" s="13">
        <f>D21+D103</f>
        <v>388364.5</v>
      </c>
      <c r="E292" s="42">
        <f>E21+E103</f>
        <v>0</v>
      </c>
      <c r="F292" s="12">
        <f t="shared" si="644"/>
        <v>388364.5</v>
      </c>
      <c r="G292" s="13">
        <f>G21+G103</f>
        <v>9877</v>
      </c>
      <c r="H292" s="12">
        <f t="shared" si="678"/>
        <v>398241.5</v>
      </c>
      <c r="I292" s="13">
        <f>I21+I103</f>
        <v>0</v>
      </c>
      <c r="J292" s="12">
        <f t="shared" si="679"/>
        <v>398241.5</v>
      </c>
      <c r="K292" s="13">
        <f>K21+K103</f>
        <v>-26082.3</v>
      </c>
      <c r="L292" s="12">
        <f t="shared" si="680"/>
        <v>372159.2</v>
      </c>
      <c r="M292" s="13">
        <f>M21+M103</f>
        <v>355165</v>
      </c>
      <c r="N292" s="12">
        <f t="shared" si="681"/>
        <v>727324.2</v>
      </c>
      <c r="O292" s="13">
        <f>O21+O103</f>
        <v>0</v>
      </c>
      <c r="P292" s="12">
        <f t="shared" si="682"/>
        <v>727324.2</v>
      </c>
      <c r="Q292" s="23">
        <f>Q21+Q103</f>
        <v>0</v>
      </c>
      <c r="R292" s="40">
        <f t="shared" si="683"/>
        <v>727324.2</v>
      </c>
      <c r="S292" s="13">
        <f>S21+S103</f>
        <v>395022</v>
      </c>
      <c r="T292" s="42">
        <f>T21+T103</f>
        <v>0</v>
      </c>
      <c r="U292" s="12">
        <f t="shared" si="645"/>
        <v>395022</v>
      </c>
      <c r="V292" s="13">
        <f>V21+V103</f>
        <v>7158.2</v>
      </c>
      <c r="W292" s="12">
        <f t="shared" si="684"/>
        <v>402180.2</v>
      </c>
      <c r="X292" s="13">
        <f>X21+X103</f>
        <v>0</v>
      </c>
      <c r="Y292" s="12">
        <f>W292+X292</f>
        <v>402180.2</v>
      </c>
      <c r="Z292" s="13">
        <f>Z21+Z103</f>
        <v>0</v>
      </c>
      <c r="AA292" s="12">
        <f>Y292+Z292</f>
        <v>402180.2</v>
      </c>
      <c r="AB292" s="13">
        <f>AB21+AB103</f>
        <v>-27321.599999999999</v>
      </c>
      <c r="AC292" s="12">
        <f>AA292+AB292</f>
        <v>374858.60000000003</v>
      </c>
      <c r="AD292" s="13">
        <f>AD21+AD103</f>
        <v>0</v>
      </c>
      <c r="AE292" s="12">
        <f>AC292+AD292</f>
        <v>374858.60000000003</v>
      </c>
      <c r="AF292" s="13">
        <f>AF21+AF103</f>
        <v>0</v>
      </c>
      <c r="AG292" s="12">
        <f>AE292+AF292</f>
        <v>374858.60000000003</v>
      </c>
      <c r="AH292" s="23">
        <f>AH21+AH103</f>
        <v>0</v>
      </c>
      <c r="AI292" s="40">
        <f>AG292+AH292</f>
        <v>374858.60000000003</v>
      </c>
      <c r="AJ292" s="13">
        <f>AJ21+AJ103</f>
        <v>137475.1</v>
      </c>
      <c r="AK292" s="13">
        <f>AK21+AK103</f>
        <v>0</v>
      </c>
      <c r="AL292" s="13">
        <f t="shared" si="646"/>
        <v>137475.1</v>
      </c>
      <c r="AM292" s="13">
        <f>AM21+AM103</f>
        <v>-3582.8</v>
      </c>
      <c r="AN292" s="13">
        <f t="shared" si="685"/>
        <v>133892.30000000002</v>
      </c>
      <c r="AO292" s="13">
        <f>AO21+AO103</f>
        <v>0</v>
      </c>
      <c r="AP292" s="13">
        <f t="shared" si="686"/>
        <v>133892.30000000002</v>
      </c>
      <c r="AQ292" s="13">
        <f>AQ21+AQ103</f>
        <v>0</v>
      </c>
      <c r="AR292" s="13">
        <f t="shared" si="687"/>
        <v>133892.30000000002</v>
      </c>
      <c r="AS292" s="13">
        <f>AS21+AS103</f>
        <v>0</v>
      </c>
      <c r="AT292" s="13">
        <f t="shared" si="688"/>
        <v>133892.30000000002</v>
      </c>
      <c r="AU292" s="13">
        <f>AU21+AU103</f>
        <v>0</v>
      </c>
      <c r="AV292" s="13">
        <f t="shared" si="689"/>
        <v>133892.30000000002</v>
      </c>
      <c r="AW292" s="23">
        <f>AW21+AW103</f>
        <v>0</v>
      </c>
      <c r="AX292" s="42">
        <f t="shared" si="690"/>
        <v>133892.30000000002</v>
      </c>
      <c r="AZ292" s="10"/>
    </row>
    <row r="293" spans="1:52" x14ac:dyDescent="0.35">
      <c r="A293" s="111"/>
      <c r="B293" s="135" t="s">
        <v>28</v>
      </c>
      <c r="C293" s="139"/>
      <c r="D293" s="13">
        <f>D104</f>
        <v>674156.3</v>
      </c>
      <c r="E293" s="42">
        <f>E104</f>
        <v>0</v>
      </c>
      <c r="F293" s="12">
        <f t="shared" si="644"/>
        <v>674156.3</v>
      </c>
      <c r="G293" s="13">
        <f>G104</f>
        <v>0</v>
      </c>
      <c r="H293" s="12">
        <f t="shared" si="678"/>
        <v>674156.3</v>
      </c>
      <c r="I293" s="13">
        <f>I104</f>
        <v>0</v>
      </c>
      <c r="J293" s="12">
        <f t="shared" si="679"/>
        <v>674156.3</v>
      </c>
      <c r="K293" s="13">
        <f>K104</f>
        <v>0</v>
      </c>
      <c r="L293" s="12">
        <f t="shared" si="680"/>
        <v>674156.3</v>
      </c>
      <c r="M293" s="13">
        <f>M104</f>
        <v>951713.06599999999</v>
      </c>
      <c r="N293" s="12">
        <f t="shared" si="681"/>
        <v>1625869.3659999999</v>
      </c>
      <c r="O293" s="13">
        <f>O104</f>
        <v>0</v>
      </c>
      <c r="P293" s="12">
        <f t="shared" si="682"/>
        <v>1625869.3659999999</v>
      </c>
      <c r="Q293" s="23">
        <f>Q104</f>
        <v>0</v>
      </c>
      <c r="R293" s="40">
        <f t="shared" si="683"/>
        <v>1625869.3659999999</v>
      </c>
      <c r="S293" s="13">
        <f>S104</f>
        <v>2005011.7</v>
      </c>
      <c r="T293" s="42">
        <f>T104</f>
        <v>0</v>
      </c>
      <c r="U293" s="12">
        <f t="shared" si="645"/>
        <v>2005011.7</v>
      </c>
      <c r="V293" s="13">
        <f>V104</f>
        <v>0</v>
      </c>
      <c r="W293" s="12">
        <f t="shared" si="684"/>
        <v>2005011.7</v>
      </c>
      <c r="X293" s="13">
        <f>X104</f>
        <v>0</v>
      </c>
      <c r="Y293" s="12">
        <f>W293+X293</f>
        <v>2005011.7</v>
      </c>
      <c r="Z293" s="13">
        <f>Z104</f>
        <v>0</v>
      </c>
      <c r="AA293" s="12">
        <f>Y293+Z293</f>
        <v>2005011.7</v>
      </c>
      <c r="AB293" s="13">
        <f>AB104</f>
        <v>0</v>
      </c>
      <c r="AC293" s="12">
        <f>AA293+AB293</f>
        <v>2005011.7</v>
      </c>
      <c r="AD293" s="13">
        <f>AD104</f>
        <v>-1394490.56</v>
      </c>
      <c r="AE293" s="12">
        <f>AC293+AD293</f>
        <v>610521.1399999999</v>
      </c>
      <c r="AF293" s="13">
        <f>AF104</f>
        <v>0</v>
      </c>
      <c r="AG293" s="12">
        <f>AE293+AF293</f>
        <v>610521.1399999999</v>
      </c>
      <c r="AH293" s="23">
        <f>AH104</f>
        <v>0</v>
      </c>
      <c r="AI293" s="40">
        <f>AG293+AH293</f>
        <v>610521.1399999999</v>
      </c>
      <c r="AJ293" s="13">
        <f>AJ104</f>
        <v>2103257.2000000002</v>
      </c>
      <c r="AK293" s="13">
        <f>AK104</f>
        <v>0</v>
      </c>
      <c r="AL293" s="13">
        <f t="shared" si="646"/>
        <v>2103257.2000000002</v>
      </c>
      <c r="AM293" s="13">
        <f>AM104</f>
        <v>0</v>
      </c>
      <c r="AN293" s="13">
        <f t="shared" si="685"/>
        <v>2103257.2000000002</v>
      </c>
      <c r="AO293" s="13">
        <f>AO104</f>
        <v>0</v>
      </c>
      <c r="AP293" s="13">
        <f t="shared" si="686"/>
        <v>2103257.2000000002</v>
      </c>
      <c r="AQ293" s="13">
        <f>AQ104</f>
        <v>0</v>
      </c>
      <c r="AR293" s="13">
        <f t="shared" si="687"/>
        <v>2103257.2000000002</v>
      </c>
      <c r="AS293" s="13">
        <f>AS104</f>
        <v>-68540.58</v>
      </c>
      <c r="AT293" s="13">
        <f t="shared" si="688"/>
        <v>2034716.62</v>
      </c>
      <c r="AU293" s="13">
        <f>AU104</f>
        <v>0</v>
      </c>
      <c r="AV293" s="13">
        <f t="shared" si="689"/>
        <v>2034716.62</v>
      </c>
      <c r="AW293" s="23">
        <f>AW104</f>
        <v>0</v>
      </c>
      <c r="AX293" s="42">
        <f t="shared" si="690"/>
        <v>2034716.62</v>
      </c>
      <c r="AZ293" s="10"/>
    </row>
    <row r="294" spans="1:52" x14ac:dyDescent="0.35">
      <c r="A294" s="111"/>
      <c r="B294" s="135" t="s">
        <v>10</v>
      </c>
      <c r="C294" s="135"/>
      <c r="D294" s="13"/>
      <c r="E294" s="42"/>
      <c r="F294" s="12"/>
      <c r="G294" s="13"/>
      <c r="H294" s="12"/>
      <c r="I294" s="13"/>
      <c r="J294" s="12"/>
      <c r="K294" s="13"/>
      <c r="L294" s="12"/>
      <c r="M294" s="13"/>
      <c r="N294" s="12"/>
      <c r="O294" s="13"/>
      <c r="P294" s="12"/>
      <c r="Q294" s="23"/>
      <c r="R294" s="40"/>
      <c r="S294" s="13"/>
      <c r="T294" s="42"/>
      <c r="U294" s="12"/>
      <c r="V294" s="13"/>
      <c r="W294" s="12"/>
      <c r="X294" s="13"/>
      <c r="Y294" s="12"/>
      <c r="Z294" s="13"/>
      <c r="AA294" s="12"/>
      <c r="AB294" s="13"/>
      <c r="AC294" s="12"/>
      <c r="AD294" s="13"/>
      <c r="AE294" s="12"/>
      <c r="AF294" s="13"/>
      <c r="AG294" s="12"/>
      <c r="AH294" s="23"/>
      <c r="AI294" s="40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23"/>
      <c r="AX294" s="42"/>
      <c r="AZ294" s="10"/>
    </row>
    <row r="295" spans="1:52" x14ac:dyDescent="0.35">
      <c r="A295" s="111"/>
      <c r="B295" s="135" t="s">
        <v>14</v>
      </c>
      <c r="C295" s="139"/>
      <c r="D295" s="13">
        <f>D236+D238+D258+D259+D261+D246+D248+D250+D251+D255+D106+D107+D108+D113+D114+D116+D117+D118+D22+D23+D24+D25+D26+D27+D46+D50+D51+D56+D61+D65+D79+D160+D37</f>
        <v>2336236.7000000002</v>
      </c>
      <c r="E295" s="13">
        <f>E236+E238+E258+E259+E261+E246+E248+E250+E251+E255+E106+E107+E108+E113+E114+E116+E117+E118+E22+E23+E24+E25+E26+E27+E46+E50+E51+E56+E61+E65+E79+E160+E37+E262+E263+E264+E265+E266+E267+E268+E269+E270+E271+E272+E273+E274+E275+E276</f>
        <v>-150799.29999999993</v>
      </c>
      <c r="F295" s="12">
        <f t="shared" si="644"/>
        <v>2185437.4000000004</v>
      </c>
      <c r="G295" s="13">
        <f>G236+G238+G258+G259+G261+G246+G248+G250+G251+G255+G106+G107+G108+G113+G114+G116+G117+G118+G22+G23+G24+G25+G26+G27+G46+G50+G51+G56+G61+G65+G79+G160+G37+G262+G263+G264+G265+G266+G267+G268+G269+G270+G271+G272+G273+G274+G275+G276+G88+G91+G132+G133+G134+G256+G285+G83+G90</f>
        <v>260819.215</v>
      </c>
      <c r="H295" s="12">
        <f t="shared" ref="H295:H303" si="691">F295+G295</f>
        <v>2446256.6150000002</v>
      </c>
      <c r="I295" s="13">
        <f>I236+I238+I258+I259+I261+I246+I248+I250+I251+I255+I106+I107+I108+I113+I114+I116+I117+I118+I22+I23+I24+I25+I26+I27+I46+I50+I51+I56+I61+I65+I79+I160+I37+I262+I263+I264+I265+I266+I267+I268+I269+I270+I271+I272+I273+I274+I275+I276+I88+I91+I132+I133+I134+I256+I285+I83+I90</f>
        <v>-33342.248999999996</v>
      </c>
      <c r="J295" s="12">
        <f t="shared" ref="J295:J303" si="692">H295+I295</f>
        <v>2412914.3660000004</v>
      </c>
      <c r="K295" s="13">
        <f>K236+K238+K258+K259+K261+K246+K248+K250+K251+K255+K106+K107+K108+K113+K114+K116+K117+K118+K22+K23+K24+K25+K26+K27+K46+K50+K51+K56+K61+K65+K79+K160+K37+K262+K263+K264+K265+K266+K267+K268+K269+K270+K271+K272+K273+K274+K275+K276+K88+K91+K132+K133+K134+K256+K285+K83+K90</f>
        <v>-26135.898000000001</v>
      </c>
      <c r="L295" s="12">
        <f t="shared" ref="L295:L303" si="693">J295+K295</f>
        <v>2386778.4680000003</v>
      </c>
      <c r="M295" s="13">
        <f>M236+M238+M258+M259+M261+M246+M248+M250+M251+M255+M106+M107+M108+M113+M114+M116+M117+M118+M22+M23+M24+M25+M26+M27+M46+M50+M51+M56+M61+M65+M79+M160+M37+M262+M263+M264+M265+M266+M267+M268+M269+M270+M271+M272+M273+M274+M275+M276+M88+M91+M132+M133+M134+M256+M285+M83+M90+M93+M95+M138</f>
        <v>336647.53700000007</v>
      </c>
      <c r="N295" s="12">
        <f t="shared" ref="N295:N296" si="694">L295+M295</f>
        <v>2723426.0050000004</v>
      </c>
      <c r="O295" s="13">
        <f>O236+O238+O258+O259+O261+O246+O248+O250+O251+O255+O106+O107+O108+O113+O114+O116+O117+O118+O22+O23+O24+O25+O26+O27+O46+O50+O51+O56+O61+O65+O79+O160+O37+O262+O263+O264+O265+O266+O267+O268+O269+O270+O271+O272+O273+O274+O275+O276+O88+O91+O132+O133+O134+O256+O285+O83+O90+O93+O95+O138</f>
        <v>0</v>
      </c>
      <c r="P295" s="12">
        <f t="shared" ref="P295:P296" si="695">N295+O295</f>
        <v>2723426.0050000004</v>
      </c>
      <c r="Q295" s="23">
        <f>Q236+Q238+Q258+Q259+Q261+Q246+Q248+Q250+Q251+Q255+Q106+Q107+Q108+Q113+Q114+Q116+Q117+Q118+Q22+Q23+Q24+Q25+Q26+Q27+Q46+Q50+Q51+Q56+Q61+Q65+Q79+Q160+Q37+Q262+Q263+Q264+Q265+Q266+Q267+Q268+Q269+Q270+Q271+Q272+Q273+Q274+Q275+Q276+Q88+Q91+Q132+Q133+Q134+Q256+Q285+Q83+Q90+Q93+Q95+Q138+Q97+Q98+Q165</f>
        <v>-257892.59999999998</v>
      </c>
      <c r="R295" s="40">
        <f t="shared" ref="R295:R296" si="696">P295+Q295</f>
        <v>2465533.4050000003</v>
      </c>
      <c r="S295" s="13">
        <f>S236+S238+S258+S259+S261+S246+S248+S250+S251+S255+S106+S107+S108+S113+S114+S116+S117+S118+S22+S23+S24+S25+S26+S27+S46+S50+S51+S56+S61+S65+S79+S160+S37</f>
        <v>2449973.0999999996</v>
      </c>
      <c r="T295" s="42">
        <f>T236+T238+T258+T259+T261+T246+T248+T250+T251+T255+T106+T107+T108+T113+T114+T116+T117+T118+T22+T23+T24+T25+T26+T27+T46+T50+T51+T56+T61+T65+T79+T160+T37+T262+T263+T264+T265+T266+T267+T268+T269+T270+T271+T272+T273+T274</f>
        <v>224850.2</v>
      </c>
      <c r="U295" s="12">
        <f t="shared" si="645"/>
        <v>2674823.2999999998</v>
      </c>
      <c r="V295" s="13">
        <f>V236+V238+V258+V259+V261+V246+V248+V250+V251+V255+V106+V107+V108+V113+V114+V116+V117+V118+V22+V23+V24+V25+V26+V27+V46+V50+V51+V56+V61+V65+V79+V160+V37+V262+V263+V264+V265+V266+V267+V268+V269+V270+V271+V272+V273+V274+V275+V276+V88+V91+V132+V133+V134+V256+V285+V83+V90</f>
        <v>-13154.028</v>
      </c>
      <c r="W295" s="12">
        <f t="shared" ref="W295:W303" si="697">U295+V295</f>
        <v>2661669.2719999999</v>
      </c>
      <c r="X295" s="13">
        <f>X236+X238+X258+X259+X261+X246+X248+X250+X251+X255+X106+X107+X108+X113+X114+X116+X117+X118+X22+X23+X24+X25+X26+X27+X46+X50+X51+X56+X61+X65+X79+X160+X37+X262+X263+X264+X265+X266+X267+X268+X269+X270+X271+X272+X273+X274+X275+X276+X88+X91+X132+X133+X134+X256+X285+X83+X90</f>
        <v>0</v>
      </c>
      <c r="Y295" s="12">
        <f t="shared" ref="Y295:Y303" si="698">W295+X295</f>
        <v>2661669.2719999999</v>
      </c>
      <c r="Z295" s="13">
        <f>Z236+Z238+Z258+Z259+Z261+Z246+Z248+Z250+Z251+Z255+Z106+Z107+Z108+Z113+Z114+Z116+Z117+Z118+Z22+Z23+Z24+Z25+Z26+Z27+Z46+Z50+Z51+Z56+Z61+Z65+Z79+Z160+Z37+Z262+Z263+Z264+Z265+Z266+Z267+Z268+Z269+Z270+Z271+Z272+Z273+Z274+Z275+Z276+Z88+Z91+Z132+Z133+Z134+Z256+Z285+Z83+Z90</f>
        <v>0</v>
      </c>
      <c r="AA295" s="12">
        <f t="shared" ref="AA295:AA303" si="699">Y295+Z295</f>
        <v>2661669.2719999999</v>
      </c>
      <c r="AB295" s="13">
        <f>AB236+AB238+AB258+AB259+AB261+AB246+AB248+AB250+AB251+AB255+AB106+AB107+AB108+AB113+AB114+AB116+AB117+AB118+AB22+AB23+AB24+AB25+AB26+AB27+AB46+AB50+AB51+AB56+AB61+AB65+AB79+AB160+AB37+AB262+AB263+AB264+AB265+AB266+AB267+AB268+AB269+AB270+AB271+AB272+AB273+AB274+AB275+AB276+AB88+AB91+AB132+AB133+AB134+AB256+AB285+AB83+AB90</f>
        <v>-28858.976999999999</v>
      </c>
      <c r="AC295" s="12">
        <f t="shared" ref="AC295:AC303" si="700">AA295+AB295</f>
        <v>2632810.2949999999</v>
      </c>
      <c r="AD295" s="13">
        <f>AD236+AD238+AD258+AD259+AD261+AD246+AD248+AD250+AD251+AD255+AD106+AD107+AD108+AD113+AD114+AD116+AD117+AD118+AD22+AD23+AD24+AD25+AD26+AD27+AD46+AD50+AD51+AD56+AD61+AD65+AD79+AD160+AD37+AD262+AD263+AD264+AD265+AD266+AD267+AD268+AD269+AD270+AD271+AD272+AD273+AD274+AD275+AD276+AD88+AD91+AD132+AD133+AD134+AD256+AD285+AD83+AD90+AD93+AD95+AD138</f>
        <v>83866.409</v>
      </c>
      <c r="AE295" s="12">
        <f t="shared" ref="AE295:AE304" si="701">AC295+AD295</f>
        <v>2716676.7039999999</v>
      </c>
      <c r="AF295" s="13">
        <f>AF236+AF238+AF258+AF259+AF261+AF246+AF248+AF250+AF251+AF255+AF106+AF107+AF108+AF113+AF114+AF116+AF117+AF118+AF22+AF23+AF24+AF25+AF26+AF27+AF46+AF50+AF51+AF56+AF61+AF65+AF79+AF160+AF37+AF262+AF263+AF264+AF265+AF266+AF267+AF268+AF269+AF270+AF271+AF272+AF273+AF274+AF275+AF276+AF88+AF91+AF132+AF133+AF134+AF256+AF285+AF83+AF90+AF93+AF95+AF138</f>
        <v>0</v>
      </c>
      <c r="AG295" s="12">
        <f t="shared" ref="AG295:AG304" si="702">AE295+AF295</f>
        <v>2716676.7039999999</v>
      </c>
      <c r="AH295" s="23">
        <f>AH236+AH238+AH258+AH259+AH261+AH246+AH248+AH250+AH251+AH255+AH106+AH107+AH108+AH113+AH114+AH116+AH117+AH118+AH22+AH23+AH24+AH25+AH26+AH27+AH46+AH50+AH51+AH56+AH61+AH65+AH79+AH160+AH37+AH262+AH263+AH264+AH265+AH266+AH267+AH268+AH269+AH270+AH271+AH272+AH273+AH274+AH275+AH276+AH88+AH91+AH132+AH133+AH134+AH256+AH285+AH83+AH90+AH93+AH95+AH138+AH97+AH98+AH165</f>
        <v>253378.753</v>
      </c>
      <c r="AI295" s="40">
        <f t="shared" ref="AI295:AI304" si="703">AG295+AH295</f>
        <v>2970055.4569999999</v>
      </c>
      <c r="AJ295" s="13">
        <f>AJ236+AJ238+AJ258+AJ259+AJ261+AJ246+AJ248+AJ250+AJ251+AJ255+AJ106+AJ107+AJ108+AJ113+AJ114+AJ116+AJ117+AJ118+AJ22+AJ23+AJ24+AJ25+AJ26+AJ27+AJ46+AJ50+AJ51+AJ56+AJ61+AJ65+AJ79+AJ160+AJ37</f>
        <v>1217434.3</v>
      </c>
      <c r="AK295" s="13">
        <f>AK236+AK238+AK258+AK259+AK261+AK246+AK248+AK250+AK251+AK255+AK106+AK107+AK108+AK113+AK114+AK116+AK117+AK118+AK22+AK23+AK24+AK25+AK26+AK27+AK46+AK50+AK51+AK56+AK61+AK65+AK79+AK160+AK37+AK262+AK263+AK264+AK265+AK266+AK267+AK268+AK269+AK270+AK271+AK272+AK273+AK274</f>
        <v>-46776.10000000002</v>
      </c>
      <c r="AL295" s="13">
        <f t="shared" si="646"/>
        <v>1170658.2</v>
      </c>
      <c r="AM295" s="13">
        <f>AM236+AM238+AM258+AM259+AM261+AM246+AM248+AM250+AM251+AM255+AM106+AM107+AM108+AM113+AM114+AM116+AM117+AM118+AM22+AM23+AM24+AM25+AM26+AM27+AM46+AM50+AM51+AM56+AM61+AM65+AM79+AM160+AM37+AM262+AM263+AM264+AM265+AM266+AM267+AM268+AM269+AM270+AM271+AM272+AM273+AM274+AM275+AM276+AM88+AM91+AM132+AM133+AM134+AM256+AM285+AM83+AM90</f>
        <v>0</v>
      </c>
      <c r="AN295" s="13">
        <f t="shared" ref="AN295:AN303" si="704">AL295+AM295</f>
        <v>1170658.2</v>
      </c>
      <c r="AO295" s="13">
        <f>AO236+AO238+AO258+AO259+AO261+AO246+AO248+AO250+AO251+AO255+AO106+AO107+AO108+AO113+AO114+AO116+AO117+AO118+AO22+AO23+AO24+AO25+AO26+AO27+AO46+AO50+AO51+AO56+AO61+AO65+AO79+AO160+AO37+AO262+AO263+AO264+AO265+AO266+AO267+AO268+AO269+AO270+AO271+AO272+AO273+AO274+AO275+AO276+AO88+AO91+AO132+AO133+AO134+AO256+AO285+AO83+AO90</f>
        <v>0</v>
      </c>
      <c r="AP295" s="13">
        <f t="shared" ref="AP295:AP303" si="705">AN295+AO295</f>
        <v>1170658.2</v>
      </c>
      <c r="AQ295" s="13">
        <f>AQ236+AQ238+AQ258+AQ259+AQ261+AQ246+AQ248+AQ250+AQ251+AQ255+AQ106+AQ107+AQ108+AQ113+AQ114+AQ116+AQ117+AQ118+AQ22+AQ23+AQ24+AQ25+AQ26+AQ27+AQ46+AQ50+AQ51+AQ56+AQ61+AQ65+AQ79+AQ160+AQ37+AQ262+AQ263+AQ264+AQ265+AQ266+AQ267+AQ268+AQ269+AQ270+AQ271+AQ272+AQ273+AQ274+AQ275+AQ276+AQ88+AQ91+AQ132+AQ133+AQ134+AQ256+AQ285+AQ83+AQ90</f>
        <v>0</v>
      </c>
      <c r="AR295" s="13">
        <f t="shared" ref="AR295:AR303" si="706">AP295+AQ295</f>
        <v>1170658.2</v>
      </c>
      <c r="AS295" s="13">
        <f>AS236+AS238+AS258+AS259+AS261+AS246+AS248+AS250+AS251+AS255+AS106+AS107+AS108+AS113+AS114+AS116+AS117+AS118+AS22+AS23+AS24+AS25+AS26+AS27+AS46+AS50+AS51+AS56+AS61+AS65+AS79+AS160+AS37+AS262+AS263+AS264+AS265+AS266+AS267+AS268+AS269+AS270+AS271+AS272+AS273+AS274+AS275+AS276+AS88+AS91+AS132+AS133+AS134+AS256+AS285+AS83+AS90+AS93+AS95+AS138</f>
        <v>283790.81900000002</v>
      </c>
      <c r="AT295" s="13">
        <f t="shared" ref="AT295:AT304" si="707">AR295+AS295</f>
        <v>1454449.0189999999</v>
      </c>
      <c r="AU295" s="13">
        <f>AU236+AU238+AU258+AU259+AU261+AU246+AU248+AU250+AU251+AU255+AU106+AU107+AU108+AU113+AU114+AU116+AU117+AU118+AU22+AU23+AU24+AU25+AU26+AU27+AU46+AU50+AU51+AU56+AU61+AU65+AU79+AU160+AU37+AU262+AU263+AU264+AU265+AU266+AU267+AU268+AU269+AU270+AU271+AU272+AU273+AU274+AU275+AU276+AU88+AU91+AU132+AU133+AU134+AU256+AU285+AU83+AU90+AU93+AU95+AU138</f>
        <v>0</v>
      </c>
      <c r="AV295" s="13">
        <f t="shared" ref="AV295:AV304" si="708">AT295+AU295</f>
        <v>1454449.0189999999</v>
      </c>
      <c r="AW295" s="23">
        <f>AW236+AW238+AW258+AW259+AW261+AW246+AW248+AW250+AW251+AW255+AW106+AW107+AW108+AW113+AW114+AW116+AW117+AW118+AW22+AW23+AW24+AW25+AW26+AW27+AW46+AW50+AW51+AW56+AW61+AW65+AW79+AW160+AW37+AW262+AW263+AW264+AW265+AW266+AW267+AW268+AW269+AW270+AW271+AW272+AW273+AW274+AW275+AW276+AW88+AW91+AW132+AW133+AW134+AW256+AW285+AW83+AW90+AW93+AW95+AW138+AW97+AW98+AW165</f>
        <v>8634.6470000000118</v>
      </c>
      <c r="AX295" s="42">
        <f t="shared" ref="AX295:AX304" si="709">AV295+AW295</f>
        <v>1463083.666</v>
      </c>
      <c r="AZ295" s="10"/>
    </row>
    <row r="296" spans="1:52" x14ac:dyDescent="0.35">
      <c r="A296" s="111"/>
      <c r="B296" s="135" t="s">
        <v>3</v>
      </c>
      <c r="C296" s="139"/>
      <c r="D296" s="13">
        <f>D120+D125+D128</f>
        <v>2285747.6</v>
      </c>
      <c r="E296" s="42">
        <f>E120+E125+E128</f>
        <v>0</v>
      </c>
      <c r="F296" s="12">
        <f t="shared" si="644"/>
        <v>2285747.6</v>
      </c>
      <c r="G296" s="13">
        <f>G120+G125+G128</f>
        <v>13339.26</v>
      </c>
      <c r="H296" s="12">
        <f t="shared" si="691"/>
        <v>2299086.86</v>
      </c>
      <c r="I296" s="13">
        <f>I120+I125+I128</f>
        <v>0</v>
      </c>
      <c r="J296" s="12">
        <f t="shared" si="692"/>
        <v>2299086.86</v>
      </c>
      <c r="K296" s="13">
        <f>K120+K125+K128</f>
        <v>0</v>
      </c>
      <c r="L296" s="12">
        <f t="shared" si="693"/>
        <v>2299086.86</v>
      </c>
      <c r="M296" s="13">
        <f>M120+M125+M128</f>
        <v>1002241.904</v>
      </c>
      <c r="N296" s="12">
        <f t="shared" si="694"/>
        <v>3301328.764</v>
      </c>
      <c r="O296" s="13">
        <f>O120+O125+O128</f>
        <v>492.76900000000001</v>
      </c>
      <c r="P296" s="12">
        <f t="shared" si="695"/>
        <v>3301821.5329999998</v>
      </c>
      <c r="Q296" s="23">
        <f>Q120+Q125+Q128</f>
        <v>38171.763999999996</v>
      </c>
      <c r="R296" s="40">
        <f t="shared" si="696"/>
        <v>3339993.2969999998</v>
      </c>
      <c r="S296" s="13">
        <f>S120+S125+S128</f>
        <v>2423996.1999999997</v>
      </c>
      <c r="T296" s="42">
        <f>T120+T125+T128</f>
        <v>0</v>
      </c>
      <c r="U296" s="12">
        <f t="shared" si="645"/>
        <v>2423996.1999999997</v>
      </c>
      <c r="V296" s="13">
        <f>V120+V125+V128</f>
        <v>13333</v>
      </c>
      <c r="W296" s="12">
        <f t="shared" si="697"/>
        <v>2437329.1999999997</v>
      </c>
      <c r="X296" s="13">
        <f>X120+X125+X128</f>
        <v>0</v>
      </c>
      <c r="Y296" s="12">
        <f t="shared" si="698"/>
        <v>2437329.1999999997</v>
      </c>
      <c r="Z296" s="13">
        <f>Z120+Z125+Z128</f>
        <v>0</v>
      </c>
      <c r="AA296" s="12">
        <f t="shared" si="699"/>
        <v>2437329.1999999997</v>
      </c>
      <c r="AB296" s="13">
        <f>AB120+AB125+AB128</f>
        <v>0</v>
      </c>
      <c r="AC296" s="12">
        <f t="shared" si="700"/>
        <v>2437329.1999999997</v>
      </c>
      <c r="AD296" s="13">
        <f>AD120+AD125+AD128</f>
        <v>-1404112.203</v>
      </c>
      <c r="AE296" s="12">
        <f t="shared" si="701"/>
        <v>1033216.9969999997</v>
      </c>
      <c r="AF296" s="13">
        <f>AF120+AF125+AF128</f>
        <v>0</v>
      </c>
      <c r="AG296" s="12">
        <f t="shared" si="702"/>
        <v>1033216.9969999997</v>
      </c>
      <c r="AH296" s="23">
        <f>AH120+AH125+AH128</f>
        <v>0</v>
      </c>
      <c r="AI296" s="40">
        <f t="shared" si="703"/>
        <v>1033216.9969999997</v>
      </c>
      <c r="AJ296" s="13">
        <f>AJ120+AJ125+AJ128</f>
        <v>2885107.2000000007</v>
      </c>
      <c r="AK296" s="13">
        <f>AK120+AK125+AK128</f>
        <v>0</v>
      </c>
      <c r="AL296" s="13">
        <f t="shared" si="646"/>
        <v>2885107.2000000007</v>
      </c>
      <c r="AM296" s="13">
        <f>AM120+AM125+AM128</f>
        <v>7618.6999999999989</v>
      </c>
      <c r="AN296" s="13">
        <f t="shared" si="704"/>
        <v>2892725.9000000008</v>
      </c>
      <c r="AO296" s="13">
        <f>AO120+AO125+AO128</f>
        <v>0</v>
      </c>
      <c r="AP296" s="13">
        <f t="shared" si="705"/>
        <v>2892725.9000000008</v>
      </c>
      <c r="AQ296" s="13">
        <f>AQ120+AQ125+AQ128</f>
        <v>0</v>
      </c>
      <c r="AR296" s="13">
        <f t="shared" si="706"/>
        <v>2892725.9000000008</v>
      </c>
      <c r="AS296" s="13">
        <f>AS120+AS125+AS128</f>
        <v>-72147.930999999997</v>
      </c>
      <c r="AT296" s="13">
        <f t="shared" si="707"/>
        <v>2820577.969000001</v>
      </c>
      <c r="AU296" s="13">
        <f>AU120+AU125+AU128</f>
        <v>0</v>
      </c>
      <c r="AV296" s="13">
        <f t="shared" si="708"/>
        <v>2820577.969000001</v>
      </c>
      <c r="AW296" s="23">
        <f>AW120+AW125+AW128</f>
        <v>0</v>
      </c>
      <c r="AX296" s="42">
        <f t="shared" si="709"/>
        <v>2820577.969000001</v>
      </c>
      <c r="AZ296" s="10"/>
    </row>
    <row r="297" spans="1:52" x14ac:dyDescent="0.35">
      <c r="A297" s="111"/>
      <c r="B297" s="135" t="s">
        <v>32</v>
      </c>
      <c r="C297" s="139"/>
      <c r="D297" s="13">
        <f>D119+D143++D147+D148+D152+D153+D154+D155+D159+D170+D174+D178+D182+D186+D190+D194+D198+D202+D206+D207+D208+D212+D216+D229</f>
        <v>5364437.0999999996</v>
      </c>
      <c r="E297" s="42">
        <f>E119+E143++E147+E148+E152+E153+E154+E155+E159+E170+E174+E178+E182+E186+E190+E194+E198+E202+E206+E207+E208+E212+E216+E229+E162+E220</f>
        <v>79625.538</v>
      </c>
      <c r="F297" s="12">
        <f t="shared" si="644"/>
        <v>5444062.6379999993</v>
      </c>
      <c r="G297" s="13">
        <f>G119+G143++G147+G148+G152+G153+G154+G155+G159+G170+G174+G178+G182+G186+G190+G194+G198+G202+G206+G207+G208+G212+G216+G229+G162+G220+G221+G163+G164+G223+G224</f>
        <v>270857.48100000003</v>
      </c>
      <c r="H297" s="12">
        <f t="shared" si="691"/>
        <v>5714920.118999999</v>
      </c>
      <c r="I297" s="13">
        <f>I119+I143++I147+I148+I152+I153+I154+I155+I159+I170+I174+I178+I182+I186+I190+I194+I198+I202+I206+I207+I208+I212+I216+I229+I162+I220+I221+I163+I164+I223+I224</f>
        <v>69867.7</v>
      </c>
      <c r="J297" s="12">
        <f t="shared" si="692"/>
        <v>5784787.8189999992</v>
      </c>
      <c r="K297" s="13">
        <f>K119+K143++K147+K148+K152+K153+K154+K155+K159+K170+K174+K178+K182+K186+K190+K194+K198+K202+K206+K207+K208+K212+K216+K229+K162+K220+K221+K163+K164+K223+K224+K161</f>
        <v>21381.1</v>
      </c>
      <c r="L297" s="12">
        <f>J297+K297</f>
        <v>5806168.9189999988</v>
      </c>
      <c r="M297" s="13">
        <f>M119+M143++M147+M148+M152+M153+M154+M155+M159+M170+M174+M178+M182+M186+M190+M194+M198+M202+M206+M207+M208+M212+M216+M229+M162+M220+M221+M163+M164+M223+M224+M161+M225</f>
        <v>-475717.85999999993</v>
      </c>
      <c r="N297" s="12">
        <f>L297+M297</f>
        <v>5330451.0589999985</v>
      </c>
      <c r="O297" s="13">
        <f>O119+O143++O147+O148+O152+O153+O154+O155+O159+O170+O174+O178+O182+O186+O190+O194+O198+O202+O206+O207+O208+O212+O216+O229+O162+O220+O221+O163+O164+O223+O224+O161+O225</f>
        <v>0</v>
      </c>
      <c r="P297" s="12">
        <f>N297+O297</f>
        <v>5330451.0589999985</v>
      </c>
      <c r="Q297" s="23">
        <f>Q119+Q143++Q147+Q148+Q152+Q153+Q154+Q155+Q159+Q170+Q174+Q178+Q182+Q186+Q190+Q194+Q198+Q202+Q206+Q207+Q208+Q212+Q216+Q229+Q162+Q220+Q221+Q163+Q164+Q223+Q224+Q161+Q225</f>
        <v>-21398.400000000001</v>
      </c>
      <c r="R297" s="40">
        <f>P297+Q297</f>
        <v>5309052.6589999981</v>
      </c>
      <c r="S297" s="13">
        <f>S119+S143++S147+S148+S152+S153+S154+S155+S159+S170+S174+S178+S182+S186+S190+S194+S198+S202+S206+S207+S208+S212+S216+S229</f>
        <v>3977151.9999999995</v>
      </c>
      <c r="T297" s="42">
        <f>T119+T143++T147+T148+T152+T153+T154+T155+T159+T170+T174+T178+T182+T186+T190+T194+T198+T202+T206+T207+T208+T212+T216+T229+T162+T220</f>
        <v>0</v>
      </c>
      <c r="U297" s="12">
        <f t="shared" si="645"/>
        <v>3977151.9999999995</v>
      </c>
      <c r="V297" s="13">
        <f>V119+V143++V147+V148+V152+V153+V154+V155+V159+V170+V174+V178+V182+V186+V190+V194+V198+V202+V206+V207+V208+V212+V216+V229+V162+V220+V221+V163+V164+V223+V224</f>
        <v>-32677.599999999999</v>
      </c>
      <c r="W297" s="12">
        <f t="shared" si="697"/>
        <v>3944474.3999999994</v>
      </c>
      <c r="X297" s="13">
        <f>X119+X143++X147+X148+X152+X153+X154+X155+X159+X170+X174+X178+X182+X186+X190+X194+X198+X202+X206+X207+X208+X212+X216+X229+X162+X220+X221+X163+X164+X223+X224</f>
        <v>0</v>
      </c>
      <c r="Y297" s="12">
        <f t="shared" si="698"/>
        <v>3944474.3999999994</v>
      </c>
      <c r="Z297" s="13">
        <f>Z119+Z143++Z147+Z148+Z152+Z153+Z154+Z155+Z159+Z170+Z174+Z178+Z182+Z186+Z190+Z194+Z198+Z202+Z206+Z207+Z208+Z212+Z216+Z229+Z162+Z220+Z221+Z163+Z164+Z223+Z224</f>
        <v>-84124.5</v>
      </c>
      <c r="AA297" s="12">
        <f t="shared" si="699"/>
        <v>3860349.8999999994</v>
      </c>
      <c r="AB297" s="13">
        <f>AB119+AB143++AB147+AB148+AB152+AB153+AB154+AB155+AB159+AB170+AB174+AB178+AB182+AB186+AB190+AB194+AB198+AB202+AB206+AB207+AB208+AB212+AB216+AB229+AB162+AB220+AB221+AB163+AB164+AB223+AB224+AB161</f>
        <v>0</v>
      </c>
      <c r="AC297" s="12">
        <f t="shared" si="700"/>
        <v>3860349.8999999994</v>
      </c>
      <c r="AD297" s="13">
        <f>AD119+AD143++AD147+AD148+AD152+AD153+AD154+AD155+AD159+AD170+AD174+AD178+AD182+AD186+AD190+AD194+AD198+AD202+AD206+AD207+AD208+AD212+AD216+AD229+AD162+AD220+AD221+AD163+AD164+AD223+AD224+AD161+AD225</f>
        <v>507509.15999999992</v>
      </c>
      <c r="AE297" s="12">
        <f t="shared" si="701"/>
        <v>4367859.0599999996</v>
      </c>
      <c r="AF297" s="13">
        <f>AF119+AF143++AF147+AF148+AF152+AF153+AF154+AF155+AF159+AF170+AF174+AF178+AF182+AF186+AF190+AF194+AF198+AF202+AF206+AF207+AF208+AF212+AF216+AF229+AF162+AF220+AF221+AF163+AF164+AF223+AF224+AF161+AF225</f>
        <v>0</v>
      </c>
      <c r="AG297" s="12">
        <f t="shared" si="702"/>
        <v>4367859.0599999996</v>
      </c>
      <c r="AH297" s="23">
        <f>AH119+AH143++AH147+AH148+AH152+AH153+AH154+AH155+AH159+AH170+AH174+AH178+AH182+AH186+AH190+AH194+AH198+AH202+AH206+AH207+AH208+AH212+AH216+AH229+AH162+AH220+AH221+AH163+AH164+AH223+AH224+AH161+AH225</f>
        <v>21398.400000000001</v>
      </c>
      <c r="AI297" s="40">
        <f t="shared" si="703"/>
        <v>4389257.46</v>
      </c>
      <c r="AJ297" s="13">
        <f>AJ119+AJ143++AJ147+AJ148+AJ152+AJ153+AJ154+AJ155+AJ159+AJ170+AJ174+AJ178+AJ182+AJ186+AJ190+AJ194+AJ198+AJ202+AJ206+AJ207+AJ208+AJ212+AJ216+AJ229</f>
        <v>3887059.7</v>
      </c>
      <c r="AK297" s="13">
        <f>AK119+AK143++AK147+AK148+AK152+AK153+AK154+AK155+AK159+AK170+AK174+AK178+AK182+AK186+AK190+AK194+AK198+AK202+AK206+AK207+AK208+AK212+AK216+AK229+AK162+AK220</f>
        <v>0</v>
      </c>
      <c r="AL297" s="13">
        <f t="shared" si="646"/>
        <v>3887059.7</v>
      </c>
      <c r="AM297" s="13">
        <f>AM119+AM143++AM147+AM148+AM152+AM153+AM154+AM155+AM159+AM170+AM174+AM178+AM182+AM186+AM190+AM194+AM198+AM202+AM206+AM207+AM208+AM212+AM216+AM229+AM162+AM220+AM221+AM163+AM164+AM223+AM224</f>
        <v>-155766</v>
      </c>
      <c r="AN297" s="13">
        <f t="shared" si="704"/>
        <v>3731293.7</v>
      </c>
      <c r="AO297" s="13">
        <f>AO119+AO143++AO147+AO148+AO152+AO153+AO154+AO155+AO159+AO170+AO174+AO178+AO182+AO186+AO190+AO194+AO198+AO202+AO206+AO207+AO208+AO212+AO216+AO229+AO162+AO220+AO221+AO163+AO164+AO223+AO224</f>
        <v>-28221.546999999999</v>
      </c>
      <c r="AP297" s="13">
        <f t="shared" si="705"/>
        <v>3703072.1530000004</v>
      </c>
      <c r="AQ297" s="13">
        <f>AQ119+AQ143++AQ147+AQ148+AQ152+AQ153+AQ154+AQ155+AQ159+AQ170+AQ174+AQ178+AQ182+AQ186+AQ190+AQ194+AQ198+AQ202+AQ206+AQ207+AQ208+AQ212+AQ216+AQ229+AQ162+AQ220+AQ221+AQ163+AQ164+AQ223+AQ224+AQ161</f>
        <v>28221.546999999999</v>
      </c>
      <c r="AR297" s="13">
        <f t="shared" si="706"/>
        <v>3731293.7</v>
      </c>
      <c r="AS297" s="13">
        <f>AS119+AS143++AS147+AS148+AS152+AS153+AS154+AS155+AS159+AS170+AS174+AS178+AS182+AS186+AS190+AS194+AS198+AS202+AS206+AS207+AS208+AS212+AS216+AS229+AS162+AS220+AS221+AS163+AS164+AS223+AS224+AS161+AS225</f>
        <v>0</v>
      </c>
      <c r="AT297" s="13">
        <f t="shared" si="707"/>
        <v>3731293.7</v>
      </c>
      <c r="AU297" s="13">
        <f>AU119+AU143++AU147+AU148+AU152+AU153+AU154+AU155+AU159+AU170+AU174+AU178+AU182+AU186+AU190+AU194+AU198+AU202+AU206+AU207+AU208+AU212+AU216+AU229+AU162+AU220+AU221+AU163+AU164+AU223+AU224+AU161+AU225</f>
        <v>0</v>
      </c>
      <c r="AV297" s="13">
        <f t="shared" si="708"/>
        <v>3731293.7</v>
      </c>
      <c r="AW297" s="23">
        <f>AW119+AW143++AW147+AW148+AW152+AW153+AW154+AW155+AW159+AW170+AW174+AW178+AW182+AW186+AW190+AW194+AW198+AW202+AW206+AW207+AW208+AW212+AW216+AW229+AW162+AW220+AW221+AW163+AW164+AW223+AW224+AW161+AW225</f>
        <v>0</v>
      </c>
      <c r="AX297" s="42">
        <f t="shared" si="709"/>
        <v>3731293.7</v>
      </c>
      <c r="AZ297" s="10"/>
    </row>
    <row r="298" spans="1:52" x14ac:dyDescent="0.35">
      <c r="A298" s="112"/>
      <c r="B298" s="135" t="s">
        <v>11</v>
      </c>
      <c r="C298" s="139"/>
      <c r="D298" s="13">
        <f>D32+D45+D55+D60+D66+D70+D74+D75+D76+D77+D78+D80+D81+D41</f>
        <v>61669.000000000007</v>
      </c>
      <c r="E298" s="42">
        <f>E32+E45+E55+E60+E66+E70+E74+E75+E76+E77+E78+E80+E81+E41</f>
        <v>0</v>
      </c>
      <c r="F298" s="12">
        <f t="shared" si="644"/>
        <v>61669.000000000007</v>
      </c>
      <c r="G298" s="13">
        <f>G32+G45+G55+G60+G66+G70+G74+G75+G76+G77+G78+G80+G81+G41+G82+G89</f>
        <v>35610.94</v>
      </c>
      <c r="H298" s="12">
        <f t="shared" si="691"/>
        <v>97279.94</v>
      </c>
      <c r="I298" s="13">
        <f>I32+I45+I55+I60+I66+I70+I74+I75+I76+I77+I78+I80+I81+I41+I82+I89</f>
        <v>0</v>
      </c>
      <c r="J298" s="12">
        <f t="shared" si="692"/>
        <v>97279.94</v>
      </c>
      <c r="K298" s="13">
        <f>K32+K45+K55+K60+K66+K70+K74+K75+K76+K77+K78+K80+K81+K41+K82+K89</f>
        <v>0</v>
      </c>
      <c r="L298" s="12">
        <f t="shared" si="693"/>
        <v>97279.94</v>
      </c>
      <c r="M298" s="13">
        <f>M32+M45+M55+M60+M66+M70+M74+M75+M76+M77+M78+M80+M81+M41+M82+M89+M92+M94+M96</f>
        <v>18216.060000000001</v>
      </c>
      <c r="N298" s="12">
        <f t="shared" ref="N298:N304" si="710">L298+M298</f>
        <v>115496</v>
      </c>
      <c r="O298" s="13">
        <f>O32+O45+O55+O60+O66+O70+O74+O75+O76+O77+O78+O80+O81+O41+O82+O89+O92+O94+O96</f>
        <v>0</v>
      </c>
      <c r="P298" s="12">
        <f t="shared" ref="P298:P304" si="711">N298+O298</f>
        <v>115496</v>
      </c>
      <c r="Q298" s="23">
        <f>Q32+Q45+Q55+Q60+Q66+Q70+Q74+Q75+Q76+Q77+Q78+Q80+Q81+Q41+Q82+Q89+Q92+Q94+Q96+Q105</f>
        <v>69106.292000000001</v>
      </c>
      <c r="R298" s="40">
        <f t="shared" ref="R298:R304" si="712">P298+Q298</f>
        <v>184602.29200000002</v>
      </c>
      <c r="S298" s="13">
        <f>S32+S45+S55+S60+S66+S70+S74+S75+S76+S77+S78+S80+S81+S41</f>
        <v>203735.49999999997</v>
      </c>
      <c r="T298" s="42">
        <f>T32+T45+T55+T60+T66+T70+T74+T75+T76+T77+T78+T80+T81+T41</f>
        <v>-90261.3</v>
      </c>
      <c r="U298" s="12">
        <f t="shared" si="645"/>
        <v>113474.19999999997</v>
      </c>
      <c r="V298" s="13">
        <f>V32+V45+V55+V60+V66+V70+V74+V75+V76+V77+V78+V80+V81+V41+V84+V89</f>
        <v>0</v>
      </c>
      <c r="W298" s="12">
        <f t="shared" si="697"/>
        <v>113474.19999999997</v>
      </c>
      <c r="X298" s="13">
        <f>X32+X45+X55+X60+X66+X70+X74+X75+X76+X77+X78+X80+X81+X41+X84+X89</f>
        <v>0</v>
      </c>
      <c r="Y298" s="12">
        <f t="shared" si="698"/>
        <v>113474.19999999997</v>
      </c>
      <c r="Z298" s="13">
        <f>Z32+Z45+Z55+Z60+Z66+Z70+Z74+Z75+Z76+Z77+Z78+Z80+Z81+Z41+Z84+Z89</f>
        <v>0</v>
      </c>
      <c r="AA298" s="12">
        <f t="shared" si="699"/>
        <v>113474.19999999997</v>
      </c>
      <c r="AB298" s="13">
        <f>AB32+AB45+AB55+AB60+AB66+AB70+AB74+AB75+AB76+AB77+AB78+AB80+AB81+AB41+AB84+AB89</f>
        <v>0</v>
      </c>
      <c r="AC298" s="12">
        <f t="shared" si="700"/>
        <v>113474.19999999997</v>
      </c>
      <c r="AD298" s="13">
        <f>AD32+AD45+AD55+AD60+AD66+AD70+AD74+AD75+AD76+AD77+AD78+AD80+AD81+AD41+AD82+AD89+AD92+AD94+AD96</f>
        <v>0</v>
      </c>
      <c r="AE298" s="12">
        <f t="shared" si="701"/>
        <v>113474.19999999997</v>
      </c>
      <c r="AF298" s="13">
        <f>AF32+AF45+AF55+AF60+AF66+AF70+AF74+AF75+AF76+AF77+AF78+AF80+AF81+AF41+AF82+AF89+AF92+AF94+AF96</f>
        <v>0</v>
      </c>
      <c r="AG298" s="12">
        <f t="shared" si="702"/>
        <v>113474.19999999997</v>
      </c>
      <c r="AH298" s="23">
        <f>AH32+AH45+AH55+AH60+AH66+AH70+AH74+AH75+AH76+AH77+AH78+AH80+AH81+AH41+AH82+AH89+AH92+AH94+AH96</f>
        <v>0</v>
      </c>
      <c r="AI298" s="40">
        <f t="shared" si="703"/>
        <v>113474.19999999997</v>
      </c>
      <c r="AJ298" s="13">
        <f>AJ32+AJ45+AJ55+AJ60+AJ66+AJ70+AJ74+AJ75+AJ76+AJ77+AJ78+AJ80+AJ81+AJ41</f>
        <v>107856.9</v>
      </c>
      <c r="AK298" s="13">
        <f>AK32+AK45+AK55+AK60+AK66+AK70+AK74+AK75+AK76+AK77+AK78+AK80+AK81+AK41</f>
        <v>-59234</v>
      </c>
      <c r="AL298" s="13">
        <f t="shared" si="646"/>
        <v>48622.899999999994</v>
      </c>
      <c r="AM298" s="13">
        <f>AM32+AM45+AM55+AM60+AM66+AM70+AM74+AM75+AM76+AM77+AM78+AM80+AM81+AM41+AM84+AM89</f>
        <v>0</v>
      </c>
      <c r="AN298" s="13">
        <f t="shared" si="704"/>
        <v>48622.899999999994</v>
      </c>
      <c r="AO298" s="13">
        <f>AO32+AO45+AO55+AO60+AO66+AO70+AO74+AO75+AO76+AO77+AO78+AO80+AO81+AO41+AO84+AO89</f>
        <v>0</v>
      </c>
      <c r="AP298" s="13">
        <f t="shared" si="705"/>
        <v>48622.899999999994</v>
      </c>
      <c r="AQ298" s="13">
        <f>AQ32+AQ45+AQ55+AQ60+AQ66+AQ70+AQ74+AQ75+AQ76+AQ77+AQ78+AQ80+AQ81+AQ41+AQ84+AQ89</f>
        <v>0</v>
      </c>
      <c r="AR298" s="13">
        <f t="shared" si="706"/>
        <v>48622.899999999994</v>
      </c>
      <c r="AS298" s="13">
        <f>AS32+AS45+AS55+AS60+AS66+AS70+AS74+AS75+AS76+AS77+AS78+AS80+AS81+AS41+AS82+AS89+AS92+AS94+AS96</f>
        <v>1563.701</v>
      </c>
      <c r="AT298" s="13">
        <f t="shared" si="707"/>
        <v>50186.600999999995</v>
      </c>
      <c r="AU298" s="13">
        <f>AU32+AU45+AU55+AU60+AU66+AU70+AU74+AU75+AU76+AU77+AU78+AU80+AU81+AU41+AU82+AU89+AU92+AU94+AU96</f>
        <v>0</v>
      </c>
      <c r="AV298" s="13">
        <f t="shared" si="708"/>
        <v>50186.600999999995</v>
      </c>
      <c r="AW298" s="23">
        <f>AW32+AW45+AW55+AW60+AW66+AW70+AW74+AW75+AW76+AW77+AW78+AW80+AW81+AW41+AW82+AW89+AW92+AW94+AW96</f>
        <v>40.652999999999999</v>
      </c>
      <c r="AX298" s="42">
        <f t="shared" si="709"/>
        <v>50227.253999999994</v>
      </c>
    </row>
    <row r="299" spans="1:52" x14ac:dyDescent="0.35">
      <c r="A299" s="112"/>
      <c r="B299" s="135" t="s">
        <v>31</v>
      </c>
      <c r="C299" s="139"/>
      <c r="D299" s="13">
        <f>D281</f>
        <v>300000</v>
      </c>
      <c r="E299" s="42">
        <f>E281</f>
        <v>0</v>
      </c>
      <c r="F299" s="12">
        <f t="shared" si="644"/>
        <v>300000</v>
      </c>
      <c r="G299" s="13">
        <f>G281+G222</f>
        <v>91723.186000000002</v>
      </c>
      <c r="H299" s="12">
        <f t="shared" si="691"/>
        <v>391723.18599999999</v>
      </c>
      <c r="I299" s="13">
        <f>I281+I222</f>
        <v>0</v>
      </c>
      <c r="J299" s="12">
        <f t="shared" si="692"/>
        <v>391723.18599999999</v>
      </c>
      <c r="K299" s="13">
        <f>K281+K222</f>
        <v>0</v>
      </c>
      <c r="L299" s="12">
        <f t="shared" si="693"/>
        <v>391723.18599999999</v>
      </c>
      <c r="M299" s="13">
        <f>M281+M222</f>
        <v>0</v>
      </c>
      <c r="N299" s="12">
        <f t="shared" si="710"/>
        <v>391723.18599999999</v>
      </c>
      <c r="O299" s="13">
        <f>O281+O222</f>
        <v>0</v>
      </c>
      <c r="P299" s="12">
        <f t="shared" si="711"/>
        <v>391723.18599999999</v>
      </c>
      <c r="Q299" s="23">
        <f>Q281+Q222</f>
        <v>-91723.186000000002</v>
      </c>
      <c r="R299" s="40">
        <f t="shared" si="712"/>
        <v>300000</v>
      </c>
      <c r="S299" s="13">
        <f t="shared" ref="S299:AJ299" si="713">S281</f>
        <v>0</v>
      </c>
      <c r="T299" s="42">
        <f>T281</f>
        <v>0</v>
      </c>
      <c r="U299" s="12">
        <f t="shared" si="645"/>
        <v>0</v>
      </c>
      <c r="V299" s="13">
        <f>V281+V222</f>
        <v>0</v>
      </c>
      <c r="W299" s="12">
        <f t="shared" si="697"/>
        <v>0</v>
      </c>
      <c r="X299" s="13">
        <f>X281+X222</f>
        <v>0</v>
      </c>
      <c r="Y299" s="12">
        <f t="shared" si="698"/>
        <v>0</v>
      </c>
      <c r="Z299" s="13">
        <f>Z281+Z222</f>
        <v>0</v>
      </c>
      <c r="AA299" s="12">
        <f t="shared" si="699"/>
        <v>0</v>
      </c>
      <c r="AB299" s="13">
        <f>AB281+AB222</f>
        <v>0</v>
      </c>
      <c r="AC299" s="12">
        <f t="shared" si="700"/>
        <v>0</v>
      </c>
      <c r="AD299" s="13">
        <f>AD281+AD222</f>
        <v>0</v>
      </c>
      <c r="AE299" s="12">
        <f t="shared" si="701"/>
        <v>0</v>
      </c>
      <c r="AF299" s="13">
        <f>AF281+AF222</f>
        <v>0</v>
      </c>
      <c r="AG299" s="12">
        <f t="shared" si="702"/>
        <v>0</v>
      </c>
      <c r="AH299" s="23">
        <f>AH281+AH222</f>
        <v>0</v>
      </c>
      <c r="AI299" s="40">
        <f t="shared" si="703"/>
        <v>0</v>
      </c>
      <c r="AJ299" s="13">
        <f t="shared" si="713"/>
        <v>0</v>
      </c>
      <c r="AK299" s="13">
        <f>AK281</f>
        <v>0</v>
      </c>
      <c r="AL299" s="13">
        <f t="shared" si="646"/>
        <v>0</v>
      </c>
      <c r="AM299" s="13">
        <f>AM281+AM222</f>
        <v>0</v>
      </c>
      <c r="AN299" s="13">
        <f t="shared" si="704"/>
        <v>0</v>
      </c>
      <c r="AO299" s="13">
        <f>AO281+AO222</f>
        <v>0</v>
      </c>
      <c r="AP299" s="13">
        <f t="shared" si="705"/>
        <v>0</v>
      </c>
      <c r="AQ299" s="13">
        <f>AQ281+AQ222</f>
        <v>0</v>
      </c>
      <c r="AR299" s="13">
        <f t="shared" si="706"/>
        <v>0</v>
      </c>
      <c r="AS299" s="13">
        <f>AS281+AS222</f>
        <v>0</v>
      </c>
      <c r="AT299" s="13">
        <f t="shared" si="707"/>
        <v>0</v>
      </c>
      <c r="AU299" s="13">
        <f>AU281+AU222</f>
        <v>0</v>
      </c>
      <c r="AV299" s="13">
        <f t="shared" si="708"/>
        <v>0</v>
      </c>
      <c r="AW299" s="23">
        <f>AW281+AW222</f>
        <v>0</v>
      </c>
      <c r="AX299" s="42">
        <f t="shared" si="709"/>
        <v>0</v>
      </c>
    </row>
    <row r="300" spans="1:52" x14ac:dyDescent="0.35">
      <c r="A300" s="112"/>
      <c r="B300" s="135" t="s">
        <v>129</v>
      </c>
      <c r="C300" s="139"/>
      <c r="D300" s="16">
        <f>D237</f>
        <v>0</v>
      </c>
      <c r="E300" s="43">
        <f>E237</f>
        <v>0</v>
      </c>
      <c r="F300" s="12">
        <f t="shared" si="644"/>
        <v>0</v>
      </c>
      <c r="G300" s="16">
        <f>G237</f>
        <v>0</v>
      </c>
      <c r="H300" s="12">
        <f t="shared" si="691"/>
        <v>0</v>
      </c>
      <c r="I300" s="13">
        <f>I237</f>
        <v>0</v>
      </c>
      <c r="J300" s="12">
        <f t="shared" si="692"/>
        <v>0</v>
      </c>
      <c r="K300" s="13">
        <f>K237</f>
        <v>0</v>
      </c>
      <c r="L300" s="12">
        <f t="shared" si="693"/>
        <v>0</v>
      </c>
      <c r="M300" s="13">
        <f>M237</f>
        <v>0</v>
      </c>
      <c r="N300" s="12">
        <f t="shared" si="710"/>
        <v>0</v>
      </c>
      <c r="O300" s="13">
        <f>O237</f>
        <v>0</v>
      </c>
      <c r="P300" s="12">
        <f t="shared" si="711"/>
        <v>0</v>
      </c>
      <c r="Q300" s="23">
        <f>Q237</f>
        <v>0</v>
      </c>
      <c r="R300" s="40">
        <f t="shared" si="712"/>
        <v>0</v>
      </c>
      <c r="S300" s="16">
        <f>S237</f>
        <v>13981.8</v>
      </c>
      <c r="T300" s="43">
        <f>T237</f>
        <v>0</v>
      </c>
      <c r="U300" s="12">
        <f t="shared" si="645"/>
        <v>13981.8</v>
      </c>
      <c r="V300" s="16">
        <f>V237</f>
        <v>0</v>
      </c>
      <c r="W300" s="12">
        <f t="shared" si="697"/>
        <v>13981.8</v>
      </c>
      <c r="X300" s="16">
        <f>X237</f>
        <v>0</v>
      </c>
      <c r="Y300" s="12">
        <f t="shared" si="698"/>
        <v>13981.8</v>
      </c>
      <c r="Z300" s="16">
        <f>Z237</f>
        <v>0</v>
      </c>
      <c r="AA300" s="12">
        <f t="shared" si="699"/>
        <v>13981.8</v>
      </c>
      <c r="AB300" s="13">
        <f>AB237</f>
        <v>0</v>
      </c>
      <c r="AC300" s="12">
        <f t="shared" si="700"/>
        <v>13981.8</v>
      </c>
      <c r="AD300" s="13">
        <f>AD237</f>
        <v>0</v>
      </c>
      <c r="AE300" s="12">
        <f t="shared" si="701"/>
        <v>13981.8</v>
      </c>
      <c r="AF300" s="13">
        <f>AF237</f>
        <v>0</v>
      </c>
      <c r="AG300" s="12">
        <f t="shared" si="702"/>
        <v>13981.8</v>
      </c>
      <c r="AH300" s="23">
        <f>AH237</f>
        <v>0</v>
      </c>
      <c r="AI300" s="40">
        <f t="shared" si="703"/>
        <v>13981.8</v>
      </c>
      <c r="AJ300" s="16">
        <f>AJ237</f>
        <v>0</v>
      </c>
      <c r="AK300" s="16">
        <f>AK237</f>
        <v>0</v>
      </c>
      <c r="AL300" s="13">
        <f t="shared" si="646"/>
        <v>0</v>
      </c>
      <c r="AM300" s="16">
        <f>AM237</f>
        <v>0</v>
      </c>
      <c r="AN300" s="13">
        <f t="shared" si="704"/>
        <v>0</v>
      </c>
      <c r="AO300" s="16">
        <f>AO237</f>
        <v>0</v>
      </c>
      <c r="AP300" s="13">
        <f t="shared" si="705"/>
        <v>0</v>
      </c>
      <c r="AQ300" s="13">
        <f>AQ237</f>
        <v>0</v>
      </c>
      <c r="AR300" s="13">
        <f t="shared" si="706"/>
        <v>0</v>
      </c>
      <c r="AS300" s="13">
        <f>AS237</f>
        <v>0</v>
      </c>
      <c r="AT300" s="13">
        <f t="shared" si="707"/>
        <v>0</v>
      </c>
      <c r="AU300" s="13">
        <f>AU237</f>
        <v>0</v>
      </c>
      <c r="AV300" s="13">
        <f t="shared" si="708"/>
        <v>0</v>
      </c>
      <c r="AW300" s="23">
        <f>AW237</f>
        <v>0</v>
      </c>
      <c r="AX300" s="42">
        <f t="shared" si="709"/>
        <v>0</v>
      </c>
    </row>
    <row r="301" spans="1:52" x14ac:dyDescent="0.35">
      <c r="A301" s="112"/>
      <c r="B301" s="135" t="s">
        <v>132</v>
      </c>
      <c r="C301" s="139"/>
      <c r="D301" s="16">
        <f>D249+D247</f>
        <v>9180.5</v>
      </c>
      <c r="E301" s="43">
        <f>E249+E247</f>
        <v>0</v>
      </c>
      <c r="F301" s="12">
        <f t="shared" si="644"/>
        <v>9180.5</v>
      </c>
      <c r="G301" s="16">
        <f>G249+G247</f>
        <v>0</v>
      </c>
      <c r="H301" s="12">
        <f t="shared" si="691"/>
        <v>9180.5</v>
      </c>
      <c r="I301" s="13">
        <f>I249+I247</f>
        <v>-4699.8</v>
      </c>
      <c r="J301" s="12">
        <f t="shared" si="692"/>
        <v>4480.7</v>
      </c>
      <c r="K301" s="13">
        <f>K249+K247</f>
        <v>4699.8</v>
      </c>
      <c r="L301" s="12">
        <f t="shared" si="693"/>
        <v>9180.5</v>
      </c>
      <c r="M301" s="13">
        <f>M249+M247</f>
        <v>0</v>
      </c>
      <c r="N301" s="12">
        <f t="shared" si="710"/>
        <v>9180.5</v>
      </c>
      <c r="O301" s="13">
        <f>O249+O247</f>
        <v>0</v>
      </c>
      <c r="P301" s="12">
        <f t="shared" si="711"/>
        <v>9180.5</v>
      </c>
      <c r="Q301" s="23">
        <f>Q249+Q247</f>
        <v>-4480.7</v>
      </c>
      <c r="R301" s="40">
        <f t="shared" si="712"/>
        <v>4699.8</v>
      </c>
      <c r="S301" s="16">
        <f t="shared" ref="S301:AJ301" si="714">S249+S247</f>
        <v>0</v>
      </c>
      <c r="T301" s="43">
        <f>T249+T247</f>
        <v>0</v>
      </c>
      <c r="U301" s="12">
        <f t="shared" si="645"/>
        <v>0</v>
      </c>
      <c r="V301" s="16">
        <f>V249+V247</f>
        <v>0</v>
      </c>
      <c r="W301" s="12">
        <f t="shared" si="697"/>
        <v>0</v>
      </c>
      <c r="X301" s="16">
        <f>X249+X247</f>
        <v>0</v>
      </c>
      <c r="Y301" s="12">
        <f t="shared" si="698"/>
        <v>0</v>
      </c>
      <c r="Z301" s="16">
        <f>Z249+Z247</f>
        <v>0</v>
      </c>
      <c r="AA301" s="12">
        <f t="shared" si="699"/>
        <v>0</v>
      </c>
      <c r="AB301" s="13">
        <f>AB249+AB247</f>
        <v>0</v>
      </c>
      <c r="AC301" s="12">
        <f t="shared" si="700"/>
        <v>0</v>
      </c>
      <c r="AD301" s="13">
        <f>AD249+AD247</f>
        <v>0</v>
      </c>
      <c r="AE301" s="12">
        <f t="shared" si="701"/>
        <v>0</v>
      </c>
      <c r="AF301" s="13">
        <f>AF249+AF247</f>
        <v>0</v>
      </c>
      <c r="AG301" s="12">
        <f t="shared" si="702"/>
        <v>0</v>
      </c>
      <c r="AH301" s="23">
        <f>AH249+AH247</f>
        <v>4480.7</v>
      </c>
      <c r="AI301" s="40">
        <f t="shared" si="703"/>
        <v>4480.7</v>
      </c>
      <c r="AJ301" s="16">
        <f t="shared" si="714"/>
        <v>0</v>
      </c>
      <c r="AK301" s="16">
        <f>AK249+AK247</f>
        <v>0</v>
      </c>
      <c r="AL301" s="13">
        <f t="shared" si="646"/>
        <v>0</v>
      </c>
      <c r="AM301" s="16">
        <f>AM249+AM247</f>
        <v>0</v>
      </c>
      <c r="AN301" s="13">
        <f t="shared" si="704"/>
        <v>0</v>
      </c>
      <c r="AO301" s="16">
        <f>AO249+AO247</f>
        <v>0</v>
      </c>
      <c r="AP301" s="13">
        <f t="shared" si="705"/>
        <v>0</v>
      </c>
      <c r="AQ301" s="13">
        <f>AQ249+AQ247</f>
        <v>0</v>
      </c>
      <c r="AR301" s="13">
        <f t="shared" si="706"/>
        <v>0</v>
      </c>
      <c r="AS301" s="13">
        <f>AS249+AS247</f>
        <v>0</v>
      </c>
      <c r="AT301" s="13">
        <f t="shared" si="707"/>
        <v>0</v>
      </c>
      <c r="AU301" s="13">
        <f>AU249+AU247</f>
        <v>0</v>
      </c>
      <c r="AV301" s="13">
        <f t="shared" si="708"/>
        <v>0</v>
      </c>
      <c r="AW301" s="23">
        <f>AW249+AW247</f>
        <v>0</v>
      </c>
      <c r="AX301" s="42">
        <f t="shared" si="709"/>
        <v>0</v>
      </c>
    </row>
    <row r="302" spans="1:52" x14ac:dyDescent="0.35">
      <c r="A302" s="112"/>
      <c r="B302" s="135" t="s">
        <v>251</v>
      </c>
      <c r="C302" s="139"/>
      <c r="D302" s="33"/>
      <c r="E302" s="42">
        <f>E115</f>
        <v>2697</v>
      </c>
      <c r="F302" s="12">
        <f t="shared" si="644"/>
        <v>2697</v>
      </c>
      <c r="G302" s="13">
        <f>G115+G135</f>
        <v>0</v>
      </c>
      <c r="H302" s="12">
        <f t="shared" si="691"/>
        <v>2697</v>
      </c>
      <c r="I302" s="13">
        <f>I115+I135</f>
        <v>0</v>
      </c>
      <c r="J302" s="12">
        <f t="shared" si="692"/>
        <v>2697</v>
      </c>
      <c r="K302" s="13">
        <f>K115+K135</f>
        <v>0</v>
      </c>
      <c r="L302" s="12">
        <f t="shared" si="693"/>
        <v>2697</v>
      </c>
      <c r="M302" s="13">
        <f>M115+M135</f>
        <v>0</v>
      </c>
      <c r="N302" s="12">
        <f t="shared" si="710"/>
        <v>2697</v>
      </c>
      <c r="O302" s="13">
        <f>O115+O135</f>
        <v>0</v>
      </c>
      <c r="P302" s="12">
        <f t="shared" si="711"/>
        <v>2697</v>
      </c>
      <c r="Q302" s="23">
        <f>Q115+Q135</f>
        <v>0</v>
      </c>
      <c r="R302" s="40">
        <f t="shared" si="712"/>
        <v>2697</v>
      </c>
      <c r="S302" s="33"/>
      <c r="T302" s="42">
        <f>T115</f>
        <v>6293</v>
      </c>
      <c r="U302" s="12">
        <f t="shared" si="645"/>
        <v>6293</v>
      </c>
      <c r="V302" s="13">
        <f>V115+V135</f>
        <v>2850</v>
      </c>
      <c r="W302" s="12">
        <f t="shared" si="697"/>
        <v>9143</v>
      </c>
      <c r="X302" s="13">
        <f>X115+X135</f>
        <v>-2850</v>
      </c>
      <c r="Y302" s="12">
        <f t="shared" si="698"/>
        <v>6293</v>
      </c>
      <c r="Z302" s="13">
        <f>Z115+Z135</f>
        <v>0</v>
      </c>
      <c r="AA302" s="12">
        <f t="shared" si="699"/>
        <v>6293</v>
      </c>
      <c r="AB302" s="13">
        <f>AB115+AB135</f>
        <v>0</v>
      </c>
      <c r="AC302" s="12">
        <f t="shared" si="700"/>
        <v>6293</v>
      </c>
      <c r="AD302" s="13">
        <f>AD115+AD135</f>
        <v>0</v>
      </c>
      <c r="AE302" s="12">
        <f t="shared" si="701"/>
        <v>6293</v>
      </c>
      <c r="AF302" s="13">
        <f>AF115+AF135</f>
        <v>0</v>
      </c>
      <c r="AG302" s="12">
        <f t="shared" si="702"/>
        <v>6293</v>
      </c>
      <c r="AH302" s="23">
        <f>AH115+AH135</f>
        <v>0</v>
      </c>
      <c r="AI302" s="40">
        <f t="shared" si="703"/>
        <v>6293</v>
      </c>
      <c r="AJ302" s="33"/>
      <c r="AK302" s="33">
        <f>AK115</f>
        <v>0</v>
      </c>
      <c r="AL302" s="13">
        <f t="shared" si="646"/>
        <v>0</v>
      </c>
      <c r="AM302" s="33">
        <f>AM115+AM135</f>
        <v>0</v>
      </c>
      <c r="AN302" s="13">
        <f t="shared" si="704"/>
        <v>0</v>
      </c>
      <c r="AO302" s="33">
        <f>AO115+AO135</f>
        <v>0</v>
      </c>
      <c r="AP302" s="13">
        <f t="shared" si="705"/>
        <v>0</v>
      </c>
      <c r="AQ302" s="13">
        <f>AQ115+AQ135</f>
        <v>0</v>
      </c>
      <c r="AR302" s="13">
        <f t="shared" si="706"/>
        <v>0</v>
      </c>
      <c r="AS302" s="13">
        <f>AS115+AS135</f>
        <v>0</v>
      </c>
      <c r="AT302" s="13">
        <f t="shared" si="707"/>
        <v>0</v>
      </c>
      <c r="AU302" s="13">
        <f>AU115+AU135</f>
        <v>0</v>
      </c>
      <c r="AV302" s="13">
        <f t="shared" si="708"/>
        <v>0</v>
      </c>
      <c r="AW302" s="23">
        <f>AW115+AW135</f>
        <v>0</v>
      </c>
      <c r="AX302" s="42">
        <f t="shared" si="709"/>
        <v>0</v>
      </c>
    </row>
    <row r="303" spans="1:52" x14ac:dyDescent="0.35">
      <c r="A303" s="112"/>
      <c r="B303" s="135" t="s">
        <v>252</v>
      </c>
      <c r="C303" s="139"/>
      <c r="D303" s="33"/>
      <c r="E303" s="42">
        <f>E260</f>
        <v>11709.7</v>
      </c>
      <c r="F303" s="12">
        <f t="shared" si="644"/>
        <v>11709.7</v>
      </c>
      <c r="G303" s="13">
        <f>G260</f>
        <v>0</v>
      </c>
      <c r="H303" s="12">
        <f t="shared" si="691"/>
        <v>11709.7</v>
      </c>
      <c r="I303" s="13">
        <f>I260</f>
        <v>0</v>
      </c>
      <c r="J303" s="12">
        <f t="shared" si="692"/>
        <v>11709.7</v>
      </c>
      <c r="K303" s="13">
        <f>K260</f>
        <v>0</v>
      </c>
      <c r="L303" s="12">
        <f t="shared" si="693"/>
        <v>11709.7</v>
      </c>
      <c r="M303" s="13">
        <f>M260</f>
        <v>-24.943000000000001</v>
      </c>
      <c r="N303" s="12">
        <f t="shared" si="710"/>
        <v>11684.757000000001</v>
      </c>
      <c r="O303" s="13">
        <f>O260</f>
        <v>0</v>
      </c>
      <c r="P303" s="12">
        <f t="shared" si="711"/>
        <v>11684.757000000001</v>
      </c>
      <c r="Q303" s="23">
        <f>Q260</f>
        <v>-466.94299999999998</v>
      </c>
      <c r="R303" s="40">
        <f t="shared" si="712"/>
        <v>11217.814000000002</v>
      </c>
      <c r="S303" s="33"/>
      <c r="T303" s="42">
        <f>T260</f>
        <v>0</v>
      </c>
      <c r="U303" s="12">
        <f t="shared" si="645"/>
        <v>0</v>
      </c>
      <c r="V303" s="13">
        <f>V260</f>
        <v>0</v>
      </c>
      <c r="W303" s="12">
        <f t="shared" si="697"/>
        <v>0</v>
      </c>
      <c r="X303" s="13">
        <f>X260</f>
        <v>0</v>
      </c>
      <c r="Y303" s="12">
        <f t="shared" si="698"/>
        <v>0</v>
      </c>
      <c r="Z303" s="13">
        <f>Z260</f>
        <v>0</v>
      </c>
      <c r="AA303" s="12">
        <f t="shared" si="699"/>
        <v>0</v>
      </c>
      <c r="AB303" s="13">
        <f>AB260</f>
        <v>0</v>
      </c>
      <c r="AC303" s="12">
        <f t="shared" si="700"/>
        <v>0</v>
      </c>
      <c r="AD303" s="13">
        <f>AD260</f>
        <v>0</v>
      </c>
      <c r="AE303" s="12">
        <f t="shared" si="701"/>
        <v>0</v>
      </c>
      <c r="AF303" s="13">
        <f>AF260</f>
        <v>0</v>
      </c>
      <c r="AG303" s="12">
        <f t="shared" si="702"/>
        <v>0</v>
      </c>
      <c r="AH303" s="23">
        <f>AH260</f>
        <v>0</v>
      </c>
      <c r="AI303" s="40">
        <f t="shared" si="703"/>
        <v>0</v>
      </c>
      <c r="AJ303" s="33"/>
      <c r="AK303" s="13">
        <f>AK260</f>
        <v>0</v>
      </c>
      <c r="AL303" s="13">
        <f t="shared" si="646"/>
        <v>0</v>
      </c>
      <c r="AM303" s="13">
        <f>AM260</f>
        <v>0</v>
      </c>
      <c r="AN303" s="13">
        <f t="shared" si="704"/>
        <v>0</v>
      </c>
      <c r="AO303" s="13">
        <f>AO260</f>
        <v>0</v>
      </c>
      <c r="AP303" s="13">
        <f t="shared" si="705"/>
        <v>0</v>
      </c>
      <c r="AQ303" s="13">
        <f>AQ260</f>
        <v>0</v>
      </c>
      <c r="AR303" s="13">
        <f t="shared" si="706"/>
        <v>0</v>
      </c>
      <c r="AS303" s="13">
        <f>AS260</f>
        <v>0</v>
      </c>
      <c r="AT303" s="13">
        <f t="shared" si="707"/>
        <v>0</v>
      </c>
      <c r="AU303" s="13">
        <f>AU260</f>
        <v>0</v>
      </c>
      <c r="AV303" s="13">
        <f t="shared" si="708"/>
        <v>0</v>
      </c>
      <c r="AW303" s="23">
        <f>AW260</f>
        <v>0</v>
      </c>
      <c r="AX303" s="42">
        <f t="shared" si="709"/>
        <v>0</v>
      </c>
    </row>
    <row r="304" spans="1:52" x14ac:dyDescent="0.35">
      <c r="A304" s="112"/>
      <c r="B304" s="147" t="s">
        <v>367</v>
      </c>
      <c r="C304" s="148"/>
      <c r="D304" s="13">
        <f>D288-D295-D296-D297-D298-D299-D300-D301</f>
        <v>-1.862645149230957E-9</v>
      </c>
      <c r="E304" s="42">
        <f>E288-E295-E296-E297-E298-E299-E300-E301-E302-E303</f>
        <v>-9.0949470177292824E-11</v>
      </c>
      <c r="F304" s="13"/>
      <c r="G304" s="13">
        <f>G288-G295-G296-G297-G298-G299-G300-G301-G302-G303</f>
        <v>4.3655745685100555E-11</v>
      </c>
      <c r="H304" s="13"/>
      <c r="I304" s="13">
        <f>I288-I295-I296-I297-I298-I299-I300-I301-I302-I303</f>
        <v>-2.7284841053187847E-12</v>
      </c>
      <c r="J304" s="62"/>
      <c r="K304" s="13">
        <f>K288-K295-K296-K297-K298-K299-K300-K301-K302-K303</f>
        <v>2.7284841053187847E-12</v>
      </c>
      <c r="L304" s="62"/>
      <c r="M304" s="13">
        <f>M286</f>
        <v>13200</v>
      </c>
      <c r="N304" s="12">
        <f t="shared" si="710"/>
        <v>13200</v>
      </c>
      <c r="O304" s="13">
        <f>O286</f>
        <v>0</v>
      </c>
      <c r="P304" s="12">
        <f t="shared" si="711"/>
        <v>13200</v>
      </c>
      <c r="Q304" s="23">
        <f>Q286+Q287</f>
        <v>20000</v>
      </c>
      <c r="R304" s="40">
        <f t="shared" si="712"/>
        <v>33200</v>
      </c>
      <c r="S304" s="13"/>
      <c r="T304" s="13"/>
      <c r="U304" s="13"/>
      <c r="V304" s="13"/>
      <c r="W304" s="13"/>
      <c r="X304" s="13"/>
      <c r="Y304" s="13"/>
      <c r="Z304" s="13"/>
      <c r="AA304" s="62"/>
      <c r="AB304" s="13"/>
      <c r="AC304" s="62"/>
      <c r="AD304" s="13">
        <f>AD286</f>
        <v>0</v>
      </c>
      <c r="AE304" s="12">
        <f t="shared" si="701"/>
        <v>0</v>
      </c>
      <c r="AF304" s="13">
        <f>AF286</f>
        <v>0</v>
      </c>
      <c r="AG304" s="12">
        <f t="shared" si="702"/>
        <v>0</v>
      </c>
      <c r="AH304" s="23">
        <f>AH286+AH287</f>
        <v>0</v>
      </c>
      <c r="AI304" s="40">
        <f t="shared" si="703"/>
        <v>0</v>
      </c>
      <c r="AJ304" s="13"/>
      <c r="AK304" s="13"/>
      <c r="AL304" s="13"/>
      <c r="AM304" s="13"/>
      <c r="AN304" s="13"/>
      <c r="AO304" s="13"/>
      <c r="AP304" s="62"/>
      <c r="AQ304" s="13"/>
      <c r="AR304" s="62"/>
      <c r="AS304" s="13">
        <f>AS286</f>
        <v>0</v>
      </c>
      <c r="AT304" s="13">
        <f t="shared" si="707"/>
        <v>0</v>
      </c>
      <c r="AU304" s="13">
        <f>AU286</f>
        <v>0</v>
      </c>
      <c r="AV304" s="13">
        <f t="shared" si="708"/>
        <v>0</v>
      </c>
      <c r="AW304" s="23">
        <f>AW286+AW287</f>
        <v>0</v>
      </c>
      <c r="AX304" s="42">
        <f t="shared" si="709"/>
        <v>0</v>
      </c>
    </row>
    <row r="305" spans="5:50" x14ac:dyDescent="0.35">
      <c r="F305" s="32"/>
      <c r="H305" s="32"/>
      <c r="J305" s="32"/>
      <c r="K305" s="32">
        <f>K22+K23+K24+K25+K26+K29+K34+K39+K43+K48+K50+K53+K58+K63+K65+K68+K72+K74+K75+K76+K77+K78+K79+K80+K81+K82+K88+K89+K91+K106+K107+K108+K113+K114+K115+K116+K117+K118+K119+K122+K132+K133+K134+K145+K147+K150+K152+K153+K154+K155+K159+K160+K162+K163+K164+K172+K176+K180+K184+K188+K192+K196+K200+K204+K206+K207+K210+K214+K218+K220+K221+K222+K223+K224+K236+K237+K240+K246+K247+K248+K249+K250+K253+K255+K256+K258+K259+K260+K261+K262+K263+K264+K265+K266+K267+K268+K269+K270+K271+K272+K273+K274+K275+K276+K283+K285+K83+K90+K161</f>
        <v>26027.302</v>
      </c>
      <c r="L305" s="32"/>
      <c r="M305" s="32">
        <f>M22+M23+M24+M25+M26+M29+M34+M39+M43+M48+M50+M53+M58+M63+M65+M68+M72+M74+M75+M76+M77+M78+M79+M80+M81+M82+M88+M89+M91+M106+M107+M113+M114+M115+M116+M117+M118+M119+M122+M132+M133+M134+M145+M147+M150+M152+M153+M154+M155+M159+M160+M162+M163+M164+M172+M176+M180+M184+M188+M192+M196+M200+M204+M206+M207+M210+M214+M218+M220+M221+M222+M223+M224+M236+M237+M240+M246+M247+M248+M249+M250+M253+M255+M256+M258+M259+M260+M261+M262+M263+M264+M265+M266+M267+M268+M269+M270+M271+M272+M273+M274+M275+M276+M283+M285+M90+M161+M286+M85+M92+M93+M95+M110+M138+M225</f>
        <v>-87999.638000000035</v>
      </c>
      <c r="N305" s="32"/>
      <c r="O305" s="32">
        <f>O22+O23+O24+O25+O26+O29+O34+O39+O43+O48+O50+O53+O58+O63+O65+O68+O72+O74+O75+O76+O77+O78+O79+O80+O81+O82+O88+O89+O91+O106+O107+O113+O114+O115+O116+O117+O118+O119+O122+O132+O133+O134+O145+O147+O150+O152+O153+O154+O155+O159+O160+O162+O163+O164+O172+O176+O180+O184+O188+O192+O196+O200+O204+O206+O207+O210+O214+O218+O220+O221+O222+O223+O224+O236+O237+O240+O246+O247+O248+O249+O250+O253+O255+O256+O258+O259+O260+O261+O262+O263+O264+O265+O266+O267+O268+O269+O270+O271+O272+O273+O274+O275+O276+O283+O285+O90+O161+O286+O85+O92+O93+O95+O110+O138+O225</f>
        <v>492.76900000000001</v>
      </c>
      <c r="P305" s="32"/>
      <c r="Q305" s="32">
        <f>Q22+Q23+Q24+Q25+Q26+Q29+Q34+Q39+Q43+Q48+Q50+Q53+Q58+Q63+Q65+Q68+Q72+Q74+Q75+Q76+Q77+Q78+Q79+Q80+Q81+Q82+Q88+Q89+Q91+Q106+Q107+Q113+Q114+Q115+Q116+Q117+Q118+Q119+Q122+Q132+Q133+Q134+Q145+Q147+Q150+Q152+Q153+Q154+Q155+Q159+Q160+Q162+Q163+Q164+Q172+Q176+Q180+Q184+Q188+Q192+Q196+Q200+Q204+Q206+Q207+Q210+Q214+Q218+Q220+Q221+Q222+Q223+Q224+Q236+Q237+Q240+Q246+Q247+Q248+Q249+Q250+Q253+Q255+Q256+Q258+Q259+Q260+Q261+Q262+Q263+Q264+Q265+Q266+Q267+Q268+Q269+Q270+Q271+Q272+Q273+Q274+Q275+Q276+Q283+Q285+Q90+Q161+Q286+Q85+Q92+Q93+Q95+Q110+Q138+Q225+Q94+Q96+Q97+Q98+Q287+Q165</f>
        <v>-317790.06500000006</v>
      </c>
      <c r="R305" s="113"/>
      <c r="S305" s="32">
        <f t="shared" ref="S305:AS305" si="715">S22+S23+S24+S25+S26+S29+S34+S39+S43+S48+S50+S53+S58+S63+S65+S68+S72+S74+S75+S76+S77+S78+S79+S80+S81+S82+S88+S89+S91+S106+S107+S113+S114+S115+S116+S117+S118+S119+S122+S132+S133+S134+S145+S147+S150+S152+S153+S154+S155+S159+S160+S162+S163+S164+S172+S176+S180+S184+S188+S192+S196+S200+S204+S206+S207+S210+S214+S218+S220+S221+S222+S223+S224+S236+S237+S240+S246+S247+S248+S249+S250+S253+S255+S256+S258+S259+S260+S261+S262+S263+S264+S265+S266+S267+S268+S269+S270+S271+S272+S273+S274+S275+S276+S283+S285+S90+S161+S286+S85+S92+S93+S95+S110+S138+S225+S94+S96</f>
        <v>3056596.5</v>
      </c>
      <c r="T305" s="32">
        <f t="shared" si="715"/>
        <v>231143.2</v>
      </c>
      <c r="U305" s="32">
        <f t="shared" si="715"/>
        <v>3287739.6999999997</v>
      </c>
      <c r="V305" s="32">
        <f t="shared" si="715"/>
        <v>-13154.028</v>
      </c>
      <c r="W305" s="32">
        <f t="shared" si="715"/>
        <v>3274585.6719999998</v>
      </c>
      <c r="X305" s="32">
        <f t="shared" si="715"/>
        <v>0</v>
      </c>
      <c r="Y305" s="32">
        <f t="shared" si="715"/>
        <v>3274585.6719999998</v>
      </c>
      <c r="Z305" s="32">
        <f t="shared" si="715"/>
        <v>-84124.5</v>
      </c>
      <c r="AA305" s="32">
        <f t="shared" si="715"/>
        <v>3190461.1719999998</v>
      </c>
      <c r="AB305" s="32">
        <f t="shared" si="715"/>
        <v>-1537.377</v>
      </c>
      <c r="AC305" s="32">
        <f t="shared" si="715"/>
        <v>3188923.7949999999</v>
      </c>
      <c r="AD305" s="32">
        <f t="shared" si="715"/>
        <v>212044.46899999998</v>
      </c>
      <c r="AE305" s="32"/>
      <c r="AF305" s="32">
        <f t="shared" ref="AF305" si="716">AF22+AF23+AF24+AF25+AF26+AF29+AF34+AF39+AF43+AF48+AF50+AF53+AF58+AF63+AF65+AF68+AF72+AF74+AF75+AF76+AF77+AF78+AF79+AF80+AF81+AF82+AF88+AF89+AF91+AF106+AF107+AF113+AF114+AF115+AF116+AF117+AF118+AF119+AF122+AF132+AF133+AF134+AF145+AF147+AF150+AF152+AF153+AF154+AF155+AF159+AF160+AF162+AF163+AF164+AF172+AF176+AF180+AF184+AF188+AF192+AF196+AF200+AF204+AF206+AF207+AF210+AF214+AF218+AF220+AF221+AF222+AF223+AF224+AF236+AF237+AF240+AF246+AF247+AF248+AF249+AF250+AF253+AF255+AF256+AF258+AF259+AF260+AF261+AF262+AF263+AF264+AF265+AF266+AF267+AF268+AF269+AF270+AF271+AF272+AF273+AF274+AF275+AF276+AF283+AF285+AF90+AF161+AF286+AF85+AF92+AF93+AF95+AF110+AF138+AF225+AF94+AF96</f>
        <v>0</v>
      </c>
      <c r="AG305" s="32"/>
      <c r="AH305" s="32">
        <f>AH22+AH23+AH24+AH25+AH26+AH29+AH34+AH39+AH43+AH48+AH50+AH53+AH58+AH63+AH65+AH68+AH72+AH74+AH75+AH76+AH77+AH78+AH79+AH80+AH81+AH82+AH88+AH89+AH91+AH106+AH107+AH113+AH114+AH115+AH116+AH117+AH118+AH119+AH122+AH132+AH133+AH134+AH145+AH147+AH150+AH152+AH153+AH154+AH155+AH159+AH160+AH162+AH163+AH164+AH172+AH176+AH180+AH184+AH188+AH192+AH196+AH200+AH204+AH206+AH207+AH210+AH214+AH218+AH220+AH221+AH222+AH223+AH224+AH236+AH237+AH240+AH246+AH247+AH248+AH249+AH250+AH253+AH255+AH256+AH258+AH259+AH260+AH261+AH262+AH263+AH264+AH265+AH266+AH267+AH268+AH269+AH270+AH271+AH272+AH273+AH274+AH275+AH276+AH283+AH285+AH90+AH161+AH286+AH85+AH92+AH93+AH95+AH110+AH138+AH225+AH94+AH96+AH97+AH98+AH287+AH165</f>
        <v>279257.853</v>
      </c>
      <c r="AI305" s="113"/>
      <c r="AJ305" s="32">
        <f t="shared" si="715"/>
        <v>2743256.5999999996</v>
      </c>
      <c r="AK305" s="32">
        <f t="shared" si="715"/>
        <v>-46776.10000000002</v>
      </c>
      <c r="AL305" s="32">
        <f t="shared" si="715"/>
        <v>2696480.5000000009</v>
      </c>
      <c r="AM305" s="32">
        <f t="shared" si="715"/>
        <v>-18064.5</v>
      </c>
      <c r="AN305" s="32">
        <f t="shared" si="715"/>
        <v>2678416.0000000009</v>
      </c>
      <c r="AO305" s="32">
        <f t="shared" si="715"/>
        <v>-28221.546999999999</v>
      </c>
      <c r="AP305" s="32">
        <f t="shared" si="715"/>
        <v>2650194.4530000007</v>
      </c>
      <c r="AQ305" s="32">
        <f t="shared" si="715"/>
        <v>28221.546999999999</v>
      </c>
      <c r="AR305" s="32">
        <f t="shared" si="715"/>
        <v>2678416.0000000009</v>
      </c>
      <c r="AS305" s="32">
        <f t="shared" si="715"/>
        <v>285354.52</v>
      </c>
      <c r="AT305" s="32"/>
      <c r="AU305" s="32">
        <f t="shared" ref="AU305" si="717">AU22+AU23+AU24+AU25+AU26+AU29+AU34+AU39+AU43+AU48+AU50+AU53+AU58+AU63+AU65+AU68+AU72+AU74+AU75+AU76+AU77+AU78+AU79+AU80+AU81+AU82+AU88+AU89+AU91+AU106+AU107+AU113+AU114+AU115+AU116+AU117+AU118+AU119+AU122+AU132+AU133+AU134+AU145+AU147+AU150+AU152+AU153+AU154+AU155+AU159+AU160+AU162+AU163+AU164+AU172+AU176+AU180+AU184+AU188+AU192+AU196+AU200+AU204+AU206+AU207+AU210+AU214+AU218+AU220+AU221+AU222+AU223+AU224+AU236+AU237+AU240+AU246+AU247+AU248+AU249+AU250+AU253+AU255+AU256+AU258+AU259+AU260+AU261+AU262+AU263+AU264+AU265+AU266+AU267+AU268+AU269+AU270+AU271+AU272+AU273+AU274+AU275+AU276+AU283+AU285+AU90+AU161+AU286+AU85+AU92+AU93+AU95+AU110+AU138+AU225+AU94+AU96</f>
        <v>0</v>
      </c>
      <c r="AV305" s="32"/>
      <c r="AW305" s="32">
        <f>AW22+AW23+AW24+AW25+AW26+AW29+AW34+AW39+AW43+AW48+AW50+AW53+AW58+AW63+AW65+AW68+AW72+AW74+AW75+AW76+AW77+AW78+AW79+AW80+AW81+AW82+AW88+AW89+AW91+AW106+AW107+AW113+AW114+AW115+AW116+AW117+AW118+AW119+AW122+AW132+AW133+AW134+AW145+AW147+AW150+AW152+AW153+AW154+AW155+AW159+AW160+AW162+AW163+AW164+AW172+AW176+AW180+AW184+AW188+AW192+AW196+AW200+AW204+AW206+AW207+AW210+AW214+AW218+AW220+AW221+AW222+AW223+AW224+AW236+AW237+AW240+AW246+AW247+AW248+AW249+AW250+AW253+AW255+AW256+AW258+AW259+AW260+AW261+AW262+AW263+AW264+AW265+AW266+AW267+AW268+AW269+AW270+AW271+AW272+AW273+AW274+AW275+AW276+AW283+AW285+AW90+AW161+AW286+AW85+AW92+AW93+AW95+AW110+AW138+AW225+AW94+AW96+AW97+AW98+AW287+AW165</f>
        <v>8675.3000000000175</v>
      </c>
      <c r="AX305" s="113"/>
    </row>
    <row r="306" spans="5:50" x14ac:dyDescent="0.35">
      <c r="F306" s="32"/>
      <c r="H306" s="32"/>
      <c r="J306" s="32"/>
      <c r="K306" s="9">
        <f t="shared" ref="K306" si="718">K288-K290-K291-K292-K293</f>
        <v>26027.302</v>
      </c>
      <c r="L306" s="32"/>
      <c r="M306" s="32">
        <f>M288-M290-M291-M292-M293</f>
        <v>-87999.638000000152</v>
      </c>
      <c r="N306" s="32"/>
      <c r="O306" s="32">
        <f>O288-O290-O291-O292-O293</f>
        <v>492.76900000000001</v>
      </c>
      <c r="P306" s="32"/>
      <c r="Q306" s="32">
        <f>Q288-Q290-Q291-Q292-Q293</f>
        <v>-248683.77300000004</v>
      </c>
      <c r="R306" s="113"/>
      <c r="S306" s="32">
        <f t="shared" ref="S306:AS306" si="719">S288-S290-S291-S292-S293</f>
        <v>3146857.8</v>
      </c>
      <c r="T306" s="32">
        <f t="shared" si="719"/>
        <v>140881.90000000002</v>
      </c>
      <c r="U306" s="32">
        <f t="shared" si="719"/>
        <v>3287739.7</v>
      </c>
      <c r="V306" s="32">
        <f t="shared" si="719"/>
        <v>-13154.028000000002</v>
      </c>
      <c r="W306" s="32">
        <f t="shared" si="719"/>
        <v>3274585.6719999993</v>
      </c>
      <c r="X306" s="32">
        <f t="shared" si="719"/>
        <v>0</v>
      </c>
      <c r="Y306" s="32">
        <f t="shared" si="719"/>
        <v>3274585.6719999993</v>
      </c>
      <c r="Z306" s="32">
        <f t="shared" si="719"/>
        <v>-84124.5</v>
      </c>
      <c r="AA306" s="32">
        <f t="shared" si="719"/>
        <v>3190461.1719999993</v>
      </c>
      <c r="AB306" s="32">
        <f t="shared" si="719"/>
        <v>-1537.3770000000004</v>
      </c>
      <c r="AC306" s="32">
        <f t="shared" si="719"/>
        <v>3188923.7949999999</v>
      </c>
      <c r="AD306" s="32">
        <f t="shared" si="719"/>
        <v>212044.46899999981</v>
      </c>
      <c r="AE306" s="32"/>
      <c r="AF306" s="32">
        <f t="shared" ref="AF306:AH306" si="720">AF288-AF290-AF291-AF292-AF293</f>
        <v>0</v>
      </c>
      <c r="AG306" s="32"/>
      <c r="AH306" s="32">
        <f t="shared" si="720"/>
        <v>279257.853</v>
      </c>
      <c r="AI306" s="113"/>
      <c r="AJ306" s="32">
        <f t="shared" si="719"/>
        <v>2784426.1000000006</v>
      </c>
      <c r="AK306" s="32">
        <f t="shared" si="719"/>
        <v>-106010.1</v>
      </c>
      <c r="AL306" s="32">
        <f t="shared" si="719"/>
        <v>2678416.0000000009</v>
      </c>
      <c r="AM306" s="32">
        <f t="shared" si="719"/>
        <v>1.1823431123048067E-11</v>
      </c>
      <c r="AN306" s="32">
        <f t="shared" si="719"/>
        <v>2678416.0000000009</v>
      </c>
      <c r="AO306" s="32">
        <f t="shared" si="719"/>
        <v>-28221.547000000006</v>
      </c>
      <c r="AP306" s="32">
        <f t="shared" si="719"/>
        <v>2650194.4530000007</v>
      </c>
      <c r="AQ306" s="32">
        <f t="shared" si="719"/>
        <v>28221.546999999999</v>
      </c>
      <c r="AR306" s="32">
        <f t="shared" si="719"/>
        <v>2678416.0000000009</v>
      </c>
      <c r="AS306" s="32">
        <f t="shared" si="719"/>
        <v>285354.51999999996</v>
      </c>
      <c r="AT306" s="32"/>
      <c r="AU306" s="32">
        <f t="shared" ref="AU306:AW306" si="721">AU288-AU290-AU291-AU292-AU293</f>
        <v>0</v>
      </c>
      <c r="AV306" s="32"/>
      <c r="AW306" s="32">
        <f t="shared" si="721"/>
        <v>8675.2999999999993</v>
      </c>
      <c r="AX306" s="113"/>
    </row>
    <row r="307" spans="5:50" x14ac:dyDescent="0.35">
      <c r="E307" s="9"/>
      <c r="H307" s="32"/>
      <c r="J307" s="32"/>
      <c r="K307" s="9">
        <f>K305-K306</f>
        <v>0</v>
      </c>
      <c r="L307" s="32"/>
      <c r="M307" s="32">
        <f>M305-M306</f>
        <v>1.1641532182693481E-10</v>
      </c>
      <c r="N307" s="32"/>
      <c r="O307" s="32">
        <f>O305-O306</f>
        <v>0</v>
      </c>
      <c r="P307" s="32"/>
      <c r="Q307" s="32">
        <f>Q305-Q306</f>
        <v>-69106.292000000016</v>
      </c>
      <c r="R307" s="113"/>
      <c r="S307" s="32">
        <f t="shared" ref="S307:AS307" si="722">S305-S306</f>
        <v>-90261.299999999814</v>
      </c>
      <c r="T307" s="32">
        <f t="shared" si="722"/>
        <v>90261.299999999988</v>
      </c>
      <c r="U307" s="32">
        <f t="shared" si="722"/>
        <v>0</v>
      </c>
      <c r="V307" s="32">
        <f t="shared" si="722"/>
        <v>0</v>
      </c>
      <c r="W307" s="32">
        <f t="shared" si="722"/>
        <v>0</v>
      </c>
      <c r="X307" s="32">
        <f t="shared" si="722"/>
        <v>0</v>
      </c>
      <c r="Y307" s="32">
        <f t="shared" si="722"/>
        <v>0</v>
      </c>
      <c r="Z307" s="32">
        <f t="shared" si="722"/>
        <v>0</v>
      </c>
      <c r="AA307" s="32">
        <f t="shared" si="722"/>
        <v>0</v>
      </c>
      <c r="AB307" s="32">
        <f t="shared" si="722"/>
        <v>0</v>
      </c>
      <c r="AC307" s="32">
        <f t="shared" si="722"/>
        <v>0</v>
      </c>
      <c r="AD307" s="32">
        <f t="shared" si="722"/>
        <v>0</v>
      </c>
      <c r="AE307" s="32"/>
      <c r="AF307" s="32">
        <f t="shared" ref="AF307:AH307" si="723">AF305-AF306</f>
        <v>0</v>
      </c>
      <c r="AG307" s="32"/>
      <c r="AH307" s="32">
        <f t="shared" si="723"/>
        <v>0</v>
      </c>
      <c r="AI307" s="113"/>
      <c r="AJ307" s="32">
        <f t="shared" si="722"/>
        <v>-41169.500000000931</v>
      </c>
      <c r="AK307" s="32">
        <f t="shared" si="722"/>
        <v>59233.999999999985</v>
      </c>
      <c r="AL307" s="32">
        <f t="shared" si="722"/>
        <v>18064.5</v>
      </c>
      <c r="AM307" s="32">
        <f t="shared" si="722"/>
        <v>-18064.500000000011</v>
      </c>
      <c r="AN307" s="32">
        <f t="shared" si="722"/>
        <v>0</v>
      </c>
      <c r="AO307" s="32">
        <f t="shared" si="722"/>
        <v>0</v>
      </c>
      <c r="AP307" s="32">
        <f t="shared" si="722"/>
        <v>0</v>
      </c>
      <c r="AQ307" s="32">
        <f t="shared" si="722"/>
        <v>0</v>
      </c>
      <c r="AR307" s="32">
        <f t="shared" si="722"/>
        <v>0</v>
      </c>
      <c r="AS307" s="32">
        <f t="shared" si="722"/>
        <v>0</v>
      </c>
      <c r="AT307" s="32"/>
      <c r="AU307" s="32">
        <f t="shared" ref="AU307:AW307" si="724">AU305-AU306</f>
        <v>0</v>
      </c>
      <c r="AV307" s="32"/>
      <c r="AW307" s="32">
        <f t="shared" si="724"/>
        <v>1.8189894035458565E-11</v>
      </c>
      <c r="AX307" s="113"/>
    </row>
  </sheetData>
  <sheetProtection password="CF5C" sheet="1" objects="1" scenarios="1"/>
  <autoFilter ref="A16:AZ307">
    <filterColumn colId="51">
      <filters blank="1"/>
    </filterColumn>
  </autoFilter>
  <mergeCells count="89">
    <mergeCell ref="AI4:AX4"/>
    <mergeCell ref="AX15:AX16"/>
    <mergeCell ref="A10:AX10"/>
    <mergeCell ref="A11:AX12"/>
    <mergeCell ref="Q15:Q16"/>
    <mergeCell ref="R15:R16"/>
    <mergeCell ref="AH15:AH16"/>
    <mergeCell ref="AI15:AI16"/>
    <mergeCell ref="AW15:AW16"/>
    <mergeCell ref="AU15:AU16"/>
    <mergeCell ref="AV15:AV16"/>
    <mergeCell ref="AQ15:AQ16"/>
    <mergeCell ref="AR15:AR16"/>
    <mergeCell ref="J15:J16"/>
    <mergeCell ref="T15:T16"/>
    <mergeCell ref="F15:F16"/>
    <mergeCell ref="B304:C304"/>
    <mergeCell ref="AS15:AS16"/>
    <mergeCell ref="AT15:AT16"/>
    <mergeCell ref="V15:V16"/>
    <mergeCell ref="W15:W16"/>
    <mergeCell ref="AM15:AM16"/>
    <mergeCell ref="AL15:AL16"/>
    <mergeCell ref="S15:S16"/>
    <mergeCell ref="M15:M16"/>
    <mergeCell ref="N15:N16"/>
    <mergeCell ref="AD15:AD16"/>
    <mergeCell ref="AE15:AE16"/>
    <mergeCell ref="B303:C303"/>
    <mergeCell ref="B293:C293"/>
    <mergeCell ref="AO15:AO16"/>
    <mergeCell ref="AP15:AP16"/>
    <mergeCell ref="G15:G16"/>
    <mergeCell ref="H15:H16"/>
    <mergeCell ref="AK15:AK16"/>
    <mergeCell ref="AJ15:AJ16"/>
    <mergeCell ref="AC15:AC16"/>
    <mergeCell ref="AF15:AF16"/>
    <mergeCell ref="AG15:AG16"/>
    <mergeCell ref="AN15:AN16"/>
    <mergeCell ref="U15:U16"/>
    <mergeCell ref="B301:C301"/>
    <mergeCell ref="B300:C300"/>
    <mergeCell ref="B298:C298"/>
    <mergeCell ref="B299:C299"/>
    <mergeCell ref="B295:C295"/>
    <mergeCell ref="B297:C297"/>
    <mergeCell ref="B296:C296"/>
    <mergeCell ref="B294:C294"/>
    <mergeCell ref="B302:C302"/>
    <mergeCell ref="B82:B83"/>
    <mergeCell ref="A82:A83"/>
    <mergeCell ref="Y15:Y16"/>
    <mergeCell ref="I15:I16"/>
    <mergeCell ref="O15:O16"/>
    <mergeCell ref="P15:P16"/>
    <mergeCell ref="B89:B90"/>
    <mergeCell ref="A89:A90"/>
    <mergeCell ref="A93:A94"/>
    <mergeCell ref="B93:B94"/>
    <mergeCell ref="A95:A96"/>
    <mergeCell ref="B95:B96"/>
    <mergeCell ref="B246:B247"/>
    <mergeCell ref="A246:A247"/>
    <mergeCell ref="B248:B249"/>
    <mergeCell ref="A248:A249"/>
    <mergeCell ref="A236:A237"/>
    <mergeCell ref="B236:B237"/>
    <mergeCell ref="A259:A260"/>
    <mergeCell ref="B259:B260"/>
    <mergeCell ref="B291:C291"/>
    <mergeCell ref="B292:C292"/>
    <mergeCell ref="B288:C288"/>
    <mergeCell ref="B289:C289"/>
    <mergeCell ref="B290:C290"/>
    <mergeCell ref="A15:A16"/>
    <mergeCell ref="B37:B41"/>
    <mergeCell ref="E15:E16"/>
    <mergeCell ref="C15:C16"/>
    <mergeCell ref="AB15:AB16"/>
    <mergeCell ref="AA15:AA16"/>
    <mergeCell ref="Z15:Z16"/>
    <mergeCell ref="X15:X16"/>
    <mergeCell ref="A37:A41"/>
    <mergeCell ref="B15:B16"/>
    <mergeCell ref="A27:A32"/>
    <mergeCell ref="D15:D16"/>
    <mergeCell ref="K15:K16"/>
    <mergeCell ref="L15:L16"/>
  </mergeCells>
  <pageMargins left="0.78740157480314965" right="0.27559055118110237" top="0.35433070866141736" bottom="0.6" header="0.23622047244094491" footer="0.45"/>
  <pageSetup paperSize="9" scale="5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2021-06-22T07:18:40Z</cp:lastPrinted>
  <dcterms:created xsi:type="dcterms:W3CDTF">2014-02-04T08:37:28Z</dcterms:created>
  <dcterms:modified xsi:type="dcterms:W3CDTF">2021-06-22T07:24:16Z</dcterms:modified>
</cp:coreProperties>
</file>