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_МЕСЯЦ_!\Уточнение бюджета август 2021\Пакет на Думу август 2021\Проект решения\"/>
    </mc:Choice>
  </mc:AlternateContent>
  <bookViews>
    <workbookView xWindow="0" yWindow="0" windowWidth="28800" windowHeight="11535"/>
  </bookViews>
  <sheets>
    <sheet name="Прил 2" sheetId="2" r:id="rId1"/>
  </sheets>
  <definedNames>
    <definedName name="_xlnm._FilterDatabase" localSheetId="0" hidden="1">'Прил 2'!$A$17:$G$812</definedName>
    <definedName name="_xlnm.Print_Titles" localSheetId="0">'Прил 2'!$16:$17</definedName>
    <definedName name="_xlnm.Print_Area" localSheetId="0">'Прил 2'!$A$1:$G$811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5" i="2" l="1"/>
  <c r="E74" i="2"/>
  <c r="E73" i="2"/>
  <c r="E76" i="2" l="1"/>
  <c r="E82" i="2" l="1"/>
  <c r="E541" i="2"/>
  <c r="G539" i="2"/>
  <c r="F539" i="2"/>
  <c r="E539" i="2"/>
  <c r="G541" i="2"/>
  <c r="F541" i="2"/>
  <c r="F568" i="2" l="1"/>
  <c r="E568" i="2"/>
  <c r="E578" i="2" l="1"/>
  <c r="E582" i="2" l="1"/>
  <c r="E79" i="2" l="1"/>
  <c r="E577" i="2"/>
  <c r="E576" i="2"/>
  <c r="E300" i="2" l="1"/>
  <c r="F808" i="2"/>
  <c r="G808" i="2"/>
  <c r="F810" i="2"/>
  <c r="G810" i="2"/>
  <c r="F479" i="2"/>
  <c r="G479" i="2"/>
  <c r="F457" i="2"/>
  <c r="G457" i="2"/>
  <c r="F436" i="2"/>
  <c r="G436" i="2"/>
  <c r="F417" i="2"/>
  <c r="G417" i="2"/>
  <c r="F398" i="2"/>
  <c r="G398" i="2"/>
  <c r="F378" i="2"/>
  <c r="G378" i="2"/>
  <c r="G359" i="2"/>
  <c r="F359" i="2"/>
  <c r="F304" i="2"/>
  <c r="G304" i="2"/>
  <c r="F279" i="2"/>
  <c r="G279" i="2"/>
  <c r="F252" i="2"/>
  <c r="G252" i="2"/>
  <c r="F242" i="2"/>
  <c r="G242" i="2"/>
  <c r="F228" i="2"/>
  <c r="G228" i="2"/>
  <c r="F212" i="2"/>
  <c r="G212" i="2"/>
  <c r="F155" i="2"/>
  <c r="G155" i="2"/>
  <c r="F153" i="2"/>
  <c r="G153" i="2"/>
  <c r="F137" i="2"/>
  <c r="G137" i="2"/>
  <c r="F134" i="2"/>
  <c r="G134" i="2"/>
  <c r="F131" i="2"/>
  <c r="G131" i="2"/>
  <c r="F129" i="2"/>
  <c r="G129" i="2"/>
  <c r="F121" i="2"/>
  <c r="G121" i="2"/>
  <c r="F117" i="2"/>
  <c r="G117" i="2"/>
  <c r="F113" i="2"/>
  <c r="G113" i="2"/>
  <c r="G111" i="2"/>
  <c r="F111" i="2"/>
  <c r="F108" i="2"/>
  <c r="G108" i="2"/>
  <c r="F103" i="2"/>
  <c r="G103" i="2"/>
  <c r="F99" i="2"/>
  <c r="G99" i="2"/>
  <c r="F97" i="2"/>
  <c r="G97" i="2"/>
  <c r="F95" i="2"/>
  <c r="G95" i="2"/>
  <c r="F93" i="2"/>
  <c r="G93" i="2"/>
  <c r="F89" i="2"/>
  <c r="G89" i="2"/>
  <c r="G72" i="2"/>
  <c r="F45" i="2"/>
  <c r="G45" i="2"/>
  <c r="F43" i="2"/>
  <c r="G43" i="2"/>
  <c r="F41" i="2"/>
  <c r="G41" i="2"/>
  <c r="F39" i="2"/>
  <c r="G39" i="2"/>
  <c r="F37" i="2"/>
  <c r="G37" i="2"/>
  <c r="F35" i="2"/>
  <c r="G35" i="2"/>
  <c r="F33" i="2"/>
  <c r="G33" i="2"/>
  <c r="F28" i="2"/>
  <c r="G28" i="2"/>
  <c r="F25" i="2"/>
  <c r="G25" i="2"/>
  <c r="F23" i="2"/>
  <c r="G23" i="2"/>
  <c r="E808" i="2"/>
  <c r="E711" i="2"/>
  <c r="G699" i="2"/>
  <c r="F677" i="2"/>
  <c r="G677" i="2"/>
  <c r="E677" i="2"/>
  <c r="F642" i="2"/>
  <c r="G642" i="2"/>
  <c r="F627" i="2"/>
  <c r="G627" i="2"/>
  <c r="G544" i="2"/>
  <c r="F524" i="2"/>
  <c r="G524" i="2"/>
  <c r="F498" i="2"/>
  <c r="G498" i="2"/>
  <c r="E498" i="2"/>
  <c r="E479" i="2"/>
  <c r="E436" i="2"/>
  <c r="E417" i="2"/>
  <c r="E398" i="2"/>
  <c r="E378" i="2"/>
  <c r="E359" i="2"/>
  <c r="E279" i="2"/>
  <c r="E252" i="2"/>
  <c r="E242" i="2"/>
  <c r="E228" i="2"/>
  <c r="E134" i="2"/>
  <c r="E129" i="2"/>
  <c r="E121" i="2"/>
  <c r="E117" i="2"/>
  <c r="E108" i="2"/>
  <c r="E103" i="2"/>
  <c r="E93" i="2"/>
  <c r="E89" i="2"/>
  <c r="E43" i="2"/>
  <c r="E39" i="2"/>
  <c r="E37" i="2"/>
  <c r="E35" i="2"/>
  <c r="E33" i="2"/>
  <c r="E28" i="2"/>
  <c r="E25" i="2"/>
  <c r="E23" i="2"/>
  <c r="E40" i="2" l="1"/>
  <c r="E41" i="2" s="1"/>
  <c r="E78" i="2" l="1"/>
  <c r="E451" i="2" l="1"/>
  <c r="E211" i="2"/>
  <c r="E210" i="2"/>
  <c r="E207" i="2"/>
  <c r="E206" i="2"/>
  <c r="E196" i="2"/>
  <c r="E193" i="2"/>
  <c r="E192" i="2"/>
  <c r="E194" i="2"/>
  <c r="E189" i="2"/>
  <c r="E188" i="2"/>
  <c r="E187" i="2"/>
  <c r="E185" i="2"/>
  <c r="E181" i="2"/>
  <c r="E180" i="2"/>
  <c r="E170" i="2"/>
  <c r="E169" i="2"/>
  <c r="E168" i="2"/>
  <c r="E167" i="2"/>
  <c r="E166" i="2"/>
  <c r="E165" i="2"/>
  <c r="E164" i="2"/>
  <c r="E162" i="2"/>
  <c r="E161" i="2"/>
  <c r="E155" i="2"/>
  <c r="E152" i="2"/>
  <c r="E151" i="2"/>
  <c r="E146" i="2"/>
  <c r="E144" i="2"/>
  <c r="E143" i="2"/>
  <c r="E140" i="2"/>
  <c r="E136" i="2"/>
  <c r="E131" i="2"/>
  <c r="E110" i="2"/>
  <c r="E99" i="2"/>
  <c r="E96" i="2"/>
  <c r="E94" i="2"/>
  <c r="E45" i="2"/>
  <c r="E111" i="2" l="1"/>
  <c r="E137" i="2"/>
  <c r="E457" i="2"/>
  <c r="G73" i="2"/>
  <c r="G87" i="2" s="1"/>
  <c r="F73" i="2"/>
  <c r="F87" i="2" s="1"/>
  <c r="E178" i="2" l="1"/>
  <c r="E172" i="2"/>
  <c r="E157" i="2"/>
  <c r="E55" i="2"/>
  <c r="E72" i="2" s="1"/>
  <c r="F55" i="2"/>
  <c r="F72" i="2" s="1"/>
  <c r="E138" i="2"/>
  <c r="E156" i="2"/>
  <c r="E212" i="2" l="1"/>
  <c r="E153" i="2"/>
  <c r="E500" i="2"/>
  <c r="E524" i="2" s="1"/>
  <c r="E628" i="2"/>
  <c r="E642" i="2" s="1"/>
  <c r="E549" i="2"/>
  <c r="E84" i="2"/>
  <c r="E625" i="2" l="1"/>
  <c r="E624" i="2"/>
  <c r="E627" i="2" s="1"/>
  <c r="E81" i="2"/>
  <c r="E80" i="2"/>
  <c r="E87" i="2" l="1"/>
  <c r="F691" i="2"/>
  <c r="F699" i="2" s="1"/>
  <c r="E691" i="2"/>
  <c r="G758" i="2"/>
  <c r="F758" i="2"/>
  <c r="E758" i="2"/>
  <c r="E692" i="2"/>
  <c r="G318" i="2" l="1"/>
  <c r="F318" i="2"/>
  <c r="F338" i="2" s="1"/>
  <c r="E318" i="2"/>
  <c r="F567" i="2" l="1"/>
  <c r="E567" i="2"/>
  <c r="G329" i="2" l="1"/>
  <c r="G338" i="2" s="1"/>
  <c r="E304" i="2"/>
  <c r="F544" i="2" l="1"/>
  <c r="G547" i="2"/>
  <c r="F547" i="2"/>
  <c r="E547" i="2"/>
  <c r="F570" i="2" l="1"/>
  <c r="E570" i="2"/>
  <c r="G568" i="2"/>
  <c r="E333" i="2" l="1"/>
  <c r="E544" i="2"/>
  <c r="G555" i="2"/>
  <c r="F555" i="2"/>
  <c r="E555" i="2"/>
  <c r="F573" i="2" l="1"/>
  <c r="E573" i="2"/>
  <c r="E693" i="2"/>
  <c r="E699" i="2" s="1"/>
  <c r="E329" i="2"/>
  <c r="E338" i="2" s="1"/>
  <c r="E749" i="2" l="1"/>
  <c r="F588" i="2" l="1"/>
  <c r="E588" i="2"/>
  <c r="F756" i="2" l="1"/>
  <c r="E756" i="2"/>
  <c r="F755" i="2"/>
  <c r="E755" i="2"/>
  <c r="G753" i="2"/>
  <c r="F753" i="2"/>
  <c r="E753" i="2"/>
  <c r="G657" i="2"/>
  <c r="F657" i="2"/>
  <c r="E657" i="2"/>
  <c r="G604" i="2"/>
  <c r="G607" i="2" s="1"/>
  <c r="F604" i="2"/>
  <c r="F607" i="2" s="1"/>
  <c r="E604" i="2"/>
  <c r="E607" i="2" s="1"/>
  <c r="G567" i="2"/>
  <c r="G573" i="2" s="1"/>
  <c r="E810" i="2"/>
  <c r="G732" i="2"/>
  <c r="F732" i="2"/>
  <c r="E732" i="2"/>
  <c r="G721" i="2"/>
  <c r="F721" i="2"/>
  <c r="E721" i="2"/>
  <c r="G711" i="2"/>
  <c r="F711" i="2"/>
  <c r="E586" i="2"/>
  <c r="E591" i="2" s="1"/>
  <c r="G578" i="2"/>
  <c r="G591" i="2" s="1"/>
  <c r="F578" i="2"/>
  <c r="F591" i="2" s="1"/>
  <c r="E113" i="2"/>
  <c r="E97" i="2"/>
  <c r="E95" i="2"/>
  <c r="E765" i="2" l="1"/>
  <c r="G661" i="2"/>
  <c r="E661" i="2"/>
  <c r="E811" i="2" s="1"/>
  <c r="F765" i="2"/>
  <c r="F661" i="2"/>
  <c r="G765" i="2"/>
  <c r="F811" i="2" l="1"/>
  <c r="G811" i="2"/>
</calcChain>
</file>

<file path=xl/sharedStrings.xml><?xml version="1.0" encoding="utf-8"?>
<sst xmlns="http://schemas.openxmlformats.org/spreadsheetml/2006/main" count="2336" uniqueCount="631">
  <si>
    <t>ПРИЛОЖЕНИЕ 2</t>
  </si>
  <si>
    <t>к решению</t>
  </si>
  <si>
    <t>Пермской городской Думы</t>
  </si>
  <si>
    <t>ПЕРЕЧЕНЬ</t>
  </si>
  <si>
    <t xml:space="preserve">главных администраторов доходов бюджета города Перми </t>
  </si>
  <si>
    <t>тыс. руб.</t>
  </si>
  <si>
    <t>Наименование главного администратора доходов бюджета г. Перми</t>
  </si>
  <si>
    <t>Код классификации доходов бюджета</t>
  </si>
  <si>
    <t>Наименование КВД</t>
  </si>
  <si>
    <t>2021 год</t>
  </si>
  <si>
    <t>2022 год</t>
  </si>
  <si>
    <t>2023 год</t>
  </si>
  <si>
    <t>Код гл. администратора</t>
  </si>
  <si>
    <t>Код  доходов</t>
  </si>
  <si>
    <t>Федеральная служба по надзору в сфере природопользования</t>
  </si>
  <si>
    <t>048</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</si>
  <si>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</si>
  <si>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</si>
  <si>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</si>
  <si>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</si>
  <si>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11201041016000120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</si>
  <si>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</si>
  <si>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11610123010041140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</si>
  <si>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</si>
  <si>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Итого по главному администратору</t>
  </si>
  <si>
    <t>Федеральная служба по надзору в сфере связи, информационных технологий и массовых коммуникаций</t>
  </si>
  <si>
    <t>096</t>
  </si>
  <si>
    <t>10807130011000110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</si>
  <si>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 (сумма платежа (перерасчеты, недоимка и задолженность по соответствующему платежу, в том числе по отмененному)</t>
  </si>
  <si>
    <t>Федеральное казначейство</t>
  </si>
  <si>
    <t>100</t>
  </si>
  <si>
    <t>10302231010000110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</si>
  <si>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</si>
  <si>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10302241010000110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</si>
  <si>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</si>
  <si>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10302251010000110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</si>
  <si>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</si>
  <si>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Федеральная служба по надзору в сфере защиты прав потребителей и благополучия человека</t>
  </si>
  <si>
    <t>141</t>
  </si>
  <si>
    <t>Федеральная служба по труду и занятости</t>
  </si>
  <si>
    <t>150</t>
  </si>
  <si>
    <t>Федеральная служба государственной статистики</t>
  </si>
  <si>
    <t>157</t>
  </si>
  <si>
    <t>Департамент имущественных отношений администрации города Перми</t>
  </si>
  <si>
    <t>163</t>
  </si>
  <si>
    <t>11101040040000120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</si>
  <si>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</si>
  <si>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11105074040000120</t>
  </si>
  <si>
    <t>Доходы от сдачи в аренду имущества, составляющего казну городских округов (за исключением земельных участков)</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</si>
  <si>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</si>
  <si>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</si>
  <si>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11301994040020130</t>
  </si>
  <si>
    <t>Прочие доходы от оказания платных услуг (работ) получателями средств бюджетов городских округов (прочие доходы)</t>
  </si>
  <si>
    <t>11302064040000130</t>
  </si>
  <si>
    <t>Доходы, поступающие в порядке возмещения расходов, понесенных в связи с эксплуатацией имущества городских округов</t>
  </si>
  <si>
    <t>11302994040030130</t>
  </si>
  <si>
    <t>Прочие доходы от компенсации затрат бюджетов городских округов (прочие доходы)</t>
  </si>
  <si>
    <t>11402042040000410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</si>
  <si>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</si>
  <si>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11402042040000440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</si>
  <si>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</si>
  <si>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11402043040000440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</si>
  <si>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</si>
  <si>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11402043041000410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</si>
  <si>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</si>
  <si>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11402043042000410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</si>
  <si>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</si>
  <si>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11402043043000410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</si>
  <si>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</si>
  <si>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11602020020000140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</si>
  <si>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</si>
  <si>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11607010040000140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</si>
  <si>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</si>
  <si>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11607090041300140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</si>
  <si>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муниципального имущества, составляющего казну городских округов)</t>
  </si>
  <si>
    <t>11607090042100140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</si>
  <si>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купли-продажи муниципального имущества, реализованного в порядке, установленном Федеральным законом от 21.12.2001 №178-ФЗ)</t>
  </si>
  <si>
    <t>11607090042200140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</si>
  <si>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купли-продажи муниципального имущества, реализованного в порядке, установленном Федеральным законом от 22.07.2008 №159-ФЗ)</t>
  </si>
  <si>
    <t>11607090049000140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</si>
  <si>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(прочие штрафы, неустойки, пени)</t>
  </si>
  <si>
    <t>11610031040000140</t>
  </si>
  <si>
    <t>Возмещение ущерба при возникновении страховых случаев, когда выгодоприобретателями выступают получатели средств бюджета городского округа</t>
  </si>
  <si>
    <t>11610032040000140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</si>
  <si>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</si>
  <si>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11610061040000140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</si>
  <si>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</si>
  <si>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11610081040000140</t>
  </si>
  <si>
    <t>Платежи в целях возмещения ущерба при расторжении муниципального контракта, заключенного с муниципальным органом городского округа (муниципальным казенным учреждением), в связи с односторонним отказом исполнителя (подрядчика) от его исполнения (за исключением муниципального контракта, финансируемого за счет средств муниципального дорожного фонда)</t>
  </si>
  <si>
    <t>11610123019000140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</si>
  <si>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(Прочие доходы от денежных взысканий (штрафов)</t>
  </si>
  <si>
    <t>11701040040000180</t>
  </si>
  <si>
    <t>Невыясненные поступления, зачисляемые в бюджеты городских округов</t>
  </si>
  <si>
    <t>11705040049000180</t>
  </si>
  <si>
    <t>Прочие неналоговые доходы бюджетов городских округов (Прочие доходы)</t>
  </si>
  <si>
    <t>20229999040000150</t>
  </si>
  <si>
    <t>Прочие субсидии бюджетам городских округов</t>
  </si>
  <si>
    <t>Федеральная налоговая служба</t>
  </si>
  <si>
    <t>182</t>
  </si>
  <si>
    <t>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</si>
  <si>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</si>
  <si>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</si>
  <si>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</si>
  <si>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</si>
  <si>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</si>
  <si>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10102040011000110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</si>
  <si>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</si>
  <si>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10504010021000110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</si>
  <si>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</si>
  <si>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</si>
  <si>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</si>
  <si>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10604011021000110</t>
  </si>
  <si>
    <t>Транспортный налог с организаций (сумма платежа (перерасчеты, недоимка и задолженность по соответствующему платежу, в том числе по отмененному)</t>
  </si>
  <si>
    <t>10604012021000110</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</si>
  <si>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</si>
  <si>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10606032041000110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</si>
  <si>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</si>
  <si>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10606042041000110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</si>
  <si>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</si>
  <si>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11610129010000140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</si>
  <si>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</si>
  <si>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Министерство юстиции Российской Федерации</t>
  </si>
  <si>
    <t>318</t>
  </si>
  <si>
    <t>10807110010103110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</si>
  <si>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</si>
  <si>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10807120011000110</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</si>
  <si>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</si>
  <si>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Федеральная служба государственной регистрации, кадастра и картографии</t>
  </si>
  <si>
    <t>321</t>
  </si>
  <si>
    <t>Федеральная служба судебных приставов</t>
  </si>
  <si>
    <t>322</t>
  </si>
  <si>
    <t>Инспекция государственного строительного надзора Пермского края</t>
  </si>
  <si>
    <t>818</t>
  </si>
  <si>
    <t>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</si>
  <si>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</si>
  <si>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Государственная инспекция по охране объектов культурного наследия Пермского края</t>
  </si>
  <si>
    <t>826</t>
  </si>
  <si>
    <t>11601193010005140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</si>
  <si>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</si>
  <si>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Министерство социального развития Пермского края</t>
  </si>
  <si>
    <t>855</t>
  </si>
  <si>
    <t>11601133019000140</t>
  </si>
  <si>
    <t>11601193010007140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</si>
  <si>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t>
  </si>
  <si>
    <t>11601053010035140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</si>
  <si>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</si>
  <si>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11601053019000140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</si>
  <si>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</si>
  <si>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11601063010009140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</si>
  <si>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</si>
  <si>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11601063010024140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</si>
  <si>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установленного федеральным законом запрета курения табака на отдельных территориях, в помещениях и на объектах)</t>
  </si>
  <si>
    <t>11601063010101140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</si>
  <si>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</si>
  <si>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11601063019000140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</si>
  <si>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</si>
  <si>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11601073010027140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</si>
  <si>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</si>
  <si>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11601113019000140</t>
  </si>
  <si>
    <t>11601193010013140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</si>
  <si>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</si>
  <si>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11601193019000140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</si>
  <si>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</si>
  <si>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11601203010021140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</si>
  <si>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</si>
  <si>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11601203019000140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</si>
  <si>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</si>
  <si>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Агентство по делам юстиции и мировых судей Пермского края</t>
  </si>
  <si>
    <t>886</t>
  </si>
  <si>
    <t>11601053010027140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</si>
  <si>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трудового законодательства и иных нормативных правовых актов, содержащих нормы трудового права)</t>
  </si>
  <si>
    <t>11601053010059140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</si>
  <si>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порядка рассмотрения обращений граждан)</t>
  </si>
  <si>
    <t>11601063010008140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</si>
  <si>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</si>
  <si>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11601063010017140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</si>
  <si>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законодательства Российской Федерации о защите детей от информации, причиняющей вред их здоровью и (или) развитию)</t>
  </si>
  <si>
    <t>11601063010091140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</si>
  <si>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</si>
  <si>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11601073010017140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</si>
  <si>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</si>
  <si>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11601073010019140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</si>
  <si>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</si>
  <si>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11601073019000140</t>
  </si>
  <si>
    <t>11601083010037140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</si>
  <si>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</si>
  <si>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11601093019000140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</si>
  <si>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(иные штрафы)</t>
  </si>
  <si>
    <t>11601103019000140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</si>
  <si>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(иные штрафы)</t>
  </si>
  <si>
    <t>11601113010021140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</si>
  <si>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(штрафы за нарушение правил использования полосы отвода и придорожных полос автомобильной дороги)</t>
  </si>
  <si>
    <t>11601143010002140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</si>
  <si>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продажу товаров (иных вещей), свободная реализация которых запрещена или ограничена)</t>
  </si>
  <si>
    <t>11601143010102140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</si>
  <si>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осуществление предпринимательской деятельности в области транспорта без лицензии)</t>
  </si>
  <si>
    <t>11601143019000140</t>
  </si>
  <si>
    <t>11601153010005140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</si>
  <si>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</si>
  <si>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11601153010006140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</si>
  <si>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</si>
  <si>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11601153019000140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</si>
  <si>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</si>
  <si>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11601173019000140</t>
  </si>
  <si>
    <t>11601193010012140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</si>
  <si>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передачу либо попытку передачи запрещенных предметов лицам, содержащимся в учреждениях уголовно-исполнительной системы или изоляторах временного содержания)</t>
  </si>
  <si>
    <t>11601193010020140</t>
  </si>
  <si>
    <t>11601193010029140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</si>
  <si>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</si>
  <si>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11601193010401140</t>
  </si>
  <si>
    <t>11601203010013140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</si>
  <si>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стрельбу из оружия в отведенных для этого местах с нарушением установленных правил или в не отведенных для этого местах)</t>
  </si>
  <si>
    <t>11601333010016140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</si>
  <si>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нарушение правил продажи этилового спирта, алкогольной и спиртосодержащей продукции)</t>
  </si>
  <si>
    <t>11601333010171140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</si>
  <si>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незаконную розничную продажа алкогольной и спиртосодержащей пищевой продукции физическими лицами)</t>
  </si>
  <si>
    <t>Департамент финансов администрации города Перми</t>
  </si>
  <si>
    <t>902</t>
  </si>
  <si>
    <t>11601154010000140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</si>
  <si>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</si>
  <si>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11601157010000140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</si>
  <si>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</si>
  <si>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11601194010000140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</si>
  <si>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</si>
  <si>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11705040040000180</t>
  </si>
  <si>
    <t>Прочие неналоговые доходы бюджетов городских округов</t>
  </si>
  <si>
    <t>20215002040000150</t>
  </si>
  <si>
    <t>Дотации бюджетам городских округов на поддержку мер по обеспечению сбалансированности бюджетов</t>
  </si>
  <si>
    <t>20804000040000150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</si>
  <si>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</si>
  <si>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Департамент градостроительства и архитектуры администрации города Перми</t>
  </si>
  <si>
    <t>903</t>
  </si>
  <si>
    <t>11301994040010130</t>
  </si>
  <si>
    <t>Прочие доходы от оказания платных услуг (работ) получателями средств бюджетов городских округов (доходы от оказания услуг (выполнения работ) в сфере территориального планирования и архитектуры)</t>
  </si>
  <si>
    <t>20704050040000150</t>
  </si>
  <si>
    <t>Прочие безвозмездные поступления в бюджеты городских округов</t>
  </si>
  <si>
    <t>Управление записи актов гражданского состояния администрации города Перми</t>
  </si>
  <si>
    <t>910</t>
  </si>
  <si>
    <t>20235930040000150</t>
  </si>
  <si>
    <t>Субвенции бюджетам городских округов на государственную регистрацию актов гражданского состояния</t>
  </si>
  <si>
    <t>21935930040000150</t>
  </si>
  <si>
    <t>Возврат остатков субвенций на государственную регистрацию актов гражданского состояния из бюджетов городских округов</t>
  </si>
  <si>
    <t>Управление по экологии и природопользованию администрации города Перми</t>
  </si>
  <si>
    <t>915</t>
  </si>
  <si>
    <t>11105034041000120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</si>
  <si>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</si>
  <si>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11204041040000120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</si>
  <si>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</si>
  <si>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11204042040000120</t>
  </si>
  <si>
    <t>Плата за использование лесов, расположенных на землях иных категорий, находящихся в собственности городских округов, в части арендной платы</t>
  </si>
  <si>
    <t>11205040040000120</t>
  </si>
  <si>
    <t>Плата за пользование водными объектами, находящимися в собственности городских округов</t>
  </si>
  <si>
    <t>11607030040000140</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</si>
  <si>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</si>
  <si>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11607040040000140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</si>
  <si>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</si>
  <si>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11611030010000140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</si>
  <si>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на особо охраняемых природных территориях местного значения</t>
  </si>
  <si>
    <t>11705040043000180</t>
  </si>
  <si>
    <t>Прочие неналоговые доходы бюджетов городских округов (Восстановительная стоимость зеленых насаждений)</t>
  </si>
  <si>
    <t>20230024040034150</t>
  </si>
  <si>
    <t>Субвенции бюджетам городских округов на выполнение передаваемых полномочий субъектов Российской Федерации (субвенции на реализацию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</si>
  <si>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20230024040035150</t>
  </si>
  <si>
    <t>Субвенции бюджетам городских округов на выполнение передаваемых полномочий субъектов Российской Федерации (администрирование государственных полномочий по организации проведения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</si>
  <si>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21960010040000150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</si>
  <si>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</si>
  <si>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Департамент культуры и молодежной политики администрации города Перми</t>
  </si>
  <si>
    <t>924</t>
  </si>
  <si>
    <t>20225509040000150</t>
  </si>
  <si>
    <t>Субсидии бюджетам городских округов на подготовку и проведение празднования на федеральном уровне памятных дат субъектов Российской Федерации</t>
  </si>
  <si>
    <t>20225517040000150</t>
  </si>
  <si>
    <t>Субсидии бюджетам городских округов на поддержку творческой деятельности и техническое оснащение детских и кукольных театров</t>
  </si>
  <si>
    <t>20225519040000150</t>
  </si>
  <si>
    <t>Субсидии бюджетам городских округов на поддержку отрасли культуры</t>
  </si>
  <si>
    <t>20245454040000150</t>
  </si>
  <si>
    <t>Межбюджетные трансферты, передаваемые бюджетам городских округов на создание модельных муниципальных библиотек</t>
  </si>
  <si>
    <t>20249999040000150</t>
  </si>
  <si>
    <t>Прочие межбюджетные трансферты, передаваемые бюджетам городских округов</t>
  </si>
  <si>
    <t>21804010040000150</t>
  </si>
  <si>
    <t>Доходы бюджетов городских округов от возврата бюджетными учреждениями остатков субсидий прошлых лет</t>
  </si>
  <si>
    <t>21804020040000150</t>
  </si>
  <si>
    <t>Доходы бюджетов городских округов от возврата автономными учреждениями остатков субсидий прошлых лет</t>
  </si>
  <si>
    <t>21925517040000150</t>
  </si>
  <si>
    <t>Возврат остатков субсидий на поддержку творческой деятельности и техническое оснащение детских и кукольных театров из бюджетов городских округов</t>
  </si>
  <si>
    <t>21925519040000150</t>
  </si>
  <si>
    <t>Возврат остатков субсидий на поддержку отрасли культуры из бюджетов городских округов</t>
  </si>
  <si>
    <t>Департамент образования администрации города Перми</t>
  </si>
  <si>
    <t>930</t>
  </si>
  <si>
    <t>11105324041000120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</si>
  <si>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(сумма платежа (перерасчеты, недоимка и задолженность) по данному виду дохода)</t>
  </si>
  <si>
    <t>11607090041532140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</si>
  <si>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</si>
  <si>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20230024040001150</t>
  </si>
  <si>
    <t>20230024040005150</t>
  </si>
  <si>
    <t>Субвенции бюджетам городских округов на выполнение передаваемых полномочий субъектов Российской Федерации (субвенции на предоставление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</si>
  <si>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20230024040016150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</si>
  <si>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педагогическим работникам образовательных государственных и муниципальных организаций Пермского края, работающим и проживающим в сельской местности и поселках городского типа (рабочих поселках), по оплате жилого помещения и коммунальных услуг)</t>
  </si>
  <si>
    <t>20230024040017150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</si>
  <si>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педагогическим работникам образовательных организаций)</t>
  </si>
  <si>
    <t>20230024040018150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</si>
  <si>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учащимся из малоимущих семей)</t>
  </si>
  <si>
    <t>20230024040023150</t>
  </si>
  <si>
    <t>Субвенции бюджетам городских округов на выполнение передаваемых полномочий субъектов Российской Федерации (субвенции на предоставление дополнительных мер социальной поддержки отдельны категориям лиц, которым присуждена ученая степень кандидата наук, доктора наук, работающих в общеобразовательных и профессиональных организациях)</t>
  </si>
  <si>
    <t>20230024040031150</t>
  </si>
  <si>
    <t>20230024040039150</t>
  </si>
  <si>
    <t>Субвенции бюджетам городских округов на выполнение передаваемых полномочий субъектов Российской Федерации (субвенция на финансовое обеспечение получения дошкольного образования в частных дошкольных образовательных организациях)</t>
  </si>
  <si>
    <t>20230024040040150</t>
  </si>
  <si>
    <t>Субвенции бюджетам городских округов на выполнение передаваемых полномочий субъектов Российской Федерации (субвенция на финансовое обеспечение получения дошкольного, начального общего, основного общего, среднего общего образования в частных общеобразовательных организациях)</t>
  </si>
  <si>
    <t>20245303040000150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</si>
  <si>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</si>
  <si>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20704020040000150</t>
  </si>
  <si>
    <t>Поступления от денежных пожертвований, предоставляемых физическими лицами получателям средств бюджетов городских округов</t>
  </si>
  <si>
    <t>21925027040000150</t>
  </si>
  <si>
    <t>Возврат остатков субсидий на мероприятия государственной программы Российской Федерации "Доступная среда" на 2011 - 2020 годы из бюджетов городских округов</t>
  </si>
  <si>
    <t>21925498040000150</t>
  </si>
  <si>
    <t>Возврат остатков субсидий на финансовое обеспечение мероприятий федеральной целевой программы развития образования на 2016 - 2020 годы из бюджетов городских округов</t>
  </si>
  <si>
    <t>21925520040000150</t>
  </si>
  <si>
    <t>Возврат остатков субсидий на реализацию мероприятий по созданию в субъектах Российской Федерации новых мест в общеобразовательных организациях из бюджетов городских округов</t>
  </si>
  <si>
    <t>Администрация Ленинского района города Перми</t>
  </si>
  <si>
    <t>931</t>
  </si>
  <si>
    <t>11601074010000140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</si>
  <si>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</si>
  <si>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11601084010000140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</si>
  <si>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t>
  </si>
  <si>
    <t>11601204010000140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</si>
  <si>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выявленные должностными лицами органов муниципального контроля</t>
  </si>
  <si>
    <t>20230024040007150</t>
  </si>
  <si>
    <t>Субвенции бюджетам городских округов на выполнение передаваемых полномочий субъектов Российской Федерации (субвенции на образование комиссий по делам несовершеннолетних и защите их прав и организацию их деятельности)</t>
  </si>
  <si>
    <t>21804030040000150</t>
  </si>
  <si>
    <t>Доходы бюджетов городских округов от возврата иными организациями остатков субсидий прошлых лет</t>
  </si>
  <si>
    <t>Администрация Свердловского района города Перми</t>
  </si>
  <si>
    <t>932</t>
  </si>
  <si>
    <t>11105324040000120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</si>
  <si>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</si>
  <si>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Администрация Мотовилихинского района города Перми</t>
  </si>
  <si>
    <t>933</t>
  </si>
  <si>
    <t>администрация Дзержинского района города Перми</t>
  </si>
  <si>
    <t>934</t>
  </si>
  <si>
    <t>Администрация Индустриального района города Перми</t>
  </si>
  <si>
    <t>935</t>
  </si>
  <si>
    <t>936</t>
  </si>
  <si>
    <t>Администрация Орджоникидзевского района города Перми</t>
  </si>
  <si>
    <t>937</t>
  </si>
  <si>
    <t>администрация поселка Новые Ляды города Перми</t>
  </si>
  <si>
    <t>938</t>
  </si>
  <si>
    <t>Департамент жилищно-коммунального хозяйства администрации города Перми</t>
  </si>
  <si>
    <t>940</t>
  </si>
  <si>
    <t>11107014040000120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</si>
  <si>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</si>
  <si>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20225555040000150</t>
  </si>
  <si>
    <t>Субсидии бюджетам городских округов на реализацию программ формирования современной городской среды</t>
  </si>
  <si>
    <t>21925555040000150</t>
  </si>
  <si>
    <t>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округов</t>
  </si>
  <si>
    <t>управление капитального строительства администрации города Перми</t>
  </si>
  <si>
    <t>942</t>
  </si>
  <si>
    <t>20220077040000150</t>
  </si>
  <si>
    <t>Субсидии бюджетам городских округов на софинансирование капитальных вложений в объекты муниципальной собственности</t>
  </si>
  <si>
    <t>20225520040000150</t>
  </si>
  <si>
    <t>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t>
  </si>
  <si>
    <t>Департамент дорог и благоустройства администрации города Перми</t>
  </si>
  <si>
    <t>944</t>
  </si>
  <si>
    <t>11105092040000120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</si>
  <si>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</si>
  <si>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11301530040000130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</si>
  <si>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</si>
  <si>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11301994040000130</t>
  </si>
  <si>
    <t>Прочие доходы от оказания платных услуг (работ) получателями средств бюджетов городских округов</t>
  </si>
  <si>
    <t>11302994040000130</t>
  </si>
  <si>
    <t>Прочие доходы от компенсации затрат бюджетов городских округов</t>
  </si>
  <si>
    <t>11610062040000140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</si>
  <si>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финансируемого за счет средств муниципального дорожного фонда,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</si>
  <si>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11610082040000140</t>
  </si>
  <si>
    <t>Платежи в целях возмещения ущерба при расторжении муниципального контракта, финансируемого за счет средств муниципального дорожного фонда городского округа, в связи с односторонним отказом исполнителя (подрядчика) от его исполнения</t>
  </si>
  <si>
    <t>11611064010000140</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</si>
  <si>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</si>
  <si>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20245393040000150</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</si>
  <si>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</si>
  <si>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Департамент транспорта администрации города Перми</t>
  </si>
  <si>
    <t>945</t>
  </si>
  <si>
    <t>11302994040010130</t>
  </si>
  <si>
    <t>Прочие доходы от компенсации затрат бюджетов городских округов (средства от реализации льготных проездных документов)</t>
  </si>
  <si>
    <t>11302994040015130</t>
  </si>
  <si>
    <t>Прочие доходы от компенсации затрат бюджетов городских округов (средства от реализации единых проездных документов)</t>
  </si>
  <si>
    <t>11302994040020130</t>
  </si>
  <si>
    <t>Прочие доходы от компенсации затрат бюджетов городских округов (доходы от перечисления платы за проезд пассажиров и провоз багажа)</t>
  </si>
  <si>
    <t>20230024040012150</t>
  </si>
  <si>
    <t>Субвенции бюджетам городских округов на выполнение передаваемых полномочий субъектов Российской Федерации (субвенции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</si>
  <si>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Контрольный департамент администрации города Перми</t>
  </si>
  <si>
    <t>950</t>
  </si>
  <si>
    <t>20230024040008150</t>
  </si>
  <si>
    <t>Субвенции бюджетам городских округов на выполнение передаваемых полномочий субъектов Российской Федерации (субвенции на составление протоколов об административных правонарушениях)</t>
  </si>
  <si>
    <t>20230024040036150</t>
  </si>
  <si>
    <t>Субвенции бюджетам городских округов на выполнение передаваемых полномочий субъектов Российской Федерации (субвенции на осуществление государственных полномочий по созданию и организации деятельности административных комиссий)</t>
  </si>
  <si>
    <t>департамент экономики и промышленной политики администрации города Перми</t>
  </si>
  <si>
    <t>951</t>
  </si>
  <si>
    <t>10807150010000110</t>
  </si>
  <si>
    <t>Государственная пошлина за выдачу разрешения на установку рекламной конструкции</t>
  </si>
  <si>
    <t>11607090041400140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</si>
  <si>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на размещение рекламных конструкций)</t>
  </si>
  <si>
    <t>11607090041700140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</si>
  <si>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на размещение нестационарных торговых объектов)</t>
  </si>
  <si>
    <t>11610123011400140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</si>
  <si>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(Штрафы, неустойки, пени, уплаченные по договорам на размещение рекламных конструкций)</t>
  </si>
  <si>
    <t>11610123011700140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</si>
  <si>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(Штрафы, неустойки, пени, уплаченные по договорам на размещение нестационарных торговых объектов)</t>
  </si>
  <si>
    <t>11705040041000180</t>
  </si>
  <si>
    <t>Прочие неналоговые доходы бюджетов городских округов (Доходы по договорам на размещение рекламных конструкций)</t>
  </si>
  <si>
    <t>11705040042000180</t>
  </si>
  <si>
    <t>Прочие неналоговые доходы бюджетов городских округов (Доходы по договорам на размещение нестационарных торговых объектов)</t>
  </si>
  <si>
    <t>департамент социальной политики администрации города Перми</t>
  </si>
  <si>
    <t>955</t>
  </si>
  <si>
    <t>20230024040033150</t>
  </si>
  <si>
    <t>Субвенции бюджетам городских округов на выполнение передаваемых полномочий субъектов Российской Федерации (субвенции на организацию и обеспечение отдыха детей и их оздоровления)</t>
  </si>
  <si>
    <t>Департамент общественной безопасности администрации города Перми</t>
  </si>
  <si>
    <t>964</t>
  </si>
  <si>
    <t>20235120040000150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</si>
  <si>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</si>
  <si>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21935120040000150</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</si>
  <si>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городских округов</t>
  </si>
  <si>
    <t>Администрация города Перми</t>
  </si>
  <si>
    <t>975</t>
  </si>
  <si>
    <t>Комитет по физической культуре и спорту администрации города Перми</t>
  </si>
  <si>
    <t>976</t>
  </si>
  <si>
    <t>20225081040000150</t>
  </si>
  <si>
    <t>Субсидии бюджетам городских округов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</si>
  <si>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21925228040000150</t>
  </si>
  <si>
    <t>Возврат остатков субсидий на оснащение объектов спортивной инфраструктуры спортивно-технологическим оборудованием из бюджетов городских округов</t>
  </si>
  <si>
    <t>21925229040000150</t>
  </si>
  <si>
    <t>Возврат остатков субсидий на приобретение спортивного оборудования и инвентаря для приведения организаций спортивной подготовки в нормативное состояние из бюджетов городских округов</t>
  </si>
  <si>
    <t>Контрольно-счетная палата города Перми</t>
  </si>
  <si>
    <t>977</t>
  </si>
  <si>
    <t>11607090040000140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</si>
  <si>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</si>
  <si>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11610100040000140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</si>
  <si>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</si>
  <si>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Избирательная комиссия города Перми</t>
  </si>
  <si>
    <t>978</t>
  </si>
  <si>
    <t>Пермская городская Дума</t>
  </si>
  <si>
    <t>985</t>
  </si>
  <si>
    <t>Управление жилищных отношений администрации города Перми</t>
  </si>
  <si>
    <t>991</t>
  </si>
  <si>
    <t>11401040040000410</t>
  </si>
  <si>
    <t>Доходы от продажи квартир, находящихся в собственности городских округов</t>
  </si>
  <si>
    <t>20220299040000150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</si>
  <si>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</si>
  <si>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20220302040000150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</si>
  <si>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</si>
  <si>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20225497040000150</t>
  </si>
  <si>
    <t>Субсидии бюджетам городских округов на реализацию мероприятий по обеспечению жильем молодых семей</t>
  </si>
  <si>
    <t>20230024040015150</t>
  </si>
  <si>
    <t>Субвенции бюджетам городских округов на выполнение передаваемых полномочий субъектов Российской Федерации (субвенции на выполнение полномочий по постановке на учет граждан, имеющих право на получение жилищных субсидий в связи с переселением из районов Крайнего Севера и приравненных к ним местностей)</t>
  </si>
  <si>
    <t>20230024040027150</t>
  </si>
  <si>
    <t>Субвенции бюджетам городских округов на выполнение передаваемых полномочий субъектов Российской Федерации (субвенции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</si>
  <si>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20230024040038150</t>
  </si>
  <si>
    <t>Субвенции бюджетам городских округов на выполнение передаваемых полномочий субъектов Российской Федерации (субвенции на организацию осуществления государственных полномочий по обеспечению жилыми помещениями детей-сирот и детей, оставшихся без попечения родителей, лиц из числа детей-сироти детей, оставшихся без попечения родителей)</t>
  </si>
  <si>
    <t>20235082040000150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</si>
  <si>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</si>
  <si>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20235134040000150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</si>
  <si>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</si>
  <si>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20235135040000150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</si>
  <si>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</si>
  <si>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20235176040000150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</si>
  <si>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</si>
  <si>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20239999040000150</t>
  </si>
  <si>
    <t>Прочие субвенции бюджетам городских округов</t>
  </si>
  <si>
    <t>21925020040000150</t>
  </si>
  <si>
    <t>Возврат остатков субсидий на мероприятия подпрограммы "Обеспечение жильем молодых семей" федеральной целевой программы "Жилище" на 2015 - 2020 годы из бюджетов городских округов</t>
  </si>
  <si>
    <t>21935134040000150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</si>
  <si>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 из бюджетов городских округов</t>
  </si>
  <si>
    <t>21935135040000150</t>
  </si>
  <si>
    <t>Возврат остатков субвенций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 из бюджетов городских округов</t>
  </si>
  <si>
    <t>21935176040000150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</si>
  <si>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из бюджетов городских округов</t>
  </si>
  <si>
    <t>Департамент земельных отношений администрации города Перми</t>
  </si>
  <si>
    <t>992</t>
  </si>
  <si>
    <t>11105012041000120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</si>
  <si>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</si>
  <si>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11105012041020120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</si>
  <si>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результатам аукциона)</t>
  </si>
  <si>
    <t>11105024041000120</t>
  </si>
  <si>
    <t>11105024041020120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</si>
  <si>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(средства от продажи права на заключение договоров аренды по результатам аукциона)</t>
  </si>
  <si>
    <t>11105312041000120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</si>
  <si>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(сумма платежа (перерасчеты, недоимка и задолженность) по данному виду дохода)</t>
  </si>
  <si>
    <t>11105410041000120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</si>
  <si>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 (Сумма платежа (перерасчеты, недоимка и задолженность) по данному виду дохода)</t>
  </si>
  <si>
    <t>11105420041000120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</si>
  <si>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собственности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 (Сумма платежа (перерасчеты, недоимка и задолженность) по данному виду дохода)</t>
  </si>
  <si>
    <t>11406012040000430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</si>
  <si>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</si>
  <si>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11406024040000430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</si>
  <si>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</si>
  <si>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11406312040000430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</si>
  <si>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</si>
  <si>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11406324040000430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</si>
  <si>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t>
  </si>
  <si>
    <t>11607090041120140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</si>
  <si>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 исключением договоров, заключенных по итогам аукционов по продаже права на заключение договоров аренды указанных земельных участков)</t>
  </si>
  <si>
    <t>11607090041123140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</si>
  <si>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заключенных по итогам аукциона по продаже права на заключение договоров аренды указанных земельных участков)</t>
  </si>
  <si>
    <t>11607090041240140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</si>
  <si>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 исключением договоров, заключенных по итогам аукционов по продаже права на заключение договоров аренды указанных земельных участков)</t>
  </si>
  <si>
    <t>11607090041243140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</si>
  <si>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заключенных по итогам аукциона по продаже права на заключение договоров аренды указанных земельных участков)</t>
  </si>
  <si>
    <t>11607090041531140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</si>
  <si>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</si>
  <si>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11607090041541140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</si>
  <si>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решению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</si>
  <si>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11607090041542140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</si>
  <si>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решению уполномоченного органа об установлении публичного сервитута в отношении земельных участков, находящихся в собственности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</si>
  <si>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11610123011120140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</si>
  <si>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 исключением договоров, заключенных по итогам аукционов по продаже права на заключение договоров аренды указанных земельных участков)</t>
  </si>
  <si>
    <t>11610123011123140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</si>
  <si>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заключенных по итогам аукциона по продаже права на заключение договоров аренды указанных земельных участков)</t>
  </si>
  <si>
    <t>11610123011240140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</si>
  <si>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 исключением договоров, заключенных по итогам аукционов по продаже права на заключение договоров аренды указанных земельных участков)</t>
  </si>
  <si>
    <t>11610123011243140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</si>
  <si>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заключенных по итогам аукциона по продаже права на заключение договоров аренды указанных земельных участков)</t>
  </si>
  <si>
    <t>11610123011531140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</si>
  <si>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</si>
  <si>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11610123011532140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</si>
  <si>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</si>
  <si>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21925112040000150</t>
  </si>
  <si>
    <t>Возврат остатков субсидий на софинансирование капитальных вложений в объекты муниципальной собственности из бюджетов городских округов</t>
  </si>
  <si>
    <t>Центральный банк Российской Федерации</t>
  </si>
  <si>
    <t>999</t>
  </si>
  <si>
    <t>Итого доходов</t>
  </si>
  <si>
    <t>10807173010000110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</si>
  <si>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</si>
  <si>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Субвенции бюджетам городских округов на выполнение передаваемых полномочий субъектов Российской Федерации (субвенции на 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t>
  </si>
  <si>
    <t>20225229040000150</t>
  </si>
  <si>
    <t>Субсидии бюджетам городских округов на приобретение спортивного оборудования и инвентаря для приведения организаций спортивной подготовки в нормативное состояние</t>
  </si>
  <si>
    <t>на 2021 год и на плановый период 2022 и 2023 годов</t>
  </si>
  <si>
    <t>от 15.12.2020 № 261</t>
  </si>
  <si>
    <t>Администрация Кировского района города Перми</t>
  </si>
  <si>
    <t>Субвенции бюджетам городских округов на выполнение передаваемых полномочий субъектов Российской Федерации (субвенции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общего образования, а также дополнительного образования в общеобразовательных организациях)</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</si>
  <si>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</si>
  <si>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20225243040000150</t>
  </si>
  <si>
    <t xml:space="preserve">Субсидии бюджетам городских округов на строительство и реконструкцию (модернизацию) объектов питьевого водоснабжения
</t>
  </si>
  <si>
    <t>20225456040000150</t>
  </si>
  <si>
    <t xml:space="preserve">20225232040000150
</t>
  </si>
  <si>
    <t xml:space="preserve">Субсидии бюджетам городских округов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t>
  </si>
  <si>
    <t>11601053010063140</t>
  </si>
  <si>
    <t>11601053010351140</t>
  </si>
  <si>
    <t>Министерство образование Пермского края</t>
  </si>
  <si>
    <t>11601063010023140</t>
  </si>
  <si>
    <t>11601083010028140</t>
  </si>
  <si>
    <t>11601083010039140</t>
  </si>
  <si>
    <t>11601083010281140</t>
  </si>
  <si>
    <t>11601103010005140</t>
  </si>
  <si>
    <t>Инспекция государственного жилищного надзора Пермского края</t>
  </si>
  <si>
    <t>843</t>
  </si>
  <si>
    <t>076</t>
  </si>
  <si>
    <t>Федеральное агентство по рыболовству</t>
  </si>
  <si>
    <t>106</t>
  </si>
  <si>
    <t>Федеральная служба по надзору в сфере транспорта</t>
  </si>
  <si>
    <t>160</t>
  </si>
  <si>
    <t>Федеральная служба по регулированию алкогольного рынка</t>
  </si>
  <si>
    <t>161</t>
  </si>
  <si>
    <t>Федеральная антимонопольная служба</t>
  </si>
  <si>
    <t>188</t>
  </si>
  <si>
    <t>Министерство внутренних дел Российской Федерации</t>
  </si>
  <si>
    <t>498</t>
  </si>
  <si>
    <t>Федеральная служба по экологическому, технологическому и атомному надзору</t>
  </si>
  <si>
    <t>815</t>
  </si>
  <si>
    <t>Государственная инспекция по экологии и природопользованию Пермского края</t>
  </si>
  <si>
    <t>816</t>
  </si>
  <si>
    <t>Министерство природных ресурсов, лесного хозяйства и экологии Пермского края</t>
  </si>
  <si>
    <t>832</t>
  </si>
  <si>
    <t>Министерство промышленности, предпринимательства и торговли Пермского края</t>
  </si>
  <si>
    <t>844</t>
  </si>
  <si>
    <t>Инспекция государственного технического надзора Пермского края</t>
  </si>
  <si>
    <t>846</t>
  </si>
  <si>
    <t>Региональная энергетическая комиссия Пермского края</t>
  </si>
  <si>
    <t>877</t>
  </si>
  <si>
    <t>Контрольно-счетная палата Пермского края</t>
  </si>
  <si>
    <t>11611050010000140</t>
  </si>
  <si>
    <t>11601143010005140</t>
  </si>
  <si>
    <t>11601143010401140</t>
  </si>
  <si>
    <t>11601153010003140</t>
  </si>
  <si>
    <t>11601173010007140</t>
  </si>
  <si>
    <t>11601173010008140</t>
  </si>
  <si>
    <t>11601193010028140</t>
  </si>
  <si>
    <t>11601203010006140</t>
  </si>
  <si>
    <t>11601203010008140</t>
  </si>
  <si>
    <t>11601203010020140</t>
  </si>
  <si>
    <t>11601333010012140</t>
  </si>
  <si>
    <t>11601333010015140</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</si>
  <si>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осуществление деятельности, не связанной с извлечением прибыли, без специального разрешения (лицензии)
</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</si>
  <si>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
</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</si>
  <si>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
</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</si>
  <si>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
</t>
  </si>
  <si>
    <t xml:space="preserve">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
</t>
  </si>
  <si>
    <t xml:space="preserve">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законодательства об организации предоставления государственных и муниципальных услуг)
</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</si>
  <si>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требований законодательства в области технического осмотра транспортных средств)
</t>
  </si>
  <si>
    <t xml:space="preserve">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
</t>
  </si>
  <si>
    <t xml:space="preserve">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потребление (распитие) алкогольной продукции в запрещенных местах либо потребление наркотических средств или психотропных веществ, новых потенциально опасных психоактивных веществ или одурманивающих веществ в общественных местах)
</t>
  </si>
  <si>
    <t xml:space="preserve">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15 КоАП РФ, за производство или продажу товаров и продукции, в отношении которых установлены требования по маркировке и (или) нанесению информации, без соответствующей маркировки и (или) информации, а также с нарушением установленного порядка нанесения такой маркировки и (или) информации)
</t>
  </si>
  <si>
    <t xml:space="preserve">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штрафы)
</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</si>
  <si>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
</t>
  </si>
  <si>
    <t>10803010011050110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</si>
  <si>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</si>
  <si>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(Сумма платежа (перерасчеты, недоимка и задолженность) по данному виду дохода)</t>
  </si>
  <si>
    <t xml:space="preserve">10503010011000110
</t>
  </si>
  <si>
    <t>Аппарат Правительства Пермского края</t>
  </si>
  <si>
    <t>875</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</si>
  <si>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</si>
  <si>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</si>
  <si>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</si>
  <si>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осуществление деятельности, не связанной с извлечением прибыли, без специального разрешения (лицензии)</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</si>
  <si>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(иные штрафы)</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</si>
  <si>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</si>
  <si>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</si>
  <si>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</si>
  <si>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</si>
  <si>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неуплату средств на содержание детей или нетрудоспособных родителей)</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</si>
  <si>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</si>
  <si>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незаконную рубку, повреждение лесных насаждений или самовольное выкапывание в лесах деревьев, кустарников, лиан)</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</si>
  <si>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требований лесного законодательства об учете древесины и сделок с ней)</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</si>
  <si>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охраны и использования природных ресурсов на особо охраняемых природных территориях)</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</si>
  <si>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(штрафы за непринятие мер по уничтожению дикорастущих растений, содержащих наркотические средства или психотропные вещества либо их прекурсоры)</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</si>
  <si>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штрафы)</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</si>
  <si>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продажу товаров, выполнение работ либо оказание услуг при отсутствии установленной информации, либо неприменение в установленных федеральными законами случаях контрольно-кассовой техники)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</si>
  <si>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срока постановки на учет в налоговом органе)</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</si>
  <si>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</si>
  <si>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(иные штрафы)</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</si>
  <si>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вознаграждение от имени юридического лица)</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</si>
  <si>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норм и правил по предупреждению и ликвидации чрезвычайных ситуаций)</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</si>
  <si>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</si>
  <si>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13 КоАП РФ, за злоупотребление свободой массовой информации)</t>
  </si>
  <si>
    <t>Субсидии бюджетам городских округов на модернизацию театров юного зрителя и театров кукол</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</si>
</sst>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
  </numFmts>
  <fonts count="5" x14ac:knownFonts="1">
    <font>
      <sz val="11"/>
      <color theme="1"/>
      <name val="Calibri"/>
      <family val="2"/>
      <charset val="204"/>
      <scheme val="minor"/>
    </font>
    <font>
      <sz val="10"/>
      <name val="Arial"/>
      <family val="2"/>
      <charset val="204"/>
    </font>
    <font>
      <sz val="10"/>
      <name val="Times New Roman"/>
      <family val="1"/>
      <charset val="204"/>
    </font>
    <font>
      <sz val="14"/>
      <name val="Times New Roman"/>
      <family val="1"/>
      <charset val="204"/>
    </font>
    <font>
      <sz val="14"/>
      <name val="Times New Roman CYR"/>
      <family val="1"/>
      <charset val="204"/>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diagonalUp="1" diagonalDown="1">
      <left style="thin">
        <color indexed="64"/>
      </left>
      <right style="thin">
        <color indexed="64"/>
      </right>
      <top style="thin">
        <color indexed="64"/>
      </top>
      <bottom style="thin">
        <color indexed="64"/>
      </bottom>
      <diagonal/>
    </border>
    <border diagonalUp="1" diagonalDown="1">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diagonalUp="1" diagonalDown="1">
      <left style="thin">
        <color indexed="64"/>
      </left>
      <right style="thin">
        <color indexed="64"/>
      </right>
      <top style="thin">
        <color indexed="64"/>
      </top>
      <bottom/>
      <diagonal/>
    </border>
    <border diagonalUp="1" diagonalDown="1">
      <left style="thin">
        <color indexed="64"/>
      </left>
      <right/>
      <top style="thin">
        <color indexed="64"/>
      </top>
      <bottom/>
      <diagonal/>
    </border>
    <border diagonalUp="1" diagonalDown="1">
      <left style="thin">
        <color indexed="64"/>
      </left>
      <right style="thin">
        <color indexed="64"/>
      </right>
      <top/>
      <bottom style="thin">
        <color indexed="64"/>
      </bottom>
      <diagonal/>
    </border>
    <border diagonalUp="1" diagonalDown="1">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s>
  <cellStyleXfs count="3">
    <xf numFmtId="0" fontId="0" fillId="0" borderId="0"/>
    <xf numFmtId="0" fontId="1" fillId="0" borderId="0"/>
    <xf numFmtId="0" fontId="1" fillId="0" borderId="0"/>
  </cellStyleXfs>
  <cellXfs count="68">
    <xf numFmtId="0" fontId="0" fillId="0" borderId="0" xfId="0"/>
    <xf numFmtId="0" fontId="2" fillId="0" borderId="0" xfId="1" applyFont="1" applyFill="1" applyAlignment="1">
      <alignment horizontal="center" vertical="top"/>
    </xf>
    <xf numFmtId="49" fontId="2" fillId="0" borderId="5" xfId="1" applyNumberFormat="1" applyFont="1" applyFill="1" applyBorder="1" applyAlignment="1" applyProtection="1">
      <alignment horizontal="center" vertical="top" wrapText="1"/>
    </xf>
    <xf numFmtId="49" fontId="2" fillId="0" borderId="9" xfId="1" applyNumberFormat="1" applyFont="1" applyFill="1" applyBorder="1" applyAlignment="1" applyProtection="1">
      <alignment horizontal="center" vertical="top" wrapText="1"/>
    </xf>
    <xf numFmtId="49" fontId="2" fillId="0" borderId="11" xfId="1" applyNumberFormat="1" applyFont="1" applyFill="1" applyBorder="1" applyAlignment="1" applyProtection="1">
      <alignment horizontal="center" vertical="top" wrapText="1"/>
    </xf>
    <xf numFmtId="49" fontId="2" fillId="0" borderId="6" xfId="1" applyNumberFormat="1" applyFont="1" applyFill="1" applyBorder="1" applyAlignment="1" applyProtection="1">
      <alignment horizontal="left" vertical="top" wrapText="1"/>
    </xf>
    <xf numFmtId="49" fontId="2" fillId="0" borderId="2" xfId="0" applyNumberFormat="1" applyFont="1" applyFill="1" applyBorder="1" applyAlignment="1" applyProtection="1">
      <alignment horizontal="center" vertical="top" wrapText="1"/>
    </xf>
    <xf numFmtId="49" fontId="2" fillId="0" borderId="2" xfId="0" applyNumberFormat="1" applyFont="1" applyFill="1" applyBorder="1" applyAlignment="1" applyProtection="1">
      <alignment horizontal="left" vertical="top" wrapText="1"/>
    </xf>
    <xf numFmtId="164" fontId="2" fillId="0" borderId="5" xfId="1" applyNumberFormat="1" applyFont="1" applyFill="1" applyBorder="1" applyAlignment="1" applyProtection="1">
      <alignment horizontal="right" vertical="center" wrapText="1"/>
    </xf>
    <xf numFmtId="49" fontId="2" fillId="0" borderId="5" xfId="1" applyNumberFormat="1" applyFont="1" applyFill="1" applyBorder="1" applyAlignment="1" applyProtection="1">
      <alignment horizontal="center" vertical="center" wrapText="1"/>
    </xf>
    <xf numFmtId="0" fontId="3" fillId="0" borderId="0" xfId="2" applyFont="1" applyFill="1" applyAlignment="1">
      <alignment horizontal="center" vertical="top" wrapText="1"/>
    </xf>
    <xf numFmtId="0" fontId="2" fillId="0" borderId="0" xfId="1" applyFont="1" applyFill="1" applyAlignment="1">
      <alignment vertical="center"/>
    </xf>
    <xf numFmtId="0" fontId="2" fillId="0" borderId="0" xfId="1" applyFont="1" applyFill="1"/>
    <xf numFmtId="0" fontId="3" fillId="0" borderId="0" xfId="1" applyFont="1" applyFill="1" applyAlignment="1">
      <alignment horizontal="right"/>
    </xf>
    <xf numFmtId="0" fontId="2" fillId="0" borderId="0" xfId="1" applyFont="1" applyFill="1" applyAlignment="1">
      <alignment horizontal="right"/>
    </xf>
    <xf numFmtId="0" fontId="2" fillId="0" borderId="2" xfId="1" applyFont="1" applyFill="1" applyBorder="1" applyAlignment="1" applyProtection="1">
      <alignment horizontal="center" vertical="center" wrapText="1"/>
    </xf>
    <xf numFmtId="49" fontId="2" fillId="0" borderId="6" xfId="1" applyNumberFormat="1" applyFont="1" applyFill="1" applyBorder="1" applyAlignment="1" applyProtection="1">
      <alignment horizontal="left" vertical="center" wrapText="1"/>
    </xf>
    <xf numFmtId="165" fontId="2" fillId="0" borderId="6" xfId="1" applyNumberFormat="1" applyFont="1" applyFill="1" applyBorder="1" applyAlignment="1" applyProtection="1">
      <alignment horizontal="left" vertical="center" wrapText="1"/>
    </xf>
    <xf numFmtId="164" fontId="2" fillId="0" borderId="2" xfId="1" applyNumberFormat="1" applyFont="1" applyFill="1" applyBorder="1" applyAlignment="1" applyProtection="1">
      <alignment horizontal="right" vertical="center" wrapText="1"/>
    </xf>
    <xf numFmtId="49" fontId="2" fillId="0" borderId="3" xfId="1" applyNumberFormat="1" applyFont="1" applyFill="1" applyBorder="1" applyAlignment="1" applyProtection="1">
      <alignment vertical="top"/>
    </xf>
    <xf numFmtId="49" fontId="2" fillId="0" borderId="8" xfId="1" applyNumberFormat="1" applyFont="1" applyFill="1" applyBorder="1" applyAlignment="1" applyProtection="1">
      <alignment horizontal="center" vertical="center" wrapText="1"/>
    </xf>
    <xf numFmtId="165" fontId="2" fillId="0" borderId="8" xfId="1" applyNumberFormat="1" applyFont="1" applyFill="1" applyBorder="1" applyAlignment="1" applyProtection="1">
      <alignment horizontal="left" vertical="center" wrapText="1"/>
    </xf>
    <xf numFmtId="49" fontId="2" fillId="0" borderId="9" xfId="1" applyNumberFormat="1" applyFont="1" applyFill="1" applyBorder="1" applyAlignment="1" applyProtection="1">
      <alignment horizontal="center" vertical="center" wrapText="1"/>
    </xf>
    <xf numFmtId="165" fontId="2" fillId="0" borderId="10" xfId="1" applyNumberFormat="1" applyFont="1" applyFill="1" applyBorder="1" applyAlignment="1" applyProtection="1">
      <alignment horizontal="left" vertical="center" wrapText="1"/>
    </xf>
    <xf numFmtId="164" fontId="2" fillId="0" borderId="9" xfId="1" applyNumberFormat="1" applyFont="1" applyFill="1" applyBorder="1" applyAlignment="1" applyProtection="1">
      <alignment horizontal="right" vertical="center" wrapText="1"/>
    </xf>
    <xf numFmtId="49" fontId="2" fillId="0" borderId="11" xfId="1" applyNumberFormat="1" applyFont="1" applyFill="1" applyBorder="1" applyAlignment="1" applyProtection="1">
      <alignment horizontal="center" vertical="center" wrapText="1"/>
    </xf>
    <xf numFmtId="165" fontId="2" fillId="0" borderId="12" xfId="1" applyNumberFormat="1" applyFont="1" applyFill="1" applyBorder="1" applyAlignment="1" applyProtection="1">
      <alignment horizontal="left" vertical="center" wrapText="1"/>
    </xf>
    <xf numFmtId="164" fontId="2" fillId="0" borderId="11" xfId="1" applyNumberFormat="1" applyFont="1" applyFill="1" applyBorder="1" applyAlignment="1" applyProtection="1">
      <alignment horizontal="right" vertical="center" wrapText="1"/>
    </xf>
    <xf numFmtId="49" fontId="2" fillId="0" borderId="2" xfId="0" applyNumberFormat="1" applyFont="1" applyFill="1" applyBorder="1" applyAlignment="1" applyProtection="1">
      <alignment horizontal="left" vertical="center" wrapText="1"/>
    </xf>
    <xf numFmtId="49" fontId="2" fillId="0" borderId="2" xfId="1" applyNumberFormat="1" applyFont="1" applyFill="1" applyBorder="1" applyAlignment="1" applyProtection="1">
      <alignment horizontal="center" vertical="center" wrapText="1"/>
    </xf>
    <xf numFmtId="49" fontId="2" fillId="0" borderId="2" xfId="1" applyNumberFormat="1" applyFont="1" applyFill="1" applyBorder="1" applyAlignment="1" applyProtection="1">
      <alignment horizontal="left" vertical="center" wrapText="1"/>
    </xf>
    <xf numFmtId="49" fontId="2" fillId="0" borderId="0" xfId="1" applyNumberFormat="1" applyFont="1" applyFill="1" applyBorder="1" applyAlignment="1" applyProtection="1">
      <alignment vertical="center" wrapText="1"/>
    </xf>
    <xf numFmtId="49" fontId="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left" vertical="center" wrapText="1"/>
    </xf>
    <xf numFmtId="49" fontId="2" fillId="0" borderId="0" xfId="1" applyNumberFormat="1" applyFont="1" applyFill="1"/>
    <xf numFmtId="49" fontId="2" fillId="0" borderId="16" xfId="1" applyNumberFormat="1" applyFont="1" applyFill="1" applyBorder="1" applyAlignment="1" applyProtection="1">
      <alignment horizontal="center" vertical="center" wrapText="1"/>
    </xf>
    <xf numFmtId="165" fontId="2" fillId="0" borderId="16" xfId="1" applyNumberFormat="1" applyFont="1" applyFill="1" applyBorder="1" applyAlignment="1" applyProtection="1">
      <alignment horizontal="left" vertical="center" wrapText="1"/>
    </xf>
    <xf numFmtId="164" fontId="4" fillId="0" borderId="1" xfId="0" applyNumberFormat="1" applyFont="1" applyFill="1" applyBorder="1" applyAlignment="1">
      <alignment horizontal="right" shrinkToFit="1"/>
    </xf>
    <xf numFmtId="164" fontId="2" fillId="0" borderId="0" xfId="1" applyNumberFormat="1" applyFont="1" applyFill="1" applyBorder="1" applyAlignment="1" applyProtection="1">
      <alignment horizontal="right" vertical="center" wrapText="1"/>
    </xf>
    <xf numFmtId="0" fontId="2" fillId="0" borderId="0" xfId="1" applyFont="1" applyFill="1" applyBorder="1"/>
    <xf numFmtId="164" fontId="2" fillId="0" borderId="0" xfId="1" applyNumberFormat="1" applyFont="1" applyFill="1" applyBorder="1"/>
    <xf numFmtId="49" fontId="2" fillId="0" borderId="13" xfId="1" applyNumberFormat="1" applyFont="1" applyFill="1" applyBorder="1" applyAlignment="1" applyProtection="1">
      <alignment vertical="top"/>
    </xf>
    <xf numFmtId="49" fontId="2" fillId="0" borderId="2" xfId="1" applyNumberFormat="1" applyFont="1" applyFill="1" applyBorder="1" applyAlignment="1" applyProtection="1">
      <alignment vertical="center" wrapText="1"/>
    </xf>
    <xf numFmtId="165" fontId="2" fillId="0" borderId="2" xfId="1" applyNumberFormat="1" applyFont="1" applyFill="1" applyBorder="1" applyAlignment="1" applyProtection="1">
      <alignment horizontal="left" vertical="center" wrapText="1"/>
    </xf>
    <xf numFmtId="0" fontId="2" fillId="0" borderId="0" xfId="1" applyFont="1" applyFill="1" applyBorder="1" applyAlignment="1">
      <alignment horizontal="center" vertical="top"/>
    </xf>
    <xf numFmtId="0" fontId="2" fillId="0" borderId="0" xfId="1" applyFont="1" applyFill="1" applyBorder="1" applyAlignment="1">
      <alignment vertical="center"/>
    </xf>
    <xf numFmtId="49" fontId="2" fillId="0" borderId="1" xfId="1" applyNumberFormat="1" applyFont="1" applyFill="1" applyBorder="1" applyAlignment="1" applyProtection="1">
      <alignment horizontal="center" vertical="top" wrapText="1"/>
    </xf>
    <xf numFmtId="49" fontId="2" fillId="0" borderId="7" xfId="1" applyNumberFormat="1" applyFont="1" applyFill="1" applyBorder="1" applyAlignment="1" applyProtection="1">
      <alignment horizontal="center" vertical="top" wrapText="1"/>
    </xf>
    <xf numFmtId="49" fontId="2" fillId="0" borderId="4" xfId="1" applyNumberFormat="1" applyFont="1" applyFill="1" applyBorder="1" applyAlignment="1" applyProtection="1">
      <alignment horizontal="center" vertical="top" wrapText="1"/>
    </xf>
    <xf numFmtId="49" fontId="2" fillId="0" borderId="13" xfId="1" applyNumberFormat="1" applyFont="1" applyFill="1" applyBorder="1" applyAlignment="1" applyProtection="1">
      <alignment horizontal="center" vertical="top" wrapText="1"/>
    </xf>
    <xf numFmtId="49" fontId="2" fillId="0" borderId="14" xfId="1" applyNumberFormat="1" applyFont="1" applyFill="1" applyBorder="1" applyAlignment="1" applyProtection="1">
      <alignment horizontal="center" vertical="top" wrapText="1"/>
    </xf>
    <xf numFmtId="49" fontId="2" fillId="0" borderId="15" xfId="1" applyNumberFormat="1" applyFont="1" applyFill="1" applyBorder="1" applyAlignment="1" applyProtection="1">
      <alignment horizontal="center" vertical="top" wrapText="1"/>
    </xf>
    <xf numFmtId="0" fontId="3" fillId="0" borderId="0" xfId="1" applyFont="1" applyFill="1" applyAlignment="1">
      <alignment horizontal="right"/>
    </xf>
    <xf numFmtId="0" fontId="3" fillId="0" borderId="0" xfId="2" applyFont="1" applyFill="1" applyAlignment="1">
      <alignment horizontal="center" vertical="top" wrapText="1"/>
    </xf>
    <xf numFmtId="0" fontId="2" fillId="0" borderId="1" xfId="1" applyFont="1" applyFill="1" applyBorder="1" applyAlignment="1" applyProtection="1">
      <alignment horizontal="center" vertical="center" wrapText="1"/>
    </xf>
    <xf numFmtId="0" fontId="2" fillId="0" borderId="4" xfId="1" applyFont="1" applyFill="1" applyBorder="1" applyAlignment="1" applyProtection="1">
      <alignment horizontal="center" vertical="center" wrapText="1"/>
    </xf>
    <xf numFmtId="0" fontId="2" fillId="0" borderId="2" xfId="1" applyFont="1" applyFill="1" applyBorder="1" applyAlignment="1" applyProtection="1">
      <alignment horizontal="center" vertical="center" wrapText="1"/>
    </xf>
    <xf numFmtId="0" fontId="2" fillId="0" borderId="3" xfId="1" applyFont="1" applyFill="1" applyBorder="1" applyAlignment="1" applyProtection="1">
      <alignment horizontal="center" vertical="center" wrapText="1"/>
    </xf>
    <xf numFmtId="49" fontId="2" fillId="0" borderId="1" xfId="1" applyNumberFormat="1" applyFont="1" applyFill="1" applyBorder="1" applyAlignment="1" applyProtection="1">
      <alignment horizontal="center" vertical="center" wrapText="1"/>
    </xf>
    <xf numFmtId="49" fontId="2" fillId="0" borderId="4" xfId="1" applyNumberFormat="1" applyFont="1" applyFill="1" applyBorder="1" applyAlignment="1" applyProtection="1">
      <alignment horizontal="center" vertical="center" wrapText="1"/>
    </xf>
    <xf numFmtId="49" fontId="2" fillId="0" borderId="13" xfId="0" applyNumberFormat="1" applyFont="1" applyFill="1" applyBorder="1" applyAlignment="1" applyProtection="1">
      <alignment horizontal="center" vertical="top" wrapText="1"/>
    </xf>
    <xf numFmtId="49" fontId="2" fillId="0" borderId="15" xfId="0" applyNumberFormat="1" applyFont="1" applyFill="1" applyBorder="1" applyAlignment="1" applyProtection="1">
      <alignment horizontal="center" vertical="top" wrapText="1"/>
    </xf>
    <xf numFmtId="49" fontId="2" fillId="0" borderId="17" xfId="1" applyNumberFormat="1" applyFont="1" applyFill="1" applyBorder="1" applyAlignment="1" applyProtection="1">
      <alignment horizontal="center" vertical="top" wrapText="1"/>
    </xf>
    <xf numFmtId="49" fontId="2" fillId="0" borderId="18" xfId="1" applyNumberFormat="1" applyFont="1" applyFill="1" applyBorder="1" applyAlignment="1" applyProtection="1">
      <alignment horizontal="center" vertical="top" wrapText="1"/>
    </xf>
    <xf numFmtId="49" fontId="2" fillId="0" borderId="19" xfId="1" applyNumberFormat="1" applyFont="1" applyFill="1" applyBorder="1" applyAlignment="1" applyProtection="1">
      <alignment horizontal="center" vertical="top" wrapText="1"/>
    </xf>
    <xf numFmtId="49" fontId="2" fillId="0" borderId="16" xfId="1" applyNumberFormat="1" applyFont="1" applyFill="1" applyBorder="1" applyAlignment="1" applyProtection="1">
      <alignment horizontal="center" vertical="top" wrapText="1"/>
    </xf>
    <xf numFmtId="49" fontId="2" fillId="0" borderId="0" xfId="1" applyNumberFormat="1" applyFont="1" applyFill="1" applyBorder="1" applyAlignment="1" applyProtection="1">
      <alignment horizontal="center" vertical="top" wrapText="1"/>
    </xf>
    <xf numFmtId="49" fontId="2" fillId="0" borderId="20" xfId="1" applyNumberFormat="1" applyFont="1" applyFill="1" applyBorder="1" applyAlignment="1" applyProtection="1">
      <alignment horizontal="center" vertical="top" wrapText="1"/>
    </xf>
  </cellXfs>
  <cellStyles count="3">
    <cellStyle name="Обычный" xfId="0" builtinId="0"/>
    <cellStyle name="Обычный 13" xfId="1"/>
    <cellStyle name="Обычный 2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82"/>
  <sheetViews>
    <sheetView tabSelected="1" zoomScaleNormal="100" workbookViewId="0">
      <pane xSplit="1" ySplit="17" topLeftCell="B806" activePane="bottomRight" state="frozen"/>
      <selection pane="topRight" activeCell="B1" sqref="B1"/>
      <selection pane="bottomLeft" activeCell="A18" sqref="A18"/>
      <selection pane="bottomRight" activeCell="G823" sqref="G823"/>
    </sheetView>
  </sheetViews>
  <sheetFormatPr defaultColWidth="9.140625" defaultRowHeight="12.75" x14ac:dyDescent="0.2"/>
  <cols>
    <col min="1" max="1" width="15.140625" style="1" customWidth="1"/>
    <col min="2" max="2" width="8" style="11" customWidth="1"/>
    <col min="3" max="3" width="16.28515625" style="11" customWidth="1"/>
    <col min="4" max="4" width="41.42578125" style="11" customWidth="1"/>
    <col min="5" max="6" width="12" style="12" bestFit="1" customWidth="1"/>
    <col min="7" max="7" width="12.28515625" style="12" customWidth="1"/>
    <col min="8" max="8" width="15.42578125" style="12" customWidth="1"/>
    <col min="9" max="9" width="14.85546875" style="12" customWidth="1"/>
    <col min="10" max="10" width="13.5703125" style="12" bestFit="1" customWidth="1"/>
    <col min="11" max="11" width="14.85546875" style="12" customWidth="1"/>
    <col min="12" max="12" width="14.140625" style="12" customWidth="1"/>
    <col min="13" max="13" width="16.5703125" style="12" customWidth="1"/>
    <col min="14" max="16384" width="9.140625" style="12"/>
  </cols>
  <sheetData>
    <row r="1" spans="1:7" ht="18.75" x14ac:dyDescent="0.3">
      <c r="G1" s="13" t="s">
        <v>0</v>
      </c>
    </row>
    <row r="2" spans="1:7" ht="18.75" x14ac:dyDescent="0.3">
      <c r="G2" s="13" t="s">
        <v>1</v>
      </c>
    </row>
    <row r="3" spans="1:7" ht="18.75" x14ac:dyDescent="0.3">
      <c r="G3" s="13" t="s">
        <v>2</v>
      </c>
    </row>
    <row r="6" spans="1:7" ht="18.75" x14ac:dyDescent="0.3">
      <c r="G6" s="13" t="s">
        <v>0</v>
      </c>
    </row>
    <row r="7" spans="1:7" ht="18.75" x14ac:dyDescent="0.3">
      <c r="G7" s="13" t="s">
        <v>1</v>
      </c>
    </row>
    <row r="8" spans="1:7" ht="18.75" x14ac:dyDescent="0.3">
      <c r="G8" s="13" t="s">
        <v>2</v>
      </c>
    </row>
    <row r="9" spans="1:7" ht="18.75" x14ac:dyDescent="0.3">
      <c r="F9" s="52" t="s">
        <v>533</v>
      </c>
      <c r="G9" s="52"/>
    </row>
    <row r="10" spans="1:7" ht="18.75" x14ac:dyDescent="0.3">
      <c r="G10" s="13"/>
    </row>
    <row r="11" spans="1:7" ht="18.75" x14ac:dyDescent="0.2">
      <c r="A11" s="53" t="s">
        <v>3</v>
      </c>
      <c r="B11" s="53"/>
      <c r="C11" s="53"/>
      <c r="D11" s="53"/>
      <c r="E11" s="53"/>
      <c r="F11" s="53"/>
      <c r="G11" s="53"/>
    </row>
    <row r="12" spans="1:7" ht="18.75" x14ac:dyDescent="0.2">
      <c r="A12" s="53" t="s">
        <v>4</v>
      </c>
      <c r="B12" s="53"/>
      <c r="C12" s="53"/>
      <c r="D12" s="53"/>
      <c r="E12" s="53"/>
      <c r="F12" s="53"/>
      <c r="G12" s="53"/>
    </row>
    <row r="13" spans="1:7" ht="18.75" x14ac:dyDescent="0.2">
      <c r="A13" s="53" t="s">
        <v>532</v>
      </c>
      <c r="B13" s="53"/>
      <c r="C13" s="53"/>
      <c r="D13" s="53"/>
      <c r="E13" s="53"/>
      <c r="F13" s="53"/>
      <c r="G13" s="53"/>
    </row>
    <row r="14" spans="1:7" ht="18.75" x14ac:dyDescent="0.2">
      <c r="A14" s="10"/>
      <c r="B14" s="10"/>
      <c r="C14" s="10"/>
      <c r="D14" s="10"/>
      <c r="E14" s="10"/>
      <c r="F14" s="10"/>
      <c r="G14" s="10"/>
    </row>
    <row r="15" spans="1:7" x14ac:dyDescent="0.2">
      <c r="G15" s="14" t="s">
        <v>5</v>
      </c>
    </row>
    <row r="16" spans="1:7" ht="27.75" customHeight="1" x14ac:dyDescent="0.2">
      <c r="A16" s="54" t="s">
        <v>6</v>
      </c>
      <c r="B16" s="56" t="s">
        <v>7</v>
      </c>
      <c r="C16" s="56"/>
      <c r="D16" s="57" t="s">
        <v>8</v>
      </c>
      <c r="E16" s="58" t="s">
        <v>9</v>
      </c>
      <c r="F16" s="58" t="s">
        <v>10</v>
      </c>
      <c r="G16" s="58" t="s">
        <v>11</v>
      </c>
    </row>
    <row r="17" spans="1:7" ht="48.75" customHeight="1" x14ac:dyDescent="0.2">
      <c r="A17" s="55"/>
      <c r="B17" s="15" t="s">
        <v>12</v>
      </c>
      <c r="C17" s="15" t="s">
        <v>13</v>
      </c>
      <c r="D17" s="57"/>
      <c r="E17" s="59"/>
      <c r="F17" s="59"/>
      <c r="G17" s="59"/>
    </row>
    <row r="18" spans="1:7" ht="76.5" x14ac:dyDescent="0.2">
      <c r="A18" s="46" t="s">
        <v>14</v>
      </c>
      <c r="B18" s="9" t="s">
        <v>15</v>
      </c>
      <c r="C18" s="9" t="s">
        <v>16</v>
      </c>
      <c r="D18" s="16" t="s">
        <v>17</v>
      </c>
      <c r="E18" s="8">
        <v>1169.5</v>
      </c>
      <c r="F18" s="8">
        <v>1169.5</v>
      </c>
      <c r="G18" s="8">
        <v>1169.5</v>
      </c>
    </row>
    <row r="19" spans="1:7" ht="63.75" x14ac:dyDescent="0.2">
      <c r="A19" s="47"/>
      <c r="B19" s="9" t="s">
        <v>15</v>
      </c>
      <c r="C19" s="9" t="s">
        <v>18</v>
      </c>
      <c r="D19" s="16" t="s">
        <v>19</v>
      </c>
      <c r="E19" s="8">
        <v>2500</v>
      </c>
      <c r="F19" s="8">
        <v>2500</v>
      </c>
      <c r="G19" s="8">
        <v>2500</v>
      </c>
    </row>
    <row r="20" spans="1:7" ht="63.75" x14ac:dyDescent="0.2">
      <c r="A20" s="47"/>
      <c r="B20" s="9" t="s">
        <v>15</v>
      </c>
      <c r="C20" s="9" t="s">
        <v>20</v>
      </c>
      <c r="D20" s="16" t="s">
        <v>21</v>
      </c>
      <c r="E20" s="8">
        <v>697.6</v>
      </c>
      <c r="F20" s="8">
        <v>697.6</v>
      </c>
      <c r="G20" s="8">
        <v>697.6</v>
      </c>
    </row>
    <row r="21" spans="1:7" ht="153" x14ac:dyDescent="0.2">
      <c r="A21" s="47"/>
      <c r="B21" s="9" t="s">
        <v>15</v>
      </c>
      <c r="C21" s="9" t="s">
        <v>22</v>
      </c>
      <c r="D21" s="17" t="s">
        <v>23</v>
      </c>
      <c r="E21" s="8">
        <v>592.29999999999995</v>
      </c>
      <c r="F21" s="8">
        <v>592.29999999999995</v>
      </c>
      <c r="G21" s="8">
        <v>592.29999999999995</v>
      </c>
    </row>
    <row r="22" spans="1:7" ht="127.5" x14ac:dyDescent="0.2">
      <c r="A22" s="48"/>
      <c r="B22" s="9" t="s">
        <v>15</v>
      </c>
      <c r="C22" s="9" t="s">
        <v>576</v>
      </c>
      <c r="D22" s="16" t="s">
        <v>606</v>
      </c>
      <c r="E22" s="8">
        <v>169.5</v>
      </c>
      <c r="F22" s="18">
        <v>0</v>
      </c>
      <c r="G22" s="18">
        <v>0</v>
      </c>
    </row>
    <row r="23" spans="1:7" x14ac:dyDescent="0.2">
      <c r="A23" s="19" t="s">
        <v>24</v>
      </c>
      <c r="B23" s="20"/>
      <c r="C23" s="20"/>
      <c r="D23" s="21"/>
      <c r="E23" s="18">
        <f>SUM(E18:E22)</f>
        <v>5128.9000000000005</v>
      </c>
      <c r="F23" s="18">
        <f t="shared" ref="F23:G23" si="0">SUM(F18:F22)</f>
        <v>4959.4000000000005</v>
      </c>
      <c r="G23" s="18">
        <f t="shared" si="0"/>
        <v>4959.4000000000005</v>
      </c>
    </row>
    <row r="24" spans="1:7" ht="153" x14ac:dyDescent="0.2">
      <c r="A24" s="6" t="s">
        <v>553</v>
      </c>
      <c r="B24" s="20" t="s">
        <v>552</v>
      </c>
      <c r="C24" s="9" t="s">
        <v>22</v>
      </c>
      <c r="D24" s="16" t="s">
        <v>23</v>
      </c>
      <c r="E24" s="8">
        <v>14.8</v>
      </c>
      <c r="F24" s="18">
        <v>0</v>
      </c>
      <c r="G24" s="18">
        <v>0</v>
      </c>
    </row>
    <row r="25" spans="1:7" x14ac:dyDescent="0.2">
      <c r="A25" s="19" t="s">
        <v>24</v>
      </c>
      <c r="B25" s="20"/>
      <c r="C25" s="20"/>
      <c r="D25" s="21"/>
      <c r="E25" s="18">
        <f>SUM(E24)</f>
        <v>14.8</v>
      </c>
      <c r="F25" s="18">
        <f t="shared" ref="F25:G25" si="1">SUM(F24)</f>
        <v>0</v>
      </c>
      <c r="G25" s="18">
        <f t="shared" si="1"/>
        <v>0</v>
      </c>
    </row>
    <row r="26" spans="1:7" ht="165.75" x14ac:dyDescent="0.2">
      <c r="A26" s="46" t="s">
        <v>25</v>
      </c>
      <c r="B26" s="9" t="s">
        <v>26</v>
      </c>
      <c r="C26" s="9" t="s">
        <v>27</v>
      </c>
      <c r="D26" s="17" t="s">
        <v>28</v>
      </c>
      <c r="E26" s="8">
        <v>148</v>
      </c>
      <c r="F26" s="8">
        <v>120</v>
      </c>
      <c r="G26" s="8">
        <v>192</v>
      </c>
    </row>
    <row r="27" spans="1:7" ht="153" x14ac:dyDescent="0.2">
      <c r="A27" s="48"/>
      <c r="B27" s="9" t="s">
        <v>26</v>
      </c>
      <c r="C27" s="9" t="s">
        <v>22</v>
      </c>
      <c r="D27" s="16" t="s">
        <v>23</v>
      </c>
      <c r="E27" s="8">
        <v>240</v>
      </c>
      <c r="F27" s="8">
        <v>0</v>
      </c>
      <c r="G27" s="8">
        <v>0</v>
      </c>
    </row>
    <row r="28" spans="1:7" x14ac:dyDescent="0.2">
      <c r="A28" s="19" t="s">
        <v>24</v>
      </c>
      <c r="B28" s="20"/>
      <c r="C28" s="20"/>
      <c r="D28" s="21"/>
      <c r="E28" s="8">
        <f>SUM(E26:E27)</f>
        <v>388</v>
      </c>
      <c r="F28" s="8">
        <f>SUM(F26:F27)</f>
        <v>120</v>
      </c>
      <c r="G28" s="8">
        <f>SUM(G26:G27)</f>
        <v>192</v>
      </c>
    </row>
    <row r="29" spans="1:7" ht="127.5" x14ac:dyDescent="0.2">
      <c r="A29" s="46" t="s">
        <v>29</v>
      </c>
      <c r="B29" s="9" t="s">
        <v>30</v>
      </c>
      <c r="C29" s="9" t="s">
        <v>31</v>
      </c>
      <c r="D29" s="17" t="s">
        <v>32</v>
      </c>
      <c r="E29" s="8">
        <v>25581.9</v>
      </c>
      <c r="F29" s="8">
        <v>27090.9</v>
      </c>
      <c r="G29" s="8">
        <v>27269.1</v>
      </c>
    </row>
    <row r="30" spans="1:7" ht="140.25" x14ac:dyDescent="0.2">
      <c r="A30" s="47"/>
      <c r="B30" s="9" t="s">
        <v>30</v>
      </c>
      <c r="C30" s="9" t="s">
        <v>33</v>
      </c>
      <c r="D30" s="17" t="s">
        <v>34</v>
      </c>
      <c r="E30" s="8">
        <v>176.5</v>
      </c>
      <c r="F30" s="8">
        <v>186.9</v>
      </c>
      <c r="G30" s="8">
        <v>188.1</v>
      </c>
    </row>
    <row r="31" spans="1:7" ht="127.5" x14ac:dyDescent="0.2">
      <c r="A31" s="47"/>
      <c r="B31" s="9" t="s">
        <v>30</v>
      </c>
      <c r="C31" s="9" t="s">
        <v>35</v>
      </c>
      <c r="D31" s="17" t="s">
        <v>36</v>
      </c>
      <c r="E31" s="8">
        <v>29114.7</v>
      </c>
      <c r="F31" s="8">
        <v>30833.3</v>
      </c>
      <c r="G31" s="8">
        <v>31036.2</v>
      </c>
    </row>
    <row r="32" spans="1:7" ht="153" x14ac:dyDescent="0.2">
      <c r="A32" s="48"/>
      <c r="B32" s="9" t="s">
        <v>30</v>
      </c>
      <c r="C32" s="9" t="s">
        <v>22</v>
      </c>
      <c r="D32" s="17" t="s">
        <v>23</v>
      </c>
      <c r="E32" s="8">
        <v>100</v>
      </c>
      <c r="F32" s="8">
        <v>0</v>
      </c>
      <c r="G32" s="8">
        <v>0</v>
      </c>
    </row>
    <row r="33" spans="1:7" x14ac:dyDescent="0.2">
      <c r="A33" s="19" t="s">
        <v>24</v>
      </c>
      <c r="B33" s="20"/>
      <c r="C33" s="20"/>
      <c r="D33" s="21"/>
      <c r="E33" s="8">
        <f>SUM(E29:E32)</f>
        <v>54973.100000000006</v>
      </c>
      <c r="F33" s="8">
        <f t="shared" ref="F33:G33" si="2">SUM(F29:F32)</f>
        <v>58111.100000000006</v>
      </c>
      <c r="G33" s="8">
        <f t="shared" si="2"/>
        <v>58493.399999999994</v>
      </c>
    </row>
    <row r="34" spans="1:7" ht="153" x14ac:dyDescent="0.2">
      <c r="A34" s="7" t="s">
        <v>555</v>
      </c>
      <c r="B34" s="9" t="s">
        <v>554</v>
      </c>
      <c r="C34" s="9" t="s">
        <v>22</v>
      </c>
      <c r="D34" s="16" t="s">
        <v>23</v>
      </c>
      <c r="E34" s="8">
        <v>1200</v>
      </c>
      <c r="F34" s="8">
        <v>0</v>
      </c>
      <c r="G34" s="8">
        <v>0</v>
      </c>
    </row>
    <row r="35" spans="1:7" x14ac:dyDescent="0.2">
      <c r="A35" s="19" t="s">
        <v>24</v>
      </c>
      <c r="B35" s="20"/>
      <c r="C35" s="20"/>
      <c r="D35" s="21"/>
      <c r="E35" s="8">
        <f>SUM(E34)</f>
        <v>1200</v>
      </c>
      <c r="F35" s="8">
        <f t="shared" ref="F35:G35" si="3">SUM(F34)</f>
        <v>0</v>
      </c>
      <c r="G35" s="8">
        <f t="shared" si="3"/>
        <v>0</v>
      </c>
    </row>
    <row r="36" spans="1:7" ht="153" x14ac:dyDescent="0.2">
      <c r="A36" s="2" t="s">
        <v>37</v>
      </c>
      <c r="B36" s="9" t="s">
        <v>38</v>
      </c>
      <c r="C36" s="9" t="s">
        <v>22</v>
      </c>
      <c r="D36" s="17" t="s">
        <v>23</v>
      </c>
      <c r="E36" s="8">
        <v>1500</v>
      </c>
      <c r="F36" s="8">
        <v>1000</v>
      </c>
      <c r="G36" s="8">
        <v>100</v>
      </c>
    </row>
    <row r="37" spans="1:7" x14ac:dyDescent="0.2">
      <c r="A37" s="19" t="s">
        <v>24</v>
      </c>
      <c r="B37" s="20"/>
      <c r="C37" s="20"/>
      <c r="D37" s="21"/>
      <c r="E37" s="8">
        <f>SUM(E36)</f>
        <v>1500</v>
      </c>
      <c r="F37" s="8">
        <f t="shared" ref="F37:G37" si="4">SUM(F36)</f>
        <v>1000</v>
      </c>
      <c r="G37" s="8">
        <f t="shared" si="4"/>
        <v>100</v>
      </c>
    </row>
    <row r="38" spans="1:7" ht="153" x14ac:dyDescent="0.2">
      <c r="A38" s="3" t="s">
        <v>39</v>
      </c>
      <c r="B38" s="22" t="s">
        <v>40</v>
      </c>
      <c r="C38" s="22" t="s">
        <v>22</v>
      </c>
      <c r="D38" s="23" t="s">
        <v>23</v>
      </c>
      <c r="E38" s="24">
        <v>150</v>
      </c>
      <c r="F38" s="24">
        <v>150</v>
      </c>
      <c r="G38" s="24">
        <v>150</v>
      </c>
    </row>
    <row r="39" spans="1:7" x14ac:dyDescent="0.2">
      <c r="A39" s="19" t="s">
        <v>24</v>
      </c>
      <c r="B39" s="20"/>
      <c r="C39" s="20"/>
      <c r="D39" s="21"/>
      <c r="E39" s="8">
        <f>SUM(E38)</f>
        <v>150</v>
      </c>
      <c r="F39" s="8">
        <f t="shared" ref="F39:G39" si="5">SUM(F38)</f>
        <v>150</v>
      </c>
      <c r="G39" s="8">
        <f t="shared" si="5"/>
        <v>150</v>
      </c>
    </row>
    <row r="40" spans="1:7" ht="153" x14ac:dyDescent="0.2">
      <c r="A40" s="4" t="s">
        <v>41</v>
      </c>
      <c r="B40" s="25" t="s">
        <v>42</v>
      </c>
      <c r="C40" s="25" t="s">
        <v>22</v>
      </c>
      <c r="D40" s="26" t="s">
        <v>23</v>
      </c>
      <c r="E40" s="27">
        <f>80+70</f>
        <v>150</v>
      </c>
      <c r="F40" s="8">
        <v>0</v>
      </c>
      <c r="G40" s="8">
        <v>0</v>
      </c>
    </row>
    <row r="41" spans="1:7" x14ac:dyDescent="0.2">
      <c r="A41" s="19" t="s">
        <v>24</v>
      </c>
      <c r="B41" s="20"/>
      <c r="C41" s="20"/>
      <c r="D41" s="21"/>
      <c r="E41" s="8">
        <f>SUM(E40)</f>
        <v>150</v>
      </c>
      <c r="F41" s="8">
        <f t="shared" ref="F41:G41" si="6">SUM(F40)</f>
        <v>0</v>
      </c>
      <c r="G41" s="8">
        <f t="shared" si="6"/>
        <v>0</v>
      </c>
    </row>
    <row r="42" spans="1:7" ht="153" x14ac:dyDescent="0.2">
      <c r="A42" s="7" t="s">
        <v>557</v>
      </c>
      <c r="B42" s="9" t="s">
        <v>556</v>
      </c>
      <c r="C42" s="9" t="s">
        <v>22</v>
      </c>
      <c r="D42" s="16" t="s">
        <v>23</v>
      </c>
      <c r="E42" s="8">
        <v>12</v>
      </c>
      <c r="F42" s="8">
        <v>0</v>
      </c>
      <c r="G42" s="8">
        <v>0</v>
      </c>
    </row>
    <row r="43" spans="1:7" x14ac:dyDescent="0.2">
      <c r="A43" s="19" t="s">
        <v>24</v>
      </c>
      <c r="B43" s="20"/>
      <c r="C43" s="20"/>
      <c r="D43" s="21"/>
      <c r="E43" s="8">
        <f>SUM(E42)</f>
        <v>12</v>
      </c>
      <c r="F43" s="8">
        <f t="shared" ref="F43:G43" si="7">SUM(F42)</f>
        <v>0</v>
      </c>
      <c r="G43" s="8">
        <f t="shared" si="7"/>
        <v>0</v>
      </c>
    </row>
    <row r="44" spans="1:7" ht="153" x14ac:dyDescent="0.2">
      <c r="A44" s="28" t="s">
        <v>559</v>
      </c>
      <c r="B44" s="9" t="s">
        <v>558</v>
      </c>
      <c r="C44" s="9" t="s">
        <v>22</v>
      </c>
      <c r="D44" s="16" t="s">
        <v>23</v>
      </c>
      <c r="E44" s="8">
        <v>3.3</v>
      </c>
      <c r="F44" s="8">
        <v>0</v>
      </c>
      <c r="G44" s="8">
        <v>0</v>
      </c>
    </row>
    <row r="45" spans="1:7" x14ac:dyDescent="0.2">
      <c r="A45" s="19" t="s">
        <v>24</v>
      </c>
      <c r="B45" s="20"/>
      <c r="C45" s="20"/>
      <c r="D45" s="21"/>
      <c r="E45" s="8">
        <f>SUM(E44)</f>
        <v>3.3</v>
      </c>
      <c r="F45" s="8">
        <f t="shared" ref="F45:G45" si="8">SUM(F44)</f>
        <v>0</v>
      </c>
      <c r="G45" s="8">
        <f t="shared" si="8"/>
        <v>0</v>
      </c>
    </row>
    <row r="46" spans="1:7" ht="51" x14ac:dyDescent="0.2">
      <c r="A46" s="46" t="s">
        <v>43</v>
      </c>
      <c r="B46" s="9" t="s">
        <v>44</v>
      </c>
      <c r="C46" s="9" t="s">
        <v>45</v>
      </c>
      <c r="D46" s="16" t="s">
        <v>46</v>
      </c>
      <c r="E46" s="8">
        <v>0</v>
      </c>
      <c r="F46" s="8">
        <v>0</v>
      </c>
      <c r="G46" s="8">
        <v>0</v>
      </c>
    </row>
    <row r="47" spans="1:7" ht="38.25" x14ac:dyDescent="0.2">
      <c r="A47" s="47"/>
      <c r="B47" s="9" t="s">
        <v>44</v>
      </c>
      <c r="C47" s="9" t="s">
        <v>47</v>
      </c>
      <c r="D47" s="16" t="s">
        <v>48</v>
      </c>
      <c r="E47" s="8">
        <v>89946.3</v>
      </c>
      <c r="F47" s="8">
        <v>83858.3</v>
      </c>
      <c r="G47" s="8">
        <v>86333.7</v>
      </c>
    </row>
    <row r="48" spans="1:7" ht="76.5" x14ac:dyDescent="0.2">
      <c r="A48" s="47"/>
      <c r="B48" s="9" t="s">
        <v>44</v>
      </c>
      <c r="C48" s="9" t="s">
        <v>49</v>
      </c>
      <c r="D48" s="16" t="s">
        <v>50</v>
      </c>
      <c r="E48" s="8">
        <v>557</v>
      </c>
      <c r="F48" s="8">
        <v>557</v>
      </c>
      <c r="G48" s="8">
        <v>557</v>
      </c>
    </row>
    <row r="49" spans="1:7" ht="38.25" x14ac:dyDescent="0.2">
      <c r="A49" s="47"/>
      <c r="B49" s="9" t="s">
        <v>44</v>
      </c>
      <c r="C49" s="9" t="s">
        <v>51</v>
      </c>
      <c r="D49" s="16" t="s">
        <v>52</v>
      </c>
      <c r="E49" s="8">
        <v>0</v>
      </c>
      <c r="F49" s="8">
        <v>0</v>
      </c>
      <c r="G49" s="8">
        <v>0</v>
      </c>
    </row>
    <row r="50" spans="1:7" ht="38.25" x14ac:dyDescent="0.2">
      <c r="A50" s="47"/>
      <c r="B50" s="9" t="s">
        <v>44</v>
      </c>
      <c r="C50" s="9" t="s">
        <v>53</v>
      </c>
      <c r="D50" s="16" t="s">
        <v>54</v>
      </c>
      <c r="E50" s="8">
        <v>0</v>
      </c>
      <c r="F50" s="8">
        <v>0</v>
      </c>
      <c r="G50" s="8">
        <v>0</v>
      </c>
    </row>
    <row r="51" spans="1:7" ht="25.5" x14ac:dyDescent="0.2">
      <c r="A51" s="47"/>
      <c r="B51" s="9" t="s">
        <v>44</v>
      </c>
      <c r="C51" s="9" t="s">
        <v>55</v>
      </c>
      <c r="D51" s="16" t="s">
        <v>56</v>
      </c>
      <c r="E51" s="8">
        <v>0</v>
      </c>
      <c r="F51" s="8">
        <v>0</v>
      </c>
      <c r="G51" s="8">
        <v>0</v>
      </c>
    </row>
    <row r="52" spans="1:7" ht="89.25" x14ac:dyDescent="0.2">
      <c r="A52" s="47"/>
      <c r="B52" s="9" t="s">
        <v>44</v>
      </c>
      <c r="C52" s="9" t="s">
        <v>57</v>
      </c>
      <c r="D52" s="17" t="s">
        <v>58</v>
      </c>
      <c r="E52" s="8">
        <v>0</v>
      </c>
      <c r="F52" s="8">
        <v>0</v>
      </c>
      <c r="G52" s="8">
        <v>0</v>
      </c>
    </row>
    <row r="53" spans="1:7" ht="89.25" x14ac:dyDescent="0.2">
      <c r="A53" s="47"/>
      <c r="B53" s="9" t="s">
        <v>44</v>
      </c>
      <c r="C53" s="9" t="s">
        <v>59</v>
      </c>
      <c r="D53" s="17" t="s">
        <v>60</v>
      </c>
      <c r="E53" s="8">
        <v>0</v>
      </c>
      <c r="F53" s="8">
        <v>0</v>
      </c>
      <c r="G53" s="8">
        <v>0</v>
      </c>
    </row>
    <row r="54" spans="1:7" ht="102" x14ac:dyDescent="0.2">
      <c r="A54" s="47"/>
      <c r="B54" s="9" t="s">
        <v>44</v>
      </c>
      <c r="C54" s="9" t="s">
        <v>61</v>
      </c>
      <c r="D54" s="17" t="s">
        <v>62</v>
      </c>
      <c r="E54" s="8">
        <v>0</v>
      </c>
      <c r="F54" s="8">
        <v>0</v>
      </c>
      <c r="G54" s="8">
        <v>0</v>
      </c>
    </row>
    <row r="55" spans="1:7" ht="153" x14ac:dyDescent="0.2">
      <c r="A55" s="47"/>
      <c r="B55" s="9" t="s">
        <v>44</v>
      </c>
      <c r="C55" s="9" t="s">
        <v>63</v>
      </c>
      <c r="D55" s="17" t="s">
        <v>64</v>
      </c>
      <c r="E55" s="8">
        <f>23738.5+101000</f>
        <v>124738.5</v>
      </c>
      <c r="F55" s="8">
        <f>265281.7-223500</f>
        <v>41781.700000000012</v>
      </c>
      <c r="G55" s="8">
        <v>27429.200000000001</v>
      </c>
    </row>
    <row r="56" spans="1:7" ht="153" x14ac:dyDescent="0.2">
      <c r="A56" s="47"/>
      <c r="B56" s="9" t="s">
        <v>44</v>
      </c>
      <c r="C56" s="9" t="s">
        <v>65</v>
      </c>
      <c r="D56" s="17" t="s">
        <v>66</v>
      </c>
      <c r="E56" s="8">
        <v>749.8</v>
      </c>
      <c r="F56" s="8">
        <v>539.79999999999995</v>
      </c>
      <c r="G56" s="8">
        <v>388.7</v>
      </c>
    </row>
    <row r="57" spans="1:7" ht="140.25" x14ac:dyDescent="0.2">
      <c r="A57" s="47"/>
      <c r="B57" s="9" t="s">
        <v>44</v>
      </c>
      <c r="C57" s="9" t="s">
        <v>67</v>
      </c>
      <c r="D57" s="17" t="s">
        <v>68</v>
      </c>
      <c r="E57" s="8">
        <v>34188.5</v>
      </c>
      <c r="F57" s="8">
        <v>30706.6</v>
      </c>
      <c r="G57" s="8">
        <v>32256.3</v>
      </c>
    </row>
    <row r="58" spans="1:7" ht="51" x14ac:dyDescent="0.2">
      <c r="A58" s="47"/>
      <c r="B58" s="9" t="s">
        <v>44</v>
      </c>
      <c r="C58" s="9" t="s">
        <v>69</v>
      </c>
      <c r="D58" s="16" t="s">
        <v>70</v>
      </c>
      <c r="E58" s="8">
        <v>0</v>
      </c>
      <c r="F58" s="8">
        <v>0</v>
      </c>
      <c r="G58" s="8">
        <v>0</v>
      </c>
    </row>
    <row r="59" spans="1:7" ht="76.5" x14ac:dyDescent="0.2">
      <c r="A59" s="47"/>
      <c r="B59" s="9" t="s">
        <v>44</v>
      </c>
      <c r="C59" s="9" t="s">
        <v>71</v>
      </c>
      <c r="D59" s="16" t="s">
        <v>72</v>
      </c>
      <c r="E59" s="8">
        <v>0</v>
      </c>
      <c r="F59" s="8">
        <v>0</v>
      </c>
      <c r="G59" s="8">
        <v>0</v>
      </c>
    </row>
    <row r="60" spans="1:7" ht="114.75" x14ac:dyDescent="0.2">
      <c r="A60" s="47"/>
      <c r="B60" s="9" t="s">
        <v>44</v>
      </c>
      <c r="C60" s="9" t="s">
        <v>73</v>
      </c>
      <c r="D60" s="17" t="s">
        <v>74</v>
      </c>
      <c r="E60" s="8">
        <v>0</v>
      </c>
      <c r="F60" s="8">
        <v>0</v>
      </c>
      <c r="G60" s="8">
        <v>0</v>
      </c>
    </row>
    <row r="61" spans="1:7" ht="127.5" x14ac:dyDescent="0.2">
      <c r="A61" s="47"/>
      <c r="B61" s="9" t="s">
        <v>44</v>
      </c>
      <c r="C61" s="9" t="s">
        <v>75</v>
      </c>
      <c r="D61" s="17" t="s">
        <v>76</v>
      </c>
      <c r="E61" s="8">
        <v>0</v>
      </c>
      <c r="F61" s="8">
        <v>0</v>
      </c>
      <c r="G61" s="8">
        <v>0</v>
      </c>
    </row>
    <row r="62" spans="1:7" ht="127.5" x14ac:dyDescent="0.2">
      <c r="A62" s="47"/>
      <c r="B62" s="9" t="s">
        <v>44</v>
      </c>
      <c r="C62" s="9" t="s">
        <v>77</v>
      </c>
      <c r="D62" s="17" t="s">
        <v>78</v>
      </c>
      <c r="E62" s="8">
        <v>0</v>
      </c>
      <c r="F62" s="8">
        <v>0</v>
      </c>
      <c r="G62" s="8">
        <v>0</v>
      </c>
    </row>
    <row r="63" spans="1:7" ht="89.25" x14ac:dyDescent="0.2">
      <c r="A63" s="47"/>
      <c r="B63" s="9" t="s">
        <v>44</v>
      </c>
      <c r="C63" s="9" t="s">
        <v>79</v>
      </c>
      <c r="D63" s="17" t="s">
        <v>80</v>
      </c>
      <c r="E63" s="8">
        <v>0</v>
      </c>
      <c r="F63" s="8">
        <v>0</v>
      </c>
      <c r="G63" s="8">
        <v>0</v>
      </c>
    </row>
    <row r="64" spans="1:7" ht="51" x14ac:dyDescent="0.2">
      <c r="A64" s="47"/>
      <c r="B64" s="9" t="s">
        <v>44</v>
      </c>
      <c r="C64" s="9" t="s">
        <v>81</v>
      </c>
      <c r="D64" s="16" t="s">
        <v>82</v>
      </c>
      <c r="E64" s="8">
        <v>0</v>
      </c>
      <c r="F64" s="8">
        <v>0</v>
      </c>
      <c r="G64" s="8">
        <v>0</v>
      </c>
    </row>
    <row r="65" spans="1:7" ht="63.75" x14ac:dyDescent="0.2">
      <c r="A65" s="47"/>
      <c r="B65" s="9" t="s">
        <v>44</v>
      </c>
      <c r="C65" s="9" t="s">
        <v>83</v>
      </c>
      <c r="D65" s="16" t="s">
        <v>84</v>
      </c>
      <c r="E65" s="8">
        <v>0</v>
      </c>
      <c r="F65" s="8">
        <v>0</v>
      </c>
      <c r="G65" s="8">
        <v>0</v>
      </c>
    </row>
    <row r="66" spans="1:7" ht="165.75" x14ac:dyDescent="0.2">
      <c r="A66" s="47"/>
      <c r="B66" s="9" t="s">
        <v>44</v>
      </c>
      <c r="C66" s="9" t="s">
        <v>85</v>
      </c>
      <c r="D66" s="17" t="s">
        <v>86</v>
      </c>
      <c r="E66" s="8">
        <v>0</v>
      </c>
      <c r="F66" s="8">
        <v>0</v>
      </c>
      <c r="G66" s="8">
        <v>0</v>
      </c>
    </row>
    <row r="67" spans="1:7" ht="114.75" x14ac:dyDescent="0.2">
      <c r="A67" s="47"/>
      <c r="B67" s="9" t="s">
        <v>44</v>
      </c>
      <c r="C67" s="9" t="s">
        <v>87</v>
      </c>
      <c r="D67" s="17" t="s">
        <v>88</v>
      </c>
      <c r="E67" s="8">
        <v>0</v>
      </c>
      <c r="F67" s="8">
        <v>0</v>
      </c>
      <c r="G67" s="8">
        <v>0</v>
      </c>
    </row>
    <row r="68" spans="1:7" ht="89.25" x14ac:dyDescent="0.2">
      <c r="A68" s="47"/>
      <c r="B68" s="9" t="s">
        <v>44</v>
      </c>
      <c r="C68" s="9" t="s">
        <v>89</v>
      </c>
      <c r="D68" s="17" t="s">
        <v>90</v>
      </c>
      <c r="E68" s="8">
        <v>0</v>
      </c>
      <c r="F68" s="8">
        <v>0</v>
      </c>
      <c r="G68" s="8">
        <v>0</v>
      </c>
    </row>
    <row r="69" spans="1:7" ht="25.5" x14ac:dyDescent="0.2">
      <c r="A69" s="47"/>
      <c r="B69" s="9" t="s">
        <v>44</v>
      </c>
      <c r="C69" s="9" t="s">
        <v>91</v>
      </c>
      <c r="D69" s="16" t="s">
        <v>92</v>
      </c>
      <c r="E69" s="8">
        <v>0</v>
      </c>
      <c r="F69" s="8">
        <v>0</v>
      </c>
      <c r="G69" s="8">
        <v>0</v>
      </c>
    </row>
    <row r="70" spans="1:7" ht="25.5" x14ac:dyDescent="0.2">
      <c r="A70" s="47"/>
      <c r="B70" s="9" t="s">
        <v>44</v>
      </c>
      <c r="C70" s="9" t="s">
        <v>93</v>
      </c>
      <c r="D70" s="16" t="s">
        <v>94</v>
      </c>
      <c r="E70" s="8">
        <v>0</v>
      </c>
      <c r="F70" s="8">
        <v>0</v>
      </c>
      <c r="G70" s="8">
        <v>0</v>
      </c>
    </row>
    <row r="71" spans="1:7" x14ac:dyDescent="0.2">
      <c r="A71" s="48"/>
      <c r="B71" s="9" t="s">
        <v>44</v>
      </c>
      <c r="C71" s="9" t="s">
        <v>95</v>
      </c>
      <c r="D71" s="16" t="s">
        <v>96</v>
      </c>
      <c r="E71" s="8">
        <v>0</v>
      </c>
      <c r="F71" s="8">
        <v>0</v>
      </c>
      <c r="G71" s="8">
        <v>0</v>
      </c>
    </row>
    <row r="72" spans="1:7" x14ac:dyDescent="0.2">
      <c r="A72" s="19" t="s">
        <v>24</v>
      </c>
      <c r="B72" s="20"/>
      <c r="C72" s="20"/>
      <c r="D72" s="21"/>
      <c r="E72" s="8">
        <f>SUM(E46:E71)</f>
        <v>250180.09999999998</v>
      </c>
      <c r="F72" s="8">
        <f t="shared" ref="F72:G72" si="9">SUM(F46:F71)</f>
        <v>157443.40000000002</v>
      </c>
      <c r="G72" s="8">
        <f t="shared" si="9"/>
        <v>146964.9</v>
      </c>
    </row>
    <row r="73" spans="1:7" ht="114.75" x14ac:dyDescent="0.2">
      <c r="A73" s="46" t="s">
        <v>97</v>
      </c>
      <c r="B73" s="9" t="s">
        <v>98</v>
      </c>
      <c r="C73" s="9" t="s">
        <v>99</v>
      </c>
      <c r="D73" s="17" t="s">
        <v>100</v>
      </c>
      <c r="E73" s="8">
        <f>9726773.6+488574.4+383174.252</f>
        <v>10598522.252</v>
      </c>
      <c r="F73" s="8">
        <f>10279026.4+518596.4</f>
        <v>10797622.800000001</v>
      </c>
      <c r="G73" s="8">
        <f>10821794+548102.8</f>
        <v>11369896.800000001</v>
      </c>
    </row>
    <row r="74" spans="1:7" ht="153" x14ac:dyDescent="0.2">
      <c r="A74" s="47"/>
      <c r="B74" s="9" t="s">
        <v>98</v>
      </c>
      <c r="C74" s="9" t="s">
        <v>101</v>
      </c>
      <c r="D74" s="17" t="s">
        <v>102</v>
      </c>
      <c r="E74" s="8">
        <f>126401+42974.2-1623.8</f>
        <v>167751.40000000002</v>
      </c>
      <c r="F74" s="8">
        <v>131457.1</v>
      </c>
      <c r="G74" s="8">
        <v>136846.79999999999</v>
      </c>
    </row>
    <row r="75" spans="1:7" ht="89.25" x14ac:dyDescent="0.2">
      <c r="A75" s="47"/>
      <c r="B75" s="9" t="s">
        <v>98</v>
      </c>
      <c r="C75" s="9" t="s">
        <v>103</v>
      </c>
      <c r="D75" s="16" t="s">
        <v>104</v>
      </c>
      <c r="E75" s="8">
        <f>139818+3087.8+184435.5</f>
        <v>327341.3</v>
      </c>
      <c r="F75" s="8">
        <v>145410.70000000001</v>
      </c>
      <c r="G75" s="8">
        <v>151372.6</v>
      </c>
    </row>
    <row r="76" spans="1:7" ht="140.25" x14ac:dyDescent="0.2">
      <c r="A76" s="47"/>
      <c r="B76" s="9" t="s">
        <v>98</v>
      </c>
      <c r="C76" s="9" t="s">
        <v>105</v>
      </c>
      <c r="D76" s="17" t="s">
        <v>106</v>
      </c>
      <c r="E76" s="8">
        <f>39000.9+1721.4-2033.1</f>
        <v>38689.200000000004</v>
      </c>
      <c r="F76" s="8">
        <v>39000.9</v>
      </c>
      <c r="G76" s="8">
        <v>39000.9</v>
      </c>
    </row>
    <row r="77" spans="1:7" ht="51" x14ac:dyDescent="0.2">
      <c r="A77" s="47"/>
      <c r="B77" s="9" t="s">
        <v>98</v>
      </c>
      <c r="C77" s="9" t="s">
        <v>603</v>
      </c>
      <c r="D77" s="16" t="s">
        <v>607</v>
      </c>
      <c r="E77" s="8">
        <v>1135.0999999999999</v>
      </c>
      <c r="F77" s="8">
        <v>1180.5</v>
      </c>
      <c r="G77" s="8">
        <v>1228.9000000000001</v>
      </c>
    </row>
    <row r="78" spans="1:7" ht="76.5" x14ac:dyDescent="0.2">
      <c r="A78" s="47"/>
      <c r="B78" s="9" t="s">
        <v>98</v>
      </c>
      <c r="C78" s="9" t="s">
        <v>107</v>
      </c>
      <c r="D78" s="16" t="s">
        <v>108</v>
      </c>
      <c r="E78" s="8">
        <f>258373.6-91269.2</f>
        <v>167104.40000000002</v>
      </c>
      <c r="F78" s="8">
        <v>258373.6</v>
      </c>
      <c r="G78" s="8">
        <v>258373.6</v>
      </c>
    </row>
    <row r="79" spans="1:7" ht="89.25" x14ac:dyDescent="0.2">
      <c r="A79" s="47"/>
      <c r="B79" s="9" t="s">
        <v>98</v>
      </c>
      <c r="C79" s="9" t="s">
        <v>109</v>
      </c>
      <c r="D79" s="16" t="s">
        <v>110</v>
      </c>
      <c r="E79" s="8">
        <f>974291.4-104655.2</f>
        <v>869636.20000000007</v>
      </c>
      <c r="F79" s="8">
        <v>1038584.7</v>
      </c>
      <c r="G79" s="8">
        <v>1095745</v>
      </c>
    </row>
    <row r="80" spans="1:7" ht="51" x14ac:dyDescent="0.2">
      <c r="A80" s="47"/>
      <c r="B80" s="9" t="s">
        <v>98</v>
      </c>
      <c r="C80" s="9" t="s">
        <v>111</v>
      </c>
      <c r="D80" s="16" t="s">
        <v>112</v>
      </c>
      <c r="E80" s="8">
        <f>268067.7+36327.6</f>
        <v>304395.3</v>
      </c>
      <c r="F80" s="8">
        <v>268067.7</v>
      </c>
      <c r="G80" s="8">
        <v>268067.7</v>
      </c>
    </row>
    <row r="81" spans="1:7" ht="51" x14ac:dyDescent="0.2">
      <c r="A81" s="47"/>
      <c r="B81" s="9" t="s">
        <v>98</v>
      </c>
      <c r="C81" s="9" t="s">
        <v>113</v>
      </c>
      <c r="D81" s="16" t="s">
        <v>114</v>
      </c>
      <c r="E81" s="8">
        <f>1255376.9+42809.1</f>
        <v>1298186</v>
      </c>
      <c r="F81" s="8">
        <v>1323586.8999999999</v>
      </c>
      <c r="G81" s="8">
        <v>1366488.6</v>
      </c>
    </row>
    <row r="82" spans="1:7" ht="76.5" x14ac:dyDescent="0.2">
      <c r="A82" s="47"/>
      <c r="B82" s="9" t="s">
        <v>98</v>
      </c>
      <c r="C82" s="9" t="s">
        <v>115</v>
      </c>
      <c r="D82" s="16" t="s">
        <v>116</v>
      </c>
      <c r="E82" s="8">
        <f>2360962.7-203376.3-176108.361</f>
        <v>1981478.0390000003</v>
      </c>
      <c r="F82" s="8">
        <v>2337771.2000000002</v>
      </c>
      <c r="G82" s="8">
        <v>2343405.7999999998</v>
      </c>
    </row>
    <row r="83" spans="1:7" ht="76.5" x14ac:dyDescent="0.2">
      <c r="A83" s="47"/>
      <c r="B83" s="9" t="s">
        <v>98</v>
      </c>
      <c r="C83" s="9" t="s">
        <v>117</v>
      </c>
      <c r="D83" s="16" t="s">
        <v>118</v>
      </c>
      <c r="E83" s="8">
        <v>333463.40000000002</v>
      </c>
      <c r="F83" s="8">
        <v>341012.2</v>
      </c>
      <c r="G83" s="8">
        <v>341766</v>
      </c>
    </row>
    <row r="84" spans="1:7" ht="76.5" x14ac:dyDescent="0.2">
      <c r="A84" s="47"/>
      <c r="B84" s="9" t="s">
        <v>98</v>
      </c>
      <c r="C84" s="9" t="s">
        <v>600</v>
      </c>
      <c r="D84" s="17" t="s">
        <v>601</v>
      </c>
      <c r="E84" s="8">
        <f>210727.5+35817.1</f>
        <v>246544.6</v>
      </c>
      <c r="F84" s="8">
        <v>210727.5</v>
      </c>
      <c r="G84" s="8">
        <v>210727.5</v>
      </c>
    </row>
    <row r="85" spans="1:7" ht="153" x14ac:dyDescent="0.2">
      <c r="A85" s="47"/>
      <c r="B85" s="9" t="s">
        <v>98</v>
      </c>
      <c r="C85" s="9" t="s">
        <v>22</v>
      </c>
      <c r="D85" s="17" t="s">
        <v>23</v>
      </c>
      <c r="E85" s="8">
        <v>360</v>
      </c>
      <c r="F85" s="8">
        <v>190</v>
      </c>
      <c r="G85" s="8">
        <v>100</v>
      </c>
    </row>
    <row r="86" spans="1:7" ht="76.5" x14ac:dyDescent="0.2">
      <c r="A86" s="48"/>
      <c r="B86" s="9" t="s">
        <v>98</v>
      </c>
      <c r="C86" s="9" t="s">
        <v>119</v>
      </c>
      <c r="D86" s="16" t="s">
        <v>120</v>
      </c>
      <c r="E86" s="8">
        <v>1740</v>
      </c>
      <c r="F86" s="8">
        <v>910</v>
      </c>
      <c r="G86" s="8">
        <v>500</v>
      </c>
    </row>
    <row r="87" spans="1:7" x14ac:dyDescent="0.2">
      <c r="A87" s="19" t="s">
        <v>24</v>
      </c>
      <c r="B87" s="20"/>
      <c r="C87" s="20"/>
      <c r="D87" s="21"/>
      <c r="E87" s="8">
        <f>SUM(E73:E86)</f>
        <v>16336347.191000002</v>
      </c>
      <c r="F87" s="8">
        <f t="shared" ref="F87:G87" si="10">SUM(F73:F86)</f>
        <v>16893895.799999997</v>
      </c>
      <c r="G87" s="8">
        <f t="shared" si="10"/>
        <v>17583520.199999999</v>
      </c>
    </row>
    <row r="88" spans="1:7" ht="153" x14ac:dyDescent="0.2">
      <c r="A88" s="7" t="s">
        <v>561</v>
      </c>
      <c r="B88" s="9" t="s">
        <v>560</v>
      </c>
      <c r="C88" s="9" t="s">
        <v>22</v>
      </c>
      <c r="D88" s="16" t="s">
        <v>23</v>
      </c>
      <c r="E88" s="8">
        <v>4592.6000000000004</v>
      </c>
      <c r="F88" s="8">
        <v>0</v>
      </c>
      <c r="G88" s="8">
        <v>0</v>
      </c>
    </row>
    <row r="89" spans="1:7" x14ac:dyDescent="0.2">
      <c r="A89" s="19" t="s">
        <v>24</v>
      </c>
      <c r="B89" s="20"/>
      <c r="C89" s="20"/>
      <c r="D89" s="21"/>
      <c r="E89" s="8">
        <f>SUM(E88)</f>
        <v>4592.6000000000004</v>
      </c>
      <c r="F89" s="8">
        <f t="shared" ref="F89:G89" si="11">SUM(F88)</f>
        <v>0</v>
      </c>
      <c r="G89" s="8">
        <f t="shared" si="11"/>
        <v>0</v>
      </c>
    </row>
    <row r="90" spans="1:7" ht="114.75" x14ac:dyDescent="0.2">
      <c r="A90" s="46" t="s">
        <v>121</v>
      </c>
      <c r="B90" s="9" t="s">
        <v>122</v>
      </c>
      <c r="C90" s="9" t="s">
        <v>123</v>
      </c>
      <c r="D90" s="17" t="s">
        <v>124</v>
      </c>
      <c r="E90" s="8">
        <v>376</v>
      </c>
      <c r="F90" s="8">
        <v>400</v>
      </c>
      <c r="G90" s="8">
        <v>400</v>
      </c>
    </row>
    <row r="91" spans="1:7" ht="76.5" x14ac:dyDescent="0.2">
      <c r="A91" s="47"/>
      <c r="B91" s="9" t="s">
        <v>122</v>
      </c>
      <c r="C91" s="9" t="s">
        <v>125</v>
      </c>
      <c r="D91" s="16" t="s">
        <v>126</v>
      </c>
      <c r="E91" s="8">
        <v>14</v>
      </c>
      <c r="F91" s="8">
        <v>17.5</v>
      </c>
      <c r="G91" s="8">
        <v>17.5</v>
      </c>
    </row>
    <row r="92" spans="1:7" ht="153" x14ac:dyDescent="0.2">
      <c r="A92" s="48"/>
      <c r="B92" s="9" t="s">
        <v>122</v>
      </c>
      <c r="C92" s="9" t="s">
        <v>22</v>
      </c>
      <c r="D92" s="17" t="s">
        <v>23</v>
      </c>
      <c r="E92" s="8">
        <v>221.4</v>
      </c>
      <c r="F92" s="8">
        <v>221.4</v>
      </c>
      <c r="G92" s="8">
        <v>221.4</v>
      </c>
    </row>
    <row r="93" spans="1:7" x14ac:dyDescent="0.2">
      <c r="A93" s="19" t="s">
        <v>24</v>
      </c>
      <c r="B93" s="20"/>
      <c r="C93" s="20"/>
      <c r="D93" s="21"/>
      <c r="E93" s="8">
        <f>SUM(E90:E92)</f>
        <v>611.4</v>
      </c>
      <c r="F93" s="8">
        <f t="shared" ref="F93:G93" si="12">SUM(F90:F92)</f>
        <v>638.9</v>
      </c>
      <c r="G93" s="8">
        <f t="shared" si="12"/>
        <v>638.9</v>
      </c>
    </row>
    <row r="94" spans="1:7" ht="153" x14ac:dyDescent="0.2">
      <c r="A94" s="2" t="s">
        <v>127</v>
      </c>
      <c r="B94" s="9" t="s">
        <v>128</v>
      </c>
      <c r="C94" s="9" t="s">
        <v>22</v>
      </c>
      <c r="D94" s="17" t="s">
        <v>23</v>
      </c>
      <c r="E94" s="8">
        <f>30.3+11.9</f>
        <v>42.2</v>
      </c>
      <c r="F94" s="8">
        <v>0</v>
      </c>
      <c r="G94" s="8">
        <v>0</v>
      </c>
    </row>
    <row r="95" spans="1:7" x14ac:dyDescent="0.2">
      <c r="A95" s="19" t="s">
        <v>24</v>
      </c>
      <c r="B95" s="20"/>
      <c r="C95" s="20"/>
      <c r="D95" s="21"/>
      <c r="E95" s="8">
        <f>SUM(E94)</f>
        <v>42.2</v>
      </c>
      <c r="F95" s="8">
        <f t="shared" ref="F95:G95" si="13">SUM(F94)</f>
        <v>0</v>
      </c>
      <c r="G95" s="8">
        <f t="shared" si="13"/>
        <v>0</v>
      </c>
    </row>
    <row r="96" spans="1:7" ht="153" x14ac:dyDescent="0.2">
      <c r="A96" s="2" t="s">
        <v>129</v>
      </c>
      <c r="B96" s="9" t="s">
        <v>130</v>
      </c>
      <c r="C96" s="9" t="s">
        <v>22</v>
      </c>
      <c r="D96" s="17" t="s">
        <v>23</v>
      </c>
      <c r="E96" s="8">
        <f>50+224.7</f>
        <v>274.7</v>
      </c>
      <c r="F96" s="8">
        <v>50</v>
      </c>
      <c r="G96" s="8">
        <v>50</v>
      </c>
    </row>
    <row r="97" spans="1:7" x14ac:dyDescent="0.2">
      <c r="A97" s="19" t="s">
        <v>24</v>
      </c>
      <c r="B97" s="20"/>
      <c r="C97" s="20"/>
      <c r="D97" s="21"/>
      <c r="E97" s="8">
        <f>SUM(E96)</f>
        <v>274.7</v>
      </c>
      <c r="F97" s="8">
        <f t="shared" ref="F97:G97" si="14">SUM(F96)</f>
        <v>50</v>
      </c>
      <c r="G97" s="8">
        <f t="shared" si="14"/>
        <v>50</v>
      </c>
    </row>
    <row r="98" spans="1:7" ht="153" x14ac:dyDescent="0.2">
      <c r="A98" s="7" t="s">
        <v>563</v>
      </c>
      <c r="B98" s="9" t="s">
        <v>562</v>
      </c>
      <c r="C98" s="9" t="s">
        <v>22</v>
      </c>
      <c r="D98" s="16" t="s">
        <v>23</v>
      </c>
      <c r="E98" s="8">
        <v>3111</v>
      </c>
      <c r="F98" s="8">
        <v>0</v>
      </c>
      <c r="G98" s="8">
        <v>0</v>
      </c>
    </row>
    <row r="99" spans="1:7" x14ac:dyDescent="0.2">
      <c r="A99" s="19" t="s">
        <v>24</v>
      </c>
      <c r="B99" s="20"/>
      <c r="C99" s="20"/>
      <c r="D99" s="21"/>
      <c r="E99" s="8">
        <f>SUM(E98)</f>
        <v>3111</v>
      </c>
      <c r="F99" s="8">
        <f t="shared" ref="F99:G99" si="15">SUM(F98)</f>
        <v>0</v>
      </c>
      <c r="G99" s="8">
        <f t="shared" si="15"/>
        <v>0</v>
      </c>
    </row>
    <row r="100" spans="1:7" ht="204" x14ac:dyDescent="0.2">
      <c r="A100" s="46" t="s">
        <v>565</v>
      </c>
      <c r="B100" s="9" t="s">
        <v>564</v>
      </c>
      <c r="C100" s="9" t="s">
        <v>137</v>
      </c>
      <c r="D100" s="16" t="s">
        <v>138</v>
      </c>
      <c r="E100" s="8">
        <v>17.7</v>
      </c>
      <c r="F100" s="8">
        <v>0</v>
      </c>
      <c r="G100" s="8">
        <v>0</v>
      </c>
    </row>
    <row r="101" spans="1:7" ht="114.75" x14ac:dyDescent="0.2">
      <c r="A101" s="47"/>
      <c r="B101" s="9" t="s">
        <v>564</v>
      </c>
      <c r="C101" s="9" t="s">
        <v>165</v>
      </c>
      <c r="D101" s="16" t="s">
        <v>166</v>
      </c>
      <c r="E101" s="8">
        <v>115</v>
      </c>
      <c r="F101" s="8">
        <v>0</v>
      </c>
      <c r="G101" s="8">
        <v>0</v>
      </c>
    </row>
    <row r="102" spans="1:7" ht="76.5" x14ac:dyDescent="0.2">
      <c r="A102" s="48"/>
      <c r="B102" s="9" t="s">
        <v>564</v>
      </c>
      <c r="C102" s="9" t="s">
        <v>133</v>
      </c>
      <c r="D102" s="16" t="s">
        <v>134</v>
      </c>
      <c r="E102" s="8">
        <v>540.4</v>
      </c>
      <c r="F102" s="8">
        <v>0</v>
      </c>
      <c r="G102" s="8">
        <v>0</v>
      </c>
    </row>
    <row r="103" spans="1:7" x14ac:dyDescent="0.2">
      <c r="A103" s="19" t="s">
        <v>24</v>
      </c>
      <c r="B103" s="20"/>
      <c r="C103" s="20"/>
      <c r="D103" s="21"/>
      <c r="E103" s="8">
        <f>SUM(E100:E102)</f>
        <v>673.09999999999991</v>
      </c>
      <c r="F103" s="8">
        <f t="shared" ref="F103:G103" si="16">SUM(F100:F102)</f>
        <v>0</v>
      </c>
      <c r="G103" s="8">
        <f t="shared" si="16"/>
        <v>0</v>
      </c>
    </row>
    <row r="104" spans="1:7" ht="204" x14ac:dyDescent="0.2">
      <c r="A104" s="49" t="s">
        <v>567</v>
      </c>
      <c r="B104" s="9" t="s">
        <v>566</v>
      </c>
      <c r="C104" s="9" t="s">
        <v>137</v>
      </c>
      <c r="D104" s="16" t="s">
        <v>138</v>
      </c>
      <c r="E104" s="8">
        <v>6</v>
      </c>
      <c r="F104" s="8">
        <v>0</v>
      </c>
      <c r="G104" s="8">
        <v>0</v>
      </c>
    </row>
    <row r="105" spans="1:7" ht="114.75" x14ac:dyDescent="0.2">
      <c r="A105" s="50"/>
      <c r="B105" s="9" t="s">
        <v>566</v>
      </c>
      <c r="C105" s="9" t="s">
        <v>165</v>
      </c>
      <c r="D105" s="16" t="s">
        <v>166</v>
      </c>
      <c r="E105" s="8">
        <v>23</v>
      </c>
      <c r="F105" s="8">
        <v>0</v>
      </c>
      <c r="G105" s="8">
        <v>0</v>
      </c>
    </row>
    <row r="106" spans="1:7" ht="76.5" x14ac:dyDescent="0.2">
      <c r="A106" s="50"/>
      <c r="B106" s="9" t="s">
        <v>566</v>
      </c>
      <c r="C106" s="9" t="s">
        <v>133</v>
      </c>
      <c r="D106" s="16" t="s">
        <v>134</v>
      </c>
      <c r="E106" s="8">
        <v>433.5</v>
      </c>
      <c r="F106" s="8">
        <v>0</v>
      </c>
      <c r="G106" s="8">
        <v>0</v>
      </c>
    </row>
    <row r="107" spans="1:7" ht="127.5" x14ac:dyDescent="0.2">
      <c r="A107" s="51"/>
      <c r="B107" s="9" t="s">
        <v>566</v>
      </c>
      <c r="C107" s="9" t="s">
        <v>576</v>
      </c>
      <c r="D107" s="16" t="s">
        <v>606</v>
      </c>
      <c r="E107" s="8">
        <v>2393.6</v>
      </c>
      <c r="F107" s="8">
        <v>0</v>
      </c>
      <c r="G107" s="8">
        <v>0</v>
      </c>
    </row>
    <row r="108" spans="1:7" x14ac:dyDescent="0.2">
      <c r="A108" s="19" t="s">
        <v>24</v>
      </c>
      <c r="B108" s="20"/>
      <c r="C108" s="20"/>
      <c r="D108" s="21"/>
      <c r="E108" s="8">
        <f>SUM(E104:E107)</f>
        <v>2856.1</v>
      </c>
      <c r="F108" s="8">
        <f t="shared" ref="F108:G108" si="17">SUM(F104:F107)</f>
        <v>0</v>
      </c>
      <c r="G108" s="8">
        <f t="shared" si="17"/>
        <v>0</v>
      </c>
    </row>
    <row r="109" spans="1:7" ht="204" x14ac:dyDescent="0.2">
      <c r="A109" s="49" t="s">
        <v>131</v>
      </c>
      <c r="B109" s="9" t="s">
        <v>132</v>
      </c>
      <c r="C109" s="9" t="s">
        <v>137</v>
      </c>
      <c r="D109" s="16" t="s">
        <v>138</v>
      </c>
      <c r="E109" s="8">
        <v>75</v>
      </c>
      <c r="F109" s="8">
        <v>0</v>
      </c>
      <c r="G109" s="8">
        <v>0</v>
      </c>
    </row>
    <row r="110" spans="1:7" ht="76.5" x14ac:dyDescent="0.2">
      <c r="A110" s="51"/>
      <c r="B110" s="9" t="s">
        <v>132</v>
      </c>
      <c r="C110" s="9" t="s">
        <v>133</v>
      </c>
      <c r="D110" s="16" t="s">
        <v>134</v>
      </c>
      <c r="E110" s="8">
        <f>1413.2+92.4</f>
        <v>1505.6000000000001</v>
      </c>
      <c r="F110" s="8">
        <v>1413.2</v>
      </c>
      <c r="G110" s="8">
        <v>1413.2</v>
      </c>
    </row>
    <row r="111" spans="1:7" x14ac:dyDescent="0.2">
      <c r="A111" s="19" t="s">
        <v>24</v>
      </c>
      <c r="B111" s="20"/>
      <c r="C111" s="20"/>
      <c r="D111" s="21"/>
      <c r="E111" s="8">
        <f>SUM(E109:E110)</f>
        <v>1580.6000000000001</v>
      </c>
      <c r="F111" s="8">
        <f>SUM(F109:F110)</f>
        <v>1413.2</v>
      </c>
      <c r="G111" s="8">
        <f>SUM(G109:G110)</f>
        <v>1413.2</v>
      </c>
    </row>
    <row r="112" spans="1:7" ht="204" x14ac:dyDescent="0.2">
      <c r="A112" s="2" t="s">
        <v>135</v>
      </c>
      <c r="B112" s="9" t="s">
        <v>136</v>
      </c>
      <c r="C112" s="9" t="s">
        <v>137</v>
      </c>
      <c r="D112" s="17" t="s">
        <v>138</v>
      </c>
      <c r="E112" s="8">
        <v>125</v>
      </c>
      <c r="F112" s="8">
        <v>125</v>
      </c>
      <c r="G112" s="8">
        <v>125</v>
      </c>
    </row>
    <row r="113" spans="1:7" x14ac:dyDescent="0.2">
      <c r="A113" s="19" t="s">
        <v>24</v>
      </c>
      <c r="B113" s="20"/>
      <c r="C113" s="20"/>
      <c r="D113" s="21"/>
      <c r="E113" s="8">
        <f>SUM(E112)</f>
        <v>125</v>
      </c>
      <c r="F113" s="8">
        <f t="shared" ref="F113:G113" si="18">SUM(F112)</f>
        <v>125</v>
      </c>
      <c r="G113" s="8">
        <f t="shared" si="18"/>
        <v>125</v>
      </c>
    </row>
    <row r="114" spans="1:7" ht="102" x14ac:dyDescent="0.2">
      <c r="A114" s="62" t="s">
        <v>544</v>
      </c>
      <c r="B114" s="9">
        <v>830</v>
      </c>
      <c r="C114" s="9" t="s">
        <v>146</v>
      </c>
      <c r="D114" s="17" t="s">
        <v>147</v>
      </c>
      <c r="E114" s="8">
        <v>390</v>
      </c>
      <c r="F114" s="8">
        <v>0</v>
      </c>
      <c r="G114" s="8">
        <v>0</v>
      </c>
    </row>
    <row r="115" spans="1:7" ht="114.75" x14ac:dyDescent="0.2">
      <c r="A115" s="63"/>
      <c r="B115" s="9">
        <v>830</v>
      </c>
      <c r="C115" s="9" t="s">
        <v>196</v>
      </c>
      <c r="D115" s="17" t="s">
        <v>608</v>
      </c>
      <c r="E115" s="8">
        <v>6</v>
      </c>
      <c r="F115" s="8">
        <v>0</v>
      </c>
      <c r="G115" s="8">
        <v>0</v>
      </c>
    </row>
    <row r="116" spans="1:7" ht="127.5" x14ac:dyDescent="0.2">
      <c r="A116" s="64"/>
      <c r="B116" s="9">
        <v>830</v>
      </c>
      <c r="C116" s="9" t="s">
        <v>206</v>
      </c>
      <c r="D116" s="17" t="s">
        <v>609</v>
      </c>
      <c r="E116" s="8">
        <v>172.5</v>
      </c>
      <c r="F116" s="8">
        <v>0</v>
      </c>
      <c r="G116" s="8">
        <v>0</v>
      </c>
    </row>
    <row r="117" spans="1:7" x14ac:dyDescent="0.2">
      <c r="A117" s="19" t="s">
        <v>24</v>
      </c>
      <c r="B117" s="20"/>
      <c r="C117" s="20"/>
      <c r="D117" s="21"/>
      <c r="E117" s="8">
        <f>SUM(E114:E116)</f>
        <v>568.5</v>
      </c>
      <c r="F117" s="8">
        <f t="shared" ref="F117:G117" si="19">SUM(F114:F116)</f>
        <v>0</v>
      </c>
      <c r="G117" s="8">
        <f t="shared" si="19"/>
        <v>0</v>
      </c>
    </row>
    <row r="118" spans="1:7" ht="114.75" x14ac:dyDescent="0.2">
      <c r="A118" s="65" t="s">
        <v>569</v>
      </c>
      <c r="B118" s="9" t="s">
        <v>568</v>
      </c>
      <c r="C118" s="9" t="s">
        <v>196</v>
      </c>
      <c r="D118" s="17" t="s">
        <v>608</v>
      </c>
      <c r="E118" s="8">
        <v>352.5</v>
      </c>
      <c r="F118" s="8">
        <v>0</v>
      </c>
      <c r="G118" s="8">
        <v>0</v>
      </c>
    </row>
    <row r="119" spans="1:7" ht="114.75" x14ac:dyDescent="0.2">
      <c r="A119" s="66"/>
      <c r="B119" s="9" t="s">
        <v>568</v>
      </c>
      <c r="C119" s="9" t="s">
        <v>165</v>
      </c>
      <c r="D119" s="17" t="s">
        <v>166</v>
      </c>
      <c r="E119" s="8">
        <v>1915.5</v>
      </c>
      <c r="F119" s="8">
        <v>0</v>
      </c>
      <c r="G119" s="8">
        <v>0</v>
      </c>
    </row>
    <row r="120" spans="1:7" ht="76.5" x14ac:dyDescent="0.2">
      <c r="A120" s="67"/>
      <c r="B120" s="9" t="s">
        <v>568</v>
      </c>
      <c r="C120" s="9" t="s">
        <v>133</v>
      </c>
      <c r="D120" s="17" t="s">
        <v>134</v>
      </c>
      <c r="E120" s="8">
        <v>94.8</v>
      </c>
      <c r="F120" s="8">
        <v>0</v>
      </c>
      <c r="G120" s="8">
        <v>0</v>
      </c>
    </row>
    <row r="121" spans="1:7" x14ac:dyDescent="0.2">
      <c r="A121" s="19" t="s">
        <v>24</v>
      </c>
      <c r="B121" s="20"/>
      <c r="C121" s="20"/>
      <c r="D121" s="21"/>
      <c r="E121" s="8">
        <f>SUM(E118:E120)</f>
        <v>2362.8000000000002</v>
      </c>
      <c r="F121" s="8">
        <f t="shared" ref="F121:G121" si="20">SUM(F118:F120)</f>
        <v>0</v>
      </c>
      <c r="G121" s="8">
        <f t="shared" si="20"/>
        <v>0</v>
      </c>
    </row>
    <row r="122" spans="1:7" ht="76.5" x14ac:dyDescent="0.2">
      <c r="A122" s="49" t="s">
        <v>550</v>
      </c>
      <c r="B122" s="9" t="s">
        <v>551</v>
      </c>
      <c r="C122" s="9" t="s">
        <v>141</v>
      </c>
      <c r="D122" s="17" t="s">
        <v>610</v>
      </c>
      <c r="E122" s="8">
        <v>7.7</v>
      </c>
      <c r="F122" s="8">
        <v>0</v>
      </c>
      <c r="G122" s="8">
        <v>0</v>
      </c>
    </row>
    <row r="123" spans="1:7" ht="114.75" x14ac:dyDescent="0.2">
      <c r="A123" s="50"/>
      <c r="B123" s="9" t="s">
        <v>551</v>
      </c>
      <c r="C123" s="9" t="s">
        <v>196</v>
      </c>
      <c r="D123" s="17" t="s">
        <v>611</v>
      </c>
      <c r="E123" s="8">
        <v>2162.9</v>
      </c>
      <c r="F123" s="8">
        <v>0</v>
      </c>
      <c r="G123" s="8">
        <v>0</v>
      </c>
    </row>
    <row r="124" spans="1:7" ht="204" x14ac:dyDescent="0.2">
      <c r="A124" s="50"/>
      <c r="B124" s="9" t="s">
        <v>551</v>
      </c>
      <c r="C124" s="9" t="s">
        <v>137</v>
      </c>
      <c r="D124" s="17" t="s">
        <v>612</v>
      </c>
      <c r="E124" s="8">
        <v>1013.6</v>
      </c>
      <c r="F124" s="8">
        <v>0</v>
      </c>
      <c r="G124" s="8">
        <v>0</v>
      </c>
    </row>
    <row r="125" spans="1:7" ht="114.75" x14ac:dyDescent="0.2">
      <c r="A125" s="50"/>
      <c r="B125" s="9" t="s">
        <v>551</v>
      </c>
      <c r="C125" s="9" t="s">
        <v>142</v>
      </c>
      <c r="D125" s="17" t="s">
        <v>589</v>
      </c>
      <c r="E125" s="8">
        <v>434.8</v>
      </c>
      <c r="F125" s="8">
        <v>0</v>
      </c>
      <c r="G125" s="8">
        <v>0</v>
      </c>
    </row>
    <row r="126" spans="1:7" ht="178.5" x14ac:dyDescent="0.2">
      <c r="A126" s="50"/>
      <c r="B126" s="9" t="s">
        <v>551</v>
      </c>
      <c r="C126" s="9" t="s">
        <v>209</v>
      </c>
      <c r="D126" s="17" t="s">
        <v>613</v>
      </c>
      <c r="E126" s="8">
        <v>141.30000000000001</v>
      </c>
      <c r="F126" s="8">
        <v>0</v>
      </c>
      <c r="G126" s="8">
        <v>0</v>
      </c>
    </row>
    <row r="127" spans="1:7" ht="114.75" x14ac:dyDescent="0.2">
      <c r="A127" s="50"/>
      <c r="B127" s="9" t="s">
        <v>551</v>
      </c>
      <c r="C127" s="9" t="s">
        <v>165</v>
      </c>
      <c r="D127" s="17" t="s">
        <v>166</v>
      </c>
      <c r="E127" s="8">
        <v>219.1</v>
      </c>
      <c r="F127" s="8">
        <v>0</v>
      </c>
      <c r="G127" s="8">
        <v>0</v>
      </c>
    </row>
    <row r="128" spans="1:7" ht="76.5" x14ac:dyDescent="0.2">
      <c r="A128" s="51"/>
      <c r="B128" s="9" t="s">
        <v>551</v>
      </c>
      <c r="C128" s="9" t="s">
        <v>133</v>
      </c>
      <c r="D128" s="17" t="s">
        <v>134</v>
      </c>
      <c r="E128" s="8">
        <v>6481.7</v>
      </c>
      <c r="F128" s="8">
        <v>0</v>
      </c>
      <c r="G128" s="8">
        <v>0</v>
      </c>
    </row>
    <row r="129" spans="1:7" x14ac:dyDescent="0.2">
      <c r="A129" s="19" t="s">
        <v>24</v>
      </c>
      <c r="B129" s="20"/>
      <c r="C129" s="20"/>
      <c r="D129" s="21"/>
      <c r="E129" s="8">
        <f>SUM(E122:E128)</f>
        <v>10461.1</v>
      </c>
      <c r="F129" s="8">
        <f t="shared" ref="F129:G129" si="21">SUM(F122:F128)</f>
        <v>0</v>
      </c>
      <c r="G129" s="8">
        <f t="shared" si="21"/>
        <v>0</v>
      </c>
    </row>
    <row r="130" spans="1:7" ht="76.5" x14ac:dyDescent="0.2">
      <c r="A130" s="7" t="s">
        <v>571</v>
      </c>
      <c r="B130" s="9" t="s">
        <v>570</v>
      </c>
      <c r="C130" s="9" t="s">
        <v>133</v>
      </c>
      <c r="D130" s="16" t="s">
        <v>134</v>
      </c>
      <c r="E130" s="8">
        <v>43.1</v>
      </c>
      <c r="F130" s="8">
        <v>0</v>
      </c>
      <c r="G130" s="8">
        <v>0</v>
      </c>
    </row>
    <row r="131" spans="1:7" x14ac:dyDescent="0.2">
      <c r="A131" s="19" t="s">
        <v>24</v>
      </c>
      <c r="B131" s="20"/>
      <c r="C131" s="20"/>
      <c r="D131" s="21"/>
      <c r="E131" s="8">
        <f>SUM(E130)</f>
        <v>43.1</v>
      </c>
      <c r="F131" s="8">
        <f t="shared" ref="F131:G131" si="22">SUM(F130)</f>
        <v>0</v>
      </c>
      <c r="G131" s="8">
        <f t="shared" si="22"/>
        <v>0</v>
      </c>
    </row>
    <row r="132" spans="1:7" ht="204" x14ac:dyDescent="0.2">
      <c r="A132" s="60" t="s">
        <v>573</v>
      </c>
      <c r="B132" s="9" t="s">
        <v>572</v>
      </c>
      <c r="C132" s="9" t="s">
        <v>137</v>
      </c>
      <c r="D132" s="16" t="s">
        <v>138</v>
      </c>
      <c r="E132" s="8">
        <v>154.69999999999999</v>
      </c>
      <c r="F132" s="8">
        <v>0</v>
      </c>
      <c r="G132" s="8">
        <v>0</v>
      </c>
    </row>
    <row r="133" spans="1:7" ht="114.75" x14ac:dyDescent="0.2">
      <c r="A133" s="61"/>
      <c r="B133" s="9" t="s">
        <v>572</v>
      </c>
      <c r="C133" s="9" t="s">
        <v>165</v>
      </c>
      <c r="D133" s="16" t="s">
        <v>166</v>
      </c>
      <c r="E133" s="8">
        <v>180.4</v>
      </c>
      <c r="F133" s="8">
        <v>0</v>
      </c>
      <c r="G133" s="8">
        <v>0</v>
      </c>
    </row>
    <row r="134" spans="1:7" x14ac:dyDescent="0.2">
      <c r="A134" s="19" t="s">
        <v>24</v>
      </c>
      <c r="B134" s="20"/>
      <c r="C134" s="20"/>
      <c r="D134" s="21"/>
      <c r="E134" s="8">
        <f>SUM(E132:E133)</f>
        <v>335.1</v>
      </c>
      <c r="F134" s="8">
        <f t="shared" ref="F134:G134" si="23">SUM(F132:F133)</f>
        <v>0</v>
      </c>
      <c r="G134" s="8">
        <f t="shared" si="23"/>
        <v>0</v>
      </c>
    </row>
    <row r="135" spans="1:7" ht="76.5" x14ac:dyDescent="0.2">
      <c r="A135" s="46" t="s">
        <v>139</v>
      </c>
      <c r="B135" s="9" t="s">
        <v>140</v>
      </c>
      <c r="C135" s="9" t="s">
        <v>141</v>
      </c>
      <c r="D135" s="16" t="s">
        <v>610</v>
      </c>
      <c r="E135" s="8">
        <v>15</v>
      </c>
      <c r="F135" s="8">
        <v>15</v>
      </c>
      <c r="G135" s="8">
        <v>15</v>
      </c>
    </row>
    <row r="136" spans="1:7" ht="102" x14ac:dyDescent="0.2">
      <c r="A136" s="48"/>
      <c r="B136" s="9" t="s">
        <v>140</v>
      </c>
      <c r="C136" s="9" t="s">
        <v>142</v>
      </c>
      <c r="D136" s="17" t="s">
        <v>143</v>
      </c>
      <c r="E136" s="8">
        <f>30.5+47.8</f>
        <v>78.3</v>
      </c>
      <c r="F136" s="8">
        <v>30.5</v>
      </c>
      <c r="G136" s="8">
        <v>30.5</v>
      </c>
    </row>
    <row r="137" spans="1:7" x14ac:dyDescent="0.2">
      <c r="A137" s="19" t="s">
        <v>24</v>
      </c>
      <c r="B137" s="20"/>
      <c r="C137" s="20"/>
      <c r="D137" s="21"/>
      <c r="E137" s="8">
        <f>SUM(E135:E136)</f>
        <v>93.3</v>
      </c>
      <c r="F137" s="8">
        <f t="shared" ref="F137:G137" si="24">SUM(F135:F136)</f>
        <v>45.5</v>
      </c>
      <c r="G137" s="8">
        <f t="shared" si="24"/>
        <v>45.5</v>
      </c>
    </row>
    <row r="138" spans="1:7" ht="153" x14ac:dyDescent="0.2">
      <c r="A138" s="46" t="s">
        <v>604</v>
      </c>
      <c r="B138" s="9" t="s">
        <v>605</v>
      </c>
      <c r="C138" s="9" t="s">
        <v>144</v>
      </c>
      <c r="D138" s="17" t="s">
        <v>145</v>
      </c>
      <c r="E138" s="8">
        <f>70+53.9</f>
        <v>123.9</v>
      </c>
      <c r="F138" s="8">
        <v>70</v>
      </c>
      <c r="G138" s="8">
        <v>70</v>
      </c>
    </row>
    <row r="139" spans="1:7" ht="102" x14ac:dyDescent="0.2">
      <c r="A139" s="47"/>
      <c r="B139" s="9" t="s">
        <v>605</v>
      </c>
      <c r="C139" s="9" t="s">
        <v>146</v>
      </c>
      <c r="D139" s="17" t="s">
        <v>147</v>
      </c>
      <c r="E139" s="8">
        <v>4.7</v>
      </c>
      <c r="F139" s="8">
        <v>4.7</v>
      </c>
      <c r="G139" s="8">
        <v>4.7</v>
      </c>
    </row>
    <row r="140" spans="1:7" ht="165.75" x14ac:dyDescent="0.2">
      <c r="A140" s="47"/>
      <c r="B140" s="9" t="s">
        <v>605</v>
      </c>
      <c r="C140" s="9" t="s">
        <v>148</v>
      </c>
      <c r="D140" s="17" t="s">
        <v>149</v>
      </c>
      <c r="E140" s="8">
        <f>6+13.6</f>
        <v>19.600000000000001</v>
      </c>
      <c r="F140" s="8">
        <v>6</v>
      </c>
      <c r="G140" s="8">
        <v>6</v>
      </c>
    </row>
    <row r="141" spans="1:7" ht="140.25" x14ac:dyDescent="0.2">
      <c r="A141" s="47"/>
      <c r="B141" s="9" t="s">
        <v>605</v>
      </c>
      <c r="C141" s="9" t="s">
        <v>545</v>
      </c>
      <c r="D141" s="17" t="s">
        <v>614</v>
      </c>
      <c r="E141" s="8">
        <v>7.5</v>
      </c>
      <c r="F141" s="8">
        <v>0</v>
      </c>
      <c r="G141" s="8">
        <v>0</v>
      </c>
    </row>
    <row r="142" spans="1:7" ht="153" x14ac:dyDescent="0.2">
      <c r="A142" s="47"/>
      <c r="B142" s="9" t="s">
        <v>605</v>
      </c>
      <c r="C142" s="9" t="s">
        <v>150</v>
      </c>
      <c r="D142" s="17" t="s">
        <v>151</v>
      </c>
      <c r="E142" s="8">
        <v>3.8</v>
      </c>
      <c r="F142" s="8">
        <v>3.8</v>
      </c>
      <c r="G142" s="8">
        <v>3.8</v>
      </c>
    </row>
    <row r="143" spans="1:7" ht="127.5" x14ac:dyDescent="0.2">
      <c r="A143" s="47"/>
      <c r="B143" s="9" t="s">
        <v>605</v>
      </c>
      <c r="C143" s="9" t="s">
        <v>152</v>
      </c>
      <c r="D143" s="17" t="s">
        <v>153</v>
      </c>
      <c r="E143" s="8">
        <f>46.9+7.1</f>
        <v>54</v>
      </c>
      <c r="F143" s="8">
        <v>46.9</v>
      </c>
      <c r="G143" s="8">
        <v>46.9</v>
      </c>
    </row>
    <row r="144" spans="1:7" ht="127.5" x14ac:dyDescent="0.2">
      <c r="A144" s="47"/>
      <c r="B144" s="9" t="s">
        <v>605</v>
      </c>
      <c r="C144" s="9" t="s">
        <v>154</v>
      </c>
      <c r="D144" s="17" t="s">
        <v>155</v>
      </c>
      <c r="E144" s="8">
        <f>26.3+11.6</f>
        <v>37.9</v>
      </c>
      <c r="F144" s="8">
        <v>26.3</v>
      </c>
      <c r="G144" s="8">
        <v>26.3</v>
      </c>
    </row>
    <row r="145" spans="1:7" ht="127.5" x14ac:dyDescent="0.2">
      <c r="A145" s="47"/>
      <c r="B145" s="9" t="s">
        <v>605</v>
      </c>
      <c r="C145" s="9" t="s">
        <v>179</v>
      </c>
      <c r="D145" s="17" t="s">
        <v>590</v>
      </c>
      <c r="E145" s="8">
        <v>0.5</v>
      </c>
      <c r="F145" s="8">
        <v>0</v>
      </c>
      <c r="G145" s="8">
        <v>0</v>
      </c>
    </row>
    <row r="146" spans="1:7" ht="102" x14ac:dyDescent="0.2">
      <c r="A146" s="47"/>
      <c r="B146" s="9" t="s">
        <v>605</v>
      </c>
      <c r="C146" s="9" t="s">
        <v>156</v>
      </c>
      <c r="D146" s="17" t="s">
        <v>157</v>
      </c>
      <c r="E146" s="8">
        <f>9+17.7</f>
        <v>26.7</v>
      </c>
      <c r="F146" s="8">
        <v>9</v>
      </c>
      <c r="G146" s="8">
        <v>9</v>
      </c>
    </row>
    <row r="147" spans="1:7" ht="114.75" x14ac:dyDescent="0.2">
      <c r="A147" s="47"/>
      <c r="B147" s="9" t="s">
        <v>605</v>
      </c>
      <c r="C147" s="9" t="s">
        <v>183</v>
      </c>
      <c r="D147" s="17" t="s">
        <v>591</v>
      </c>
      <c r="E147" s="8">
        <v>3</v>
      </c>
      <c r="F147" s="8">
        <v>0</v>
      </c>
      <c r="G147" s="8">
        <v>0</v>
      </c>
    </row>
    <row r="148" spans="1:7" ht="102" x14ac:dyDescent="0.2">
      <c r="A148" s="47"/>
      <c r="B148" s="9" t="s">
        <v>605</v>
      </c>
      <c r="C148" s="9" t="s">
        <v>158</v>
      </c>
      <c r="D148" s="16" t="s">
        <v>598</v>
      </c>
      <c r="E148" s="8">
        <v>7.5</v>
      </c>
      <c r="F148" s="8">
        <v>7.5</v>
      </c>
      <c r="G148" s="8">
        <v>7.5</v>
      </c>
    </row>
    <row r="149" spans="1:7" ht="114.75" x14ac:dyDescent="0.2">
      <c r="A149" s="47"/>
      <c r="B149" s="9" t="s">
        <v>605</v>
      </c>
      <c r="C149" s="9" t="s">
        <v>159</v>
      </c>
      <c r="D149" s="17" t="s">
        <v>160</v>
      </c>
      <c r="E149" s="8">
        <v>2.2999999999999998</v>
      </c>
      <c r="F149" s="8">
        <v>2.2999999999999998</v>
      </c>
      <c r="G149" s="8">
        <v>2.2999999999999998</v>
      </c>
    </row>
    <row r="150" spans="1:7" ht="102" x14ac:dyDescent="0.2">
      <c r="A150" s="47"/>
      <c r="B150" s="9" t="s">
        <v>605</v>
      </c>
      <c r="C150" s="9" t="s">
        <v>161</v>
      </c>
      <c r="D150" s="17" t="s">
        <v>162</v>
      </c>
      <c r="E150" s="8">
        <v>3</v>
      </c>
      <c r="F150" s="8">
        <v>3</v>
      </c>
      <c r="G150" s="8">
        <v>3</v>
      </c>
    </row>
    <row r="151" spans="1:7" ht="127.5" x14ac:dyDescent="0.2">
      <c r="A151" s="47"/>
      <c r="B151" s="9" t="s">
        <v>605</v>
      </c>
      <c r="C151" s="9" t="s">
        <v>163</v>
      </c>
      <c r="D151" s="17" t="s">
        <v>164</v>
      </c>
      <c r="E151" s="8">
        <f>58.7+44.4</f>
        <v>103.1</v>
      </c>
      <c r="F151" s="8">
        <v>58.7</v>
      </c>
      <c r="G151" s="8">
        <v>58.7</v>
      </c>
    </row>
    <row r="152" spans="1:7" ht="114.75" x14ac:dyDescent="0.2">
      <c r="A152" s="48"/>
      <c r="B152" s="9" t="s">
        <v>605</v>
      </c>
      <c r="C152" s="9" t="s">
        <v>165</v>
      </c>
      <c r="D152" s="17" t="s">
        <v>166</v>
      </c>
      <c r="E152" s="8">
        <f>60.3+8.6</f>
        <v>68.899999999999991</v>
      </c>
      <c r="F152" s="8">
        <v>60.3</v>
      </c>
      <c r="G152" s="8">
        <v>60.3</v>
      </c>
    </row>
    <row r="153" spans="1:7" x14ac:dyDescent="0.2">
      <c r="A153" s="19" t="s">
        <v>24</v>
      </c>
      <c r="B153" s="20"/>
      <c r="C153" s="20"/>
      <c r="D153" s="21"/>
      <c r="E153" s="8">
        <f>SUM(E138:E152)</f>
        <v>466.4</v>
      </c>
      <c r="F153" s="8">
        <f t="shared" ref="F153:G153" si="25">SUM(F138:F152)</f>
        <v>298.50000000000006</v>
      </c>
      <c r="G153" s="8">
        <f t="shared" si="25"/>
        <v>298.50000000000006</v>
      </c>
    </row>
    <row r="154" spans="1:7" ht="153" x14ac:dyDescent="0.2">
      <c r="A154" s="28" t="s">
        <v>575</v>
      </c>
      <c r="B154" s="2" t="s">
        <v>574</v>
      </c>
      <c r="C154" s="2" t="s">
        <v>201</v>
      </c>
      <c r="D154" s="5" t="s">
        <v>592</v>
      </c>
      <c r="E154" s="8">
        <v>45</v>
      </c>
      <c r="F154" s="8">
        <v>0</v>
      </c>
      <c r="G154" s="8">
        <v>0</v>
      </c>
    </row>
    <row r="155" spans="1:7" x14ac:dyDescent="0.2">
      <c r="A155" s="19" t="s">
        <v>24</v>
      </c>
      <c r="B155" s="20"/>
      <c r="C155" s="20"/>
      <c r="D155" s="21"/>
      <c r="E155" s="8">
        <f>SUM(E154)</f>
        <v>45</v>
      </c>
      <c r="F155" s="8">
        <f t="shared" ref="F155:G155" si="26">SUM(F154)</f>
        <v>0</v>
      </c>
      <c r="G155" s="8">
        <f t="shared" si="26"/>
        <v>0</v>
      </c>
    </row>
    <row r="156" spans="1:7" ht="127.5" x14ac:dyDescent="0.2">
      <c r="A156" s="46" t="s">
        <v>167</v>
      </c>
      <c r="B156" s="9" t="s">
        <v>168</v>
      </c>
      <c r="C156" s="9" t="s">
        <v>169</v>
      </c>
      <c r="D156" s="17" t="s">
        <v>170</v>
      </c>
      <c r="E156" s="8">
        <f>41.3+206.2</f>
        <v>247.5</v>
      </c>
      <c r="F156" s="8">
        <v>41.3</v>
      </c>
      <c r="G156" s="8">
        <v>41.3</v>
      </c>
    </row>
    <row r="157" spans="1:7" ht="114.75" x14ac:dyDescent="0.2">
      <c r="A157" s="47"/>
      <c r="B157" s="9" t="s">
        <v>168</v>
      </c>
      <c r="C157" s="9" t="s">
        <v>171</v>
      </c>
      <c r="D157" s="17" t="s">
        <v>172</v>
      </c>
      <c r="E157" s="8">
        <f>6.9+15.6</f>
        <v>22.5</v>
      </c>
      <c r="F157" s="8">
        <v>6.9</v>
      </c>
      <c r="G157" s="8">
        <v>6.9</v>
      </c>
    </row>
    <row r="158" spans="1:7" ht="140.25" x14ac:dyDescent="0.2">
      <c r="A158" s="47"/>
      <c r="B158" s="9" t="s">
        <v>168</v>
      </c>
      <c r="C158" s="9" t="s">
        <v>542</v>
      </c>
      <c r="D158" s="17" t="s">
        <v>593</v>
      </c>
      <c r="E158" s="8">
        <v>6</v>
      </c>
      <c r="F158" s="8">
        <v>0</v>
      </c>
      <c r="G158" s="8">
        <v>0</v>
      </c>
    </row>
    <row r="159" spans="1:7" ht="114.75" x14ac:dyDescent="0.2">
      <c r="A159" s="47"/>
      <c r="B159" s="9" t="s">
        <v>168</v>
      </c>
      <c r="C159" s="9" t="s">
        <v>543</v>
      </c>
      <c r="D159" s="17" t="s">
        <v>615</v>
      </c>
      <c r="E159" s="8">
        <v>39.5</v>
      </c>
      <c r="F159" s="8">
        <v>0</v>
      </c>
      <c r="G159" s="8">
        <v>0</v>
      </c>
    </row>
    <row r="160" spans="1:7" ht="102" x14ac:dyDescent="0.2">
      <c r="A160" s="47"/>
      <c r="B160" s="9" t="s">
        <v>168</v>
      </c>
      <c r="C160" s="9" t="s">
        <v>146</v>
      </c>
      <c r="D160" s="17" t="s">
        <v>147</v>
      </c>
      <c r="E160" s="8">
        <v>61.9</v>
      </c>
      <c r="F160" s="8">
        <v>61.9</v>
      </c>
      <c r="G160" s="8">
        <v>61.9</v>
      </c>
    </row>
    <row r="161" spans="1:7" ht="204" x14ac:dyDescent="0.2">
      <c r="A161" s="47"/>
      <c r="B161" s="9" t="s">
        <v>168</v>
      </c>
      <c r="C161" s="9" t="s">
        <v>173</v>
      </c>
      <c r="D161" s="17" t="s">
        <v>174</v>
      </c>
      <c r="E161" s="8">
        <f>24.1+33.7</f>
        <v>57.800000000000004</v>
      </c>
      <c r="F161" s="8">
        <v>24.1</v>
      </c>
      <c r="G161" s="8">
        <v>24.1</v>
      </c>
    </row>
    <row r="162" spans="1:7" ht="165.75" x14ac:dyDescent="0.2">
      <c r="A162" s="47"/>
      <c r="B162" s="9" t="s">
        <v>168</v>
      </c>
      <c r="C162" s="9" t="s">
        <v>148</v>
      </c>
      <c r="D162" s="17" t="s">
        <v>149</v>
      </c>
      <c r="E162" s="8">
        <f>129.3+349.7</f>
        <v>479</v>
      </c>
      <c r="F162" s="8">
        <v>129.30000000000001</v>
      </c>
      <c r="G162" s="8">
        <v>129.30000000000001</v>
      </c>
    </row>
    <row r="163" spans="1:7" ht="165.75" x14ac:dyDescent="0.2">
      <c r="A163" s="47"/>
      <c r="B163" s="9" t="s">
        <v>168</v>
      </c>
      <c r="C163" s="9" t="s">
        <v>175</v>
      </c>
      <c r="D163" s="17" t="s">
        <v>176</v>
      </c>
      <c r="E163" s="8">
        <v>6.9</v>
      </c>
      <c r="F163" s="8">
        <v>6.9</v>
      </c>
      <c r="G163" s="8">
        <v>6.9</v>
      </c>
    </row>
    <row r="164" spans="1:7" ht="216.75" x14ac:dyDescent="0.2">
      <c r="A164" s="47"/>
      <c r="B164" s="9" t="s">
        <v>168</v>
      </c>
      <c r="C164" s="9" t="s">
        <v>177</v>
      </c>
      <c r="D164" s="17" t="s">
        <v>178</v>
      </c>
      <c r="E164" s="8">
        <f>86.6+20.3</f>
        <v>106.89999999999999</v>
      </c>
      <c r="F164" s="8">
        <v>86.6</v>
      </c>
      <c r="G164" s="8">
        <v>86.6</v>
      </c>
    </row>
    <row r="165" spans="1:7" ht="127.5" x14ac:dyDescent="0.2">
      <c r="A165" s="47"/>
      <c r="B165" s="9" t="s">
        <v>168</v>
      </c>
      <c r="C165" s="9" t="s">
        <v>152</v>
      </c>
      <c r="D165" s="17" t="s">
        <v>153</v>
      </c>
      <c r="E165" s="8">
        <f>609.8+1163.8</f>
        <v>1773.6</v>
      </c>
      <c r="F165" s="8">
        <v>609.79999999999995</v>
      </c>
      <c r="G165" s="8">
        <v>609.79999999999995</v>
      </c>
    </row>
    <row r="166" spans="1:7" ht="127.5" x14ac:dyDescent="0.2">
      <c r="A166" s="47"/>
      <c r="B166" s="9" t="s">
        <v>168</v>
      </c>
      <c r="C166" s="9" t="s">
        <v>154</v>
      </c>
      <c r="D166" s="17" t="s">
        <v>155</v>
      </c>
      <c r="E166" s="8">
        <f>25.8+6.2</f>
        <v>32</v>
      </c>
      <c r="F166" s="8">
        <v>25.8</v>
      </c>
      <c r="G166" s="8">
        <v>25.8</v>
      </c>
    </row>
    <row r="167" spans="1:7" ht="114.75" x14ac:dyDescent="0.2">
      <c r="A167" s="47"/>
      <c r="B167" s="9" t="s">
        <v>168</v>
      </c>
      <c r="C167" s="9" t="s">
        <v>179</v>
      </c>
      <c r="D167" s="17" t="s">
        <v>180</v>
      </c>
      <c r="E167" s="8">
        <f>0.8+4.5</f>
        <v>5.3</v>
      </c>
      <c r="F167" s="8">
        <v>0.8</v>
      </c>
      <c r="G167" s="8">
        <v>0.8</v>
      </c>
    </row>
    <row r="168" spans="1:7" ht="127.5" x14ac:dyDescent="0.2">
      <c r="A168" s="47"/>
      <c r="B168" s="9" t="s">
        <v>168</v>
      </c>
      <c r="C168" s="9" t="s">
        <v>181</v>
      </c>
      <c r="D168" s="17" t="s">
        <v>182</v>
      </c>
      <c r="E168" s="8">
        <f>23.4+73.4</f>
        <v>96.800000000000011</v>
      </c>
      <c r="F168" s="8">
        <v>23.4</v>
      </c>
      <c r="G168" s="8">
        <v>23.4</v>
      </c>
    </row>
    <row r="169" spans="1:7" ht="102" x14ac:dyDescent="0.2">
      <c r="A169" s="47"/>
      <c r="B169" s="9" t="s">
        <v>168</v>
      </c>
      <c r="C169" s="9" t="s">
        <v>156</v>
      </c>
      <c r="D169" s="17" t="s">
        <v>157</v>
      </c>
      <c r="E169" s="8">
        <f>144.5+186.3</f>
        <v>330.8</v>
      </c>
      <c r="F169" s="8">
        <v>144.5</v>
      </c>
      <c r="G169" s="8">
        <v>144.5</v>
      </c>
    </row>
    <row r="170" spans="1:7" ht="102" x14ac:dyDescent="0.2">
      <c r="A170" s="47"/>
      <c r="B170" s="9" t="s">
        <v>168</v>
      </c>
      <c r="C170" s="9" t="s">
        <v>183</v>
      </c>
      <c r="D170" s="17" t="s">
        <v>616</v>
      </c>
      <c r="E170" s="8">
        <f>20.6+232.5</f>
        <v>253.1</v>
      </c>
      <c r="F170" s="8">
        <v>20.6</v>
      </c>
      <c r="G170" s="8">
        <v>20.6</v>
      </c>
    </row>
    <row r="171" spans="1:7" ht="140.25" x14ac:dyDescent="0.2">
      <c r="A171" s="47"/>
      <c r="B171" s="9" t="s">
        <v>168</v>
      </c>
      <c r="C171" s="9" t="s">
        <v>546</v>
      </c>
      <c r="D171" s="17" t="s">
        <v>617</v>
      </c>
      <c r="E171" s="8">
        <v>22.5</v>
      </c>
      <c r="F171" s="8">
        <v>0</v>
      </c>
      <c r="G171" s="8">
        <v>0</v>
      </c>
    </row>
    <row r="172" spans="1:7" ht="140.25" x14ac:dyDescent="0.2">
      <c r="A172" s="47"/>
      <c r="B172" s="9" t="s">
        <v>168</v>
      </c>
      <c r="C172" s="9" t="s">
        <v>184</v>
      </c>
      <c r="D172" s="17" t="s">
        <v>185</v>
      </c>
      <c r="E172" s="8">
        <f>4.1+1.9</f>
        <v>6</v>
      </c>
      <c r="F172" s="8">
        <v>4.0999999999999996</v>
      </c>
      <c r="G172" s="8">
        <v>4.0999999999999996</v>
      </c>
    </row>
    <row r="173" spans="1:7" ht="140.25" x14ac:dyDescent="0.2">
      <c r="A173" s="47"/>
      <c r="B173" s="9" t="s">
        <v>168</v>
      </c>
      <c r="C173" s="9" t="s">
        <v>547</v>
      </c>
      <c r="D173" s="17" t="s">
        <v>619</v>
      </c>
      <c r="E173" s="8">
        <v>225</v>
      </c>
      <c r="F173" s="8">
        <v>0</v>
      </c>
      <c r="G173" s="8">
        <v>0</v>
      </c>
    </row>
    <row r="174" spans="1:7" ht="140.25" x14ac:dyDescent="0.2">
      <c r="A174" s="47"/>
      <c r="B174" s="9" t="s">
        <v>168</v>
      </c>
      <c r="C174" s="2" t="s">
        <v>548</v>
      </c>
      <c r="D174" s="17" t="s">
        <v>618</v>
      </c>
      <c r="E174" s="8">
        <v>232.5</v>
      </c>
      <c r="F174" s="8">
        <v>0</v>
      </c>
      <c r="G174" s="8">
        <v>0</v>
      </c>
    </row>
    <row r="175" spans="1:7" ht="102" x14ac:dyDescent="0.2">
      <c r="A175" s="47"/>
      <c r="B175" s="9" t="s">
        <v>168</v>
      </c>
      <c r="C175" s="9" t="s">
        <v>186</v>
      </c>
      <c r="D175" s="17" t="s">
        <v>187</v>
      </c>
      <c r="E175" s="8">
        <v>63.3</v>
      </c>
      <c r="F175" s="8">
        <v>63.3</v>
      </c>
      <c r="G175" s="8">
        <v>63.3</v>
      </c>
    </row>
    <row r="176" spans="1:7" ht="140.25" x14ac:dyDescent="0.2">
      <c r="A176" s="47"/>
      <c r="B176" s="9" t="s">
        <v>168</v>
      </c>
      <c r="C176" s="9" t="s">
        <v>549</v>
      </c>
      <c r="D176" s="17" t="s">
        <v>620</v>
      </c>
      <c r="E176" s="8">
        <v>4.5</v>
      </c>
      <c r="F176" s="8">
        <v>0</v>
      </c>
      <c r="G176" s="8">
        <v>0</v>
      </c>
    </row>
    <row r="177" spans="1:7" ht="102" x14ac:dyDescent="0.2">
      <c r="A177" s="47"/>
      <c r="B177" s="9" t="s">
        <v>168</v>
      </c>
      <c r="C177" s="9" t="s">
        <v>188</v>
      </c>
      <c r="D177" s="17" t="s">
        <v>189</v>
      </c>
      <c r="E177" s="8">
        <v>2.1</v>
      </c>
      <c r="F177" s="8">
        <v>2.1</v>
      </c>
      <c r="G177" s="8">
        <v>2.1</v>
      </c>
    </row>
    <row r="178" spans="1:7" ht="114.75" x14ac:dyDescent="0.2">
      <c r="A178" s="47"/>
      <c r="B178" s="9" t="s">
        <v>168</v>
      </c>
      <c r="C178" s="9" t="s">
        <v>190</v>
      </c>
      <c r="D178" s="17" t="s">
        <v>191</v>
      </c>
      <c r="E178" s="8">
        <f>1.4+4.6</f>
        <v>6</v>
      </c>
      <c r="F178" s="8">
        <v>1.4</v>
      </c>
      <c r="G178" s="8">
        <v>1.4</v>
      </c>
    </row>
    <row r="179" spans="1:7" ht="89.25" x14ac:dyDescent="0.2">
      <c r="A179" s="47"/>
      <c r="B179" s="9" t="s">
        <v>168</v>
      </c>
      <c r="C179" s="2" t="s">
        <v>158</v>
      </c>
      <c r="D179" s="5" t="s">
        <v>621</v>
      </c>
      <c r="E179" s="8">
        <v>4.5</v>
      </c>
      <c r="F179" s="8">
        <v>0</v>
      </c>
      <c r="G179" s="8">
        <v>0</v>
      </c>
    </row>
    <row r="180" spans="1:7" ht="76.5" x14ac:dyDescent="0.2">
      <c r="A180" s="47"/>
      <c r="B180" s="9" t="s">
        <v>168</v>
      </c>
      <c r="C180" s="9" t="s">
        <v>141</v>
      </c>
      <c r="D180" s="16" t="s">
        <v>610</v>
      </c>
      <c r="E180" s="8">
        <f>59.1+206.4</f>
        <v>265.5</v>
      </c>
      <c r="F180" s="8">
        <v>59.1</v>
      </c>
      <c r="G180" s="8">
        <v>59.1</v>
      </c>
    </row>
    <row r="181" spans="1:7" ht="140.25" x14ac:dyDescent="0.2">
      <c r="A181" s="47"/>
      <c r="B181" s="9" t="s">
        <v>168</v>
      </c>
      <c r="C181" s="9" t="s">
        <v>192</v>
      </c>
      <c r="D181" s="17" t="s">
        <v>193</v>
      </c>
      <c r="E181" s="8">
        <f>17.9+21</f>
        <v>38.9</v>
      </c>
      <c r="F181" s="8">
        <v>17.899999999999999</v>
      </c>
      <c r="G181" s="8">
        <v>17.899999999999999</v>
      </c>
    </row>
    <row r="182" spans="1:7" ht="165.75" x14ac:dyDescent="0.2">
      <c r="A182" s="47"/>
      <c r="B182" s="9" t="s">
        <v>168</v>
      </c>
      <c r="C182" s="2" t="s">
        <v>577</v>
      </c>
      <c r="D182" s="5" t="s">
        <v>622</v>
      </c>
      <c r="E182" s="8">
        <v>15</v>
      </c>
      <c r="F182" s="8">
        <v>0</v>
      </c>
      <c r="G182" s="8">
        <v>0</v>
      </c>
    </row>
    <row r="183" spans="1:7" ht="140.25" x14ac:dyDescent="0.2">
      <c r="A183" s="47"/>
      <c r="B183" s="9" t="s">
        <v>168</v>
      </c>
      <c r="C183" s="9" t="s">
        <v>194</v>
      </c>
      <c r="D183" s="17" t="s">
        <v>195</v>
      </c>
      <c r="E183" s="8">
        <v>99</v>
      </c>
      <c r="F183" s="8">
        <v>99</v>
      </c>
      <c r="G183" s="8">
        <v>99</v>
      </c>
    </row>
    <row r="184" spans="1:7" ht="153" x14ac:dyDescent="0.2">
      <c r="A184" s="47"/>
      <c r="B184" s="9" t="s">
        <v>168</v>
      </c>
      <c r="C184" s="9" t="s">
        <v>578</v>
      </c>
      <c r="D184" s="16" t="s">
        <v>594</v>
      </c>
      <c r="E184" s="8">
        <v>29</v>
      </c>
      <c r="F184" s="8">
        <v>0</v>
      </c>
      <c r="G184" s="8">
        <v>0</v>
      </c>
    </row>
    <row r="185" spans="1:7" ht="114.75" x14ac:dyDescent="0.2">
      <c r="A185" s="47"/>
      <c r="B185" s="9" t="s">
        <v>168</v>
      </c>
      <c r="C185" s="9" t="s">
        <v>196</v>
      </c>
      <c r="D185" s="16" t="s">
        <v>611</v>
      </c>
      <c r="E185" s="8">
        <f>187.6+1060.6</f>
        <v>1248.1999999999998</v>
      </c>
      <c r="F185" s="8">
        <v>187.6</v>
      </c>
      <c r="G185" s="8">
        <v>187.6</v>
      </c>
    </row>
    <row r="186" spans="1:7" ht="153" x14ac:dyDescent="0.2">
      <c r="A186" s="47"/>
      <c r="B186" s="9" t="s">
        <v>168</v>
      </c>
      <c r="C186" s="9" t="s">
        <v>579</v>
      </c>
      <c r="D186" s="16" t="s">
        <v>623</v>
      </c>
      <c r="E186" s="8">
        <v>3</v>
      </c>
      <c r="F186" s="8">
        <v>0</v>
      </c>
      <c r="G186" s="8">
        <v>0</v>
      </c>
    </row>
    <row r="187" spans="1:7" ht="153" x14ac:dyDescent="0.2">
      <c r="A187" s="47"/>
      <c r="B187" s="9" t="s">
        <v>168</v>
      </c>
      <c r="C187" s="9" t="s">
        <v>197</v>
      </c>
      <c r="D187" s="17" t="s">
        <v>198</v>
      </c>
      <c r="E187" s="8">
        <f>5+22.7</f>
        <v>27.7</v>
      </c>
      <c r="F187" s="8">
        <v>5</v>
      </c>
      <c r="G187" s="8">
        <v>5</v>
      </c>
    </row>
    <row r="188" spans="1:7" ht="165.75" x14ac:dyDescent="0.2">
      <c r="A188" s="47"/>
      <c r="B188" s="9" t="s">
        <v>168</v>
      </c>
      <c r="C188" s="9" t="s">
        <v>199</v>
      </c>
      <c r="D188" s="17" t="s">
        <v>200</v>
      </c>
      <c r="E188" s="8">
        <f>5.4+349.8</f>
        <v>355.2</v>
      </c>
      <c r="F188" s="8">
        <v>5.4</v>
      </c>
      <c r="G188" s="8">
        <v>5.4</v>
      </c>
    </row>
    <row r="189" spans="1:7" ht="140.25" x14ac:dyDescent="0.2">
      <c r="A189" s="47"/>
      <c r="B189" s="9" t="s">
        <v>168</v>
      </c>
      <c r="C189" s="9" t="s">
        <v>201</v>
      </c>
      <c r="D189" s="17" t="s">
        <v>202</v>
      </c>
      <c r="E189" s="8">
        <f>389.9+96.6</f>
        <v>486.5</v>
      </c>
      <c r="F189" s="8">
        <v>389.9</v>
      </c>
      <c r="G189" s="8">
        <v>389.9</v>
      </c>
    </row>
    <row r="190" spans="1:7" ht="165.75" x14ac:dyDescent="0.2">
      <c r="A190" s="47"/>
      <c r="B190" s="9" t="s">
        <v>168</v>
      </c>
      <c r="C190" s="9" t="s">
        <v>580</v>
      </c>
      <c r="D190" s="16" t="s">
        <v>595</v>
      </c>
      <c r="E190" s="8">
        <v>25.6</v>
      </c>
      <c r="F190" s="8">
        <v>0</v>
      </c>
      <c r="G190" s="8">
        <v>0</v>
      </c>
    </row>
    <row r="191" spans="1:7" ht="165.75" x14ac:dyDescent="0.2">
      <c r="A191" s="47"/>
      <c r="B191" s="9" t="s">
        <v>168</v>
      </c>
      <c r="C191" s="9" t="s">
        <v>581</v>
      </c>
      <c r="D191" s="16" t="s">
        <v>624</v>
      </c>
      <c r="E191" s="8">
        <v>7.7</v>
      </c>
      <c r="F191" s="8">
        <v>0</v>
      </c>
      <c r="G191" s="8">
        <v>0</v>
      </c>
    </row>
    <row r="192" spans="1:7" ht="89.25" x14ac:dyDescent="0.2">
      <c r="A192" s="47"/>
      <c r="B192" s="9" t="s">
        <v>168</v>
      </c>
      <c r="C192" s="9" t="s">
        <v>203</v>
      </c>
      <c r="D192" s="16" t="s">
        <v>625</v>
      </c>
      <c r="E192" s="8">
        <f>5.5+26.7</f>
        <v>32.200000000000003</v>
      </c>
      <c r="F192" s="8">
        <v>5.5</v>
      </c>
      <c r="G192" s="8">
        <v>5.5</v>
      </c>
    </row>
    <row r="193" spans="1:7" ht="204" x14ac:dyDescent="0.2">
      <c r="A193" s="47"/>
      <c r="B193" s="9" t="s">
        <v>168</v>
      </c>
      <c r="C193" s="9" t="s">
        <v>137</v>
      </c>
      <c r="D193" s="17" t="s">
        <v>138</v>
      </c>
      <c r="E193" s="8">
        <f>1802.1+1603.1</f>
        <v>3405.2</v>
      </c>
      <c r="F193" s="8">
        <v>1802.1</v>
      </c>
      <c r="G193" s="8">
        <v>1802.1</v>
      </c>
    </row>
    <row r="194" spans="1:7" ht="102" x14ac:dyDescent="0.2">
      <c r="A194" s="47"/>
      <c r="B194" s="9" t="s">
        <v>168</v>
      </c>
      <c r="C194" s="9" t="s">
        <v>142</v>
      </c>
      <c r="D194" s="17" t="s">
        <v>143</v>
      </c>
      <c r="E194" s="8">
        <f>104.4</f>
        <v>104.4</v>
      </c>
      <c r="F194" s="8">
        <v>104.4</v>
      </c>
      <c r="G194" s="8">
        <v>104.4</v>
      </c>
    </row>
    <row r="195" spans="1:7" ht="140.25" x14ac:dyDescent="0.2">
      <c r="A195" s="47"/>
      <c r="B195" s="9" t="s">
        <v>168</v>
      </c>
      <c r="C195" s="9" t="s">
        <v>204</v>
      </c>
      <c r="D195" s="17" t="s">
        <v>205</v>
      </c>
      <c r="E195" s="8">
        <v>8.3000000000000007</v>
      </c>
      <c r="F195" s="8">
        <v>8.3000000000000007</v>
      </c>
      <c r="G195" s="8">
        <v>8.3000000000000007</v>
      </c>
    </row>
    <row r="196" spans="1:7" ht="114.75" x14ac:dyDescent="0.2">
      <c r="A196" s="47"/>
      <c r="B196" s="9" t="s">
        <v>168</v>
      </c>
      <c r="C196" s="9" t="s">
        <v>159</v>
      </c>
      <c r="D196" s="17" t="s">
        <v>160</v>
      </c>
      <c r="E196" s="8">
        <f>5.5+67.1</f>
        <v>72.599999999999994</v>
      </c>
      <c r="F196" s="8">
        <v>5.5</v>
      </c>
      <c r="G196" s="8">
        <v>5.5</v>
      </c>
    </row>
    <row r="197" spans="1:7" ht="140.25" x14ac:dyDescent="0.2">
      <c r="A197" s="47"/>
      <c r="B197" s="9" t="s">
        <v>168</v>
      </c>
      <c r="C197" s="9" t="s">
        <v>206</v>
      </c>
      <c r="D197" s="17" t="s">
        <v>588</v>
      </c>
      <c r="E197" s="8">
        <v>110</v>
      </c>
      <c r="F197" s="8">
        <v>110</v>
      </c>
      <c r="G197" s="8">
        <v>110</v>
      </c>
    </row>
    <row r="198" spans="1:7" ht="114.75" x14ac:dyDescent="0.2">
      <c r="A198" s="47"/>
      <c r="B198" s="9" t="s">
        <v>168</v>
      </c>
      <c r="C198" s="9" t="s">
        <v>582</v>
      </c>
      <c r="D198" s="16" t="s">
        <v>626</v>
      </c>
      <c r="E198" s="8">
        <v>1530</v>
      </c>
      <c r="F198" s="8">
        <v>0</v>
      </c>
      <c r="G198" s="8">
        <v>0</v>
      </c>
    </row>
    <row r="199" spans="1:7" ht="165.75" x14ac:dyDescent="0.2">
      <c r="A199" s="47"/>
      <c r="B199" s="9" t="s">
        <v>168</v>
      </c>
      <c r="C199" s="9" t="s">
        <v>207</v>
      </c>
      <c r="D199" s="17" t="s">
        <v>208</v>
      </c>
      <c r="E199" s="8">
        <v>192.5</v>
      </c>
      <c r="F199" s="8">
        <v>192.5</v>
      </c>
      <c r="G199" s="8">
        <v>192.5</v>
      </c>
    </row>
    <row r="200" spans="1:7" ht="191.25" x14ac:dyDescent="0.2">
      <c r="A200" s="47"/>
      <c r="B200" s="9" t="s">
        <v>168</v>
      </c>
      <c r="C200" s="9" t="s">
        <v>209</v>
      </c>
      <c r="D200" s="17" t="s">
        <v>599</v>
      </c>
      <c r="E200" s="8">
        <v>97.6</v>
      </c>
      <c r="F200" s="8">
        <v>97.6</v>
      </c>
      <c r="G200" s="8">
        <v>97.6</v>
      </c>
    </row>
    <row r="201" spans="1:7" ht="102" x14ac:dyDescent="0.2">
      <c r="A201" s="47"/>
      <c r="B201" s="9" t="s">
        <v>168</v>
      </c>
      <c r="C201" s="9" t="s">
        <v>161</v>
      </c>
      <c r="D201" s="17" t="s">
        <v>162</v>
      </c>
      <c r="E201" s="8">
        <v>84.9</v>
      </c>
      <c r="F201" s="8">
        <v>84.9</v>
      </c>
      <c r="G201" s="8">
        <v>84.9</v>
      </c>
    </row>
    <row r="202" spans="1:7" ht="140.25" x14ac:dyDescent="0.2">
      <c r="A202" s="47"/>
      <c r="B202" s="9" t="s">
        <v>168</v>
      </c>
      <c r="C202" s="9" t="s">
        <v>583</v>
      </c>
      <c r="D202" s="16" t="s">
        <v>627</v>
      </c>
      <c r="E202" s="8">
        <v>93</v>
      </c>
      <c r="F202" s="8">
        <v>0</v>
      </c>
      <c r="G202" s="8">
        <v>0</v>
      </c>
    </row>
    <row r="203" spans="1:7" ht="280.5" x14ac:dyDescent="0.2">
      <c r="A203" s="47"/>
      <c r="B203" s="9" t="s">
        <v>168</v>
      </c>
      <c r="C203" s="9" t="s">
        <v>584</v>
      </c>
      <c r="D203" s="16" t="s">
        <v>628</v>
      </c>
      <c r="E203" s="8">
        <v>2.2000000000000002</v>
      </c>
      <c r="F203" s="8">
        <v>0</v>
      </c>
      <c r="G203" s="8">
        <v>0</v>
      </c>
    </row>
    <row r="204" spans="1:7" ht="140.25" x14ac:dyDescent="0.2">
      <c r="A204" s="47"/>
      <c r="B204" s="9" t="s">
        <v>168</v>
      </c>
      <c r="C204" s="9" t="s">
        <v>210</v>
      </c>
      <c r="D204" s="17" t="s">
        <v>211</v>
      </c>
      <c r="E204" s="8">
        <v>55</v>
      </c>
      <c r="F204" s="8">
        <v>55</v>
      </c>
      <c r="G204" s="8">
        <v>55</v>
      </c>
    </row>
    <row r="205" spans="1:7" ht="204" x14ac:dyDescent="0.2">
      <c r="A205" s="47"/>
      <c r="B205" s="9" t="s">
        <v>168</v>
      </c>
      <c r="C205" s="9" t="s">
        <v>585</v>
      </c>
      <c r="D205" s="16" t="s">
        <v>596</v>
      </c>
      <c r="E205" s="8">
        <v>129</v>
      </c>
      <c r="F205" s="8">
        <v>0</v>
      </c>
      <c r="G205" s="8">
        <v>0</v>
      </c>
    </row>
    <row r="206" spans="1:7" ht="127.5" x14ac:dyDescent="0.2">
      <c r="A206" s="47"/>
      <c r="B206" s="9" t="s">
        <v>168</v>
      </c>
      <c r="C206" s="9" t="s">
        <v>163</v>
      </c>
      <c r="D206" s="17" t="s">
        <v>164</v>
      </c>
      <c r="E206" s="8">
        <f>1.4+3.1</f>
        <v>4.5</v>
      </c>
      <c r="F206" s="8">
        <v>1.4</v>
      </c>
      <c r="G206" s="8">
        <v>1.4</v>
      </c>
    </row>
    <row r="207" spans="1:7" ht="114.75" x14ac:dyDescent="0.2">
      <c r="A207" s="47"/>
      <c r="B207" s="9" t="s">
        <v>168</v>
      </c>
      <c r="C207" s="9" t="s">
        <v>165</v>
      </c>
      <c r="D207" s="17" t="s">
        <v>166</v>
      </c>
      <c r="E207" s="8">
        <f>1914.4+7100.2</f>
        <v>9014.6</v>
      </c>
      <c r="F207" s="8">
        <v>1914.4</v>
      </c>
      <c r="G207" s="8">
        <v>1914.4</v>
      </c>
    </row>
    <row r="208" spans="1:7" ht="267.75" x14ac:dyDescent="0.2">
      <c r="A208" s="47"/>
      <c r="B208" s="9" t="s">
        <v>168</v>
      </c>
      <c r="C208" s="9" t="s">
        <v>586</v>
      </c>
      <c r="D208" s="16" t="s">
        <v>597</v>
      </c>
      <c r="E208" s="8">
        <v>28.5</v>
      </c>
      <c r="F208" s="8">
        <v>0</v>
      </c>
      <c r="G208" s="8">
        <v>0</v>
      </c>
    </row>
    <row r="209" spans="1:7" ht="191.25" x14ac:dyDescent="0.2">
      <c r="A209" s="47"/>
      <c r="B209" s="9" t="s">
        <v>168</v>
      </c>
      <c r="C209" s="9" t="s">
        <v>587</v>
      </c>
      <c r="D209" s="16" t="s">
        <v>629</v>
      </c>
      <c r="E209" s="8">
        <v>21.4</v>
      </c>
      <c r="F209" s="8">
        <v>0</v>
      </c>
      <c r="G209" s="8">
        <v>0</v>
      </c>
    </row>
    <row r="210" spans="1:7" ht="191.25" x14ac:dyDescent="0.2">
      <c r="A210" s="47"/>
      <c r="B210" s="9" t="s">
        <v>168</v>
      </c>
      <c r="C210" s="9" t="s">
        <v>212</v>
      </c>
      <c r="D210" s="17" t="s">
        <v>213</v>
      </c>
      <c r="E210" s="8">
        <f>527.3+2034.8</f>
        <v>2562.1</v>
      </c>
      <c r="F210" s="8">
        <v>527.29999999999995</v>
      </c>
      <c r="G210" s="8">
        <v>527.29999999999995</v>
      </c>
    </row>
    <row r="211" spans="1:7" ht="204" x14ac:dyDescent="0.2">
      <c r="A211" s="48"/>
      <c r="B211" s="9" t="s">
        <v>168</v>
      </c>
      <c r="C211" s="9" t="s">
        <v>214</v>
      </c>
      <c r="D211" s="17" t="s">
        <v>215</v>
      </c>
      <c r="E211" s="8">
        <f>27.5+221.3</f>
        <v>248.8</v>
      </c>
      <c r="F211" s="8">
        <v>27.5</v>
      </c>
      <c r="G211" s="8">
        <v>27.5</v>
      </c>
    </row>
    <row r="212" spans="1:7" x14ac:dyDescent="0.2">
      <c r="A212" s="19" t="s">
        <v>24</v>
      </c>
      <c r="B212" s="20"/>
      <c r="C212" s="20"/>
      <c r="D212" s="21"/>
      <c r="E212" s="8">
        <f>SUM(E156:E211)</f>
        <v>24484.1</v>
      </c>
      <c r="F212" s="8">
        <f t="shared" ref="F212:G212" si="27">SUM(F156:F211)</f>
        <v>6953.0999999999995</v>
      </c>
      <c r="G212" s="8">
        <f t="shared" si="27"/>
        <v>6953.0999999999995</v>
      </c>
    </row>
    <row r="213" spans="1:7" ht="25.5" x14ac:dyDescent="0.2">
      <c r="A213" s="49" t="s">
        <v>216</v>
      </c>
      <c r="B213" s="9" t="s">
        <v>217</v>
      </c>
      <c r="C213" s="9" t="s">
        <v>55</v>
      </c>
      <c r="D213" s="16" t="s">
        <v>56</v>
      </c>
      <c r="E213" s="8">
        <v>0</v>
      </c>
      <c r="F213" s="8">
        <v>0</v>
      </c>
      <c r="G213" s="8">
        <v>0</v>
      </c>
    </row>
    <row r="214" spans="1:7" ht="89.25" x14ac:dyDescent="0.2">
      <c r="A214" s="50"/>
      <c r="B214" s="9" t="s">
        <v>217</v>
      </c>
      <c r="C214" s="9" t="s">
        <v>57</v>
      </c>
      <c r="D214" s="17" t="s">
        <v>58</v>
      </c>
      <c r="E214" s="8">
        <v>0</v>
      </c>
      <c r="F214" s="8">
        <v>0</v>
      </c>
      <c r="G214" s="8">
        <v>0</v>
      </c>
    </row>
    <row r="215" spans="1:7" ht="89.25" x14ac:dyDescent="0.2">
      <c r="A215" s="50"/>
      <c r="B215" s="9" t="s">
        <v>217</v>
      </c>
      <c r="C215" s="9" t="s">
        <v>59</v>
      </c>
      <c r="D215" s="17" t="s">
        <v>60</v>
      </c>
      <c r="E215" s="8">
        <v>0</v>
      </c>
      <c r="F215" s="8">
        <v>0</v>
      </c>
      <c r="G215" s="8">
        <v>0</v>
      </c>
    </row>
    <row r="216" spans="1:7" ht="127.5" x14ac:dyDescent="0.2">
      <c r="A216" s="50"/>
      <c r="B216" s="9" t="s">
        <v>217</v>
      </c>
      <c r="C216" s="9" t="s">
        <v>218</v>
      </c>
      <c r="D216" s="17" t="s">
        <v>219</v>
      </c>
      <c r="E216" s="8">
        <v>0</v>
      </c>
      <c r="F216" s="8">
        <v>0</v>
      </c>
      <c r="G216" s="8">
        <v>0</v>
      </c>
    </row>
    <row r="217" spans="1:7" ht="242.25" x14ac:dyDescent="0.2">
      <c r="A217" s="50"/>
      <c r="B217" s="9" t="s">
        <v>217</v>
      </c>
      <c r="C217" s="9" t="s">
        <v>220</v>
      </c>
      <c r="D217" s="17" t="s">
        <v>221</v>
      </c>
      <c r="E217" s="8">
        <v>0</v>
      </c>
      <c r="F217" s="8">
        <v>0</v>
      </c>
      <c r="G217" s="8">
        <v>0</v>
      </c>
    </row>
    <row r="218" spans="1:7" ht="76.5" x14ac:dyDescent="0.2">
      <c r="A218" s="50"/>
      <c r="B218" s="9" t="s">
        <v>217</v>
      </c>
      <c r="C218" s="9" t="s">
        <v>222</v>
      </c>
      <c r="D218" s="16" t="s">
        <v>223</v>
      </c>
      <c r="E218" s="8">
        <v>0</v>
      </c>
      <c r="F218" s="8">
        <v>0</v>
      </c>
      <c r="G218" s="8">
        <v>0</v>
      </c>
    </row>
    <row r="219" spans="1:7" ht="76.5" x14ac:dyDescent="0.2">
      <c r="A219" s="50"/>
      <c r="B219" s="9" t="s">
        <v>217</v>
      </c>
      <c r="C219" s="9" t="s">
        <v>71</v>
      </c>
      <c r="D219" s="16" t="s">
        <v>72</v>
      </c>
      <c r="E219" s="8">
        <v>0</v>
      </c>
      <c r="F219" s="8">
        <v>0</v>
      </c>
      <c r="G219" s="8">
        <v>0</v>
      </c>
    </row>
    <row r="220" spans="1:7" ht="89.25" x14ac:dyDescent="0.2">
      <c r="A220" s="50"/>
      <c r="B220" s="9" t="s">
        <v>217</v>
      </c>
      <c r="C220" s="9" t="s">
        <v>79</v>
      </c>
      <c r="D220" s="17" t="s">
        <v>80</v>
      </c>
      <c r="E220" s="8">
        <v>0</v>
      </c>
      <c r="F220" s="8">
        <v>0</v>
      </c>
      <c r="G220" s="8">
        <v>0</v>
      </c>
    </row>
    <row r="221" spans="1:7" ht="165.75" x14ac:dyDescent="0.2">
      <c r="A221" s="50"/>
      <c r="B221" s="9" t="s">
        <v>217</v>
      </c>
      <c r="C221" s="9" t="s">
        <v>85</v>
      </c>
      <c r="D221" s="17" t="s">
        <v>86</v>
      </c>
      <c r="E221" s="8">
        <v>0</v>
      </c>
      <c r="F221" s="8">
        <v>0</v>
      </c>
      <c r="G221" s="8">
        <v>0</v>
      </c>
    </row>
    <row r="222" spans="1:7" ht="114.75" x14ac:dyDescent="0.2">
      <c r="A222" s="50"/>
      <c r="B222" s="9" t="s">
        <v>217</v>
      </c>
      <c r="C222" s="9" t="s">
        <v>87</v>
      </c>
      <c r="D222" s="17" t="s">
        <v>88</v>
      </c>
      <c r="E222" s="8">
        <v>0</v>
      </c>
      <c r="F222" s="8">
        <v>0</v>
      </c>
      <c r="G222" s="8">
        <v>0</v>
      </c>
    </row>
    <row r="223" spans="1:7" ht="89.25" x14ac:dyDescent="0.2">
      <c r="A223" s="50"/>
      <c r="B223" s="9" t="s">
        <v>217</v>
      </c>
      <c r="C223" s="9" t="s">
        <v>89</v>
      </c>
      <c r="D223" s="17" t="s">
        <v>90</v>
      </c>
      <c r="E223" s="8">
        <v>0</v>
      </c>
      <c r="F223" s="8">
        <v>0</v>
      </c>
      <c r="G223" s="8">
        <v>0</v>
      </c>
    </row>
    <row r="224" spans="1:7" ht="25.5" x14ac:dyDescent="0.2">
      <c r="A224" s="50"/>
      <c r="B224" s="9" t="s">
        <v>217</v>
      </c>
      <c r="C224" s="9" t="s">
        <v>91</v>
      </c>
      <c r="D224" s="16" t="s">
        <v>92</v>
      </c>
      <c r="E224" s="8">
        <v>0</v>
      </c>
      <c r="F224" s="8">
        <v>0</v>
      </c>
      <c r="G224" s="8">
        <v>0</v>
      </c>
    </row>
    <row r="225" spans="1:7" ht="25.5" x14ac:dyDescent="0.2">
      <c r="A225" s="50"/>
      <c r="B225" s="9" t="s">
        <v>217</v>
      </c>
      <c r="C225" s="9" t="s">
        <v>224</v>
      </c>
      <c r="D225" s="16" t="s">
        <v>225</v>
      </c>
      <c r="E225" s="8">
        <v>0</v>
      </c>
      <c r="F225" s="8">
        <v>0</v>
      </c>
      <c r="G225" s="8">
        <v>0</v>
      </c>
    </row>
    <row r="226" spans="1:7" ht="38.25" x14ac:dyDescent="0.2">
      <c r="A226" s="50"/>
      <c r="B226" s="9" t="s">
        <v>217</v>
      </c>
      <c r="C226" s="9" t="s">
        <v>226</v>
      </c>
      <c r="D226" s="16" t="s">
        <v>227</v>
      </c>
      <c r="E226" s="8">
        <v>307318</v>
      </c>
      <c r="F226" s="8">
        <v>0</v>
      </c>
      <c r="G226" s="8">
        <v>0</v>
      </c>
    </row>
    <row r="227" spans="1:7" ht="102" x14ac:dyDescent="0.2">
      <c r="A227" s="51"/>
      <c r="B227" s="29" t="s">
        <v>217</v>
      </c>
      <c r="C227" s="29" t="s">
        <v>228</v>
      </c>
      <c r="D227" s="30" t="s">
        <v>229</v>
      </c>
      <c r="E227" s="8">
        <v>0</v>
      </c>
      <c r="F227" s="8">
        <v>0</v>
      </c>
      <c r="G227" s="8">
        <v>0</v>
      </c>
    </row>
    <row r="228" spans="1:7" x14ac:dyDescent="0.2">
      <c r="A228" s="19" t="s">
        <v>24</v>
      </c>
      <c r="B228" s="20"/>
      <c r="C228" s="20"/>
      <c r="D228" s="21"/>
      <c r="E228" s="8">
        <f>SUM(E213:E227)</f>
        <v>307318</v>
      </c>
      <c r="F228" s="8">
        <f t="shared" ref="F228:G228" si="28">SUM(F213:F227)</f>
        <v>0</v>
      </c>
      <c r="G228" s="8">
        <f t="shared" si="28"/>
        <v>0</v>
      </c>
    </row>
    <row r="229" spans="1:7" ht="63.75" x14ac:dyDescent="0.2">
      <c r="A229" s="46" t="s">
        <v>230</v>
      </c>
      <c r="B229" s="9" t="s">
        <v>231</v>
      </c>
      <c r="C229" s="9" t="s">
        <v>232</v>
      </c>
      <c r="D229" s="16" t="s">
        <v>233</v>
      </c>
      <c r="E229" s="8">
        <v>6929</v>
      </c>
      <c r="F229" s="8">
        <v>6929</v>
      </c>
      <c r="G229" s="8">
        <v>6929</v>
      </c>
    </row>
    <row r="230" spans="1:7" ht="38.25" x14ac:dyDescent="0.2">
      <c r="A230" s="47"/>
      <c r="B230" s="9" t="s">
        <v>231</v>
      </c>
      <c r="C230" s="9" t="s">
        <v>51</v>
      </c>
      <c r="D230" s="16" t="s">
        <v>52</v>
      </c>
      <c r="E230" s="8">
        <v>864.9</v>
      </c>
      <c r="F230" s="8">
        <v>864.9</v>
      </c>
      <c r="G230" s="8">
        <v>864.9</v>
      </c>
    </row>
    <row r="231" spans="1:7" ht="25.5" x14ac:dyDescent="0.2">
      <c r="A231" s="47"/>
      <c r="B231" s="9" t="s">
        <v>231</v>
      </c>
      <c r="C231" s="9" t="s">
        <v>55</v>
      </c>
      <c r="D231" s="16" t="s">
        <v>56</v>
      </c>
      <c r="E231" s="8">
        <v>0</v>
      </c>
      <c r="F231" s="8">
        <v>0</v>
      </c>
      <c r="G231" s="8">
        <v>0</v>
      </c>
    </row>
    <row r="232" spans="1:7" ht="89.25" x14ac:dyDescent="0.2">
      <c r="A232" s="47"/>
      <c r="B232" s="9" t="s">
        <v>231</v>
      </c>
      <c r="C232" s="9" t="s">
        <v>57</v>
      </c>
      <c r="D232" s="17" t="s">
        <v>58</v>
      </c>
      <c r="E232" s="8">
        <v>0</v>
      </c>
      <c r="F232" s="8">
        <v>0</v>
      </c>
      <c r="G232" s="8">
        <v>0</v>
      </c>
    </row>
    <row r="233" spans="1:7" ht="89.25" x14ac:dyDescent="0.2">
      <c r="A233" s="47"/>
      <c r="B233" s="9" t="s">
        <v>231</v>
      </c>
      <c r="C233" s="9" t="s">
        <v>59</v>
      </c>
      <c r="D233" s="17" t="s">
        <v>60</v>
      </c>
      <c r="E233" s="8">
        <v>0</v>
      </c>
      <c r="F233" s="8">
        <v>0</v>
      </c>
      <c r="G233" s="8">
        <v>0</v>
      </c>
    </row>
    <row r="234" spans="1:7" ht="76.5" x14ac:dyDescent="0.2">
      <c r="A234" s="47"/>
      <c r="B234" s="9" t="s">
        <v>231</v>
      </c>
      <c r="C234" s="9" t="s">
        <v>71</v>
      </c>
      <c r="D234" s="16" t="s">
        <v>72</v>
      </c>
      <c r="E234" s="8">
        <v>0</v>
      </c>
      <c r="F234" s="8">
        <v>0</v>
      </c>
      <c r="G234" s="8">
        <v>0</v>
      </c>
    </row>
    <row r="235" spans="1:7" ht="89.25" x14ac:dyDescent="0.2">
      <c r="A235" s="47"/>
      <c r="B235" s="9" t="s">
        <v>231</v>
      </c>
      <c r="C235" s="9" t="s">
        <v>79</v>
      </c>
      <c r="D235" s="17" t="s">
        <v>80</v>
      </c>
      <c r="E235" s="8">
        <v>0</v>
      </c>
      <c r="F235" s="8">
        <v>0</v>
      </c>
      <c r="G235" s="8">
        <v>0</v>
      </c>
    </row>
    <row r="236" spans="1:7" ht="165.75" x14ac:dyDescent="0.2">
      <c r="A236" s="47"/>
      <c r="B236" s="9" t="s">
        <v>231</v>
      </c>
      <c r="C236" s="9" t="s">
        <v>85</v>
      </c>
      <c r="D236" s="17" t="s">
        <v>86</v>
      </c>
      <c r="E236" s="8">
        <v>0</v>
      </c>
      <c r="F236" s="8">
        <v>0</v>
      </c>
      <c r="G236" s="8">
        <v>0</v>
      </c>
    </row>
    <row r="237" spans="1:7" ht="114.75" x14ac:dyDescent="0.2">
      <c r="A237" s="47"/>
      <c r="B237" s="9" t="s">
        <v>231</v>
      </c>
      <c r="C237" s="9" t="s">
        <v>87</v>
      </c>
      <c r="D237" s="17" t="s">
        <v>88</v>
      </c>
      <c r="E237" s="8">
        <v>0</v>
      </c>
      <c r="F237" s="8">
        <v>0</v>
      </c>
      <c r="G237" s="8">
        <v>0</v>
      </c>
    </row>
    <row r="238" spans="1:7" ht="89.25" x14ac:dyDescent="0.2">
      <c r="A238" s="47"/>
      <c r="B238" s="9" t="s">
        <v>231</v>
      </c>
      <c r="C238" s="9" t="s">
        <v>89</v>
      </c>
      <c r="D238" s="17" t="s">
        <v>90</v>
      </c>
      <c r="E238" s="8">
        <v>0</v>
      </c>
      <c r="F238" s="8">
        <v>0</v>
      </c>
      <c r="G238" s="8">
        <v>0</v>
      </c>
    </row>
    <row r="239" spans="1:7" ht="25.5" x14ac:dyDescent="0.2">
      <c r="A239" s="47"/>
      <c r="B239" s="9" t="s">
        <v>231</v>
      </c>
      <c r="C239" s="9" t="s">
        <v>91</v>
      </c>
      <c r="D239" s="16" t="s">
        <v>92</v>
      </c>
      <c r="E239" s="8">
        <v>0</v>
      </c>
      <c r="F239" s="8">
        <v>0</v>
      </c>
      <c r="G239" s="8">
        <v>0</v>
      </c>
    </row>
    <row r="240" spans="1:7" ht="25.5" x14ac:dyDescent="0.2">
      <c r="A240" s="47"/>
      <c r="B240" s="9" t="s">
        <v>231</v>
      </c>
      <c r="C240" s="9" t="s">
        <v>224</v>
      </c>
      <c r="D240" s="16" t="s">
        <v>225</v>
      </c>
      <c r="E240" s="8">
        <v>0</v>
      </c>
      <c r="F240" s="8">
        <v>0</v>
      </c>
      <c r="G240" s="8">
        <v>0</v>
      </c>
    </row>
    <row r="241" spans="1:7" ht="25.5" x14ac:dyDescent="0.2">
      <c r="A241" s="48"/>
      <c r="B241" s="9" t="s">
        <v>231</v>
      </c>
      <c r="C241" s="9" t="s">
        <v>234</v>
      </c>
      <c r="D241" s="16" t="s">
        <v>235</v>
      </c>
      <c r="E241" s="8">
        <v>0</v>
      </c>
      <c r="F241" s="8">
        <v>0</v>
      </c>
      <c r="G241" s="8">
        <v>0</v>
      </c>
    </row>
    <row r="242" spans="1:7" x14ac:dyDescent="0.2">
      <c r="A242" s="19" t="s">
        <v>24</v>
      </c>
      <c r="B242" s="20"/>
      <c r="C242" s="20"/>
      <c r="D242" s="21"/>
      <c r="E242" s="8">
        <f>SUM(E229:E241)</f>
        <v>7793.9</v>
      </c>
      <c r="F242" s="8">
        <f t="shared" ref="F242:G242" si="29">SUM(F229:F241)</f>
        <v>7793.9</v>
      </c>
      <c r="G242" s="8">
        <f t="shared" si="29"/>
        <v>7793.9</v>
      </c>
    </row>
    <row r="243" spans="1:7" ht="25.5" x14ac:dyDescent="0.2">
      <c r="A243" s="46" t="s">
        <v>236</v>
      </c>
      <c r="B243" s="9" t="s">
        <v>237</v>
      </c>
      <c r="C243" s="9" t="s">
        <v>55</v>
      </c>
      <c r="D243" s="16" t="s">
        <v>56</v>
      </c>
      <c r="E243" s="8">
        <v>0</v>
      </c>
      <c r="F243" s="8">
        <v>0</v>
      </c>
      <c r="G243" s="8">
        <v>0</v>
      </c>
    </row>
    <row r="244" spans="1:7" ht="76.5" x14ac:dyDescent="0.2">
      <c r="A244" s="47"/>
      <c r="B244" s="9" t="s">
        <v>237</v>
      </c>
      <c r="C244" s="9" t="s">
        <v>71</v>
      </c>
      <c r="D244" s="16" t="s">
        <v>72</v>
      </c>
      <c r="E244" s="8">
        <v>0</v>
      </c>
      <c r="F244" s="8">
        <v>0</v>
      </c>
      <c r="G244" s="8">
        <v>0</v>
      </c>
    </row>
    <row r="245" spans="1:7" ht="89.25" x14ac:dyDescent="0.2">
      <c r="A245" s="47"/>
      <c r="B245" s="9" t="s">
        <v>237</v>
      </c>
      <c r="C245" s="9" t="s">
        <v>79</v>
      </c>
      <c r="D245" s="17" t="s">
        <v>80</v>
      </c>
      <c r="E245" s="8">
        <v>0</v>
      </c>
      <c r="F245" s="8">
        <v>0</v>
      </c>
      <c r="G245" s="8">
        <v>0</v>
      </c>
    </row>
    <row r="246" spans="1:7" ht="165.75" x14ac:dyDescent="0.2">
      <c r="A246" s="47"/>
      <c r="B246" s="9" t="s">
        <v>237</v>
      </c>
      <c r="C246" s="9" t="s">
        <v>85</v>
      </c>
      <c r="D246" s="17" t="s">
        <v>86</v>
      </c>
      <c r="E246" s="8">
        <v>0</v>
      </c>
      <c r="F246" s="8">
        <v>0</v>
      </c>
      <c r="G246" s="8">
        <v>0</v>
      </c>
    </row>
    <row r="247" spans="1:7" ht="114.75" x14ac:dyDescent="0.2">
      <c r="A247" s="47"/>
      <c r="B247" s="9" t="s">
        <v>237</v>
      </c>
      <c r="C247" s="9" t="s">
        <v>87</v>
      </c>
      <c r="D247" s="17" t="s">
        <v>88</v>
      </c>
      <c r="E247" s="8">
        <v>0</v>
      </c>
      <c r="F247" s="8">
        <v>0</v>
      </c>
      <c r="G247" s="8">
        <v>0</v>
      </c>
    </row>
    <row r="248" spans="1:7" ht="25.5" x14ac:dyDescent="0.2">
      <c r="A248" s="47"/>
      <c r="B248" s="9" t="s">
        <v>237</v>
      </c>
      <c r="C248" s="9" t="s">
        <v>91</v>
      </c>
      <c r="D248" s="16" t="s">
        <v>92</v>
      </c>
      <c r="E248" s="8">
        <v>0</v>
      </c>
      <c r="F248" s="8">
        <v>0</v>
      </c>
      <c r="G248" s="8">
        <v>0</v>
      </c>
    </row>
    <row r="249" spans="1:7" ht="38.25" x14ac:dyDescent="0.2">
      <c r="A249" s="47"/>
      <c r="B249" s="9" t="s">
        <v>237</v>
      </c>
      <c r="C249" s="9" t="s">
        <v>238</v>
      </c>
      <c r="D249" s="16" t="s">
        <v>239</v>
      </c>
      <c r="E249" s="8">
        <v>51587.6</v>
      </c>
      <c r="F249" s="8">
        <v>56746.400000000001</v>
      </c>
      <c r="G249" s="8">
        <v>56746.400000000001</v>
      </c>
    </row>
    <row r="250" spans="1:7" ht="25.5" x14ac:dyDescent="0.2">
      <c r="A250" s="47"/>
      <c r="B250" s="9" t="s">
        <v>237</v>
      </c>
      <c r="C250" s="9" t="s">
        <v>234</v>
      </c>
      <c r="D250" s="16" t="s">
        <v>235</v>
      </c>
      <c r="E250" s="8">
        <v>0</v>
      </c>
      <c r="F250" s="8">
        <v>0</v>
      </c>
      <c r="G250" s="8">
        <v>0</v>
      </c>
    </row>
    <row r="251" spans="1:7" ht="38.25" x14ac:dyDescent="0.2">
      <c r="A251" s="48"/>
      <c r="B251" s="9" t="s">
        <v>237</v>
      </c>
      <c r="C251" s="9" t="s">
        <v>240</v>
      </c>
      <c r="D251" s="16" t="s">
        <v>241</v>
      </c>
      <c r="E251" s="8">
        <v>0</v>
      </c>
      <c r="F251" s="8">
        <v>0</v>
      </c>
      <c r="G251" s="8">
        <v>0</v>
      </c>
    </row>
    <row r="252" spans="1:7" x14ac:dyDescent="0.2">
      <c r="A252" s="19" t="s">
        <v>24</v>
      </c>
      <c r="B252" s="20"/>
      <c r="C252" s="20"/>
      <c r="D252" s="21"/>
      <c r="E252" s="8">
        <f>SUM(E243:E251)</f>
        <v>51587.6</v>
      </c>
      <c r="F252" s="8">
        <f t="shared" ref="F252:G252" si="30">SUM(F243:F251)</f>
        <v>56746.400000000001</v>
      </c>
      <c r="G252" s="8">
        <f t="shared" si="30"/>
        <v>56746.400000000001</v>
      </c>
    </row>
    <row r="253" spans="1:7" ht="89.25" x14ac:dyDescent="0.2">
      <c r="A253" s="46" t="s">
        <v>242</v>
      </c>
      <c r="B253" s="9" t="s">
        <v>243</v>
      </c>
      <c r="C253" s="9" t="s">
        <v>244</v>
      </c>
      <c r="D253" s="17" t="s">
        <v>245</v>
      </c>
      <c r="E253" s="8">
        <v>0</v>
      </c>
      <c r="F253" s="8">
        <v>0</v>
      </c>
      <c r="G253" s="8">
        <v>0</v>
      </c>
    </row>
    <row r="254" spans="1:7" ht="51" x14ac:dyDescent="0.2">
      <c r="A254" s="47"/>
      <c r="B254" s="9" t="s">
        <v>243</v>
      </c>
      <c r="C254" s="9" t="s">
        <v>246</v>
      </c>
      <c r="D254" s="16" t="s">
        <v>247</v>
      </c>
      <c r="E254" s="8">
        <v>0</v>
      </c>
      <c r="F254" s="8">
        <v>0</v>
      </c>
      <c r="G254" s="8">
        <v>0</v>
      </c>
    </row>
    <row r="255" spans="1:7" ht="51" x14ac:dyDescent="0.2">
      <c r="A255" s="47"/>
      <c r="B255" s="9" t="s">
        <v>243</v>
      </c>
      <c r="C255" s="9" t="s">
        <v>248</v>
      </c>
      <c r="D255" s="16" t="s">
        <v>249</v>
      </c>
      <c r="E255" s="8">
        <v>1808.6</v>
      </c>
      <c r="F255" s="8">
        <v>1508.6</v>
      </c>
      <c r="G255" s="8">
        <v>1570.4</v>
      </c>
    </row>
    <row r="256" spans="1:7" ht="38.25" x14ac:dyDescent="0.2">
      <c r="A256" s="47"/>
      <c r="B256" s="9" t="s">
        <v>243</v>
      </c>
      <c r="C256" s="9" t="s">
        <v>250</v>
      </c>
      <c r="D256" s="16" t="s">
        <v>251</v>
      </c>
      <c r="E256" s="8">
        <v>0</v>
      </c>
      <c r="F256" s="8">
        <v>0</v>
      </c>
      <c r="G256" s="8">
        <v>0</v>
      </c>
    </row>
    <row r="257" spans="1:7" ht="38.25" x14ac:dyDescent="0.2">
      <c r="A257" s="47"/>
      <c r="B257" s="9" t="s">
        <v>243</v>
      </c>
      <c r="C257" s="9" t="s">
        <v>51</v>
      </c>
      <c r="D257" s="16" t="s">
        <v>52</v>
      </c>
      <c r="E257" s="8">
        <v>0</v>
      </c>
      <c r="F257" s="8">
        <v>0</v>
      </c>
      <c r="G257" s="8">
        <v>0</v>
      </c>
    </row>
    <row r="258" spans="1:7" ht="38.25" x14ac:dyDescent="0.2">
      <c r="A258" s="47"/>
      <c r="B258" s="9" t="s">
        <v>243</v>
      </c>
      <c r="C258" s="9" t="s">
        <v>53</v>
      </c>
      <c r="D258" s="16" t="s">
        <v>54</v>
      </c>
      <c r="E258" s="8">
        <v>0</v>
      </c>
      <c r="F258" s="8">
        <v>0</v>
      </c>
      <c r="G258" s="8">
        <v>0</v>
      </c>
    </row>
    <row r="259" spans="1:7" ht="25.5" x14ac:dyDescent="0.2">
      <c r="A259" s="47"/>
      <c r="B259" s="9" t="s">
        <v>243</v>
      </c>
      <c r="C259" s="9" t="s">
        <v>55</v>
      </c>
      <c r="D259" s="16" t="s">
        <v>56</v>
      </c>
      <c r="E259" s="8">
        <v>0</v>
      </c>
      <c r="F259" s="8">
        <v>0</v>
      </c>
      <c r="G259" s="8">
        <v>0</v>
      </c>
    </row>
    <row r="260" spans="1:7" ht="89.25" x14ac:dyDescent="0.2">
      <c r="A260" s="47"/>
      <c r="B260" s="9" t="s">
        <v>243</v>
      </c>
      <c r="C260" s="9" t="s">
        <v>57</v>
      </c>
      <c r="D260" s="17" t="s">
        <v>58</v>
      </c>
      <c r="E260" s="8">
        <v>0</v>
      </c>
      <c r="F260" s="8">
        <v>0</v>
      </c>
      <c r="G260" s="8">
        <v>0</v>
      </c>
    </row>
    <row r="261" spans="1:7" ht="89.25" x14ac:dyDescent="0.2">
      <c r="A261" s="47"/>
      <c r="B261" s="9" t="s">
        <v>243</v>
      </c>
      <c r="C261" s="9" t="s">
        <v>59</v>
      </c>
      <c r="D261" s="17" t="s">
        <v>60</v>
      </c>
      <c r="E261" s="8">
        <v>0</v>
      </c>
      <c r="F261" s="8">
        <v>0</v>
      </c>
      <c r="G261" s="8">
        <v>0</v>
      </c>
    </row>
    <row r="262" spans="1:7" ht="76.5" x14ac:dyDescent="0.2">
      <c r="A262" s="47"/>
      <c r="B262" s="9" t="s">
        <v>243</v>
      </c>
      <c r="C262" s="9" t="s">
        <v>222</v>
      </c>
      <c r="D262" s="16" t="s">
        <v>223</v>
      </c>
      <c r="E262" s="8">
        <v>0</v>
      </c>
      <c r="F262" s="8">
        <v>0</v>
      </c>
      <c r="G262" s="8">
        <v>0</v>
      </c>
    </row>
    <row r="263" spans="1:7" ht="51" x14ac:dyDescent="0.2">
      <c r="A263" s="47"/>
      <c r="B263" s="9" t="s">
        <v>243</v>
      </c>
      <c r="C263" s="9" t="s">
        <v>69</v>
      </c>
      <c r="D263" s="16" t="s">
        <v>70</v>
      </c>
      <c r="E263" s="8">
        <v>181.8</v>
      </c>
      <c r="F263" s="8">
        <v>181.8</v>
      </c>
      <c r="G263" s="8">
        <v>181.8</v>
      </c>
    </row>
    <row r="264" spans="1:7" ht="76.5" x14ac:dyDescent="0.2">
      <c r="A264" s="47"/>
      <c r="B264" s="9" t="s">
        <v>243</v>
      </c>
      <c r="C264" s="9" t="s">
        <v>71</v>
      </c>
      <c r="D264" s="16" t="s">
        <v>72</v>
      </c>
      <c r="E264" s="8">
        <v>0</v>
      </c>
      <c r="F264" s="8">
        <v>0</v>
      </c>
      <c r="G264" s="8">
        <v>0</v>
      </c>
    </row>
    <row r="265" spans="1:7" ht="89.25" x14ac:dyDescent="0.2">
      <c r="A265" s="47"/>
      <c r="B265" s="9" t="s">
        <v>243</v>
      </c>
      <c r="C265" s="9" t="s">
        <v>252</v>
      </c>
      <c r="D265" s="17" t="s">
        <v>253</v>
      </c>
      <c r="E265" s="8">
        <v>0</v>
      </c>
      <c r="F265" s="8">
        <v>0</v>
      </c>
      <c r="G265" s="8">
        <v>0</v>
      </c>
    </row>
    <row r="266" spans="1:7" ht="76.5" x14ac:dyDescent="0.2">
      <c r="A266" s="47"/>
      <c r="B266" s="9" t="s">
        <v>243</v>
      </c>
      <c r="C266" s="9" t="s">
        <v>254</v>
      </c>
      <c r="D266" s="16" t="s">
        <v>255</v>
      </c>
      <c r="E266" s="8">
        <v>0</v>
      </c>
      <c r="F266" s="8">
        <v>0</v>
      </c>
      <c r="G266" s="8">
        <v>0</v>
      </c>
    </row>
    <row r="267" spans="1:7" ht="89.25" x14ac:dyDescent="0.2">
      <c r="A267" s="47"/>
      <c r="B267" s="9" t="s">
        <v>243</v>
      </c>
      <c r="C267" s="9" t="s">
        <v>79</v>
      </c>
      <c r="D267" s="17" t="s">
        <v>80</v>
      </c>
      <c r="E267" s="8">
        <v>0</v>
      </c>
      <c r="F267" s="8">
        <v>0</v>
      </c>
      <c r="G267" s="8">
        <v>0</v>
      </c>
    </row>
    <row r="268" spans="1:7" ht="51" x14ac:dyDescent="0.2">
      <c r="A268" s="47"/>
      <c r="B268" s="9" t="s">
        <v>243</v>
      </c>
      <c r="C268" s="9" t="s">
        <v>81</v>
      </c>
      <c r="D268" s="16" t="s">
        <v>82</v>
      </c>
      <c r="E268" s="8">
        <v>0</v>
      </c>
      <c r="F268" s="8">
        <v>0</v>
      </c>
      <c r="G268" s="8">
        <v>0</v>
      </c>
    </row>
    <row r="269" spans="1:7" ht="165.75" x14ac:dyDescent="0.2">
      <c r="A269" s="47"/>
      <c r="B269" s="9" t="s">
        <v>243</v>
      </c>
      <c r="C269" s="9" t="s">
        <v>85</v>
      </c>
      <c r="D269" s="17" t="s">
        <v>86</v>
      </c>
      <c r="E269" s="8">
        <v>0</v>
      </c>
      <c r="F269" s="8">
        <v>0</v>
      </c>
      <c r="G269" s="8">
        <v>0</v>
      </c>
    </row>
    <row r="270" spans="1:7" ht="114.75" x14ac:dyDescent="0.2">
      <c r="A270" s="47"/>
      <c r="B270" s="9" t="s">
        <v>243</v>
      </c>
      <c r="C270" s="9" t="s">
        <v>87</v>
      </c>
      <c r="D270" s="17" t="s">
        <v>88</v>
      </c>
      <c r="E270" s="8">
        <v>0</v>
      </c>
      <c r="F270" s="8">
        <v>0</v>
      </c>
      <c r="G270" s="8">
        <v>0</v>
      </c>
    </row>
    <row r="271" spans="1:7" ht="89.25" x14ac:dyDescent="0.2">
      <c r="A271" s="47"/>
      <c r="B271" s="9" t="s">
        <v>243</v>
      </c>
      <c r="C271" s="9" t="s">
        <v>89</v>
      </c>
      <c r="D271" s="17" t="s">
        <v>90</v>
      </c>
      <c r="E271" s="8">
        <v>0</v>
      </c>
      <c r="F271" s="8">
        <v>0</v>
      </c>
      <c r="G271" s="8">
        <v>0</v>
      </c>
    </row>
    <row r="272" spans="1:7" ht="76.5" x14ac:dyDescent="0.2">
      <c r="A272" s="47"/>
      <c r="B272" s="9" t="s">
        <v>243</v>
      </c>
      <c r="C272" s="9" t="s">
        <v>256</v>
      </c>
      <c r="D272" s="16" t="s">
        <v>257</v>
      </c>
      <c r="E272" s="8">
        <v>0</v>
      </c>
      <c r="F272" s="8">
        <v>0</v>
      </c>
      <c r="G272" s="8">
        <v>0</v>
      </c>
    </row>
    <row r="273" spans="1:7" ht="25.5" x14ac:dyDescent="0.2">
      <c r="A273" s="47"/>
      <c r="B273" s="9" t="s">
        <v>243</v>
      </c>
      <c r="C273" s="9" t="s">
        <v>91</v>
      </c>
      <c r="D273" s="16" t="s">
        <v>92</v>
      </c>
      <c r="E273" s="8">
        <v>0</v>
      </c>
      <c r="F273" s="8">
        <v>0</v>
      </c>
      <c r="G273" s="8">
        <v>0</v>
      </c>
    </row>
    <row r="274" spans="1:7" ht="38.25" x14ac:dyDescent="0.2">
      <c r="A274" s="47"/>
      <c r="B274" s="9" t="s">
        <v>243</v>
      </c>
      <c r="C274" s="9" t="s">
        <v>258</v>
      </c>
      <c r="D274" s="16" t="s">
        <v>259</v>
      </c>
      <c r="E274" s="8">
        <v>16286.5</v>
      </c>
      <c r="F274" s="8">
        <v>16286.5</v>
      </c>
      <c r="G274" s="8">
        <v>16286.5</v>
      </c>
    </row>
    <row r="275" spans="1:7" ht="102" x14ac:dyDescent="0.2">
      <c r="A275" s="47"/>
      <c r="B275" s="9" t="s">
        <v>243</v>
      </c>
      <c r="C275" s="9" t="s">
        <v>260</v>
      </c>
      <c r="D275" s="17" t="s">
        <v>261</v>
      </c>
      <c r="E275" s="8">
        <v>22213.1</v>
      </c>
      <c r="F275" s="8">
        <v>22213.1</v>
      </c>
      <c r="G275" s="8">
        <v>22213.1</v>
      </c>
    </row>
    <row r="276" spans="1:7" ht="114.75" x14ac:dyDescent="0.2">
      <c r="A276" s="47"/>
      <c r="B276" s="9" t="s">
        <v>243</v>
      </c>
      <c r="C276" s="9" t="s">
        <v>262</v>
      </c>
      <c r="D276" s="17" t="s">
        <v>263</v>
      </c>
      <c r="E276" s="8">
        <v>1360.6</v>
      </c>
      <c r="F276" s="8">
        <v>1360.6</v>
      </c>
      <c r="G276" s="8">
        <v>1360.6</v>
      </c>
    </row>
    <row r="277" spans="1:7" ht="25.5" x14ac:dyDescent="0.2">
      <c r="A277" s="47"/>
      <c r="B277" s="9" t="s">
        <v>243</v>
      </c>
      <c r="C277" s="9" t="s">
        <v>234</v>
      </c>
      <c r="D277" s="16" t="s">
        <v>235</v>
      </c>
      <c r="E277" s="8">
        <v>0</v>
      </c>
      <c r="F277" s="8">
        <v>0</v>
      </c>
      <c r="G277" s="8">
        <v>0</v>
      </c>
    </row>
    <row r="278" spans="1:7" ht="51" x14ac:dyDescent="0.2">
      <c r="A278" s="48"/>
      <c r="B278" s="9" t="s">
        <v>243</v>
      </c>
      <c r="C278" s="9" t="s">
        <v>264</v>
      </c>
      <c r="D278" s="16" t="s">
        <v>265</v>
      </c>
      <c r="E278" s="8">
        <v>0</v>
      </c>
      <c r="F278" s="8">
        <v>0</v>
      </c>
      <c r="G278" s="8">
        <v>0</v>
      </c>
    </row>
    <row r="279" spans="1:7" x14ac:dyDescent="0.2">
      <c r="A279" s="19" t="s">
        <v>24</v>
      </c>
      <c r="B279" s="20"/>
      <c r="C279" s="20"/>
      <c r="D279" s="21"/>
      <c r="E279" s="8">
        <f>SUM(E253:E278)</f>
        <v>41850.6</v>
      </c>
      <c r="F279" s="8">
        <f t="shared" ref="F279:G279" si="31">SUM(F253:F278)</f>
        <v>41550.6</v>
      </c>
      <c r="G279" s="8">
        <f t="shared" si="31"/>
        <v>41612.400000000001</v>
      </c>
    </row>
    <row r="280" spans="1:7" ht="38.25" x14ac:dyDescent="0.2">
      <c r="A280" s="46" t="s">
        <v>266</v>
      </c>
      <c r="B280" s="9" t="s">
        <v>267</v>
      </c>
      <c r="C280" s="9" t="s">
        <v>51</v>
      </c>
      <c r="D280" s="16" t="s">
        <v>52</v>
      </c>
      <c r="E280" s="8">
        <v>0</v>
      </c>
      <c r="F280" s="8">
        <v>0</v>
      </c>
      <c r="G280" s="8">
        <v>0</v>
      </c>
    </row>
    <row r="281" spans="1:7" ht="25.5" x14ac:dyDescent="0.2">
      <c r="A281" s="47"/>
      <c r="B281" s="9" t="s">
        <v>267</v>
      </c>
      <c r="C281" s="9" t="s">
        <v>55</v>
      </c>
      <c r="D281" s="16" t="s">
        <v>56</v>
      </c>
      <c r="E281" s="8">
        <v>0</v>
      </c>
      <c r="F281" s="8">
        <v>0</v>
      </c>
      <c r="G281" s="8">
        <v>0</v>
      </c>
    </row>
    <row r="282" spans="1:7" ht="89.25" x14ac:dyDescent="0.2">
      <c r="A282" s="47"/>
      <c r="B282" s="9" t="s">
        <v>267</v>
      </c>
      <c r="C282" s="9" t="s">
        <v>57</v>
      </c>
      <c r="D282" s="17" t="s">
        <v>58</v>
      </c>
      <c r="E282" s="8">
        <v>0</v>
      </c>
      <c r="F282" s="8">
        <v>0</v>
      </c>
      <c r="G282" s="8">
        <v>0</v>
      </c>
    </row>
    <row r="283" spans="1:7" ht="89.25" x14ac:dyDescent="0.2">
      <c r="A283" s="47"/>
      <c r="B283" s="9" t="s">
        <v>267</v>
      </c>
      <c r="C283" s="9" t="s">
        <v>59</v>
      </c>
      <c r="D283" s="17" t="s">
        <v>60</v>
      </c>
      <c r="E283" s="8">
        <v>0</v>
      </c>
      <c r="F283" s="8">
        <v>0</v>
      </c>
      <c r="G283" s="8">
        <v>0</v>
      </c>
    </row>
    <row r="284" spans="1:7" ht="76.5" x14ac:dyDescent="0.2">
      <c r="A284" s="47"/>
      <c r="B284" s="9" t="s">
        <v>267</v>
      </c>
      <c r="C284" s="9" t="s">
        <v>71</v>
      </c>
      <c r="D284" s="16" t="s">
        <v>72</v>
      </c>
      <c r="E284" s="8">
        <v>0</v>
      </c>
      <c r="F284" s="8">
        <v>0</v>
      </c>
      <c r="G284" s="8">
        <v>0</v>
      </c>
    </row>
    <row r="285" spans="1:7" ht="89.25" x14ac:dyDescent="0.2">
      <c r="A285" s="47"/>
      <c r="B285" s="9" t="s">
        <v>267</v>
      </c>
      <c r="C285" s="9" t="s">
        <v>79</v>
      </c>
      <c r="D285" s="17" t="s">
        <v>80</v>
      </c>
      <c r="E285" s="8">
        <v>0</v>
      </c>
      <c r="F285" s="8">
        <v>0</v>
      </c>
      <c r="G285" s="8">
        <v>0</v>
      </c>
    </row>
    <row r="286" spans="1:7" ht="165.75" x14ac:dyDescent="0.2">
      <c r="A286" s="47"/>
      <c r="B286" s="9" t="s">
        <v>267</v>
      </c>
      <c r="C286" s="9" t="s">
        <v>85</v>
      </c>
      <c r="D286" s="17" t="s">
        <v>86</v>
      </c>
      <c r="E286" s="8">
        <v>0</v>
      </c>
      <c r="F286" s="8">
        <v>0</v>
      </c>
      <c r="G286" s="8">
        <v>0</v>
      </c>
    </row>
    <row r="287" spans="1:7" ht="114.75" x14ac:dyDescent="0.2">
      <c r="A287" s="47"/>
      <c r="B287" s="9" t="s">
        <v>267</v>
      </c>
      <c r="C287" s="9" t="s">
        <v>87</v>
      </c>
      <c r="D287" s="17" t="s">
        <v>88</v>
      </c>
      <c r="E287" s="8">
        <v>0</v>
      </c>
      <c r="F287" s="8">
        <v>0</v>
      </c>
      <c r="G287" s="8">
        <v>0</v>
      </c>
    </row>
    <row r="288" spans="1:7" ht="89.25" x14ac:dyDescent="0.2">
      <c r="A288" s="47"/>
      <c r="B288" s="9" t="s">
        <v>267</v>
      </c>
      <c r="C288" s="9" t="s">
        <v>89</v>
      </c>
      <c r="D288" s="17" t="s">
        <v>90</v>
      </c>
      <c r="E288" s="8">
        <v>0</v>
      </c>
      <c r="F288" s="8">
        <v>0</v>
      </c>
      <c r="G288" s="8">
        <v>0</v>
      </c>
    </row>
    <row r="289" spans="1:7" ht="25.5" x14ac:dyDescent="0.2">
      <c r="A289" s="47"/>
      <c r="B289" s="9" t="s">
        <v>267</v>
      </c>
      <c r="C289" s="9" t="s">
        <v>91</v>
      </c>
      <c r="D289" s="16" t="s">
        <v>92</v>
      </c>
      <c r="E289" s="8">
        <v>0</v>
      </c>
      <c r="F289" s="8">
        <v>0</v>
      </c>
      <c r="G289" s="8">
        <v>0</v>
      </c>
    </row>
    <row r="290" spans="1:7" ht="25.5" x14ac:dyDescent="0.2">
      <c r="A290" s="47"/>
      <c r="B290" s="9" t="s">
        <v>267</v>
      </c>
      <c r="C290" s="9" t="s">
        <v>93</v>
      </c>
      <c r="D290" s="16" t="s">
        <v>94</v>
      </c>
      <c r="E290" s="8">
        <v>0</v>
      </c>
      <c r="F290" s="8">
        <v>0</v>
      </c>
      <c r="G290" s="8">
        <v>0</v>
      </c>
    </row>
    <row r="291" spans="1:7" ht="38.25" x14ac:dyDescent="0.2">
      <c r="A291" s="47"/>
      <c r="B291" s="9" t="s">
        <v>267</v>
      </c>
      <c r="C291" s="9" t="s">
        <v>539</v>
      </c>
      <c r="D291" s="16" t="s">
        <v>630</v>
      </c>
      <c r="E291" s="8">
        <v>76290.316000000006</v>
      </c>
      <c r="F291" s="8">
        <v>111528</v>
      </c>
      <c r="G291" s="8">
        <v>0</v>
      </c>
    </row>
    <row r="292" spans="1:7" ht="51" x14ac:dyDescent="0.2">
      <c r="A292" s="47"/>
      <c r="B292" s="9" t="s">
        <v>267</v>
      </c>
      <c r="C292" s="9" t="s">
        <v>268</v>
      </c>
      <c r="D292" s="16" t="s">
        <v>269</v>
      </c>
      <c r="E292" s="8">
        <v>74950.3</v>
      </c>
      <c r="F292" s="8">
        <v>87996</v>
      </c>
      <c r="G292" s="8">
        <v>0</v>
      </c>
    </row>
    <row r="293" spans="1:7" ht="51" x14ac:dyDescent="0.2">
      <c r="A293" s="47"/>
      <c r="B293" s="9" t="s">
        <v>267</v>
      </c>
      <c r="C293" s="9" t="s">
        <v>270</v>
      </c>
      <c r="D293" s="16" t="s">
        <v>271</v>
      </c>
      <c r="E293" s="8">
        <v>0</v>
      </c>
      <c r="F293" s="8">
        <v>0</v>
      </c>
      <c r="G293" s="8">
        <v>0</v>
      </c>
    </row>
    <row r="294" spans="1:7" ht="25.5" x14ac:dyDescent="0.2">
      <c r="A294" s="47"/>
      <c r="B294" s="9" t="s">
        <v>267</v>
      </c>
      <c r="C294" s="9" t="s">
        <v>272</v>
      </c>
      <c r="D294" s="16" t="s">
        <v>273</v>
      </c>
      <c r="E294" s="8">
        <v>0</v>
      </c>
      <c r="F294" s="8">
        <v>0</v>
      </c>
      <c r="G294" s="8">
        <v>0</v>
      </c>
    </row>
    <row r="295" spans="1:7" x14ac:dyDescent="0.2">
      <c r="A295" s="47"/>
      <c r="B295" s="9" t="s">
        <v>267</v>
      </c>
      <c r="C295" s="9" t="s">
        <v>95</v>
      </c>
      <c r="D295" s="16" t="s">
        <v>96</v>
      </c>
      <c r="E295" s="8">
        <v>33384.199999999997</v>
      </c>
      <c r="F295" s="8">
        <v>384.2</v>
      </c>
      <c r="G295" s="8">
        <v>384.2</v>
      </c>
    </row>
    <row r="296" spans="1:7" ht="38.25" x14ac:dyDescent="0.2">
      <c r="A296" s="47"/>
      <c r="B296" s="9" t="s">
        <v>267</v>
      </c>
      <c r="C296" s="9" t="s">
        <v>274</v>
      </c>
      <c r="D296" s="16" t="s">
        <v>275</v>
      </c>
      <c r="E296" s="8">
        <v>0</v>
      </c>
      <c r="F296" s="8">
        <v>0</v>
      </c>
      <c r="G296" s="8">
        <v>0</v>
      </c>
    </row>
    <row r="297" spans="1:7" ht="25.5" x14ac:dyDescent="0.2">
      <c r="A297" s="47"/>
      <c r="B297" s="9" t="s">
        <v>267</v>
      </c>
      <c r="C297" s="9" t="s">
        <v>276</v>
      </c>
      <c r="D297" s="16" t="s">
        <v>277</v>
      </c>
      <c r="E297" s="8">
        <v>19763.599999999999</v>
      </c>
      <c r="F297" s="8">
        <v>18001</v>
      </c>
      <c r="G297" s="8">
        <v>40000</v>
      </c>
    </row>
    <row r="298" spans="1:7" ht="25.5" x14ac:dyDescent="0.2">
      <c r="A298" s="47"/>
      <c r="B298" s="9" t="s">
        <v>267</v>
      </c>
      <c r="C298" s="9" t="s">
        <v>234</v>
      </c>
      <c r="D298" s="16" t="s">
        <v>235</v>
      </c>
      <c r="E298" s="8">
        <v>0</v>
      </c>
      <c r="F298" s="8">
        <v>0</v>
      </c>
      <c r="G298" s="8">
        <v>0</v>
      </c>
    </row>
    <row r="299" spans="1:7" ht="38.25" x14ac:dyDescent="0.2">
      <c r="A299" s="47"/>
      <c r="B299" s="9" t="s">
        <v>267</v>
      </c>
      <c r="C299" s="9" t="s">
        <v>278</v>
      </c>
      <c r="D299" s="16" t="s">
        <v>279</v>
      </c>
      <c r="E299" s="8">
        <v>0</v>
      </c>
      <c r="F299" s="8">
        <v>0</v>
      </c>
      <c r="G299" s="8">
        <v>0</v>
      </c>
    </row>
    <row r="300" spans="1:7" ht="38.25" x14ac:dyDescent="0.2">
      <c r="A300" s="47"/>
      <c r="B300" s="9" t="s">
        <v>267</v>
      </c>
      <c r="C300" s="9" t="s">
        <v>280</v>
      </c>
      <c r="D300" s="16" t="s">
        <v>281</v>
      </c>
      <c r="E300" s="8">
        <f>857.506+201.692+11661.064</f>
        <v>12720.262000000001</v>
      </c>
      <c r="F300" s="8">
        <v>0</v>
      </c>
      <c r="G300" s="8">
        <v>0</v>
      </c>
    </row>
    <row r="301" spans="1:7" ht="51" x14ac:dyDescent="0.2">
      <c r="A301" s="47"/>
      <c r="B301" s="9" t="s">
        <v>267</v>
      </c>
      <c r="C301" s="9" t="s">
        <v>282</v>
      </c>
      <c r="D301" s="16" t="s">
        <v>283</v>
      </c>
      <c r="E301" s="8">
        <v>0</v>
      </c>
      <c r="F301" s="8">
        <v>0</v>
      </c>
      <c r="G301" s="8">
        <v>0</v>
      </c>
    </row>
    <row r="302" spans="1:7" ht="38.25" x14ac:dyDescent="0.2">
      <c r="A302" s="47"/>
      <c r="B302" s="9" t="s">
        <v>267</v>
      </c>
      <c r="C302" s="9" t="s">
        <v>284</v>
      </c>
      <c r="D302" s="16" t="s">
        <v>285</v>
      </c>
      <c r="E302" s="8">
        <v>0</v>
      </c>
      <c r="F302" s="8">
        <v>0</v>
      </c>
      <c r="G302" s="8">
        <v>0</v>
      </c>
    </row>
    <row r="303" spans="1:7" ht="51" x14ac:dyDescent="0.2">
      <c r="A303" s="48"/>
      <c r="B303" s="9" t="s">
        <v>267</v>
      </c>
      <c r="C303" s="9" t="s">
        <v>264</v>
      </c>
      <c r="D303" s="16" t="s">
        <v>265</v>
      </c>
      <c r="E303" s="8">
        <v>0</v>
      </c>
      <c r="F303" s="8">
        <v>0</v>
      </c>
      <c r="G303" s="8">
        <v>0</v>
      </c>
    </row>
    <row r="304" spans="1:7" x14ac:dyDescent="0.2">
      <c r="A304" s="19" t="s">
        <v>24</v>
      </c>
      <c r="B304" s="20"/>
      <c r="C304" s="20"/>
      <c r="D304" s="21"/>
      <c r="E304" s="8">
        <f>SUM(E280:E303)</f>
        <v>217108.67799999999</v>
      </c>
      <c r="F304" s="8">
        <f t="shared" ref="F304:G304" si="32">SUM(F280:F303)</f>
        <v>217909.2</v>
      </c>
      <c r="G304" s="8">
        <f t="shared" si="32"/>
        <v>40384.199999999997</v>
      </c>
    </row>
    <row r="305" spans="1:7" ht="127.5" x14ac:dyDescent="0.2">
      <c r="A305" s="46" t="s">
        <v>286</v>
      </c>
      <c r="B305" s="9" t="s">
        <v>287</v>
      </c>
      <c r="C305" s="9" t="s">
        <v>288</v>
      </c>
      <c r="D305" s="17" t="s">
        <v>289</v>
      </c>
      <c r="E305" s="8">
        <v>0</v>
      </c>
      <c r="F305" s="8">
        <v>0</v>
      </c>
      <c r="G305" s="8">
        <v>0</v>
      </c>
    </row>
    <row r="306" spans="1:7" ht="38.25" x14ac:dyDescent="0.2">
      <c r="A306" s="47"/>
      <c r="B306" s="9" t="s">
        <v>287</v>
      </c>
      <c r="C306" s="9" t="s">
        <v>53</v>
      </c>
      <c r="D306" s="16" t="s">
        <v>54</v>
      </c>
      <c r="E306" s="8">
        <v>0</v>
      </c>
      <c r="F306" s="8">
        <v>0</v>
      </c>
      <c r="G306" s="8">
        <v>0</v>
      </c>
    </row>
    <row r="307" spans="1:7" ht="25.5" x14ac:dyDescent="0.2">
      <c r="A307" s="47"/>
      <c r="B307" s="9" t="s">
        <v>287</v>
      </c>
      <c r="C307" s="9" t="s">
        <v>55</v>
      </c>
      <c r="D307" s="16" t="s">
        <v>56</v>
      </c>
      <c r="E307" s="8">
        <v>1351.9</v>
      </c>
      <c r="F307" s="8">
        <v>0</v>
      </c>
      <c r="G307" s="8">
        <v>0</v>
      </c>
    </row>
    <row r="308" spans="1:7" ht="89.25" x14ac:dyDescent="0.2">
      <c r="A308" s="47"/>
      <c r="B308" s="9" t="s">
        <v>287</v>
      </c>
      <c r="C308" s="9" t="s">
        <v>57</v>
      </c>
      <c r="D308" s="17" t="s">
        <v>58</v>
      </c>
      <c r="E308" s="8">
        <v>0</v>
      </c>
      <c r="F308" s="8">
        <v>0</v>
      </c>
      <c r="G308" s="8">
        <v>0</v>
      </c>
    </row>
    <row r="309" spans="1:7" ht="89.25" x14ac:dyDescent="0.2">
      <c r="A309" s="47"/>
      <c r="B309" s="9" t="s">
        <v>287</v>
      </c>
      <c r="C309" s="9" t="s">
        <v>59</v>
      </c>
      <c r="D309" s="17" t="s">
        <v>60</v>
      </c>
      <c r="E309" s="8">
        <v>0</v>
      </c>
      <c r="F309" s="8">
        <v>0</v>
      </c>
      <c r="G309" s="8">
        <v>0</v>
      </c>
    </row>
    <row r="310" spans="1:7" ht="76.5" x14ac:dyDescent="0.2">
      <c r="A310" s="47"/>
      <c r="B310" s="9" t="s">
        <v>287</v>
      </c>
      <c r="C310" s="9" t="s">
        <v>71</v>
      </c>
      <c r="D310" s="16" t="s">
        <v>72</v>
      </c>
      <c r="E310" s="8">
        <v>0</v>
      </c>
      <c r="F310" s="8">
        <v>0</v>
      </c>
      <c r="G310" s="8">
        <v>0</v>
      </c>
    </row>
    <row r="311" spans="1:7" ht="178.5" x14ac:dyDescent="0.2">
      <c r="A311" s="47"/>
      <c r="B311" s="9" t="s">
        <v>287</v>
      </c>
      <c r="C311" s="9" t="s">
        <v>290</v>
      </c>
      <c r="D311" s="17" t="s">
        <v>291</v>
      </c>
      <c r="E311" s="8">
        <v>0</v>
      </c>
      <c r="F311" s="8">
        <v>0</v>
      </c>
      <c r="G311" s="8">
        <v>0</v>
      </c>
    </row>
    <row r="312" spans="1:7" ht="89.25" x14ac:dyDescent="0.2">
      <c r="A312" s="47"/>
      <c r="B312" s="9" t="s">
        <v>287</v>
      </c>
      <c r="C312" s="9" t="s">
        <v>79</v>
      </c>
      <c r="D312" s="17" t="s">
        <v>80</v>
      </c>
      <c r="E312" s="8">
        <v>0</v>
      </c>
      <c r="F312" s="8">
        <v>0</v>
      </c>
      <c r="G312" s="8">
        <v>0</v>
      </c>
    </row>
    <row r="313" spans="1:7" ht="165.75" x14ac:dyDescent="0.2">
      <c r="A313" s="47"/>
      <c r="B313" s="9" t="s">
        <v>287</v>
      </c>
      <c r="C313" s="9" t="s">
        <v>85</v>
      </c>
      <c r="D313" s="17" t="s">
        <v>86</v>
      </c>
      <c r="E313" s="8">
        <v>0</v>
      </c>
      <c r="F313" s="8">
        <v>0</v>
      </c>
      <c r="G313" s="8">
        <v>0</v>
      </c>
    </row>
    <row r="314" spans="1:7" ht="114.75" x14ac:dyDescent="0.2">
      <c r="A314" s="47"/>
      <c r="B314" s="9" t="s">
        <v>287</v>
      </c>
      <c r="C314" s="9" t="s">
        <v>87</v>
      </c>
      <c r="D314" s="17" t="s">
        <v>88</v>
      </c>
      <c r="E314" s="8">
        <v>0</v>
      </c>
      <c r="F314" s="8">
        <v>0</v>
      </c>
      <c r="G314" s="8">
        <v>0</v>
      </c>
    </row>
    <row r="315" spans="1:7" ht="89.25" x14ac:dyDescent="0.2">
      <c r="A315" s="47"/>
      <c r="B315" s="9" t="s">
        <v>287</v>
      </c>
      <c r="C315" s="9" t="s">
        <v>89</v>
      </c>
      <c r="D315" s="17" t="s">
        <v>90</v>
      </c>
      <c r="E315" s="8">
        <v>0</v>
      </c>
      <c r="F315" s="8">
        <v>0</v>
      </c>
      <c r="G315" s="8">
        <v>0</v>
      </c>
    </row>
    <row r="316" spans="1:7" ht="25.5" x14ac:dyDescent="0.2">
      <c r="A316" s="47"/>
      <c r="B316" s="9" t="s">
        <v>287</v>
      </c>
      <c r="C316" s="9" t="s">
        <v>91</v>
      </c>
      <c r="D316" s="16" t="s">
        <v>92</v>
      </c>
      <c r="E316" s="8">
        <v>0</v>
      </c>
      <c r="F316" s="8">
        <v>0</v>
      </c>
      <c r="G316" s="8">
        <v>0</v>
      </c>
    </row>
    <row r="317" spans="1:7" ht="25.5" x14ac:dyDescent="0.2">
      <c r="A317" s="47"/>
      <c r="B317" s="9" t="s">
        <v>287</v>
      </c>
      <c r="C317" s="9" t="s">
        <v>93</v>
      </c>
      <c r="D317" s="16" t="s">
        <v>94</v>
      </c>
      <c r="E317" s="8">
        <v>0</v>
      </c>
      <c r="F317" s="8">
        <v>0</v>
      </c>
      <c r="G317" s="8">
        <v>0</v>
      </c>
    </row>
    <row r="318" spans="1:7" x14ac:dyDescent="0.2">
      <c r="A318" s="47"/>
      <c r="B318" s="9" t="s">
        <v>287</v>
      </c>
      <c r="C318" s="9" t="s">
        <v>95</v>
      </c>
      <c r="D318" s="16" t="s">
        <v>96</v>
      </c>
      <c r="E318" s="8">
        <f>88049-7302</f>
        <v>80747</v>
      </c>
      <c r="F318" s="8">
        <f>60216+62.689</f>
        <v>60278.688999999998</v>
      </c>
      <c r="G318" s="8">
        <f>67153.5-7336.184</f>
        <v>59817.315999999999</v>
      </c>
    </row>
    <row r="319" spans="1:7" ht="127.5" x14ac:dyDescent="0.2">
      <c r="A319" s="47"/>
      <c r="B319" s="9" t="s">
        <v>287</v>
      </c>
      <c r="C319" s="9" t="s">
        <v>292</v>
      </c>
      <c r="D319" s="17" t="s">
        <v>535</v>
      </c>
      <c r="E319" s="8">
        <v>4258837.2</v>
      </c>
      <c r="F319" s="8">
        <v>4316981.9000000004</v>
      </c>
      <c r="G319" s="8">
        <v>4342288.3</v>
      </c>
    </row>
    <row r="320" spans="1:7" ht="102" x14ac:dyDescent="0.2">
      <c r="A320" s="47"/>
      <c r="B320" s="9" t="s">
        <v>287</v>
      </c>
      <c r="C320" s="9" t="s">
        <v>293</v>
      </c>
      <c r="D320" s="17" t="s">
        <v>294</v>
      </c>
      <c r="E320" s="8">
        <v>98697.3</v>
      </c>
      <c r="F320" s="8">
        <v>48919.9</v>
      </c>
      <c r="G320" s="8">
        <v>29036.400000000001</v>
      </c>
    </row>
    <row r="321" spans="1:7" ht="127.5" x14ac:dyDescent="0.2">
      <c r="A321" s="47"/>
      <c r="B321" s="9" t="s">
        <v>287</v>
      </c>
      <c r="C321" s="9" t="s">
        <v>295</v>
      </c>
      <c r="D321" s="17" t="s">
        <v>296</v>
      </c>
      <c r="E321" s="8">
        <v>312.89999999999998</v>
      </c>
      <c r="F321" s="8">
        <v>312.89999999999998</v>
      </c>
      <c r="G321" s="8">
        <v>312.89999999999998</v>
      </c>
    </row>
    <row r="322" spans="1:7" ht="76.5" x14ac:dyDescent="0.2">
      <c r="A322" s="47"/>
      <c r="B322" s="9" t="s">
        <v>287</v>
      </c>
      <c r="C322" s="9" t="s">
        <v>297</v>
      </c>
      <c r="D322" s="16" t="s">
        <v>298</v>
      </c>
      <c r="E322" s="8">
        <v>236279</v>
      </c>
      <c r="F322" s="8">
        <v>236279</v>
      </c>
      <c r="G322" s="8">
        <v>236279</v>
      </c>
    </row>
    <row r="323" spans="1:7" ht="63.75" x14ac:dyDescent="0.2">
      <c r="A323" s="47"/>
      <c r="B323" s="9" t="s">
        <v>287</v>
      </c>
      <c r="C323" s="9" t="s">
        <v>299</v>
      </c>
      <c r="D323" s="16" t="s">
        <v>300</v>
      </c>
      <c r="E323" s="8">
        <v>99344.2</v>
      </c>
      <c r="F323" s="8">
        <v>103330.2</v>
      </c>
      <c r="G323" s="8">
        <v>103330.2</v>
      </c>
    </row>
    <row r="324" spans="1:7" ht="114.75" x14ac:dyDescent="0.2">
      <c r="A324" s="47"/>
      <c r="B324" s="9" t="s">
        <v>287</v>
      </c>
      <c r="C324" s="9" t="s">
        <v>301</v>
      </c>
      <c r="D324" s="17" t="s">
        <v>302</v>
      </c>
      <c r="E324" s="8">
        <v>11667.2</v>
      </c>
      <c r="F324" s="8">
        <v>11667.2</v>
      </c>
      <c r="G324" s="8">
        <v>11667.2</v>
      </c>
    </row>
    <row r="325" spans="1:7" ht="89.25" x14ac:dyDescent="0.2">
      <c r="A325" s="47"/>
      <c r="B325" s="9" t="s">
        <v>287</v>
      </c>
      <c r="C325" s="9" t="s">
        <v>303</v>
      </c>
      <c r="D325" s="17" t="s">
        <v>529</v>
      </c>
      <c r="E325" s="8">
        <v>4768643</v>
      </c>
      <c r="F325" s="8">
        <v>4910203.4000000004</v>
      </c>
      <c r="G325" s="8">
        <v>5037278.9000000004</v>
      </c>
    </row>
    <row r="326" spans="1:7" ht="76.5" x14ac:dyDescent="0.2">
      <c r="A326" s="47"/>
      <c r="B326" s="9" t="s">
        <v>287</v>
      </c>
      <c r="C326" s="9" t="s">
        <v>304</v>
      </c>
      <c r="D326" s="16" t="s">
        <v>305</v>
      </c>
      <c r="E326" s="8">
        <v>234479.1</v>
      </c>
      <c r="F326" s="8">
        <v>234479.1</v>
      </c>
      <c r="G326" s="8">
        <v>234479.1</v>
      </c>
    </row>
    <row r="327" spans="1:7" ht="89.25" x14ac:dyDescent="0.2">
      <c r="A327" s="47"/>
      <c r="B327" s="9" t="s">
        <v>287</v>
      </c>
      <c r="C327" s="9" t="s">
        <v>306</v>
      </c>
      <c r="D327" s="17" t="s">
        <v>307</v>
      </c>
      <c r="E327" s="8">
        <v>48134.9</v>
      </c>
      <c r="F327" s="8">
        <v>48134.9</v>
      </c>
      <c r="G327" s="8">
        <v>48134.9</v>
      </c>
    </row>
    <row r="328" spans="1:7" ht="76.5" x14ac:dyDescent="0.2">
      <c r="A328" s="47"/>
      <c r="B328" s="9" t="s">
        <v>287</v>
      </c>
      <c r="C328" s="9" t="s">
        <v>308</v>
      </c>
      <c r="D328" s="16" t="s">
        <v>309</v>
      </c>
      <c r="E328" s="8">
        <v>379590.1</v>
      </c>
      <c r="F328" s="8">
        <v>379590.1</v>
      </c>
      <c r="G328" s="8">
        <v>379590.1</v>
      </c>
    </row>
    <row r="329" spans="1:7" ht="25.5" x14ac:dyDescent="0.2">
      <c r="A329" s="47"/>
      <c r="B329" s="9" t="s">
        <v>287</v>
      </c>
      <c r="C329" s="9" t="s">
        <v>276</v>
      </c>
      <c r="D329" s="16" t="s">
        <v>277</v>
      </c>
      <c r="E329" s="8">
        <f>696586.9</f>
        <v>696586.9</v>
      </c>
      <c r="F329" s="8">
        <v>711618.6</v>
      </c>
      <c r="G329" s="8">
        <f>711027.9+8580</f>
        <v>719607.9</v>
      </c>
    </row>
    <row r="330" spans="1:7" ht="51" x14ac:dyDescent="0.2">
      <c r="A330" s="47"/>
      <c r="B330" s="9" t="s">
        <v>287</v>
      </c>
      <c r="C330" s="9" t="s">
        <v>310</v>
      </c>
      <c r="D330" s="16" t="s">
        <v>311</v>
      </c>
      <c r="E330" s="8">
        <v>0</v>
      </c>
      <c r="F330" s="8">
        <v>0</v>
      </c>
      <c r="G330" s="8">
        <v>0</v>
      </c>
    </row>
    <row r="331" spans="1:7" ht="25.5" x14ac:dyDescent="0.2">
      <c r="A331" s="47"/>
      <c r="B331" s="9" t="s">
        <v>287</v>
      </c>
      <c r="C331" s="9" t="s">
        <v>234</v>
      </c>
      <c r="D331" s="16" t="s">
        <v>235</v>
      </c>
      <c r="E331" s="8">
        <v>0</v>
      </c>
      <c r="F331" s="8">
        <v>0</v>
      </c>
      <c r="G331" s="8">
        <v>0</v>
      </c>
    </row>
    <row r="332" spans="1:7" ht="38.25" x14ac:dyDescent="0.2">
      <c r="A332" s="47"/>
      <c r="B332" s="9" t="s">
        <v>287</v>
      </c>
      <c r="C332" s="9" t="s">
        <v>278</v>
      </c>
      <c r="D332" s="16" t="s">
        <v>279</v>
      </c>
      <c r="E332" s="8">
        <v>1476.1769999999999</v>
      </c>
      <c r="F332" s="8">
        <v>0</v>
      </c>
      <c r="G332" s="8">
        <v>0</v>
      </c>
    </row>
    <row r="333" spans="1:7" ht="38.25" x14ac:dyDescent="0.2">
      <c r="A333" s="47"/>
      <c r="B333" s="9" t="s">
        <v>287</v>
      </c>
      <c r="C333" s="9" t="s">
        <v>280</v>
      </c>
      <c r="D333" s="16" t="s">
        <v>281</v>
      </c>
      <c r="E333" s="8">
        <f>19954.695+484.817+10683.272-19954.695+568.234</f>
        <v>11736.323</v>
      </c>
      <c r="F333" s="8">
        <v>0</v>
      </c>
      <c r="G333" s="8">
        <v>0</v>
      </c>
    </row>
    <row r="334" spans="1:7" ht="51" x14ac:dyDescent="0.2">
      <c r="A334" s="47"/>
      <c r="B334" s="9" t="s">
        <v>287</v>
      </c>
      <c r="C334" s="9" t="s">
        <v>312</v>
      </c>
      <c r="D334" s="16" t="s">
        <v>313</v>
      </c>
      <c r="E334" s="8">
        <v>0</v>
      </c>
      <c r="F334" s="8">
        <v>0</v>
      </c>
      <c r="G334" s="8">
        <v>0</v>
      </c>
    </row>
    <row r="335" spans="1:7" ht="51" x14ac:dyDescent="0.2">
      <c r="A335" s="47"/>
      <c r="B335" s="9" t="s">
        <v>287</v>
      </c>
      <c r="C335" s="9" t="s">
        <v>314</v>
      </c>
      <c r="D335" s="16" t="s">
        <v>315</v>
      </c>
      <c r="E335" s="8">
        <v>0</v>
      </c>
      <c r="F335" s="8">
        <v>0</v>
      </c>
      <c r="G335" s="8">
        <v>0</v>
      </c>
    </row>
    <row r="336" spans="1:7" ht="63.75" x14ac:dyDescent="0.2">
      <c r="A336" s="47"/>
      <c r="B336" s="9" t="s">
        <v>287</v>
      </c>
      <c r="C336" s="9" t="s">
        <v>316</v>
      </c>
      <c r="D336" s="16" t="s">
        <v>317</v>
      </c>
      <c r="E336" s="8">
        <v>0</v>
      </c>
      <c r="F336" s="8">
        <v>0</v>
      </c>
      <c r="G336" s="8">
        <v>0</v>
      </c>
    </row>
    <row r="337" spans="1:7" ht="51" x14ac:dyDescent="0.2">
      <c r="A337" s="48"/>
      <c r="B337" s="9" t="s">
        <v>287</v>
      </c>
      <c r="C337" s="9" t="s">
        <v>264</v>
      </c>
      <c r="D337" s="16" t="s">
        <v>265</v>
      </c>
      <c r="E337" s="8">
        <v>0</v>
      </c>
      <c r="F337" s="8">
        <v>0</v>
      </c>
      <c r="G337" s="8">
        <v>0</v>
      </c>
    </row>
    <row r="338" spans="1:7" x14ac:dyDescent="0.2">
      <c r="A338" s="19" t="s">
        <v>24</v>
      </c>
      <c r="B338" s="20"/>
      <c r="C338" s="20"/>
      <c r="D338" s="21"/>
      <c r="E338" s="8">
        <f>SUM(E305:E337)</f>
        <v>10927883.200000001</v>
      </c>
      <c r="F338" s="8">
        <f t="shared" ref="F338:G338" si="33">SUM(F305:F337)</f>
        <v>11061795.889000002</v>
      </c>
      <c r="G338" s="8">
        <f t="shared" si="33"/>
        <v>11201822.216000002</v>
      </c>
    </row>
    <row r="339" spans="1:7" ht="38.25" x14ac:dyDescent="0.2">
      <c r="A339" s="46" t="s">
        <v>318</v>
      </c>
      <c r="B339" s="9" t="s">
        <v>319</v>
      </c>
      <c r="C339" s="9" t="s">
        <v>51</v>
      </c>
      <c r="D339" s="16" t="s">
        <v>52</v>
      </c>
      <c r="E339" s="8">
        <v>0</v>
      </c>
      <c r="F339" s="8">
        <v>0</v>
      </c>
      <c r="G339" s="8">
        <v>0</v>
      </c>
    </row>
    <row r="340" spans="1:7" ht="25.5" x14ac:dyDescent="0.2">
      <c r="A340" s="47"/>
      <c r="B340" s="9" t="s">
        <v>319</v>
      </c>
      <c r="C340" s="9" t="s">
        <v>55</v>
      </c>
      <c r="D340" s="16" t="s">
        <v>56</v>
      </c>
      <c r="E340" s="8">
        <v>0</v>
      </c>
      <c r="F340" s="8">
        <v>0</v>
      </c>
      <c r="G340" s="8">
        <v>0</v>
      </c>
    </row>
    <row r="341" spans="1:7" ht="89.25" x14ac:dyDescent="0.2">
      <c r="A341" s="47"/>
      <c r="B341" s="9" t="s">
        <v>319</v>
      </c>
      <c r="C341" s="9" t="s">
        <v>57</v>
      </c>
      <c r="D341" s="17" t="s">
        <v>58</v>
      </c>
      <c r="E341" s="8">
        <v>0</v>
      </c>
      <c r="F341" s="8">
        <v>0</v>
      </c>
      <c r="G341" s="8">
        <v>0</v>
      </c>
    </row>
    <row r="342" spans="1:7" ht="89.25" x14ac:dyDescent="0.2">
      <c r="A342" s="47"/>
      <c r="B342" s="9" t="s">
        <v>319</v>
      </c>
      <c r="C342" s="9" t="s">
        <v>59</v>
      </c>
      <c r="D342" s="17" t="s">
        <v>60</v>
      </c>
      <c r="E342" s="8">
        <v>0</v>
      </c>
      <c r="F342" s="8">
        <v>0</v>
      </c>
      <c r="G342" s="8">
        <v>0</v>
      </c>
    </row>
    <row r="343" spans="1:7" ht="89.25" x14ac:dyDescent="0.2">
      <c r="A343" s="47"/>
      <c r="B343" s="9" t="s">
        <v>319</v>
      </c>
      <c r="C343" s="9" t="s">
        <v>320</v>
      </c>
      <c r="D343" s="16" t="s">
        <v>321</v>
      </c>
      <c r="E343" s="8">
        <v>0</v>
      </c>
      <c r="F343" s="8">
        <v>0</v>
      </c>
      <c r="G343" s="8">
        <v>0</v>
      </c>
    </row>
    <row r="344" spans="1:7" ht="102" x14ac:dyDescent="0.2">
      <c r="A344" s="47"/>
      <c r="B344" s="9" t="s">
        <v>319</v>
      </c>
      <c r="C344" s="9" t="s">
        <v>322</v>
      </c>
      <c r="D344" s="17" t="s">
        <v>323</v>
      </c>
      <c r="E344" s="8">
        <v>0</v>
      </c>
      <c r="F344" s="8">
        <v>0</v>
      </c>
      <c r="G344" s="8">
        <v>0</v>
      </c>
    </row>
    <row r="345" spans="1:7" ht="102" x14ac:dyDescent="0.2">
      <c r="A345" s="47"/>
      <c r="B345" s="9" t="s">
        <v>319</v>
      </c>
      <c r="C345" s="9" t="s">
        <v>324</v>
      </c>
      <c r="D345" s="17" t="s">
        <v>325</v>
      </c>
      <c r="E345" s="8">
        <v>0</v>
      </c>
      <c r="F345" s="8">
        <v>0</v>
      </c>
      <c r="G345" s="8">
        <v>0</v>
      </c>
    </row>
    <row r="346" spans="1:7" ht="51" x14ac:dyDescent="0.2">
      <c r="A346" s="47"/>
      <c r="B346" s="9" t="s">
        <v>319</v>
      </c>
      <c r="C346" s="9" t="s">
        <v>69</v>
      </c>
      <c r="D346" s="16" t="s">
        <v>70</v>
      </c>
      <c r="E346" s="8">
        <v>80.7</v>
      </c>
      <c r="F346" s="8">
        <v>80.7</v>
      </c>
      <c r="G346" s="8">
        <v>80.7</v>
      </c>
    </row>
    <row r="347" spans="1:7" ht="76.5" x14ac:dyDescent="0.2">
      <c r="A347" s="47"/>
      <c r="B347" s="9" t="s">
        <v>319</v>
      </c>
      <c r="C347" s="9" t="s">
        <v>71</v>
      </c>
      <c r="D347" s="16" t="s">
        <v>72</v>
      </c>
      <c r="E347" s="8">
        <v>0</v>
      </c>
      <c r="F347" s="8">
        <v>0</v>
      </c>
      <c r="G347" s="8">
        <v>0</v>
      </c>
    </row>
    <row r="348" spans="1:7" ht="89.25" x14ac:dyDescent="0.2">
      <c r="A348" s="47"/>
      <c r="B348" s="9" t="s">
        <v>319</v>
      </c>
      <c r="C348" s="9" t="s">
        <v>79</v>
      </c>
      <c r="D348" s="17" t="s">
        <v>80</v>
      </c>
      <c r="E348" s="8">
        <v>0</v>
      </c>
      <c r="F348" s="8">
        <v>0</v>
      </c>
      <c r="G348" s="8">
        <v>0</v>
      </c>
    </row>
    <row r="349" spans="1:7" ht="165.75" x14ac:dyDescent="0.2">
      <c r="A349" s="47"/>
      <c r="B349" s="9" t="s">
        <v>319</v>
      </c>
      <c r="C349" s="9" t="s">
        <v>85</v>
      </c>
      <c r="D349" s="17" t="s">
        <v>86</v>
      </c>
      <c r="E349" s="8">
        <v>0</v>
      </c>
      <c r="F349" s="8">
        <v>0</v>
      </c>
      <c r="G349" s="8">
        <v>0</v>
      </c>
    </row>
    <row r="350" spans="1:7" ht="114.75" x14ac:dyDescent="0.2">
      <c r="A350" s="47"/>
      <c r="B350" s="9" t="s">
        <v>319</v>
      </c>
      <c r="C350" s="9" t="s">
        <v>87</v>
      </c>
      <c r="D350" s="17" t="s">
        <v>88</v>
      </c>
      <c r="E350" s="8">
        <v>0</v>
      </c>
      <c r="F350" s="8">
        <v>0</v>
      </c>
      <c r="G350" s="8">
        <v>0</v>
      </c>
    </row>
    <row r="351" spans="1:7" ht="76.5" x14ac:dyDescent="0.2">
      <c r="A351" s="47"/>
      <c r="B351" s="9" t="s">
        <v>319</v>
      </c>
      <c r="C351" s="9" t="s">
        <v>133</v>
      </c>
      <c r="D351" s="16" t="s">
        <v>134</v>
      </c>
      <c r="E351" s="8">
        <v>0</v>
      </c>
      <c r="F351" s="8">
        <v>0</v>
      </c>
      <c r="G351" s="8">
        <v>0</v>
      </c>
    </row>
    <row r="352" spans="1:7" ht="89.25" x14ac:dyDescent="0.2">
      <c r="A352" s="47"/>
      <c r="B352" s="9" t="s">
        <v>319</v>
      </c>
      <c r="C352" s="9" t="s">
        <v>89</v>
      </c>
      <c r="D352" s="17" t="s">
        <v>90</v>
      </c>
      <c r="E352" s="8">
        <v>183</v>
      </c>
      <c r="F352" s="8">
        <v>183</v>
      </c>
      <c r="G352" s="8">
        <v>183</v>
      </c>
    </row>
    <row r="353" spans="1:7" ht="25.5" x14ac:dyDescent="0.2">
      <c r="A353" s="47"/>
      <c r="B353" s="9" t="s">
        <v>319</v>
      </c>
      <c r="C353" s="9" t="s">
        <v>91</v>
      </c>
      <c r="D353" s="16" t="s">
        <v>92</v>
      </c>
      <c r="E353" s="8">
        <v>0</v>
      </c>
      <c r="F353" s="8">
        <v>0</v>
      </c>
      <c r="G353" s="8">
        <v>0</v>
      </c>
    </row>
    <row r="354" spans="1:7" ht="25.5" x14ac:dyDescent="0.2">
      <c r="A354" s="47"/>
      <c r="B354" s="9" t="s">
        <v>319</v>
      </c>
      <c r="C354" s="9" t="s">
        <v>93</v>
      </c>
      <c r="D354" s="16" t="s">
        <v>94</v>
      </c>
      <c r="E354" s="8">
        <v>0</v>
      </c>
      <c r="F354" s="8">
        <v>0</v>
      </c>
      <c r="G354" s="8">
        <v>0</v>
      </c>
    </row>
    <row r="355" spans="1:7" ht="76.5" x14ac:dyDescent="0.2">
      <c r="A355" s="47"/>
      <c r="B355" s="9" t="s">
        <v>319</v>
      </c>
      <c r="C355" s="9" t="s">
        <v>326</v>
      </c>
      <c r="D355" s="16" t="s">
        <v>327</v>
      </c>
      <c r="E355" s="8">
        <v>1911.6</v>
      </c>
      <c r="F355" s="8">
        <v>1911.6</v>
      </c>
      <c r="G355" s="8">
        <v>1911.6</v>
      </c>
    </row>
    <row r="356" spans="1:7" ht="25.5" x14ac:dyDescent="0.2">
      <c r="A356" s="47"/>
      <c r="B356" s="9" t="s">
        <v>319</v>
      </c>
      <c r="C356" s="9" t="s">
        <v>234</v>
      </c>
      <c r="D356" s="16" t="s">
        <v>235</v>
      </c>
      <c r="E356" s="8">
        <v>0</v>
      </c>
      <c r="F356" s="8">
        <v>0</v>
      </c>
      <c r="G356" s="8">
        <v>0</v>
      </c>
    </row>
    <row r="357" spans="1:7" ht="38.25" x14ac:dyDescent="0.2">
      <c r="A357" s="47"/>
      <c r="B357" s="9" t="s">
        <v>319</v>
      </c>
      <c r="C357" s="9" t="s">
        <v>328</v>
      </c>
      <c r="D357" s="16" t="s">
        <v>329</v>
      </c>
      <c r="E357" s="8">
        <v>0</v>
      </c>
      <c r="F357" s="8">
        <v>0</v>
      </c>
      <c r="G357" s="8">
        <v>0</v>
      </c>
    </row>
    <row r="358" spans="1:7" ht="51" x14ac:dyDescent="0.2">
      <c r="A358" s="48"/>
      <c r="B358" s="9" t="s">
        <v>319</v>
      </c>
      <c r="C358" s="9" t="s">
        <v>264</v>
      </c>
      <c r="D358" s="16" t="s">
        <v>265</v>
      </c>
      <c r="E358" s="8">
        <v>0</v>
      </c>
      <c r="F358" s="8">
        <v>0</v>
      </c>
      <c r="G358" s="8">
        <v>0</v>
      </c>
    </row>
    <row r="359" spans="1:7" x14ac:dyDescent="0.2">
      <c r="A359" s="19" t="s">
        <v>24</v>
      </c>
      <c r="B359" s="20"/>
      <c r="C359" s="20"/>
      <c r="D359" s="21"/>
      <c r="E359" s="8">
        <f>SUM(E339:E358)</f>
        <v>2175.2999999999997</v>
      </c>
      <c r="F359" s="8">
        <f>SUM(F339:F358)</f>
        <v>2175.2999999999997</v>
      </c>
      <c r="G359" s="8">
        <f>SUM(G339:G358)</f>
        <v>2175.2999999999997</v>
      </c>
    </row>
    <row r="360" spans="1:7" ht="127.5" x14ac:dyDescent="0.2">
      <c r="A360" s="46" t="s">
        <v>330</v>
      </c>
      <c r="B360" s="9" t="s">
        <v>331</v>
      </c>
      <c r="C360" s="9" t="s">
        <v>288</v>
      </c>
      <c r="D360" s="17" t="s">
        <v>602</v>
      </c>
      <c r="E360" s="8">
        <v>0</v>
      </c>
      <c r="F360" s="8">
        <v>0</v>
      </c>
      <c r="G360" s="8">
        <v>0</v>
      </c>
    </row>
    <row r="361" spans="1:7" ht="38.25" x14ac:dyDescent="0.2">
      <c r="A361" s="47"/>
      <c r="B361" s="9" t="s">
        <v>331</v>
      </c>
      <c r="C361" s="9" t="s">
        <v>51</v>
      </c>
      <c r="D361" s="16" t="s">
        <v>52</v>
      </c>
      <c r="E361" s="8">
        <v>0</v>
      </c>
      <c r="F361" s="8">
        <v>0</v>
      </c>
      <c r="G361" s="8">
        <v>0</v>
      </c>
    </row>
    <row r="362" spans="1:7" ht="25.5" x14ac:dyDescent="0.2">
      <c r="A362" s="47"/>
      <c r="B362" s="9" t="s">
        <v>331</v>
      </c>
      <c r="C362" s="9" t="s">
        <v>55</v>
      </c>
      <c r="D362" s="16" t="s">
        <v>56</v>
      </c>
      <c r="E362" s="8">
        <v>0</v>
      </c>
      <c r="F362" s="8">
        <v>0</v>
      </c>
      <c r="G362" s="8">
        <v>0</v>
      </c>
    </row>
    <row r="363" spans="1:7" ht="89.25" x14ac:dyDescent="0.2">
      <c r="A363" s="47"/>
      <c r="B363" s="9" t="s">
        <v>331</v>
      </c>
      <c r="C363" s="9" t="s">
        <v>57</v>
      </c>
      <c r="D363" s="17" t="s">
        <v>58</v>
      </c>
      <c r="E363" s="8">
        <v>0</v>
      </c>
      <c r="F363" s="8">
        <v>0</v>
      </c>
      <c r="G363" s="8">
        <v>0</v>
      </c>
    </row>
    <row r="364" spans="1:7" ht="89.25" x14ac:dyDescent="0.2">
      <c r="A364" s="47"/>
      <c r="B364" s="9" t="s">
        <v>331</v>
      </c>
      <c r="C364" s="9" t="s">
        <v>59</v>
      </c>
      <c r="D364" s="17" t="s">
        <v>60</v>
      </c>
      <c r="E364" s="8">
        <v>0</v>
      </c>
      <c r="F364" s="8">
        <v>0</v>
      </c>
      <c r="G364" s="8">
        <v>0</v>
      </c>
    </row>
    <row r="365" spans="1:7" ht="89.25" x14ac:dyDescent="0.2">
      <c r="A365" s="47"/>
      <c r="B365" s="9" t="s">
        <v>331</v>
      </c>
      <c r="C365" s="9" t="s">
        <v>320</v>
      </c>
      <c r="D365" s="16" t="s">
        <v>321</v>
      </c>
      <c r="E365" s="8">
        <v>0</v>
      </c>
      <c r="F365" s="8">
        <v>0</v>
      </c>
      <c r="G365" s="8">
        <v>0</v>
      </c>
    </row>
    <row r="366" spans="1:7" ht="102" x14ac:dyDescent="0.2">
      <c r="A366" s="47"/>
      <c r="B366" s="9" t="s">
        <v>331</v>
      </c>
      <c r="C366" s="9" t="s">
        <v>322</v>
      </c>
      <c r="D366" s="17" t="s">
        <v>323</v>
      </c>
      <c r="E366" s="8">
        <v>0</v>
      </c>
      <c r="F366" s="8">
        <v>0</v>
      </c>
      <c r="G366" s="8">
        <v>0</v>
      </c>
    </row>
    <row r="367" spans="1:7" ht="102" x14ac:dyDescent="0.2">
      <c r="A367" s="47"/>
      <c r="B367" s="9" t="s">
        <v>331</v>
      </c>
      <c r="C367" s="9" t="s">
        <v>324</v>
      </c>
      <c r="D367" s="17" t="s">
        <v>325</v>
      </c>
      <c r="E367" s="8">
        <v>0</v>
      </c>
      <c r="F367" s="8">
        <v>0</v>
      </c>
      <c r="G367" s="8">
        <v>0</v>
      </c>
    </row>
    <row r="368" spans="1:7" ht="51" x14ac:dyDescent="0.2">
      <c r="A368" s="47"/>
      <c r="B368" s="9" t="s">
        <v>331</v>
      </c>
      <c r="C368" s="9" t="s">
        <v>69</v>
      </c>
      <c r="D368" s="16" t="s">
        <v>70</v>
      </c>
      <c r="E368" s="8">
        <v>77.2</v>
      </c>
      <c r="F368" s="8">
        <v>77.2</v>
      </c>
      <c r="G368" s="8">
        <v>77.2</v>
      </c>
    </row>
    <row r="369" spans="1:7" ht="76.5" x14ac:dyDescent="0.2">
      <c r="A369" s="47"/>
      <c r="B369" s="9" t="s">
        <v>331</v>
      </c>
      <c r="C369" s="9" t="s">
        <v>71</v>
      </c>
      <c r="D369" s="16" t="s">
        <v>72</v>
      </c>
      <c r="E369" s="8">
        <v>0</v>
      </c>
      <c r="F369" s="8">
        <v>0</v>
      </c>
      <c r="G369" s="8">
        <v>0</v>
      </c>
    </row>
    <row r="370" spans="1:7" ht="178.5" x14ac:dyDescent="0.2">
      <c r="A370" s="47"/>
      <c r="B370" s="9" t="s">
        <v>331</v>
      </c>
      <c r="C370" s="9" t="s">
        <v>290</v>
      </c>
      <c r="D370" s="17" t="s">
        <v>291</v>
      </c>
      <c r="E370" s="8">
        <v>0</v>
      </c>
      <c r="F370" s="8">
        <v>0</v>
      </c>
      <c r="G370" s="8">
        <v>0</v>
      </c>
    </row>
    <row r="371" spans="1:7" ht="89.25" x14ac:dyDescent="0.2">
      <c r="A371" s="47"/>
      <c r="B371" s="9" t="s">
        <v>331</v>
      </c>
      <c r="C371" s="9" t="s">
        <v>79</v>
      </c>
      <c r="D371" s="17" t="s">
        <v>80</v>
      </c>
      <c r="E371" s="8">
        <v>0</v>
      </c>
      <c r="F371" s="8">
        <v>0</v>
      </c>
      <c r="G371" s="8">
        <v>0</v>
      </c>
    </row>
    <row r="372" spans="1:7" ht="89.25" x14ac:dyDescent="0.2">
      <c r="A372" s="47"/>
      <c r="B372" s="9" t="s">
        <v>331</v>
      </c>
      <c r="C372" s="9" t="s">
        <v>89</v>
      </c>
      <c r="D372" s="17" t="s">
        <v>90</v>
      </c>
      <c r="E372" s="8">
        <v>50.6</v>
      </c>
      <c r="F372" s="8">
        <v>50.6</v>
      </c>
      <c r="G372" s="8">
        <v>50.6</v>
      </c>
    </row>
    <row r="373" spans="1:7" ht="25.5" x14ac:dyDescent="0.2">
      <c r="A373" s="47"/>
      <c r="B373" s="9" t="s">
        <v>331</v>
      </c>
      <c r="C373" s="9" t="s">
        <v>93</v>
      </c>
      <c r="D373" s="16" t="s">
        <v>94</v>
      </c>
      <c r="E373" s="8">
        <v>0</v>
      </c>
      <c r="F373" s="8">
        <v>0</v>
      </c>
      <c r="G373" s="8">
        <v>0</v>
      </c>
    </row>
    <row r="374" spans="1:7" x14ac:dyDescent="0.2">
      <c r="A374" s="47"/>
      <c r="B374" s="9" t="s">
        <v>331</v>
      </c>
      <c r="C374" s="9" t="s">
        <v>95</v>
      </c>
      <c r="D374" s="16" t="s">
        <v>96</v>
      </c>
      <c r="E374" s="8">
        <v>0</v>
      </c>
      <c r="F374" s="8">
        <v>0</v>
      </c>
      <c r="G374" s="8">
        <v>0</v>
      </c>
    </row>
    <row r="375" spans="1:7" ht="76.5" x14ac:dyDescent="0.2">
      <c r="A375" s="47"/>
      <c r="B375" s="9" t="s">
        <v>331</v>
      </c>
      <c r="C375" s="9" t="s">
        <v>326</v>
      </c>
      <c r="D375" s="16" t="s">
        <v>327</v>
      </c>
      <c r="E375" s="8">
        <v>7119.2</v>
      </c>
      <c r="F375" s="8">
        <v>7119.2</v>
      </c>
      <c r="G375" s="8">
        <v>7119.2</v>
      </c>
    </row>
    <row r="376" spans="1:7" ht="25.5" x14ac:dyDescent="0.2">
      <c r="A376" s="47"/>
      <c r="B376" s="9" t="s">
        <v>331</v>
      </c>
      <c r="C376" s="9" t="s">
        <v>234</v>
      </c>
      <c r="D376" s="16" t="s">
        <v>235</v>
      </c>
      <c r="E376" s="8">
        <v>0</v>
      </c>
      <c r="F376" s="8">
        <v>0</v>
      </c>
      <c r="G376" s="8">
        <v>0</v>
      </c>
    </row>
    <row r="377" spans="1:7" ht="51" x14ac:dyDescent="0.2">
      <c r="A377" s="48"/>
      <c r="B377" s="9" t="s">
        <v>331</v>
      </c>
      <c r="C377" s="9" t="s">
        <v>264</v>
      </c>
      <c r="D377" s="16" t="s">
        <v>265</v>
      </c>
      <c r="E377" s="8">
        <v>0</v>
      </c>
      <c r="F377" s="8">
        <v>0</v>
      </c>
      <c r="G377" s="8">
        <v>0</v>
      </c>
    </row>
    <row r="378" spans="1:7" x14ac:dyDescent="0.2">
      <c r="A378" s="19" t="s">
        <v>24</v>
      </c>
      <c r="B378" s="20"/>
      <c r="C378" s="20"/>
      <c r="D378" s="21"/>
      <c r="E378" s="8">
        <f>SUM(E360:E377)</f>
        <v>7247</v>
      </c>
      <c r="F378" s="8">
        <f t="shared" ref="F378:G378" si="34">SUM(F360:F377)</f>
        <v>7247</v>
      </c>
      <c r="G378" s="8">
        <f t="shared" si="34"/>
        <v>7247</v>
      </c>
    </row>
    <row r="379" spans="1:7" ht="38.25" x14ac:dyDescent="0.2">
      <c r="A379" s="46" t="s">
        <v>334</v>
      </c>
      <c r="B379" s="9" t="s">
        <v>335</v>
      </c>
      <c r="C379" s="9" t="s">
        <v>51</v>
      </c>
      <c r="D379" s="16" t="s">
        <v>52</v>
      </c>
      <c r="E379" s="8">
        <v>0</v>
      </c>
      <c r="F379" s="8">
        <v>0</v>
      </c>
      <c r="G379" s="8">
        <v>0</v>
      </c>
    </row>
    <row r="380" spans="1:7" ht="25.5" x14ac:dyDescent="0.2">
      <c r="A380" s="47"/>
      <c r="B380" s="9" t="s">
        <v>335</v>
      </c>
      <c r="C380" s="9" t="s">
        <v>55</v>
      </c>
      <c r="D380" s="16" t="s">
        <v>56</v>
      </c>
      <c r="E380" s="8">
        <v>0</v>
      </c>
      <c r="F380" s="8">
        <v>0</v>
      </c>
      <c r="G380" s="8">
        <v>0</v>
      </c>
    </row>
    <row r="381" spans="1:7" ht="89.25" x14ac:dyDescent="0.2">
      <c r="A381" s="47"/>
      <c r="B381" s="9" t="s">
        <v>335</v>
      </c>
      <c r="C381" s="9" t="s">
        <v>57</v>
      </c>
      <c r="D381" s="17" t="s">
        <v>58</v>
      </c>
      <c r="E381" s="8">
        <v>0</v>
      </c>
      <c r="F381" s="8">
        <v>0</v>
      </c>
      <c r="G381" s="8">
        <v>0</v>
      </c>
    </row>
    <row r="382" spans="1:7" ht="89.25" x14ac:dyDescent="0.2">
      <c r="A382" s="47"/>
      <c r="B382" s="9" t="s">
        <v>335</v>
      </c>
      <c r="C382" s="9" t="s">
        <v>59</v>
      </c>
      <c r="D382" s="17" t="s">
        <v>60</v>
      </c>
      <c r="E382" s="8">
        <v>0</v>
      </c>
      <c r="F382" s="8">
        <v>0</v>
      </c>
      <c r="G382" s="8">
        <v>0</v>
      </c>
    </row>
    <row r="383" spans="1:7" ht="89.25" x14ac:dyDescent="0.2">
      <c r="A383" s="47"/>
      <c r="B383" s="9" t="s">
        <v>335</v>
      </c>
      <c r="C383" s="9" t="s">
        <v>320</v>
      </c>
      <c r="D383" s="16" t="s">
        <v>321</v>
      </c>
      <c r="E383" s="8">
        <v>0</v>
      </c>
      <c r="F383" s="8">
        <v>0</v>
      </c>
      <c r="G383" s="8">
        <v>0</v>
      </c>
    </row>
    <row r="384" spans="1:7" ht="102" x14ac:dyDescent="0.2">
      <c r="A384" s="47"/>
      <c r="B384" s="9" t="s">
        <v>335</v>
      </c>
      <c r="C384" s="9" t="s">
        <v>322</v>
      </c>
      <c r="D384" s="17" t="s">
        <v>323</v>
      </c>
      <c r="E384" s="8">
        <v>0</v>
      </c>
      <c r="F384" s="8">
        <v>0</v>
      </c>
      <c r="G384" s="8">
        <v>0</v>
      </c>
    </row>
    <row r="385" spans="1:7" ht="102" x14ac:dyDescent="0.2">
      <c r="A385" s="47"/>
      <c r="B385" s="9" t="s">
        <v>335</v>
      </c>
      <c r="C385" s="9" t="s">
        <v>324</v>
      </c>
      <c r="D385" s="17" t="s">
        <v>325</v>
      </c>
      <c r="E385" s="8">
        <v>0</v>
      </c>
      <c r="F385" s="8">
        <v>0</v>
      </c>
      <c r="G385" s="8">
        <v>0</v>
      </c>
    </row>
    <row r="386" spans="1:7" ht="51" x14ac:dyDescent="0.2">
      <c r="A386" s="47"/>
      <c r="B386" s="9" t="s">
        <v>335</v>
      </c>
      <c r="C386" s="9" t="s">
        <v>69</v>
      </c>
      <c r="D386" s="16" t="s">
        <v>70</v>
      </c>
      <c r="E386" s="8">
        <v>150.19999999999999</v>
      </c>
      <c r="F386" s="8">
        <v>150.19999999999999</v>
      </c>
      <c r="G386" s="8">
        <v>150.19999999999999</v>
      </c>
    </row>
    <row r="387" spans="1:7" ht="76.5" x14ac:dyDescent="0.2">
      <c r="A387" s="47"/>
      <c r="B387" s="9" t="s">
        <v>335</v>
      </c>
      <c r="C387" s="9" t="s">
        <v>71</v>
      </c>
      <c r="D387" s="16" t="s">
        <v>72</v>
      </c>
      <c r="E387" s="8">
        <v>0</v>
      </c>
      <c r="F387" s="8">
        <v>0</v>
      </c>
      <c r="G387" s="8">
        <v>0</v>
      </c>
    </row>
    <row r="388" spans="1:7" ht="89.25" x14ac:dyDescent="0.2">
      <c r="A388" s="47"/>
      <c r="B388" s="9" t="s">
        <v>335</v>
      </c>
      <c r="C388" s="9" t="s">
        <v>79</v>
      </c>
      <c r="D388" s="17" t="s">
        <v>80</v>
      </c>
      <c r="E388" s="8">
        <v>0</v>
      </c>
      <c r="F388" s="8">
        <v>0</v>
      </c>
      <c r="G388" s="8">
        <v>0</v>
      </c>
    </row>
    <row r="389" spans="1:7" ht="165.75" x14ac:dyDescent="0.2">
      <c r="A389" s="47"/>
      <c r="B389" s="9" t="s">
        <v>335</v>
      </c>
      <c r="C389" s="9" t="s">
        <v>85</v>
      </c>
      <c r="D389" s="17" t="s">
        <v>86</v>
      </c>
      <c r="E389" s="8">
        <v>0</v>
      </c>
      <c r="F389" s="8">
        <v>0</v>
      </c>
      <c r="G389" s="8">
        <v>0</v>
      </c>
    </row>
    <row r="390" spans="1:7" ht="114.75" x14ac:dyDescent="0.2">
      <c r="A390" s="47"/>
      <c r="B390" s="9" t="s">
        <v>335</v>
      </c>
      <c r="C390" s="9" t="s">
        <v>87</v>
      </c>
      <c r="D390" s="17" t="s">
        <v>88</v>
      </c>
      <c r="E390" s="8">
        <v>0</v>
      </c>
      <c r="F390" s="8">
        <v>0</v>
      </c>
      <c r="G390" s="8">
        <v>0</v>
      </c>
    </row>
    <row r="391" spans="1:7" ht="89.25" x14ac:dyDescent="0.2">
      <c r="A391" s="47"/>
      <c r="B391" s="9" t="s">
        <v>335</v>
      </c>
      <c r="C391" s="9" t="s">
        <v>89</v>
      </c>
      <c r="D391" s="17" t="s">
        <v>90</v>
      </c>
      <c r="E391" s="8">
        <v>0</v>
      </c>
      <c r="F391" s="8">
        <v>0</v>
      </c>
      <c r="G391" s="8">
        <v>0</v>
      </c>
    </row>
    <row r="392" spans="1:7" ht="25.5" x14ac:dyDescent="0.2">
      <c r="A392" s="47"/>
      <c r="B392" s="9" t="s">
        <v>335</v>
      </c>
      <c r="C392" s="9" t="s">
        <v>91</v>
      </c>
      <c r="D392" s="16" t="s">
        <v>92</v>
      </c>
      <c r="E392" s="8">
        <v>0</v>
      </c>
      <c r="F392" s="8">
        <v>0</v>
      </c>
      <c r="G392" s="8">
        <v>0</v>
      </c>
    </row>
    <row r="393" spans="1:7" ht="25.5" x14ac:dyDescent="0.2">
      <c r="A393" s="47"/>
      <c r="B393" s="9" t="s">
        <v>335</v>
      </c>
      <c r="C393" s="9" t="s">
        <v>93</v>
      </c>
      <c r="D393" s="16" t="s">
        <v>94</v>
      </c>
      <c r="E393" s="8">
        <v>0</v>
      </c>
      <c r="F393" s="8">
        <v>0</v>
      </c>
      <c r="G393" s="8">
        <v>0</v>
      </c>
    </row>
    <row r="394" spans="1:7" ht="76.5" x14ac:dyDescent="0.2">
      <c r="A394" s="47"/>
      <c r="B394" s="9" t="s">
        <v>335</v>
      </c>
      <c r="C394" s="9" t="s">
        <v>326</v>
      </c>
      <c r="D394" s="16" t="s">
        <v>327</v>
      </c>
      <c r="E394" s="8">
        <v>7027.9</v>
      </c>
      <c r="F394" s="8">
        <v>7027.9</v>
      </c>
      <c r="G394" s="8">
        <v>7027.9</v>
      </c>
    </row>
    <row r="395" spans="1:7" ht="25.5" x14ac:dyDescent="0.2">
      <c r="A395" s="47"/>
      <c r="B395" s="9" t="s">
        <v>335</v>
      </c>
      <c r="C395" s="9" t="s">
        <v>234</v>
      </c>
      <c r="D395" s="16" t="s">
        <v>235</v>
      </c>
      <c r="E395" s="8">
        <v>0</v>
      </c>
      <c r="F395" s="8">
        <v>0</v>
      </c>
      <c r="G395" s="8">
        <v>0</v>
      </c>
    </row>
    <row r="396" spans="1:7" ht="38.25" x14ac:dyDescent="0.2">
      <c r="A396" s="47"/>
      <c r="B396" s="9" t="s">
        <v>335</v>
      </c>
      <c r="C396" s="9" t="s">
        <v>328</v>
      </c>
      <c r="D396" s="16" t="s">
        <v>329</v>
      </c>
      <c r="E396" s="8">
        <v>0</v>
      </c>
      <c r="F396" s="8">
        <v>0</v>
      </c>
      <c r="G396" s="8">
        <v>0</v>
      </c>
    </row>
    <row r="397" spans="1:7" ht="51" x14ac:dyDescent="0.2">
      <c r="A397" s="48"/>
      <c r="B397" s="9" t="s">
        <v>335</v>
      </c>
      <c r="C397" s="9" t="s">
        <v>264</v>
      </c>
      <c r="D397" s="16" t="s">
        <v>265</v>
      </c>
      <c r="E397" s="8">
        <v>0</v>
      </c>
      <c r="F397" s="8">
        <v>0</v>
      </c>
      <c r="G397" s="8">
        <v>0</v>
      </c>
    </row>
    <row r="398" spans="1:7" x14ac:dyDescent="0.2">
      <c r="A398" s="19" t="s">
        <v>24</v>
      </c>
      <c r="B398" s="20"/>
      <c r="C398" s="20"/>
      <c r="D398" s="21"/>
      <c r="E398" s="8">
        <f>SUM(E379:E397)</f>
        <v>7178.0999999999995</v>
      </c>
      <c r="F398" s="8">
        <f t="shared" ref="F398:G398" si="35">SUM(F379:F397)</f>
        <v>7178.0999999999995</v>
      </c>
      <c r="G398" s="8">
        <f t="shared" si="35"/>
        <v>7178.0999999999995</v>
      </c>
    </row>
    <row r="399" spans="1:7" ht="102" x14ac:dyDescent="0.2">
      <c r="A399" s="46" t="s">
        <v>336</v>
      </c>
      <c r="B399" s="9" t="s">
        <v>337</v>
      </c>
      <c r="C399" s="9" t="s">
        <v>332</v>
      </c>
      <c r="D399" s="17" t="s">
        <v>333</v>
      </c>
      <c r="E399" s="8">
        <v>0</v>
      </c>
      <c r="F399" s="8">
        <v>0</v>
      </c>
      <c r="G399" s="8">
        <v>0</v>
      </c>
    </row>
    <row r="400" spans="1:7" ht="38.25" x14ac:dyDescent="0.2">
      <c r="A400" s="47"/>
      <c r="B400" s="9" t="s">
        <v>337</v>
      </c>
      <c r="C400" s="9" t="s">
        <v>51</v>
      </c>
      <c r="D400" s="16" t="s">
        <v>52</v>
      </c>
      <c r="E400" s="8">
        <v>0</v>
      </c>
      <c r="F400" s="8">
        <v>0</v>
      </c>
      <c r="G400" s="8">
        <v>0</v>
      </c>
    </row>
    <row r="401" spans="1:7" ht="25.5" x14ac:dyDescent="0.2">
      <c r="A401" s="47"/>
      <c r="B401" s="9" t="s">
        <v>337</v>
      </c>
      <c r="C401" s="9" t="s">
        <v>55</v>
      </c>
      <c r="D401" s="16" t="s">
        <v>56</v>
      </c>
      <c r="E401" s="8">
        <v>0</v>
      </c>
      <c r="F401" s="8">
        <v>0</v>
      </c>
      <c r="G401" s="8">
        <v>0</v>
      </c>
    </row>
    <row r="402" spans="1:7" ht="89.25" x14ac:dyDescent="0.2">
      <c r="A402" s="47"/>
      <c r="B402" s="9" t="s">
        <v>337</v>
      </c>
      <c r="C402" s="9" t="s">
        <v>57</v>
      </c>
      <c r="D402" s="17" t="s">
        <v>58</v>
      </c>
      <c r="E402" s="8">
        <v>0</v>
      </c>
      <c r="F402" s="8">
        <v>0</v>
      </c>
      <c r="G402" s="8">
        <v>0</v>
      </c>
    </row>
    <row r="403" spans="1:7" ht="89.25" x14ac:dyDescent="0.2">
      <c r="A403" s="47"/>
      <c r="B403" s="9" t="s">
        <v>337</v>
      </c>
      <c r="C403" s="9" t="s">
        <v>59</v>
      </c>
      <c r="D403" s="17" t="s">
        <v>60</v>
      </c>
      <c r="E403" s="8">
        <v>0</v>
      </c>
      <c r="F403" s="8">
        <v>0</v>
      </c>
      <c r="G403" s="8">
        <v>0</v>
      </c>
    </row>
    <row r="404" spans="1:7" ht="89.25" x14ac:dyDescent="0.2">
      <c r="A404" s="47"/>
      <c r="B404" s="9" t="s">
        <v>337</v>
      </c>
      <c r="C404" s="9" t="s">
        <v>320</v>
      </c>
      <c r="D404" s="16" t="s">
        <v>321</v>
      </c>
      <c r="E404" s="8">
        <v>0</v>
      </c>
      <c r="F404" s="8">
        <v>0</v>
      </c>
      <c r="G404" s="8">
        <v>0</v>
      </c>
    </row>
    <row r="405" spans="1:7" ht="102" x14ac:dyDescent="0.2">
      <c r="A405" s="47"/>
      <c r="B405" s="9" t="s">
        <v>337</v>
      </c>
      <c r="C405" s="9" t="s">
        <v>322</v>
      </c>
      <c r="D405" s="17" t="s">
        <v>323</v>
      </c>
      <c r="E405" s="8">
        <v>0</v>
      </c>
      <c r="F405" s="8">
        <v>0</v>
      </c>
      <c r="G405" s="8">
        <v>0</v>
      </c>
    </row>
    <row r="406" spans="1:7" ht="102" x14ac:dyDescent="0.2">
      <c r="A406" s="47"/>
      <c r="B406" s="9" t="s">
        <v>337</v>
      </c>
      <c r="C406" s="9" t="s">
        <v>324</v>
      </c>
      <c r="D406" s="17" t="s">
        <v>325</v>
      </c>
      <c r="E406" s="8">
        <v>0</v>
      </c>
      <c r="F406" s="8">
        <v>0</v>
      </c>
      <c r="G406" s="8">
        <v>0</v>
      </c>
    </row>
    <row r="407" spans="1:7" ht="51" x14ac:dyDescent="0.2">
      <c r="A407" s="47"/>
      <c r="B407" s="9" t="s">
        <v>337</v>
      </c>
      <c r="C407" s="9" t="s">
        <v>69</v>
      </c>
      <c r="D407" s="16" t="s">
        <v>70</v>
      </c>
      <c r="E407" s="8">
        <v>60</v>
      </c>
      <c r="F407" s="8">
        <v>60</v>
      </c>
      <c r="G407" s="8">
        <v>60</v>
      </c>
    </row>
    <row r="408" spans="1:7" ht="76.5" x14ac:dyDescent="0.2">
      <c r="A408" s="47"/>
      <c r="B408" s="9" t="s">
        <v>337</v>
      </c>
      <c r="C408" s="9" t="s">
        <v>71</v>
      </c>
      <c r="D408" s="16" t="s">
        <v>72</v>
      </c>
      <c r="E408" s="8">
        <v>0</v>
      </c>
      <c r="F408" s="8">
        <v>0</v>
      </c>
      <c r="G408" s="8">
        <v>0</v>
      </c>
    </row>
    <row r="409" spans="1:7" ht="178.5" x14ac:dyDescent="0.2">
      <c r="A409" s="47"/>
      <c r="B409" s="9" t="s">
        <v>337</v>
      </c>
      <c r="C409" s="9" t="s">
        <v>290</v>
      </c>
      <c r="D409" s="17" t="s">
        <v>291</v>
      </c>
      <c r="E409" s="8">
        <v>0</v>
      </c>
      <c r="F409" s="8">
        <v>0</v>
      </c>
      <c r="G409" s="8">
        <v>0</v>
      </c>
    </row>
    <row r="410" spans="1:7" ht="89.25" x14ac:dyDescent="0.2">
      <c r="A410" s="47"/>
      <c r="B410" s="9" t="s">
        <v>337</v>
      </c>
      <c r="C410" s="9" t="s">
        <v>79</v>
      </c>
      <c r="D410" s="17" t="s">
        <v>80</v>
      </c>
      <c r="E410" s="8">
        <v>0</v>
      </c>
      <c r="F410" s="8">
        <v>0</v>
      </c>
      <c r="G410" s="8">
        <v>0</v>
      </c>
    </row>
    <row r="411" spans="1:7" ht="89.25" x14ac:dyDescent="0.2">
      <c r="A411" s="47"/>
      <c r="B411" s="9" t="s">
        <v>337</v>
      </c>
      <c r="C411" s="9" t="s">
        <v>89</v>
      </c>
      <c r="D411" s="17" t="s">
        <v>90</v>
      </c>
      <c r="E411" s="8">
        <v>299</v>
      </c>
      <c r="F411" s="8">
        <v>299</v>
      </c>
      <c r="G411" s="8">
        <v>299</v>
      </c>
    </row>
    <row r="412" spans="1:7" ht="25.5" x14ac:dyDescent="0.2">
      <c r="A412" s="47"/>
      <c r="B412" s="9" t="s">
        <v>337</v>
      </c>
      <c r="C412" s="9" t="s">
        <v>91</v>
      </c>
      <c r="D412" s="16" t="s">
        <v>92</v>
      </c>
      <c r="E412" s="8">
        <v>0</v>
      </c>
      <c r="F412" s="8">
        <v>0</v>
      </c>
      <c r="G412" s="8">
        <v>0</v>
      </c>
    </row>
    <row r="413" spans="1:7" ht="25.5" x14ac:dyDescent="0.2">
      <c r="A413" s="47"/>
      <c r="B413" s="9" t="s">
        <v>337</v>
      </c>
      <c r="C413" s="9" t="s">
        <v>93</v>
      </c>
      <c r="D413" s="16" t="s">
        <v>94</v>
      </c>
      <c r="E413" s="8">
        <v>0</v>
      </c>
      <c r="F413" s="8">
        <v>0</v>
      </c>
      <c r="G413" s="8">
        <v>0</v>
      </c>
    </row>
    <row r="414" spans="1:7" ht="76.5" x14ac:dyDescent="0.2">
      <c r="A414" s="47"/>
      <c r="B414" s="9" t="s">
        <v>337</v>
      </c>
      <c r="C414" s="9" t="s">
        <v>326</v>
      </c>
      <c r="D414" s="16" t="s">
        <v>327</v>
      </c>
      <c r="E414" s="8">
        <v>5893.7</v>
      </c>
      <c r="F414" s="8">
        <v>5893.7</v>
      </c>
      <c r="G414" s="8">
        <v>5893.7</v>
      </c>
    </row>
    <row r="415" spans="1:7" ht="25.5" x14ac:dyDescent="0.2">
      <c r="A415" s="47"/>
      <c r="B415" s="9" t="s">
        <v>337</v>
      </c>
      <c r="C415" s="9" t="s">
        <v>234</v>
      </c>
      <c r="D415" s="16" t="s">
        <v>235</v>
      </c>
      <c r="E415" s="8">
        <v>0</v>
      </c>
      <c r="F415" s="8">
        <v>0</v>
      </c>
      <c r="G415" s="8">
        <v>0</v>
      </c>
    </row>
    <row r="416" spans="1:7" ht="51" x14ac:dyDescent="0.2">
      <c r="A416" s="48"/>
      <c r="B416" s="9" t="s">
        <v>337</v>
      </c>
      <c r="C416" s="9" t="s">
        <v>264</v>
      </c>
      <c r="D416" s="16" t="s">
        <v>265</v>
      </c>
      <c r="E416" s="8">
        <v>0</v>
      </c>
      <c r="F416" s="8">
        <v>0</v>
      </c>
      <c r="G416" s="8">
        <v>0</v>
      </c>
    </row>
    <row r="417" spans="1:7" x14ac:dyDescent="0.2">
      <c r="A417" s="19" t="s">
        <v>24</v>
      </c>
      <c r="B417" s="20"/>
      <c r="C417" s="20"/>
      <c r="D417" s="21"/>
      <c r="E417" s="8">
        <f>SUM(E399:E416)</f>
        <v>6252.7</v>
      </c>
      <c r="F417" s="8">
        <f t="shared" ref="F417:G417" si="36">SUM(F399:F416)</f>
        <v>6252.7</v>
      </c>
      <c r="G417" s="8">
        <f t="shared" si="36"/>
        <v>6252.7</v>
      </c>
    </row>
    <row r="418" spans="1:7" ht="38.25" x14ac:dyDescent="0.2">
      <c r="A418" s="46" t="s">
        <v>338</v>
      </c>
      <c r="B418" s="9" t="s">
        <v>339</v>
      </c>
      <c r="C418" s="9" t="s">
        <v>51</v>
      </c>
      <c r="D418" s="16" t="s">
        <v>52</v>
      </c>
      <c r="E418" s="8">
        <v>0</v>
      </c>
      <c r="F418" s="8">
        <v>0</v>
      </c>
      <c r="G418" s="8">
        <v>0</v>
      </c>
    </row>
    <row r="419" spans="1:7" ht="25.5" x14ac:dyDescent="0.2">
      <c r="A419" s="47"/>
      <c r="B419" s="9" t="s">
        <v>339</v>
      </c>
      <c r="C419" s="9" t="s">
        <v>55</v>
      </c>
      <c r="D419" s="16" t="s">
        <v>56</v>
      </c>
      <c r="E419" s="8">
        <v>0</v>
      </c>
      <c r="F419" s="8">
        <v>0</v>
      </c>
      <c r="G419" s="8">
        <v>0</v>
      </c>
    </row>
    <row r="420" spans="1:7" ht="89.25" x14ac:dyDescent="0.2">
      <c r="A420" s="47"/>
      <c r="B420" s="9" t="s">
        <v>339</v>
      </c>
      <c r="C420" s="9" t="s">
        <v>57</v>
      </c>
      <c r="D420" s="17" t="s">
        <v>58</v>
      </c>
      <c r="E420" s="8">
        <v>0</v>
      </c>
      <c r="F420" s="8">
        <v>0</v>
      </c>
      <c r="G420" s="8">
        <v>0</v>
      </c>
    </row>
    <row r="421" spans="1:7" ht="89.25" x14ac:dyDescent="0.2">
      <c r="A421" s="47"/>
      <c r="B421" s="9" t="s">
        <v>339</v>
      </c>
      <c r="C421" s="9" t="s">
        <v>59</v>
      </c>
      <c r="D421" s="17" t="s">
        <v>60</v>
      </c>
      <c r="E421" s="8">
        <v>0</v>
      </c>
      <c r="F421" s="8">
        <v>0</v>
      </c>
      <c r="G421" s="8">
        <v>0</v>
      </c>
    </row>
    <row r="422" spans="1:7" ht="89.25" x14ac:dyDescent="0.2">
      <c r="A422" s="47"/>
      <c r="B422" s="9" t="s">
        <v>339</v>
      </c>
      <c r="C422" s="9" t="s">
        <v>320</v>
      </c>
      <c r="D422" s="16" t="s">
        <v>321</v>
      </c>
      <c r="E422" s="8">
        <v>0</v>
      </c>
      <c r="F422" s="8">
        <v>0</v>
      </c>
      <c r="G422" s="8">
        <v>0</v>
      </c>
    </row>
    <row r="423" spans="1:7" ht="102" x14ac:dyDescent="0.2">
      <c r="A423" s="47"/>
      <c r="B423" s="9" t="s">
        <v>339</v>
      </c>
      <c r="C423" s="9" t="s">
        <v>322</v>
      </c>
      <c r="D423" s="17" t="s">
        <v>323</v>
      </c>
      <c r="E423" s="8">
        <v>0</v>
      </c>
      <c r="F423" s="8">
        <v>0</v>
      </c>
      <c r="G423" s="8">
        <v>0</v>
      </c>
    </row>
    <row r="424" spans="1:7" ht="102" x14ac:dyDescent="0.2">
      <c r="A424" s="47"/>
      <c r="B424" s="9" t="s">
        <v>339</v>
      </c>
      <c r="C424" s="9" t="s">
        <v>324</v>
      </c>
      <c r="D424" s="17" t="s">
        <v>325</v>
      </c>
      <c r="E424" s="8">
        <v>0</v>
      </c>
      <c r="F424" s="8">
        <v>0</v>
      </c>
      <c r="G424" s="8">
        <v>0</v>
      </c>
    </row>
    <row r="425" spans="1:7" ht="51" x14ac:dyDescent="0.2">
      <c r="A425" s="47"/>
      <c r="B425" s="9" t="s">
        <v>339</v>
      </c>
      <c r="C425" s="9" t="s">
        <v>69</v>
      </c>
      <c r="D425" s="16" t="s">
        <v>70</v>
      </c>
      <c r="E425" s="8">
        <v>36.4</v>
      </c>
      <c r="F425" s="8">
        <v>36.4</v>
      </c>
      <c r="G425" s="8">
        <v>36.4</v>
      </c>
    </row>
    <row r="426" spans="1:7" ht="76.5" x14ac:dyDescent="0.2">
      <c r="A426" s="47"/>
      <c r="B426" s="9" t="s">
        <v>339</v>
      </c>
      <c r="C426" s="9" t="s">
        <v>71</v>
      </c>
      <c r="D426" s="16" t="s">
        <v>72</v>
      </c>
      <c r="E426" s="8">
        <v>0</v>
      </c>
      <c r="F426" s="8">
        <v>0</v>
      </c>
      <c r="G426" s="8">
        <v>0</v>
      </c>
    </row>
    <row r="427" spans="1:7" ht="89.25" x14ac:dyDescent="0.2">
      <c r="A427" s="47"/>
      <c r="B427" s="9" t="s">
        <v>339</v>
      </c>
      <c r="C427" s="9" t="s">
        <v>79</v>
      </c>
      <c r="D427" s="17" t="s">
        <v>80</v>
      </c>
      <c r="E427" s="8">
        <v>0</v>
      </c>
      <c r="F427" s="8">
        <v>0</v>
      </c>
      <c r="G427" s="8">
        <v>0</v>
      </c>
    </row>
    <row r="428" spans="1:7" ht="165.75" x14ac:dyDescent="0.2">
      <c r="A428" s="47"/>
      <c r="B428" s="9" t="s">
        <v>339</v>
      </c>
      <c r="C428" s="9" t="s">
        <v>85</v>
      </c>
      <c r="D428" s="17" t="s">
        <v>86</v>
      </c>
      <c r="E428" s="8">
        <v>0</v>
      </c>
      <c r="F428" s="8">
        <v>0</v>
      </c>
      <c r="G428" s="8">
        <v>0</v>
      </c>
    </row>
    <row r="429" spans="1:7" ht="89.25" x14ac:dyDescent="0.2">
      <c r="A429" s="47"/>
      <c r="B429" s="9" t="s">
        <v>339</v>
      </c>
      <c r="C429" s="9" t="s">
        <v>89</v>
      </c>
      <c r="D429" s="17" t="s">
        <v>90</v>
      </c>
      <c r="E429" s="8">
        <v>250</v>
      </c>
      <c r="F429" s="8">
        <v>0</v>
      </c>
      <c r="G429" s="8">
        <v>0</v>
      </c>
    </row>
    <row r="430" spans="1:7" ht="25.5" x14ac:dyDescent="0.2">
      <c r="A430" s="47"/>
      <c r="B430" s="9" t="s">
        <v>339</v>
      </c>
      <c r="C430" s="9" t="s">
        <v>91</v>
      </c>
      <c r="D430" s="16" t="s">
        <v>92</v>
      </c>
      <c r="E430" s="8">
        <v>0</v>
      </c>
      <c r="F430" s="8">
        <v>0</v>
      </c>
      <c r="G430" s="8">
        <v>0</v>
      </c>
    </row>
    <row r="431" spans="1:7" ht="25.5" x14ac:dyDescent="0.2">
      <c r="A431" s="47"/>
      <c r="B431" s="9" t="s">
        <v>339</v>
      </c>
      <c r="C431" s="9" t="s">
        <v>93</v>
      </c>
      <c r="D431" s="16" t="s">
        <v>94</v>
      </c>
      <c r="E431" s="8">
        <v>0</v>
      </c>
      <c r="F431" s="8">
        <v>0</v>
      </c>
      <c r="G431" s="8">
        <v>0</v>
      </c>
    </row>
    <row r="432" spans="1:7" ht="76.5" x14ac:dyDescent="0.2">
      <c r="A432" s="47"/>
      <c r="B432" s="9" t="s">
        <v>339</v>
      </c>
      <c r="C432" s="9" t="s">
        <v>326</v>
      </c>
      <c r="D432" s="16" t="s">
        <v>327</v>
      </c>
      <c r="E432" s="8">
        <v>5990.8</v>
      </c>
      <c r="F432" s="8">
        <v>5990.8</v>
      </c>
      <c r="G432" s="8">
        <v>5990.8</v>
      </c>
    </row>
    <row r="433" spans="1:7" ht="25.5" x14ac:dyDescent="0.2">
      <c r="A433" s="47"/>
      <c r="B433" s="9" t="s">
        <v>339</v>
      </c>
      <c r="C433" s="9" t="s">
        <v>234</v>
      </c>
      <c r="D433" s="16" t="s">
        <v>235</v>
      </c>
      <c r="E433" s="8">
        <v>0</v>
      </c>
      <c r="F433" s="8">
        <v>0</v>
      </c>
      <c r="G433" s="8">
        <v>0</v>
      </c>
    </row>
    <row r="434" spans="1:7" ht="38.25" x14ac:dyDescent="0.2">
      <c r="A434" s="47"/>
      <c r="B434" s="9" t="s">
        <v>339</v>
      </c>
      <c r="C434" s="9" t="s">
        <v>328</v>
      </c>
      <c r="D434" s="16" t="s">
        <v>329</v>
      </c>
      <c r="E434" s="8">
        <v>0</v>
      </c>
      <c r="F434" s="8">
        <v>0</v>
      </c>
      <c r="G434" s="8">
        <v>0</v>
      </c>
    </row>
    <row r="435" spans="1:7" ht="51" x14ac:dyDescent="0.2">
      <c r="A435" s="48"/>
      <c r="B435" s="9" t="s">
        <v>339</v>
      </c>
      <c r="C435" s="9" t="s">
        <v>264</v>
      </c>
      <c r="D435" s="16" t="s">
        <v>265</v>
      </c>
      <c r="E435" s="8">
        <v>0</v>
      </c>
      <c r="F435" s="8">
        <v>0</v>
      </c>
      <c r="G435" s="8">
        <v>0</v>
      </c>
    </row>
    <row r="436" spans="1:7" x14ac:dyDescent="0.2">
      <c r="A436" s="19" t="s">
        <v>24</v>
      </c>
      <c r="B436" s="20"/>
      <c r="C436" s="20"/>
      <c r="D436" s="21"/>
      <c r="E436" s="8">
        <f>SUM(E418:E435)</f>
        <v>6277.2</v>
      </c>
      <c r="F436" s="8">
        <f t="shared" ref="F436:G436" si="37">SUM(F418:F435)</f>
        <v>6027.2</v>
      </c>
      <c r="G436" s="8">
        <f t="shared" si="37"/>
        <v>6027.2</v>
      </c>
    </row>
    <row r="437" spans="1:7" ht="38.25" x14ac:dyDescent="0.2">
      <c r="A437" s="47" t="s">
        <v>534</v>
      </c>
      <c r="B437" s="9" t="s">
        <v>340</v>
      </c>
      <c r="C437" s="9" t="s">
        <v>51</v>
      </c>
      <c r="D437" s="16" t="s">
        <v>52</v>
      </c>
      <c r="E437" s="8">
        <v>0</v>
      </c>
      <c r="F437" s="8">
        <v>0</v>
      </c>
      <c r="G437" s="8">
        <v>0</v>
      </c>
    </row>
    <row r="438" spans="1:7" ht="25.5" x14ac:dyDescent="0.2">
      <c r="A438" s="47"/>
      <c r="B438" s="9" t="s">
        <v>340</v>
      </c>
      <c r="C438" s="9" t="s">
        <v>55</v>
      </c>
      <c r="D438" s="16" t="s">
        <v>56</v>
      </c>
      <c r="E438" s="8">
        <v>0</v>
      </c>
      <c r="F438" s="8">
        <v>0</v>
      </c>
      <c r="G438" s="8">
        <v>0</v>
      </c>
    </row>
    <row r="439" spans="1:7" ht="89.25" x14ac:dyDescent="0.2">
      <c r="A439" s="47"/>
      <c r="B439" s="9" t="s">
        <v>340</v>
      </c>
      <c r="C439" s="9" t="s">
        <v>57</v>
      </c>
      <c r="D439" s="17" t="s">
        <v>58</v>
      </c>
      <c r="E439" s="8">
        <v>0</v>
      </c>
      <c r="F439" s="8">
        <v>0</v>
      </c>
      <c r="G439" s="8">
        <v>0</v>
      </c>
    </row>
    <row r="440" spans="1:7" ht="89.25" x14ac:dyDescent="0.2">
      <c r="A440" s="47"/>
      <c r="B440" s="9" t="s">
        <v>340</v>
      </c>
      <c r="C440" s="9" t="s">
        <v>59</v>
      </c>
      <c r="D440" s="17" t="s">
        <v>60</v>
      </c>
      <c r="E440" s="8">
        <v>0</v>
      </c>
      <c r="F440" s="8">
        <v>0</v>
      </c>
      <c r="G440" s="8">
        <v>0</v>
      </c>
    </row>
    <row r="441" spans="1:7" ht="89.25" x14ac:dyDescent="0.2">
      <c r="A441" s="47"/>
      <c r="B441" s="9" t="s">
        <v>340</v>
      </c>
      <c r="C441" s="9" t="s">
        <v>320</v>
      </c>
      <c r="D441" s="16" t="s">
        <v>321</v>
      </c>
      <c r="E441" s="8">
        <v>0</v>
      </c>
      <c r="F441" s="8">
        <v>0</v>
      </c>
      <c r="G441" s="8">
        <v>0</v>
      </c>
    </row>
    <row r="442" spans="1:7" ht="102" x14ac:dyDescent="0.2">
      <c r="A442" s="47"/>
      <c r="B442" s="9" t="s">
        <v>340</v>
      </c>
      <c r="C442" s="9" t="s">
        <v>322</v>
      </c>
      <c r="D442" s="17" t="s">
        <v>323</v>
      </c>
      <c r="E442" s="8">
        <v>0</v>
      </c>
      <c r="F442" s="8">
        <v>0</v>
      </c>
      <c r="G442" s="8">
        <v>0</v>
      </c>
    </row>
    <row r="443" spans="1:7" ht="102" x14ac:dyDescent="0.2">
      <c r="A443" s="47"/>
      <c r="B443" s="9" t="s">
        <v>340</v>
      </c>
      <c r="C443" s="9" t="s">
        <v>324</v>
      </c>
      <c r="D443" s="17" t="s">
        <v>325</v>
      </c>
      <c r="E443" s="8">
        <v>0</v>
      </c>
      <c r="F443" s="8">
        <v>0</v>
      </c>
      <c r="G443" s="8">
        <v>0</v>
      </c>
    </row>
    <row r="444" spans="1:7" ht="51" x14ac:dyDescent="0.2">
      <c r="A444" s="47"/>
      <c r="B444" s="9" t="s">
        <v>340</v>
      </c>
      <c r="C444" s="9" t="s">
        <v>69</v>
      </c>
      <c r="D444" s="16" t="s">
        <v>70</v>
      </c>
      <c r="E444" s="8">
        <v>220</v>
      </c>
      <c r="F444" s="8">
        <v>220</v>
      </c>
      <c r="G444" s="8">
        <v>220</v>
      </c>
    </row>
    <row r="445" spans="1:7" ht="76.5" x14ac:dyDescent="0.2">
      <c r="A445" s="47"/>
      <c r="B445" s="9" t="s">
        <v>340</v>
      </c>
      <c r="C445" s="9" t="s">
        <v>71</v>
      </c>
      <c r="D445" s="16" t="s">
        <v>72</v>
      </c>
      <c r="E445" s="8">
        <v>0</v>
      </c>
      <c r="F445" s="8">
        <v>0</v>
      </c>
      <c r="G445" s="8">
        <v>0</v>
      </c>
    </row>
    <row r="446" spans="1:7" ht="89.25" x14ac:dyDescent="0.2">
      <c r="A446" s="47"/>
      <c r="B446" s="9" t="s">
        <v>340</v>
      </c>
      <c r="C446" s="9" t="s">
        <v>79</v>
      </c>
      <c r="D446" s="17" t="s">
        <v>80</v>
      </c>
      <c r="E446" s="8">
        <v>0</v>
      </c>
      <c r="F446" s="8">
        <v>0</v>
      </c>
      <c r="G446" s="8">
        <v>0</v>
      </c>
    </row>
    <row r="447" spans="1:7" ht="51" x14ac:dyDescent="0.2">
      <c r="A447" s="47"/>
      <c r="B447" s="9" t="s">
        <v>340</v>
      </c>
      <c r="C447" s="9" t="s">
        <v>81</v>
      </c>
      <c r="D447" s="16" t="s">
        <v>82</v>
      </c>
      <c r="E447" s="8">
        <v>0</v>
      </c>
      <c r="F447" s="8">
        <v>0</v>
      </c>
      <c r="G447" s="8">
        <v>0</v>
      </c>
    </row>
    <row r="448" spans="1:7" ht="63.75" x14ac:dyDescent="0.2">
      <c r="A448" s="47"/>
      <c r="B448" s="9" t="s">
        <v>340</v>
      </c>
      <c r="C448" s="9" t="s">
        <v>83</v>
      </c>
      <c r="D448" s="16" t="s">
        <v>84</v>
      </c>
      <c r="E448" s="8">
        <v>0</v>
      </c>
      <c r="F448" s="8">
        <v>0</v>
      </c>
      <c r="G448" s="8">
        <v>0</v>
      </c>
    </row>
    <row r="449" spans="1:7" ht="165.75" x14ac:dyDescent="0.2">
      <c r="A449" s="47"/>
      <c r="B449" s="9" t="s">
        <v>340</v>
      </c>
      <c r="C449" s="9" t="s">
        <v>85</v>
      </c>
      <c r="D449" s="17" t="s">
        <v>86</v>
      </c>
      <c r="E449" s="8">
        <v>0</v>
      </c>
      <c r="F449" s="8">
        <v>0</v>
      </c>
      <c r="G449" s="8">
        <v>0</v>
      </c>
    </row>
    <row r="450" spans="1:7" ht="114.75" x14ac:dyDescent="0.2">
      <c r="A450" s="47"/>
      <c r="B450" s="9" t="s">
        <v>340</v>
      </c>
      <c r="C450" s="9" t="s">
        <v>87</v>
      </c>
      <c r="D450" s="17" t="s">
        <v>88</v>
      </c>
      <c r="E450" s="8">
        <v>0</v>
      </c>
      <c r="F450" s="8">
        <v>0</v>
      </c>
      <c r="G450" s="8">
        <v>0</v>
      </c>
    </row>
    <row r="451" spans="1:7" ht="89.25" x14ac:dyDescent="0.2">
      <c r="A451" s="47"/>
      <c r="B451" s="9" t="s">
        <v>340</v>
      </c>
      <c r="C451" s="9" t="s">
        <v>89</v>
      </c>
      <c r="D451" s="17" t="s">
        <v>90</v>
      </c>
      <c r="E451" s="8">
        <f>1400-1070</f>
        <v>330</v>
      </c>
      <c r="F451" s="8">
        <v>1200</v>
      </c>
      <c r="G451" s="8">
        <v>1000</v>
      </c>
    </row>
    <row r="452" spans="1:7" ht="25.5" x14ac:dyDescent="0.2">
      <c r="A452" s="47"/>
      <c r="B452" s="9" t="s">
        <v>340</v>
      </c>
      <c r="C452" s="9" t="s">
        <v>91</v>
      </c>
      <c r="D452" s="16" t="s">
        <v>92</v>
      </c>
      <c r="E452" s="8">
        <v>0</v>
      </c>
      <c r="F452" s="8">
        <v>0</v>
      </c>
      <c r="G452" s="8">
        <v>0</v>
      </c>
    </row>
    <row r="453" spans="1:7" ht="25.5" x14ac:dyDescent="0.2">
      <c r="A453" s="47"/>
      <c r="B453" s="9" t="s">
        <v>340</v>
      </c>
      <c r="C453" s="9" t="s">
        <v>93</v>
      </c>
      <c r="D453" s="16" t="s">
        <v>94</v>
      </c>
      <c r="E453" s="8">
        <v>0</v>
      </c>
      <c r="F453" s="8">
        <v>0</v>
      </c>
      <c r="G453" s="8">
        <v>0</v>
      </c>
    </row>
    <row r="454" spans="1:7" ht="76.5" x14ac:dyDescent="0.2">
      <c r="A454" s="47"/>
      <c r="B454" s="9" t="s">
        <v>340</v>
      </c>
      <c r="C454" s="9" t="s">
        <v>326</v>
      </c>
      <c r="D454" s="16" t="s">
        <v>327</v>
      </c>
      <c r="E454" s="8">
        <v>5469.4</v>
      </c>
      <c r="F454" s="8">
        <v>5469.4</v>
      </c>
      <c r="G454" s="8">
        <v>5469.4</v>
      </c>
    </row>
    <row r="455" spans="1:7" ht="25.5" x14ac:dyDescent="0.2">
      <c r="A455" s="47"/>
      <c r="B455" s="9" t="s">
        <v>340</v>
      </c>
      <c r="C455" s="9" t="s">
        <v>234</v>
      </c>
      <c r="D455" s="16" t="s">
        <v>235</v>
      </c>
      <c r="E455" s="8">
        <v>0</v>
      </c>
      <c r="F455" s="8">
        <v>0</v>
      </c>
      <c r="G455" s="8">
        <v>0</v>
      </c>
    </row>
    <row r="456" spans="1:7" ht="51" x14ac:dyDescent="0.2">
      <c r="A456" s="48"/>
      <c r="B456" s="9" t="s">
        <v>340</v>
      </c>
      <c r="C456" s="9" t="s">
        <v>264</v>
      </c>
      <c r="D456" s="16" t="s">
        <v>265</v>
      </c>
      <c r="E456" s="8">
        <v>0</v>
      </c>
      <c r="F456" s="8">
        <v>0</v>
      </c>
      <c r="G456" s="8">
        <v>0</v>
      </c>
    </row>
    <row r="457" spans="1:7" x14ac:dyDescent="0.2">
      <c r="A457" s="19" t="s">
        <v>24</v>
      </c>
      <c r="B457" s="20"/>
      <c r="C457" s="20"/>
      <c r="D457" s="21"/>
      <c r="E457" s="8">
        <f>SUM(E437:E456)</f>
        <v>6019.4</v>
      </c>
      <c r="F457" s="8">
        <f t="shared" ref="F457:G457" si="38">SUM(F437:F456)</f>
        <v>6889.4</v>
      </c>
      <c r="G457" s="8">
        <f t="shared" si="38"/>
        <v>6689.4</v>
      </c>
    </row>
    <row r="458" spans="1:7" ht="38.25" x14ac:dyDescent="0.2">
      <c r="A458" s="46" t="s">
        <v>341</v>
      </c>
      <c r="B458" s="9" t="s">
        <v>342</v>
      </c>
      <c r="C458" s="9" t="s">
        <v>51</v>
      </c>
      <c r="D458" s="16" t="s">
        <v>52</v>
      </c>
      <c r="E458" s="8">
        <v>0</v>
      </c>
      <c r="F458" s="8">
        <v>0</v>
      </c>
      <c r="G458" s="8">
        <v>0</v>
      </c>
    </row>
    <row r="459" spans="1:7" ht="38.25" x14ac:dyDescent="0.2">
      <c r="A459" s="47"/>
      <c r="B459" s="9" t="s">
        <v>342</v>
      </c>
      <c r="C459" s="9" t="s">
        <v>53</v>
      </c>
      <c r="D459" s="16" t="s">
        <v>54</v>
      </c>
      <c r="E459" s="8">
        <v>0</v>
      </c>
      <c r="F459" s="8">
        <v>0</v>
      </c>
      <c r="G459" s="8">
        <v>0</v>
      </c>
    </row>
    <row r="460" spans="1:7" ht="25.5" x14ac:dyDescent="0.2">
      <c r="A460" s="47"/>
      <c r="B460" s="9" t="s">
        <v>342</v>
      </c>
      <c r="C460" s="9" t="s">
        <v>55</v>
      </c>
      <c r="D460" s="16" t="s">
        <v>56</v>
      </c>
      <c r="E460" s="8">
        <v>0</v>
      </c>
      <c r="F460" s="8">
        <v>0</v>
      </c>
      <c r="G460" s="8">
        <v>0</v>
      </c>
    </row>
    <row r="461" spans="1:7" ht="89.25" x14ac:dyDescent="0.2">
      <c r="A461" s="47"/>
      <c r="B461" s="9" t="s">
        <v>342</v>
      </c>
      <c r="C461" s="9" t="s">
        <v>57</v>
      </c>
      <c r="D461" s="17" t="s">
        <v>58</v>
      </c>
      <c r="E461" s="8">
        <v>0</v>
      </c>
      <c r="F461" s="8">
        <v>0</v>
      </c>
      <c r="G461" s="8">
        <v>0</v>
      </c>
    </row>
    <row r="462" spans="1:7" ht="89.25" x14ac:dyDescent="0.2">
      <c r="A462" s="47"/>
      <c r="B462" s="9" t="s">
        <v>342</v>
      </c>
      <c r="C462" s="9" t="s">
        <v>59</v>
      </c>
      <c r="D462" s="17" t="s">
        <v>60</v>
      </c>
      <c r="E462" s="8">
        <v>0</v>
      </c>
      <c r="F462" s="8">
        <v>0</v>
      </c>
      <c r="G462" s="8">
        <v>0</v>
      </c>
    </row>
    <row r="463" spans="1:7" ht="89.25" x14ac:dyDescent="0.2">
      <c r="A463" s="47"/>
      <c r="B463" s="9" t="s">
        <v>342</v>
      </c>
      <c r="C463" s="9" t="s">
        <v>320</v>
      </c>
      <c r="D463" s="16" t="s">
        <v>321</v>
      </c>
      <c r="E463" s="8">
        <v>0</v>
      </c>
      <c r="F463" s="8">
        <v>0</v>
      </c>
      <c r="G463" s="8">
        <v>0</v>
      </c>
    </row>
    <row r="464" spans="1:7" ht="102" x14ac:dyDescent="0.2">
      <c r="A464" s="47"/>
      <c r="B464" s="9" t="s">
        <v>342</v>
      </c>
      <c r="C464" s="9" t="s">
        <v>322</v>
      </c>
      <c r="D464" s="17" t="s">
        <v>323</v>
      </c>
      <c r="E464" s="8">
        <v>0</v>
      </c>
      <c r="F464" s="8">
        <v>0</v>
      </c>
      <c r="G464" s="8">
        <v>0</v>
      </c>
    </row>
    <row r="465" spans="1:7" ht="102" x14ac:dyDescent="0.2">
      <c r="A465" s="47"/>
      <c r="B465" s="9" t="s">
        <v>342</v>
      </c>
      <c r="C465" s="9" t="s">
        <v>324</v>
      </c>
      <c r="D465" s="17" t="s">
        <v>325</v>
      </c>
      <c r="E465" s="8">
        <v>0</v>
      </c>
      <c r="F465" s="8">
        <v>0</v>
      </c>
      <c r="G465" s="8">
        <v>0</v>
      </c>
    </row>
    <row r="466" spans="1:7" ht="51" x14ac:dyDescent="0.2">
      <c r="A466" s="47"/>
      <c r="B466" s="9" t="s">
        <v>342</v>
      </c>
      <c r="C466" s="9" t="s">
        <v>69</v>
      </c>
      <c r="D466" s="16" t="s">
        <v>70</v>
      </c>
      <c r="E466" s="8">
        <v>122</v>
      </c>
      <c r="F466" s="8">
        <v>122</v>
      </c>
      <c r="G466" s="8">
        <v>122</v>
      </c>
    </row>
    <row r="467" spans="1:7" ht="76.5" x14ac:dyDescent="0.2">
      <c r="A467" s="47"/>
      <c r="B467" s="9" t="s">
        <v>342</v>
      </c>
      <c r="C467" s="9" t="s">
        <v>71</v>
      </c>
      <c r="D467" s="16" t="s">
        <v>72</v>
      </c>
      <c r="E467" s="8">
        <v>0</v>
      </c>
      <c r="F467" s="8">
        <v>0</v>
      </c>
      <c r="G467" s="8">
        <v>0</v>
      </c>
    </row>
    <row r="468" spans="1:7" ht="89.25" x14ac:dyDescent="0.2">
      <c r="A468" s="47"/>
      <c r="B468" s="9" t="s">
        <v>342</v>
      </c>
      <c r="C468" s="9" t="s">
        <v>79</v>
      </c>
      <c r="D468" s="17" t="s">
        <v>80</v>
      </c>
      <c r="E468" s="8">
        <v>0</v>
      </c>
      <c r="F468" s="8">
        <v>0</v>
      </c>
      <c r="G468" s="8">
        <v>0</v>
      </c>
    </row>
    <row r="469" spans="1:7" ht="165.75" x14ac:dyDescent="0.2">
      <c r="A469" s="47"/>
      <c r="B469" s="9" t="s">
        <v>342</v>
      </c>
      <c r="C469" s="9" t="s">
        <v>85</v>
      </c>
      <c r="D469" s="17" t="s">
        <v>86</v>
      </c>
      <c r="E469" s="8">
        <v>0</v>
      </c>
      <c r="F469" s="8">
        <v>0</v>
      </c>
      <c r="G469" s="8">
        <v>0</v>
      </c>
    </row>
    <row r="470" spans="1:7" ht="114.75" x14ac:dyDescent="0.2">
      <c r="A470" s="47"/>
      <c r="B470" s="9" t="s">
        <v>342</v>
      </c>
      <c r="C470" s="9" t="s">
        <v>87</v>
      </c>
      <c r="D470" s="17" t="s">
        <v>88</v>
      </c>
      <c r="E470" s="8">
        <v>0</v>
      </c>
      <c r="F470" s="8">
        <v>0</v>
      </c>
      <c r="G470" s="8">
        <v>0</v>
      </c>
    </row>
    <row r="471" spans="1:7" ht="89.25" x14ac:dyDescent="0.2">
      <c r="A471" s="47"/>
      <c r="B471" s="9" t="s">
        <v>342</v>
      </c>
      <c r="C471" s="9" t="s">
        <v>89</v>
      </c>
      <c r="D471" s="17" t="s">
        <v>90</v>
      </c>
      <c r="E471" s="8">
        <v>324.5</v>
      </c>
      <c r="F471" s="8">
        <v>324.5</v>
      </c>
      <c r="G471" s="8">
        <v>324.5</v>
      </c>
    </row>
    <row r="472" spans="1:7" ht="25.5" x14ac:dyDescent="0.2">
      <c r="A472" s="47"/>
      <c r="B472" s="9" t="s">
        <v>342</v>
      </c>
      <c r="C472" s="9" t="s">
        <v>91</v>
      </c>
      <c r="D472" s="16" t="s">
        <v>92</v>
      </c>
      <c r="E472" s="8">
        <v>0</v>
      </c>
      <c r="F472" s="8">
        <v>0</v>
      </c>
      <c r="G472" s="8">
        <v>0</v>
      </c>
    </row>
    <row r="473" spans="1:7" ht="25.5" x14ac:dyDescent="0.2">
      <c r="A473" s="47"/>
      <c r="B473" s="9" t="s">
        <v>342</v>
      </c>
      <c r="C473" s="9" t="s">
        <v>93</v>
      </c>
      <c r="D473" s="16" t="s">
        <v>94</v>
      </c>
      <c r="E473" s="8">
        <v>0</v>
      </c>
      <c r="F473" s="8">
        <v>0</v>
      </c>
      <c r="G473" s="8">
        <v>0</v>
      </c>
    </row>
    <row r="474" spans="1:7" x14ac:dyDescent="0.2">
      <c r="A474" s="47"/>
      <c r="B474" s="9" t="s">
        <v>342</v>
      </c>
      <c r="C474" s="9" t="s">
        <v>95</v>
      </c>
      <c r="D474" s="16" t="s">
        <v>96</v>
      </c>
      <c r="E474" s="8">
        <v>0</v>
      </c>
      <c r="F474" s="8">
        <v>0</v>
      </c>
      <c r="G474" s="8">
        <v>0</v>
      </c>
    </row>
    <row r="475" spans="1:7" ht="76.5" x14ac:dyDescent="0.2">
      <c r="A475" s="47"/>
      <c r="B475" s="9" t="s">
        <v>342</v>
      </c>
      <c r="C475" s="9" t="s">
        <v>326</v>
      </c>
      <c r="D475" s="16" t="s">
        <v>327</v>
      </c>
      <c r="E475" s="8">
        <v>4758.8</v>
      </c>
      <c r="F475" s="8">
        <v>4758.8</v>
      </c>
      <c r="G475" s="8">
        <v>4758.8</v>
      </c>
    </row>
    <row r="476" spans="1:7" ht="25.5" x14ac:dyDescent="0.2">
      <c r="A476" s="47"/>
      <c r="B476" s="9" t="s">
        <v>342</v>
      </c>
      <c r="C476" s="9" t="s">
        <v>234</v>
      </c>
      <c r="D476" s="16" t="s">
        <v>235</v>
      </c>
      <c r="E476" s="8">
        <v>0</v>
      </c>
      <c r="F476" s="8">
        <v>0</v>
      </c>
      <c r="G476" s="8">
        <v>0</v>
      </c>
    </row>
    <row r="477" spans="1:7" ht="38.25" x14ac:dyDescent="0.2">
      <c r="A477" s="47"/>
      <c r="B477" s="9" t="s">
        <v>342</v>
      </c>
      <c r="C477" s="9" t="s">
        <v>328</v>
      </c>
      <c r="D477" s="16" t="s">
        <v>329</v>
      </c>
      <c r="E477" s="8">
        <v>0</v>
      </c>
      <c r="F477" s="8">
        <v>0</v>
      </c>
      <c r="G477" s="8">
        <v>0</v>
      </c>
    </row>
    <row r="478" spans="1:7" ht="51" x14ac:dyDescent="0.2">
      <c r="A478" s="48"/>
      <c r="B478" s="9" t="s">
        <v>342</v>
      </c>
      <c r="C478" s="9" t="s">
        <v>264</v>
      </c>
      <c r="D478" s="16" t="s">
        <v>265</v>
      </c>
      <c r="E478" s="8">
        <v>0</v>
      </c>
      <c r="F478" s="8">
        <v>0</v>
      </c>
      <c r="G478" s="8">
        <v>0</v>
      </c>
    </row>
    <row r="479" spans="1:7" x14ac:dyDescent="0.2">
      <c r="A479" s="19" t="s">
        <v>24</v>
      </c>
      <c r="B479" s="20"/>
      <c r="C479" s="20"/>
      <c r="D479" s="21"/>
      <c r="E479" s="8">
        <f>SUM(E458:E478)</f>
        <v>5205.3</v>
      </c>
      <c r="F479" s="8">
        <f t="shared" ref="F479:G479" si="39">SUM(F458:F478)</f>
        <v>5205.3</v>
      </c>
      <c r="G479" s="8">
        <f t="shared" si="39"/>
        <v>5205.3</v>
      </c>
    </row>
    <row r="480" spans="1:7" ht="102" x14ac:dyDescent="0.2">
      <c r="A480" s="46" t="s">
        <v>343</v>
      </c>
      <c r="B480" s="9" t="s">
        <v>344</v>
      </c>
      <c r="C480" s="9" t="s">
        <v>332</v>
      </c>
      <c r="D480" s="17" t="s">
        <v>333</v>
      </c>
      <c r="E480" s="8">
        <v>0</v>
      </c>
      <c r="F480" s="8">
        <v>0</v>
      </c>
      <c r="G480" s="8">
        <v>0</v>
      </c>
    </row>
    <row r="481" spans="1:7" ht="38.25" x14ac:dyDescent="0.2">
      <c r="A481" s="47"/>
      <c r="B481" s="9" t="s">
        <v>344</v>
      </c>
      <c r="C481" s="9" t="s">
        <v>51</v>
      </c>
      <c r="D481" s="16" t="s">
        <v>52</v>
      </c>
      <c r="E481" s="8">
        <v>0</v>
      </c>
      <c r="F481" s="8">
        <v>0</v>
      </c>
      <c r="G481" s="8">
        <v>0</v>
      </c>
    </row>
    <row r="482" spans="1:7" ht="25.5" x14ac:dyDescent="0.2">
      <c r="A482" s="47"/>
      <c r="B482" s="9" t="s">
        <v>344</v>
      </c>
      <c r="C482" s="9" t="s">
        <v>55</v>
      </c>
      <c r="D482" s="16" t="s">
        <v>56</v>
      </c>
      <c r="E482" s="8">
        <v>0</v>
      </c>
      <c r="F482" s="8">
        <v>0</v>
      </c>
      <c r="G482" s="8">
        <v>0</v>
      </c>
    </row>
    <row r="483" spans="1:7" ht="89.25" x14ac:dyDescent="0.2">
      <c r="A483" s="47"/>
      <c r="B483" s="9" t="s">
        <v>344</v>
      </c>
      <c r="C483" s="9" t="s">
        <v>57</v>
      </c>
      <c r="D483" s="17" t="s">
        <v>58</v>
      </c>
      <c r="E483" s="8">
        <v>0</v>
      </c>
      <c r="F483" s="8">
        <v>0</v>
      </c>
      <c r="G483" s="8">
        <v>0</v>
      </c>
    </row>
    <row r="484" spans="1:7" ht="89.25" x14ac:dyDescent="0.2">
      <c r="A484" s="47"/>
      <c r="B484" s="9" t="s">
        <v>344</v>
      </c>
      <c r="C484" s="9" t="s">
        <v>59</v>
      </c>
      <c r="D484" s="17" t="s">
        <v>60</v>
      </c>
      <c r="E484" s="8">
        <v>0</v>
      </c>
      <c r="F484" s="8">
        <v>0</v>
      </c>
      <c r="G484" s="8">
        <v>0</v>
      </c>
    </row>
    <row r="485" spans="1:7" ht="89.25" x14ac:dyDescent="0.2">
      <c r="A485" s="47"/>
      <c r="B485" s="9" t="s">
        <v>344</v>
      </c>
      <c r="C485" s="9" t="s">
        <v>320</v>
      </c>
      <c r="D485" s="16" t="s">
        <v>321</v>
      </c>
      <c r="E485" s="8">
        <v>0</v>
      </c>
      <c r="F485" s="8">
        <v>0</v>
      </c>
      <c r="G485" s="8">
        <v>0</v>
      </c>
    </row>
    <row r="486" spans="1:7" ht="102" x14ac:dyDescent="0.2">
      <c r="A486" s="47"/>
      <c r="B486" s="9" t="s">
        <v>344</v>
      </c>
      <c r="C486" s="9" t="s">
        <v>322</v>
      </c>
      <c r="D486" s="17" t="s">
        <v>323</v>
      </c>
      <c r="E486" s="8">
        <v>0</v>
      </c>
      <c r="F486" s="8">
        <v>0</v>
      </c>
      <c r="G486" s="8">
        <v>0</v>
      </c>
    </row>
    <row r="487" spans="1:7" ht="102" x14ac:dyDescent="0.2">
      <c r="A487" s="47"/>
      <c r="B487" s="9" t="s">
        <v>344</v>
      </c>
      <c r="C487" s="9" t="s">
        <v>324</v>
      </c>
      <c r="D487" s="17" t="s">
        <v>325</v>
      </c>
      <c r="E487" s="8">
        <v>0</v>
      </c>
      <c r="F487" s="8">
        <v>0</v>
      </c>
      <c r="G487" s="8">
        <v>0</v>
      </c>
    </row>
    <row r="488" spans="1:7" ht="51" x14ac:dyDescent="0.2">
      <c r="A488" s="47"/>
      <c r="B488" s="9" t="s">
        <v>344</v>
      </c>
      <c r="C488" s="9" t="s">
        <v>69</v>
      </c>
      <c r="D488" s="16" t="s">
        <v>70</v>
      </c>
      <c r="E488" s="8">
        <v>0</v>
      </c>
      <c r="F488" s="8">
        <v>0</v>
      </c>
      <c r="G488" s="8">
        <v>0</v>
      </c>
    </row>
    <row r="489" spans="1:7" ht="76.5" x14ac:dyDescent="0.2">
      <c r="A489" s="47"/>
      <c r="B489" s="9" t="s">
        <v>344</v>
      </c>
      <c r="C489" s="9" t="s">
        <v>71</v>
      </c>
      <c r="D489" s="16" t="s">
        <v>72</v>
      </c>
      <c r="E489" s="8">
        <v>0</v>
      </c>
      <c r="F489" s="8">
        <v>0</v>
      </c>
      <c r="G489" s="8">
        <v>0</v>
      </c>
    </row>
    <row r="490" spans="1:7" ht="178.5" x14ac:dyDescent="0.2">
      <c r="A490" s="47"/>
      <c r="B490" s="9" t="s">
        <v>344</v>
      </c>
      <c r="C490" s="9" t="s">
        <v>290</v>
      </c>
      <c r="D490" s="17" t="s">
        <v>291</v>
      </c>
      <c r="E490" s="8">
        <v>0</v>
      </c>
      <c r="F490" s="8">
        <v>0</v>
      </c>
      <c r="G490" s="8">
        <v>0</v>
      </c>
    </row>
    <row r="491" spans="1:7" ht="89.25" x14ac:dyDescent="0.2">
      <c r="A491" s="47"/>
      <c r="B491" s="9" t="s">
        <v>344</v>
      </c>
      <c r="C491" s="9" t="s">
        <v>79</v>
      </c>
      <c r="D491" s="17" t="s">
        <v>80</v>
      </c>
      <c r="E491" s="8">
        <v>0</v>
      </c>
      <c r="F491" s="8">
        <v>0</v>
      </c>
      <c r="G491" s="8">
        <v>0</v>
      </c>
    </row>
    <row r="492" spans="1:7" ht="89.25" x14ac:dyDescent="0.2">
      <c r="A492" s="47"/>
      <c r="B492" s="9" t="s">
        <v>344</v>
      </c>
      <c r="C492" s="9" t="s">
        <v>89</v>
      </c>
      <c r="D492" s="17" t="s">
        <v>90</v>
      </c>
      <c r="E492" s="8">
        <v>39.299999999999997</v>
      </c>
      <c r="F492" s="8">
        <v>39.299999999999997</v>
      </c>
      <c r="G492" s="8">
        <v>39.299999999999997</v>
      </c>
    </row>
    <row r="493" spans="1:7" ht="25.5" x14ac:dyDescent="0.2">
      <c r="A493" s="47"/>
      <c r="B493" s="9" t="s">
        <v>344</v>
      </c>
      <c r="C493" s="9" t="s">
        <v>91</v>
      </c>
      <c r="D493" s="16" t="s">
        <v>92</v>
      </c>
      <c r="E493" s="8">
        <v>0</v>
      </c>
      <c r="F493" s="8">
        <v>0</v>
      </c>
      <c r="G493" s="8">
        <v>0</v>
      </c>
    </row>
    <row r="494" spans="1:7" ht="25.5" x14ac:dyDescent="0.2">
      <c r="A494" s="47"/>
      <c r="B494" s="9" t="s">
        <v>344</v>
      </c>
      <c r="C494" s="9" t="s">
        <v>93</v>
      </c>
      <c r="D494" s="16" t="s">
        <v>94</v>
      </c>
      <c r="E494" s="8">
        <v>0</v>
      </c>
      <c r="F494" s="8">
        <v>0</v>
      </c>
      <c r="G494" s="8">
        <v>0</v>
      </c>
    </row>
    <row r="495" spans="1:7" ht="76.5" x14ac:dyDescent="0.2">
      <c r="A495" s="47"/>
      <c r="B495" s="9" t="s">
        <v>344</v>
      </c>
      <c r="C495" s="9" t="s">
        <v>326</v>
      </c>
      <c r="D495" s="16" t="s">
        <v>327</v>
      </c>
      <c r="E495" s="8">
        <v>581.29999999999995</v>
      </c>
      <c r="F495" s="8">
        <v>581.29999999999995</v>
      </c>
      <c r="G495" s="8">
        <v>581.29999999999995</v>
      </c>
    </row>
    <row r="496" spans="1:7" ht="25.5" x14ac:dyDescent="0.2">
      <c r="A496" s="47"/>
      <c r="B496" s="9" t="s">
        <v>344</v>
      </c>
      <c r="C496" s="9" t="s">
        <v>234</v>
      </c>
      <c r="D496" s="16" t="s">
        <v>235</v>
      </c>
      <c r="E496" s="8">
        <v>0</v>
      </c>
      <c r="F496" s="8">
        <v>0</v>
      </c>
      <c r="G496" s="8">
        <v>0</v>
      </c>
    </row>
    <row r="497" spans="1:7" ht="51" x14ac:dyDescent="0.2">
      <c r="A497" s="48"/>
      <c r="B497" s="9" t="s">
        <v>344</v>
      </c>
      <c r="C497" s="9" t="s">
        <v>264</v>
      </c>
      <c r="D497" s="16" t="s">
        <v>265</v>
      </c>
      <c r="E497" s="8">
        <v>0</v>
      </c>
      <c r="F497" s="8">
        <v>0</v>
      </c>
      <c r="G497" s="8">
        <v>0</v>
      </c>
    </row>
    <row r="498" spans="1:7" x14ac:dyDescent="0.2">
      <c r="A498" s="19" t="s">
        <v>24</v>
      </c>
      <c r="B498" s="20"/>
      <c r="C498" s="20"/>
      <c r="D498" s="21"/>
      <c r="E498" s="8">
        <f>SUM(E480:E497)</f>
        <v>620.59999999999991</v>
      </c>
      <c r="F498" s="8">
        <f t="shared" ref="F498:G498" si="40">SUM(F480:F497)</f>
        <v>620.59999999999991</v>
      </c>
      <c r="G498" s="8">
        <f t="shared" si="40"/>
        <v>620.59999999999991</v>
      </c>
    </row>
    <row r="499" spans="1:7" ht="127.5" x14ac:dyDescent="0.2">
      <c r="A499" s="46" t="s">
        <v>345</v>
      </c>
      <c r="B499" s="9" t="s">
        <v>346</v>
      </c>
      <c r="C499" s="9" t="s">
        <v>288</v>
      </c>
      <c r="D499" s="17" t="s">
        <v>289</v>
      </c>
      <c r="E499" s="8">
        <v>0</v>
      </c>
      <c r="F499" s="8">
        <v>0</v>
      </c>
      <c r="G499" s="8">
        <v>0</v>
      </c>
    </row>
    <row r="500" spans="1:7" ht="63.75" x14ac:dyDescent="0.2">
      <c r="A500" s="47"/>
      <c r="B500" s="9" t="s">
        <v>346</v>
      </c>
      <c r="C500" s="9" t="s">
        <v>347</v>
      </c>
      <c r="D500" s="16" t="s">
        <v>348</v>
      </c>
      <c r="E500" s="8">
        <f>1500+9096</f>
        <v>10596</v>
      </c>
      <c r="F500" s="8">
        <v>1210</v>
      </c>
      <c r="G500" s="8">
        <v>1422</v>
      </c>
    </row>
    <row r="501" spans="1:7" ht="76.5" x14ac:dyDescent="0.2">
      <c r="A501" s="47"/>
      <c r="B501" s="9" t="s">
        <v>346</v>
      </c>
      <c r="C501" s="9" t="s">
        <v>49</v>
      </c>
      <c r="D501" s="16" t="s">
        <v>50</v>
      </c>
      <c r="E501" s="8">
        <v>0</v>
      </c>
      <c r="F501" s="8">
        <v>0</v>
      </c>
      <c r="G501" s="8">
        <v>0</v>
      </c>
    </row>
    <row r="502" spans="1:7" ht="38.25" x14ac:dyDescent="0.2">
      <c r="A502" s="47"/>
      <c r="B502" s="9" t="s">
        <v>346</v>
      </c>
      <c r="C502" s="9" t="s">
        <v>51</v>
      </c>
      <c r="D502" s="16" t="s">
        <v>52</v>
      </c>
      <c r="E502" s="8">
        <v>529.9</v>
      </c>
      <c r="F502" s="8">
        <v>0</v>
      </c>
      <c r="G502" s="8">
        <v>0</v>
      </c>
    </row>
    <row r="503" spans="1:7" ht="25.5" x14ac:dyDescent="0.2">
      <c r="A503" s="47"/>
      <c r="B503" s="9" t="s">
        <v>346</v>
      </c>
      <c r="C503" s="9" t="s">
        <v>55</v>
      </c>
      <c r="D503" s="16" t="s">
        <v>56</v>
      </c>
      <c r="E503" s="8">
        <v>0</v>
      </c>
      <c r="F503" s="8">
        <v>0</v>
      </c>
      <c r="G503" s="8">
        <v>0</v>
      </c>
    </row>
    <row r="504" spans="1:7" ht="89.25" x14ac:dyDescent="0.2">
      <c r="A504" s="47"/>
      <c r="B504" s="9" t="s">
        <v>346</v>
      </c>
      <c r="C504" s="9" t="s">
        <v>57</v>
      </c>
      <c r="D504" s="17" t="s">
        <v>58</v>
      </c>
      <c r="E504" s="8">
        <v>0</v>
      </c>
      <c r="F504" s="8">
        <v>0</v>
      </c>
      <c r="G504" s="8">
        <v>0</v>
      </c>
    </row>
    <row r="505" spans="1:7" ht="89.25" x14ac:dyDescent="0.2">
      <c r="A505" s="47"/>
      <c r="B505" s="9" t="s">
        <v>346</v>
      </c>
      <c r="C505" s="9" t="s">
        <v>59</v>
      </c>
      <c r="D505" s="17" t="s">
        <v>60</v>
      </c>
      <c r="E505" s="8">
        <v>0</v>
      </c>
      <c r="F505" s="8">
        <v>0</v>
      </c>
      <c r="G505" s="8">
        <v>0</v>
      </c>
    </row>
    <row r="506" spans="1:7" ht="76.5" x14ac:dyDescent="0.2">
      <c r="A506" s="47"/>
      <c r="B506" s="9" t="s">
        <v>346</v>
      </c>
      <c r="C506" s="9" t="s">
        <v>222</v>
      </c>
      <c r="D506" s="16" t="s">
        <v>223</v>
      </c>
      <c r="E506" s="8">
        <v>0</v>
      </c>
      <c r="F506" s="8">
        <v>0</v>
      </c>
      <c r="G506" s="8">
        <v>0</v>
      </c>
    </row>
    <row r="507" spans="1:7" ht="51" x14ac:dyDescent="0.2">
      <c r="A507" s="47"/>
      <c r="B507" s="9" t="s">
        <v>346</v>
      </c>
      <c r="C507" s="9" t="s">
        <v>69</v>
      </c>
      <c r="D507" s="16" t="s">
        <v>70</v>
      </c>
      <c r="E507" s="8">
        <v>0</v>
      </c>
      <c r="F507" s="8">
        <v>0</v>
      </c>
      <c r="G507" s="8">
        <v>0</v>
      </c>
    </row>
    <row r="508" spans="1:7" ht="76.5" x14ac:dyDescent="0.2">
      <c r="A508" s="47"/>
      <c r="B508" s="9" t="s">
        <v>346</v>
      </c>
      <c r="C508" s="9" t="s">
        <v>71</v>
      </c>
      <c r="D508" s="16" t="s">
        <v>72</v>
      </c>
      <c r="E508" s="8">
        <v>69.599999999999994</v>
      </c>
      <c r="F508" s="8">
        <v>0</v>
      </c>
      <c r="G508" s="8">
        <v>0</v>
      </c>
    </row>
    <row r="509" spans="1:7" ht="178.5" x14ac:dyDescent="0.2">
      <c r="A509" s="47"/>
      <c r="B509" s="9" t="s">
        <v>346</v>
      </c>
      <c r="C509" s="9" t="s">
        <v>290</v>
      </c>
      <c r="D509" s="17" t="s">
        <v>291</v>
      </c>
      <c r="E509" s="8">
        <v>0</v>
      </c>
      <c r="F509" s="8">
        <v>0</v>
      </c>
      <c r="G509" s="8">
        <v>0</v>
      </c>
    </row>
    <row r="510" spans="1:7" ht="89.25" x14ac:dyDescent="0.2">
      <c r="A510" s="47"/>
      <c r="B510" s="9" t="s">
        <v>346</v>
      </c>
      <c r="C510" s="9" t="s">
        <v>79</v>
      </c>
      <c r="D510" s="17" t="s">
        <v>80</v>
      </c>
      <c r="E510" s="8">
        <v>0</v>
      </c>
      <c r="F510" s="8">
        <v>0</v>
      </c>
      <c r="G510" s="8">
        <v>0</v>
      </c>
    </row>
    <row r="511" spans="1:7" ht="165.75" x14ac:dyDescent="0.2">
      <c r="A511" s="47"/>
      <c r="B511" s="9" t="s">
        <v>346</v>
      </c>
      <c r="C511" s="9" t="s">
        <v>85</v>
      </c>
      <c r="D511" s="17" t="s">
        <v>86</v>
      </c>
      <c r="E511" s="8">
        <v>0</v>
      </c>
      <c r="F511" s="8">
        <v>0</v>
      </c>
      <c r="G511" s="8">
        <v>0</v>
      </c>
    </row>
    <row r="512" spans="1:7" ht="114.75" x14ac:dyDescent="0.2">
      <c r="A512" s="47"/>
      <c r="B512" s="9" t="s">
        <v>346</v>
      </c>
      <c r="C512" s="9" t="s">
        <v>87</v>
      </c>
      <c r="D512" s="17" t="s">
        <v>88</v>
      </c>
      <c r="E512" s="8">
        <v>0</v>
      </c>
      <c r="F512" s="8">
        <v>0</v>
      </c>
      <c r="G512" s="8">
        <v>0</v>
      </c>
    </row>
    <row r="513" spans="1:7" ht="89.25" x14ac:dyDescent="0.2">
      <c r="A513" s="47"/>
      <c r="B513" s="9" t="s">
        <v>346</v>
      </c>
      <c r="C513" s="9" t="s">
        <v>89</v>
      </c>
      <c r="D513" s="17" t="s">
        <v>90</v>
      </c>
      <c r="E513" s="8">
        <v>0</v>
      </c>
      <c r="F513" s="8">
        <v>0</v>
      </c>
      <c r="G513" s="8">
        <v>0</v>
      </c>
    </row>
    <row r="514" spans="1:7" ht="25.5" x14ac:dyDescent="0.2">
      <c r="A514" s="47"/>
      <c r="B514" s="9" t="s">
        <v>346</v>
      </c>
      <c r="C514" s="9" t="s">
        <v>91</v>
      </c>
      <c r="D514" s="16" t="s">
        <v>92</v>
      </c>
      <c r="E514" s="8">
        <v>0</v>
      </c>
      <c r="F514" s="8">
        <v>0</v>
      </c>
      <c r="G514" s="8">
        <v>0</v>
      </c>
    </row>
    <row r="515" spans="1:7" ht="25.5" x14ac:dyDescent="0.2">
      <c r="A515" s="47"/>
      <c r="B515" s="9" t="s">
        <v>346</v>
      </c>
      <c r="C515" s="9" t="s">
        <v>93</v>
      </c>
      <c r="D515" s="16" t="s">
        <v>94</v>
      </c>
      <c r="E515" s="8">
        <v>0</v>
      </c>
      <c r="F515" s="8">
        <v>0</v>
      </c>
      <c r="G515" s="8">
        <v>0</v>
      </c>
    </row>
    <row r="516" spans="1:7" ht="38.25" x14ac:dyDescent="0.2">
      <c r="A516" s="47"/>
      <c r="B516" s="9" t="s">
        <v>346</v>
      </c>
      <c r="C516" s="9" t="s">
        <v>355</v>
      </c>
      <c r="D516" s="16" t="s">
        <v>356</v>
      </c>
      <c r="E516" s="8">
        <v>0</v>
      </c>
      <c r="F516" s="8">
        <v>0</v>
      </c>
      <c r="G516" s="8">
        <v>0</v>
      </c>
    </row>
    <row r="517" spans="1:7" ht="51" x14ac:dyDescent="0.2">
      <c r="A517" s="47"/>
      <c r="B517" s="9" t="s">
        <v>346</v>
      </c>
      <c r="C517" s="9" t="s">
        <v>537</v>
      </c>
      <c r="D517" s="16" t="s">
        <v>538</v>
      </c>
      <c r="E517" s="8">
        <v>364506.57900000003</v>
      </c>
      <c r="F517" s="8">
        <v>0</v>
      </c>
      <c r="G517" s="8">
        <v>0</v>
      </c>
    </row>
    <row r="518" spans="1:7" ht="38.25" x14ac:dyDescent="0.2">
      <c r="A518" s="47"/>
      <c r="B518" s="9" t="s">
        <v>346</v>
      </c>
      <c r="C518" s="9" t="s">
        <v>349</v>
      </c>
      <c r="D518" s="16" t="s">
        <v>350</v>
      </c>
      <c r="E518" s="8">
        <v>337569.5</v>
      </c>
      <c r="F518" s="8">
        <v>346567.1</v>
      </c>
      <c r="G518" s="8">
        <v>346567.2</v>
      </c>
    </row>
    <row r="519" spans="1:7" ht="25.5" x14ac:dyDescent="0.2">
      <c r="A519" s="47"/>
      <c r="B519" s="9" t="s">
        <v>346</v>
      </c>
      <c r="C519" s="9" t="s">
        <v>276</v>
      </c>
      <c r="D519" s="16" t="s">
        <v>277</v>
      </c>
      <c r="E519" s="8">
        <v>0</v>
      </c>
      <c r="F519" s="8">
        <v>0</v>
      </c>
      <c r="G519" s="8">
        <v>0</v>
      </c>
    </row>
    <row r="520" spans="1:7" ht="25.5" x14ac:dyDescent="0.2">
      <c r="A520" s="47"/>
      <c r="B520" s="9" t="s">
        <v>346</v>
      </c>
      <c r="C520" s="9" t="s">
        <v>234</v>
      </c>
      <c r="D520" s="16" t="s">
        <v>235</v>
      </c>
      <c r="E520" s="8">
        <v>0</v>
      </c>
      <c r="F520" s="8">
        <v>0</v>
      </c>
      <c r="G520" s="8">
        <v>0</v>
      </c>
    </row>
    <row r="521" spans="1:7" ht="38.25" x14ac:dyDescent="0.2">
      <c r="A521" s="47"/>
      <c r="B521" s="9" t="s">
        <v>346</v>
      </c>
      <c r="C521" s="9" t="s">
        <v>328</v>
      </c>
      <c r="D521" s="16" t="s">
        <v>329</v>
      </c>
      <c r="E521" s="8">
        <v>0</v>
      </c>
      <c r="F521" s="8">
        <v>0</v>
      </c>
      <c r="G521" s="8">
        <v>0</v>
      </c>
    </row>
    <row r="522" spans="1:7" ht="63.75" x14ac:dyDescent="0.2">
      <c r="A522" s="47"/>
      <c r="B522" s="9" t="s">
        <v>346</v>
      </c>
      <c r="C522" s="9" t="s">
        <v>351</v>
      </c>
      <c r="D522" s="16" t="s">
        <v>352</v>
      </c>
      <c r="E522" s="8">
        <v>0</v>
      </c>
      <c r="F522" s="8">
        <v>0</v>
      </c>
      <c r="G522" s="8">
        <v>0</v>
      </c>
    </row>
    <row r="523" spans="1:7" ht="51" x14ac:dyDescent="0.2">
      <c r="A523" s="48"/>
      <c r="B523" s="9" t="s">
        <v>346</v>
      </c>
      <c r="C523" s="9" t="s">
        <v>264</v>
      </c>
      <c r="D523" s="16" t="s">
        <v>265</v>
      </c>
      <c r="E523" s="8">
        <v>0</v>
      </c>
      <c r="F523" s="8">
        <v>0</v>
      </c>
      <c r="G523" s="8">
        <v>0</v>
      </c>
    </row>
    <row r="524" spans="1:7" x14ac:dyDescent="0.2">
      <c r="A524" s="19" t="s">
        <v>24</v>
      </c>
      <c r="B524" s="20"/>
      <c r="C524" s="20"/>
      <c r="D524" s="21"/>
      <c r="E524" s="8">
        <f>SUM(E499:E523)</f>
        <v>713271.57900000003</v>
      </c>
      <c r="F524" s="8">
        <f t="shared" ref="F524:G524" si="41">SUM(F499:F523)</f>
        <v>347777.1</v>
      </c>
      <c r="G524" s="8">
        <f t="shared" si="41"/>
        <v>347989.2</v>
      </c>
    </row>
    <row r="525" spans="1:7" ht="127.5" x14ac:dyDescent="0.2">
      <c r="A525" s="46" t="s">
        <v>353</v>
      </c>
      <c r="B525" s="9" t="s">
        <v>354</v>
      </c>
      <c r="C525" s="9" t="s">
        <v>288</v>
      </c>
      <c r="D525" s="17" t="s">
        <v>289</v>
      </c>
      <c r="E525" s="8">
        <v>0</v>
      </c>
      <c r="F525" s="8">
        <v>0</v>
      </c>
      <c r="G525" s="8">
        <v>0</v>
      </c>
    </row>
    <row r="526" spans="1:7" ht="38.25" x14ac:dyDescent="0.2">
      <c r="A526" s="47"/>
      <c r="B526" s="9" t="s">
        <v>354</v>
      </c>
      <c r="C526" s="9" t="s">
        <v>51</v>
      </c>
      <c r="D526" s="16" t="s">
        <v>52</v>
      </c>
      <c r="E526" s="8">
        <v>0</v>
      </c>
      <c r="F526" s="8">
        <v>0</v>
      </c>
      <c r="G526" s="8">
        <v>0</v>
      </c>
    </row>
    <row r="527" spans="1:7" ht="25.5" x14ac:dyDescent="0.2">
      <c r="A527" s="47"/>
      <c r="B527" s="9" t="s">
        <v>354</v>
      </c>
      <c r="C527" s="9" t="s">
        <v>55</v>
      </c>
      <c r="D527" s="16" t="s">
        <v>56</v>
      </c>
      <c r="E527" s="8">
        <v>0</v>
      </c>
      <c r="F527" s="8">
        <v>0</v>
      </c>
      <c r="G527" s="8">
        <v>0</v>
      </c>
    </row>
    <row r="528" spans="1:7" ht="89.25" x14ac:dyDescent="0.2">
      <c r="A528" s="47"/>
      <c r="B528" s="9" t="s">
        <v>354</v>
      </c>
      <c r="C528" s="9" t="s">
        <v>57</v>
      </c>
      <c r="D528" s="17" t="s">
        <v>58</v>
      </c>
      <c r="E528" s="8">
        <v>0</v>
      </c>
      <c r="F528" s="8">
        <v>0</v>
      </c>
      <c r="G528" s="8">
        <v>0</v>
      </c>
    </row>
    <row r="529" spans="1:7" ht="89.25" x14ac:dyDescent="0.2">
      <c r="A529" s="47"/>
      <c r="B529" s="9" t="s">
        <v>354</v>
      </c>
      <c r="C529" s="9" t="s">
        <v>59</v>
      </c>
      <c r="D529" s="17" t="s">
        <v>60</v>
      </c>
      <c r="E529" s="8">
        <v>0</v>
      </c>
      <c r="F529" s="8">
        <v>0</v>
      </c>
      <c r="G529" s="8">
        <v>0</v>
      </c>
    </row>
    <row r="530" spans="1:7" ht="76.5" x14ac:dyDescent="0.2">
      <c r="A530" s="47"/>
      <c r="B530" s="9" t="s">
        <v>354</v>
      </c>
      <c r="C530" s="9" t="s">
        <v>71</v>
      </c>
      <c r="D530" s="16" t="s">
        <v>72</v>
      </c>
      <c r="E530" s="8">
        <v>1403.3</v>
      </c>
      <c r="F530" s="8">
        <v>0</v>
      </c>
      <c r="G530" s="8">
        <v>0</v>
      </c>
    </row>
    <row r="531" spans="1:7" ht="178.5" x14ac:dyDescent="0.2">
      <c r="A531" s="47"/>
      <c r="B531" s="9" t="s">
        <v>354</v>
      </c>
      <c r="C531" s="9" t="s">
        <v>290</v>
      </c>
      <c r="D531" s="17" t="s">
        <v>291</v>
      </c>
      <c r="E531" s="8">
        <v>0</v>
      </c>
      <c r="F531" s="8">
        <v>0</v>
      </c>
      <c r="G531" s="8">
        <v>0</v>
      </c>
    </row>
    <row r="532" spans="1:7" ht="89.25" x14ac:dyDescent="0.2">
      <c r="A532" s="47"/>
      <c r="B532" s="9" t="s">
        <v>354</v>
      </c>
      <c r="C532" s="9" t="s">
        <v>79</v>
      </c>
      <c r="D532" s="17" t="s">
        <v>80</v>
      </c>
      <c r="E532" s="8">
        <v>0</v>
      </c>
      <c r="F532" s="8">
        <v>0</v>
      </c>
      <c r="G532" s="8">
        <v>0</v>
      </c>
    </row>
    <row r="533" spans="1:7" ht="51" x14ac:dyDescent="0.2">
      <c r="A533" s="47"/>
      <c r="B533" s="9" t="s">
        <v>354</v>
      </c>
      <c r="C533" s="9" t="s">
        <v>81</v>
      </c>
      <c r="D533" s="16" t="s">
        <v>82</v>
      </c>
      <c r="E533" s="8">
        <v>0</v>
      </c>
      <c r="F533" s="8">
        <v>0</v>
      </c>
      <c r="G533" s="8">
        <v>0</v>
      </c>
    </row>
    <row r="534" spans="1:7" ht="165.75" x14ac:dyDescent="0.2">
      <c r="A534" s="47"/>
      <c r="B534" s="9" t="s">
        <v>354</v>
      </c>
      <c r="C534" s="9" t="s">
        <v>85</v>
      </c>
      <c r="D534" s="17" t="s">
        <v>86</v>
      </c>
      <c r="E534" s="8">
        <v>0</v>
      </c>
      <c r="F534" s="8">
        <v>0</v>
      </c>
      <c r="G534" s="8">
        <v>0</v>
      </c>
    </row>
    <row r="535" spans="1:7" ht="114.75" x14ac:dyDescent="0.2">
      <c r="A535" s="47"/>
      <c r="B535" s="9" t="s">
        <v>354</v>
      </c>
      <c r="C535" s="9" t="s">
        <v>87</v>
      </c>
      <c r="D535" s="17" t="s">
        <v>88</v>
      </c>
      <c r="E535" s="8">
        <v>0</v>
      </c>
      <c r="F535" s="8">
        <v>0</v>
      </c>
      <c r="G535" s="8">
        <v>0</v>
      </c>
    </row>
    <row r="536" spans="1:7" ht="89.25" x14ac:dyDescent="0.2">
      <c r="A536" s="47"/>
      <c r="B536" s="9" t="s">
        <v>354</v>
      </c>
      <c r="C536" s="9" t="s">
        <v>89</v>
      </c>
      <c r="D536" s="17" t="s">
        <v>90</v>
      </c>
      <c r="E536" s="8">
        <v>0</v>
      </c>
      <c r="F536" s="8">
        <v>0</v>
      </c>
      <c r="G536" s="8">
        <v>0</v>
      </c>
    </row>
    <row r="537" spans="1:7" ht="25.5" x14ac:dyDescent="0.2">
      <c r="A537" s="47"/>
      <c r="B537" s="9" t="s">
        <v>354</v>
      </c>
      <c r="C537" s="9" t="s">
        <v>91</v>
      </c>
      <c r="D537" s="16" t="s">
        <v>92</v>
      </c>
      <c r="E537" s="8">
        <v>0</v>
      </c>
      <c r="F537" s="8">
        <v>0</v>
      </c>
      <c r="G537" s="8">
        <v>0</v>
      </c>
    </row>
    <row r="538" spans="1:7" ht="25.5" x14ac:dyDescent="0.2">
      <c r="A538" s="47"/>
      <c r="B538" s="9" t="s">
        <v>354</v>
      </c>
      <c r="C538" s="9" t="s">
        <v>93</v>
      </c>
      <c r="D538" s="16" t="s">
        <v>94</v>
      </c>
      <c r="E538" s="8">
        <v>0</v>
      </c>
      <c r="F538" s="8">
        <v>0</v>
      </c>
      <c r="G538" s="8">
        <v>0</v>
      </c>
    </row>
    <row r="539" spans="1:7" ht="38.25" x14ac:dyDescent="0.2">
      <c r="A539" s="47"/>
      <c r="B539" s="9" t="s">
        <v>354</v>
      </c>
      <c r="C539" s="9" t="s">
        <v>355</v>
      </c>
      <c r="D539" s="16" t="s">
        <v>356</v>
      </c>
      <c r="E539" s="8">
        <f>225218.4+0.1+4208.975+268166.1+13765.2-242805.3</f>
        <v>268553.47499999998</v>
      </c>
      <c r="F539" s="8">
        <f>259527+14194.7+269700.4-484802.3</f>
        <v>58619.800000000105</v>
      </c>
      <c r="G539" s="8">
        <f>178750+60906.1+210368.2-376700.1</f>
        <v>73324.20000000007</v>
      </c>
    </row>
    <row r="540" spans="1:7" ht="102" x14ac:dyDescent="0.2">
      <c r="A540" s="47"/>
      <c r="B540" s="9" t="s">
        <v>354</v>
      </c>
      <c r="C540" s="2" t="s">
        <v>540</v>
      </c>
      <c r="D540" s="16" t="s">
        <v>541</v>
      </c>
      <c r="E540" s="8">
        <v>9351.2630000000008</v>
      </c>
      <c r="F540" s="8">
        <v>0</v>
      </c>
      <c r="G540" s="8">
        <v>0</v>
      </c>
    </row>
    <row r="541" spans="1:7" ht="51" x14ac:dyDescent="0.2">
      <c r="A541" s="47"/>
      <c r="B541" s="9" t="s">
        <v>354</v>
      </c>
      <c r="C541" s="9" t="s">
        <v>357</v>
      </c>
      <c r="D541" s="16" t="s">
        <v>358</v>
      </c>
      <c r="E541" s="8">
        <f>634735.1-26082.3-268166.1-13765.2</f>
        <v>326721.49999999994</v>
      </c>
      <c r="F541" s="8">
        <f>627291-27321.6-14194.7-269700.4</f>
        <v>316074.30000000005</v>
      </c>
      <c r="G541" s="8">
        <f>271274.3-210368.2-60906.1</f>
        <v>0</v>
      </c>
    </row>
    <row r="542" spans="1:7" ht="63.75" x14ac:dyDescent="0.2">
      <c r="A542" s="47"/>
      <c r="B542" s="9" t="s">
        <v>354</v>
      </c>
      <c r="C542" s="9" t="s">
        <v>316</v>
      </c>
      <c r="D542" s="16" t="s">
        <v>317</v>
      </c>
      <c r="E542" s="8">
        <v>0</v>
      </c>
      <c r="F542" s="8">
        <v>0</v>
      </c>
      <c r="G542" s="8">
        <v>0</v>
      </c>
    </row>
    <row r="543" spans="1:7" ht="51" x14ac:dyDescent="0.2">
      <c r="A543" s="48"/>
      <c r="B543" s="9" t="s">
        <v>354</v>
      </c>
      <c r="C543" s="9" t="s">
        <v>264</v>
      </c>
      <c r="D543" s="16" t="s">
        <v>265</v>
      </c>
      <c r="E543" s="8">
        <v>0</v>
      </c>
      <c r="F543" s="8">
        <v>0</v>
      </c>
      <c r="G543" s="8">
        <v>0</v>
      </c>
    </row>
    <row r="544" spans="1:7" x14ac:dyDescent="0.2">
      <c r="A544" s="19" t="s">
        <v>24</v>
      </c>
      <c r="B544" s="20"/>
      <c r="C544" s="20"/>
      <c r="D544" s="21"/>
      <c r="E544" s="8">
        <f>SUM(E525:E543)</f>
        <v>606029.53799999994</v>
      </c>
      <c r="F544" s="8">
        <f t="shared" ref="F544:G544" si="42">SUM(F525:F543)</f>
        <v>374694.10000000015</v>
      </c>
      <c r="G544" s="8">
        <f t="shared" si="42"/>
        <v>73324.20000000007</v>
      </c>
    </row>
    <row r="545" spans="1:7" ht="89.25" x14ac:dyDescent="0.2">
      <c r="A545" s="46" t="s">
        <v>359</v>
      </c>
      <c r="B545" s="9" t="s">
        <v>360</v>
      </c>
      <c r="C545" s="9" t="s">
        <v>527</v>
      </c>
      <c r="D545" s="17" t="s">
        <v>528</v>
      </c>
      <c r="E545" s="8">
        <v>1398.4</v>
      </c>
      <c r="F545" s="8">
        <v>1398.4</v>
      </c>
      <c r="G545" s="8">
        <v>1398.4</v>
      </c>
    </row>
    <row r="546" spans="1:7" ht="89.25" x14ac:dyDescent="0.2">
      <c r="A546" s="47"/>
      <c r="B546" s="9" t="s">
        <v>360</v>
      </c>
      <c r="C546" s="9" t="s">
        <v>244</v>
      </c>
      <c r="D546" s="17" t="s">
        <v>245</v>
      </c>
      <c r="E546" s="8">
        <v>841.1</v>
      </c>
      <c r="F546" s="8">
        <v>683.1</v>
      </c>
      <c r="G546" s="8">
        <v>0</v>
      </c>
    </row>
    <row r="547" spans="1:7" ht="76.5" x14ac:dyDescent="0.2">
      <c r="A547" s="47"/>
      <c r="B547" s="9" t="s">
        <v>360</v>
      </c>
      <c r="C547" s="9" t="s">
        <v>361</v>
      </c>
      <c r="D547" s="16" t="s">
        <v>362</v>
      </c>
      <c r="E547" s="8">
        <f>83863-376.67</f>
        <v>83486.33</v>
      </c>
      <c r="F547" s="8">
        <f>84542.1-645.72</f>
        <v>83896.38</v>
      </c>
      <c r="G547" s="8">
        <f>84542.1-645.72</f>
        <v>83896.38</v>
      </c>
    </row>
    <row r="548" spans="1:7" ht="127.5" x14ac:dyDescent="0.2">
      <c r="A548" s="47"/>
      <c r="B548" s="9" t="s">
        <v>360</v>
      </c>
      <c r="C548" s="9" t="s">
        <v>288</v>
      </c>
      <c r="D548" s="17" t="s">
        <v>289</v>
      </c>
      <c r="E548" s="8">
        <v>0</v>
      </c>
      <c r="F548" s="8">
        <v>0</v>
      </c>
      <c r="G548" s="8">
        <v>0</v>
      </c>
    </row>
    <row r="549" spans="1:7" ht="63.75" x14ac:dyDescent="0.2">
      <c r="A549" s="47"/>
      <c r="B549" s="9" t="s">
        <v>360</v>
      </c>
      <c r="C549" s="9" t="s">
        <v>347</v>
      </c>
      <c r="D549" s="16" t="s">
        <v>348</v>
      </c>
      <c r="E549" s="8">
        <f>717.5+6597.3</f>
        <v>7314.8</v>
      </c>
      <c r="F549" s="8">
        <v>719.5</v>
      </c>
      <c r="G549" s="8">
        <v>758</v>
      </c>
    </row>
    <row r="550" spans="1:7" ht="63.75" x14ac:dyDescent="0.2">
      <c r="A550" s="47"/>
      <c r="B550" s="9" t="s">
        <v>360</v>
      </c>
      <c r="C550" s="9" t="s">
        <v>363</v>
      </c>
      <c r="D550" s="16" t="s">
        <v>364</v>
      </c>
      <c r="E550" s="8">
        <v>0</v>
      </c>
      <c r="F550" s="8">
        <v>0</v>
      </c>
      <c r="G550" s="8">
        <v>0</v>
      </c>
    </row>
    <row r="551" spans="1:7" ht="38.25" x14ac:dyDescent="0.2">
      <c r="A551" s="47"/>
      <c r="B551" s="9" t="s">
        <v>360</v>
      </c>
      <c r="C551" s="9" t="s">
        <v>365</v>
      </c>
      <c r="D551" s="16" t="s">
        <v>366</v>
      </c>
      <c r="E551" s="8">
        <v>0</v>
      </c>
      <c r="F551" s="8">
        <v>0</v>
      </c>
      <c r="G551" s="8">
        <v>0</v>
      </c>
    </row>
    <row r="552" spans="1:7" ht="25.5" x14ac:dyDescent="0.2">
      <c r="A552" s="47"/>
      <c r="B552" s="9" t="s">
        <v>360</v>
      </c>
      <c r="C552" s="9" t="s">
        <v>367</v>
      </c>
      <c r="D552" s="16" t="s">
        <v>368</v>
      </c>
      <c r="E552" s="8">
        <v>0</v>
      </c>
      <c r="F552" s="8">
        <v>0</v>
      </c>
      <c r="G552" s="8">
        <v>0</v>
      </c>
    </row>
    <row r="553" spans="1:7" ht="89.25" x14ac:dyDescent="0.2">
      <c r="A553" s="47"/>
      <c r="B553" s="9" t="s">
        <v>360</v>
      </c>
      <c r="C553" s="9" t="s">
        <v>57</v>
      </c>
      <c r="D553" s="17" t="s">
        <v>58</v>
      </c>
      <c r="E553" s="8">
        <v>0</v>
      </c>
      <c r="F553" s="8">
        <v>0</v>
      </c>
      <c r="G553" s="8">
        <v>0</v>
      </c>
    </row>
    <row r="554" spans="1:7" ht="89.25" x14ac:dyDescent="0.2">
      <c r="A554" s="47"/>
      <c r="B554" s="9" t="s">
        <v>360</v>
      </c>
      <c r="C554" s="9" t="s">
        <v>59</v>
      </c>
      <c r="D554" s="17" t="s">
        <v>60</v>
      </c>
      <c r="E554" s="8">
        <v>0</v>
      </c>
      <c r="F554" s="8">
        <v>0</v>
      </c>
      <c r="G554" s="8">
        <v>0</v>
      </c>
    </row>
    <row r="555" spans="1:7" ht="51" x14ac:dyDescent="0.2">
      <c r="A555" s="47"/>
      <c r="B555" s="9" t="s">
        <v>360</v>
      </c>
      <c r="C555" s="9" t="s">
        <v>69</v>
      </c>
      <c r="D555" s="16" t="s">
        <v>70</v>
      </c>
      <c r="E555" s="8">
        <f>85117.9+8960.81</f>
        <v>94078.709999999992</v>
      </c>
      <c r="F555" s="8">
        <f>85117.9+15232.724</f>
        <v>100350.624</v>
      </c>
      <c r="G555" s="8">
        <f>85117.9+15232.724</f>
        <v>100350.624</v>
      </c>
    </row>
    <row r="556" spans="1:7" ht="76.5" x14ac:dyDescent="0.2">
      <c r="A556" s="47"/>
      <c r="B556" s="9" t="s">
        <v>360</v>
      </c>
      <c r="C556" s="9" t="s">
        <v>71</v>
      </c>
      <c r="D556" s="16" t="s">
        <v>72</v>
      </c>
      <c r="E556" s="8">
        <v>307.3</v>
      </c>
      <c r="F556" s="8">
        <v>0</v>
      </c>
      <c r="G556" s="8">
        <v>0</v>
      </c>
    </row>
    <row r="557" spans="1:7" ht="89.25" x14ac:dyDescent="0.2">
      <c r="A557" s="47"/>
      <c r="B557" s="9" t="s">
        <v>360</v>
      </c>
      <c r="C557" s="9" t="s">
        <v>79</v>
      </c>
      <c r="D557" s="17" t="s">
        <v>80</v>
      </c>
      <c r="E557" s="8">
        <v>0</v>
      </c>
      <c r="F557" s="8">
        <v>0</v>
      </c>
      <c r="G557" s="8">
        <v>0</v>
      </c>
    </row>
    <row r="558" spans="1:7" ht="63.75" x14ac:dyDescent="0.2">
      <c r="A558" s="47"/>
      <c r="B558" s="9" t="s">
        <v>360</v>
      </c>
      <c r="C558" s="9" t="s">
        <v>83</v>
      </c>
      <c r="D558" s="16" t="s">
        <v>84</v>
      </c>
      <c r="E558" s="8">
        <v>0</v>
      </c>
      <c r="F558" s="8">
        <v>0</v>
      </c>
      <c r="G558" s="8">
        <v>0</v>
      </c>
    </row>
    <row r="559" spans="1:7" ht="165.75" x14ac:dyDescent="0.2">
      <c r="A559" s="47"/>
      <c r="B559" s="9" t="s">
        <v>360</v>
      </c>
      <c r="C559" s="9" t="s">
        <v>85</v>
      </c>
      <c r="D559" s="17" t="s">
        <v>86</v>
      </c>
      <c r="E559" s="8">
        <v>0</v>
      </c>
      <c r="F559" s="8">
        <v>0</v>
      </c>
      <c r="G559" s="8">
        <v>0</v>
      </c>
    </row>
    <row r="560" spans="1:7" ht="153" x14ac:dyDescent="0.2">
      <c r="A560" s="47"/>
      <c r="B560" s="9" t="s">
        <v>360</v>
      </c>
      <c r="C560" s="9" t="s">
        <v>369</v>
      </c>
      <c r="D560" s="17" t="s">
        <v>370</v>
      </c>
      <c r="E560" s="8">
        <v>0</v>
      </c>
      <c r="F560" s="8">
        <v>0</v>
      </c>
      <c r="G560" s="8">
        <v>0</v>
      </c>
    </row>
    <row r="561" spans="1:7" ht="114.75" x14ac:dyDescent="0.2">
      <c r="A561" s="47"/>
      <c r="B561" s="9" t="s">
        <v>360</v>
      </c>
      <c r="C561" s="9" t="s">
        <v>87</v>
      </c>
      <c r="D561" s="17" t="s">
        <v>88</v>
      </c>
      <c r="E561" s="8">
        <v>0</v>
      </c>
      <c r="F561" s="8">
        <v>0</v>
      </c>
      <c r="G561" s="8">
        <v>0</v>
      </c>
    </row>
    <row r="562" spans="1:7" ht="76.5" x14ac:dyDescent="0.2">
      <c r="A562" s="47"/>
      <c r="B562" s="9" t="s">
        <v>360</v>
      </c>
      <c r="C562" s="9" t="s">
        <v>371</v>
      </c>
      <c r="D562" s="16" t="s">
        <v>372</v>
      </c>
      <c r="E562" s="8">
        <v>0</v>
      </c>
      <c r="F562" s="8">
        <v>0</v>
      </c>
      <c r="G562" s="8">
        <v>0</v>
      </c>
    </row>
    <row r="563" spans="1:7" ht="89.25" x14ac:dyDescent="0.2">
      <c r="A563" s="47"/>
      <c r="B563" s="9" t="s">
        <v>360</v>
      </c>
      <c r="C563" s="9" t="s">
        <v>89</v>
      </c>
      <c r="D563" s="16" t="s">
        <v>90</v>
      </c>
      <c r="E563" s="8">
        <v>5836</v>
      </c>
      <c r="F563" s="8">
        <v>0</v>
      </c>
      <c r="G563" s="8">
        <v>0</v>
      </c>
    </row>
    <row r="564" spans="1:7" ht="63.75" x14ac:dyDescent="0.2">
      <c r="A564" s="47"/>
      <c r="B564" s="9" t="s">
        <v>360</v>
      </c>
      <c r="C564" s="9" t="s">
        <v>373</v>
      </c>
      <c r="D564" s="16" t="s">
        <v>374</v>
      </c>
      <c r="E564" s="8">
        <v>1787.2</v>
      </c>
      <c r="F564" s="8">
        <v>1787.2</v>
      </c>
      <c r="G564" s="8">
        <v>1787.2</v>
      </c>
    </row>
    <row r="565" spans="1:7" ht="25.5" x14ac:dyDescent="0.2">
      <c r="A565" s="47"/>
      <c r="B565" s="9" t="s">
        <v>360</v>
      </c>
      <c r="C565" s="9" t="s">
        <v>91</v>
      </c>
      <c r="D565" s="16" t="s">
        <v>92</v>
      </c>
      <c r="E565" s="8">
        <v>0</v>
      </c>
      <c r="F565" s="8">
        <v>0</v>
      </c>
      <c r="G565" s="8">
        <v>0</v>
      </c>
    </row>
    <row r="566" spans="1:7" ht="25.5" x14ac:dyDescent="0.2">
      <c r="A566" s="47"/>
      <c r="B566" s="9" t="s">
        <v>360</v>
      </c>
      <c r="C566" s="9" t="s">
        <v>224</v>
      </c>
      <c r="D566" s="16" t="s">
        <v>225</v>
      </c>
      <c r="E566" s="8">
        <v>0</v>
      </c>
      <c r="F566" s="8">
        <v>0</v>
      </c>
      <c r="G566" s="8">
        <v>0</v>
      </c>
    </row>
    <row r="567" spans="1:7" ht="38.25" x14ac:dyDescent="0.2">
      <c r="A567" s="47"/>
      <c r="B567" s="9" t="s">
        <v>360</v>
      </c>
      <c r="C567" s="9" t="s">
        <v>355</v>
      </c>
      <c r="D567" s="16" t="s">
        <v>356</v>
      </c>
      <c r="E567" s="8">
        <f>1554235-56959.6+84511.417</f>
        <v>1581786.8169999998</v>
      </c>
      <c r="F567" s="8">
        <f>2040895.4-15194.7+160000</f>
        <v>2185700.7000000002</v>
      </c>
      <c r="G567" s="8">
        <f>200000-15194.7</f>
        <v>184805.3</v>
      </c>
    </row>
    <row r="568" spans="1:7" x14ac:dyDescent="0.2">
      <c r="A568" s="47"/>
      <c r="B568" s="9" t="s">
        <v>360</v>
      </c>
      <c r="C568" s="9" t="s">
        <v>95</v>
      </c>
      <c r="D568" s="16" t="s">
        <v>96</v>
      </c>
      <c r="E568" s="8">
        <f>2674109.9-73800+171457.6-337893.6</f>
        <v>2433873.9</v>
      </c>
      <c r="F568" s="8">
        <f>3085840.1-604918.906+379331.1</f>
        <v>2860252.2940000002</v>
      </c>
      <c r="G568" s="8">
        <f>3041357.6-731753.062</f>
        <v>2309604.5380000002</v>
      </c>
    </row>
    <row r="569" spans="1:7" ht="63.75" x14ac:dyDescent="0.2">
      <c r="A569" s="47"/>
      <c r="B569" s="9" t="s">
        <v>360</v>
      </c>
      <c r="C569" s="9" t="s">
        <v>375</v>
      </c>
      <c r="D569" s="16" t="s">
        <v>376</v>
      </c>
      <c r="E569" s="8">
        <v>605350.30000000005</v>
      </c>
      <c r="F569" s="8">
        <v>0</v>
      </c>
      <c r="G569" s="8">
        <v>0</v>
      </c>
    </row>
    <row r="570" spans="1:7" ht="25.5" x14ac:dyDescent="0.2">
      <c r="A570" s="47"/>
      <c r="B570" s="9" t="s">
        <v>360</v>
      </c>
      <c r="C570" s="9" t="s">
        <v>276</v>
      </c>
      <c r="D570" s="16" t="s">
        <v>277</v>
      </c>
      <c r="E570" s="8">
        <f>2633954-171457.6</f>
        <v>2462496.4</v>
      </c>
      <c r="F570" s="8">
        <f>700000+604918.906</f>
        <v>1304918.906</v>
      </c>
      <c r="G570" s="8">
        <v>731753.06200000003</v>
      </c>
    </row>
    <row r="571" spans="1:7" ht="25.5" x14ac:dyDescent="0.2">
      <c r="A571" s="47"/>
      <c r="B571" s="9" t="s">
        <v>360</v>
      </c>
      <c r="C571" s="9" t="s">
        <v>234</v>
      </c>
      <c r="D571" s="16" t="s">
        <v>235</v>
      </c>
      <c r="E571" s="8">
        <v>0</v>
      </c>
      <c r="F571" s="8">
        <v>0</v>
      </c>
      <c r="G571" s="8">
        <v>0</v>
      </c>
    </row>
    <row r="572" spans="1:7" ht="51" x14ac:dyDescent="0.2">
      <c r="A572" s="48"/>
      <c r="B572" s="9" t="s">
        <v>360</v>
      </c>
      <c r="C572" s="9" t="s">
        <v>264</v>
      </c>
      <c r="D572" s="16" t="s">
        <v>265</v>
      </c>
      <c r="E572" s="8">
        <v>0</v>
      </c>
      <c r="F572" s="8">
        <v>0</v>
      </c>
      <c r="G572" s="8">
        <v>0</v>
      </c>
    </row>
    <row r="573" spans="1:7" x14ac:dyDescent="0.2">
      <c r="A573" s="19" t="s">
        <v>24</v>
      </c>
      <c r="B573" s="20"/>
      <c r="C573" s="20"/>
      <c r="D573" s="21"/>
      <c r="E573" s="8">
        <f>SUM(E545:E572)</f>
        <v>7278557.2569999993</v>
      </c>
      <c r="F573" s="8">
        <f t="shared" ref="F573:G573" si="43">SUM(F545:F572)</f>
        <v>6539707.1040000003</v>
      </c>
      <c r="G573" s="8">
        <f t="shared" si="43"/>
        <v>3414353.5040000002</v>
      </c>
    </row>
    <row r="574" spans="1:7" ht="63.75" x14ac:dyDescent="0.2">
      <c r="A574" s="46" t="s">
        <v>377</v>
      </c>
      <c r="B574" s="9" t="s">
        <v>378</v>
      </c>
      <c r="C574" s="9" t="s">
        <v>347</v>
      </c>
      <c r="D574" s="16" t="s">
        <v>348</v>
      </c>
      <c r="E574" s="8">
        <v>11801.7</v>
      </c>
      <c r="F574" s="8">
        <v>0</v>
      </c>
      <c r="G574" s="8">
        <v>0</v>
      </c>
    </row>
    <row r="575" spans="1:7" ht="38.25" x14ac:dyDescent="0.2">
      <c r="A575" s="47"/>
      <c r="B575" s="9" t="s">
        <v>378</v>
      </c>
      <c r="C575" s="9" t="s">
        <v>51</v>
      </c>
      <c r="D575" s="16" t="s">
        <v>52</v>
      </c>
      <c r="E575" s="8">
        <v>0</v>
      </c>
      <c r="F575" s="8">
        <v>0</v>
      </c>
      <c r="G575" s="8">
        <v>0</v>
      </c>
    </row>
    <row r="576" spans="1:7" ht="38.25" x14ac:dyDescent="0.2">
      <c r="A576" s="47"/>
      <c r="B576" s="9" t="s">
        <v>378</v>
      </c>
      <c r="C576" s="9" t="s">
        <v>379</v>
      </c>
      <c r="D576" s="16" t="s">
        <v>380</v>
      </c>
      <c r="E576" s="8">
        <f>350672.1-152045.926</f>
        <v>198626.17399999997</v>
      </c>
      <c r="F576" s="8">
        <v>364159.6</v>
      </c>
      <c r="G576" s="8">
        <v>377646.9</v>
      </c>
    </row>
    <row r="577" spans="1:7" ht="38.25" x14ac:dyDescent="0.2">
      <c r="A577" s="47"/>
      <c r="B577" s="9" t="s">
        <v>378</v>
      </c>
      <c r="C577" s="9" t="s">
        <v>381</v>
      </c>
      <c r="D577" s="16" t="s">
        <v>382</v>
      </c>
      <c r="E577" s="8">
        <f>23011.8-13155.449</f>
        <v>9856.3509999999987</v>
      </c>
      <c r="F577" s="8">
        <v>23896.9</v>
      </c>
      <c r="G577" s="8">
        <v>24782</v>
      </c>
    </row>
    <row r="578" spans="1:7" ht="38.25" x14ac:dyDescent="0.2">
      <c r="A578" s="47"/>
      <c r="B578" s="9" t="s">
        <v>378</v>
      </c>
      <c r="C578" s="9" t="s">
        <v>383</v>
      </c>
      <c r="D578" s="16" t="s">
        <v>384</v>
      </c>
      <c r="E578" s="8">
        <f>4177497.2-56861.4-459855.36-188097.715</f>
        <v>3472682.7250000006</v>
      </c>
      <c r="F578" s="8">
        <f>4332634.8-64483.7</f>
        <v>4268151.0999999996</v>
      </c>
      <c r="G578" s="8">
        <f>4487772.5-74943.9</f>
        <v>4412828.5999999996</v>
      </c>
    </row>
    <row r="579" spans="1:7" ht="89.25" x14ac:dyDescent="0.2">
      <c r="A579" s="47"/>
      <c r="B579" s="9" t="s">
        <v>378</v>
      </c>
      <c r="C579" s="9" t="s">
        <v>57</v>
      </c>
      <c r="D579" s="17" t="s">
        <v>58</v>
      </c>
      <c r="E579" s="8">
        <v>0</v>
      </c>
      <c r="F579" s="8">
        <v>0</v>
      </c>
      <c r="G579" s="8">
        <v>0</v>
      </c>
    </row>
    <row r="580" spans="1:7" ht="89.25" x14ac:dyDescent="0.2">
      <c r="A580" s="47"/>
      <c r="B580" s="9" t="s">
        <v>378</v>
      </c>
      <c r="C580" s="9" t="s">
        <v>59</v>
      </c>
      <c r="D580" s="17" t="s">
        <v>60</v>
      </c>
      <c r="E580" s="8">
        <v>0</v>
      </c>
      <c r="F580" s="8">
        <v>0</v>
      </c>
      <c r="G580" s="8">
        <v>0</v>
      </c>
    </row>
    <row r="581" spans="1:7" ht="76.5" x14ac:dyDescent="0.2">
      <c r="A581" s="47"/>
      <c r="B581" s="9" t="s">
        <v>378</v>
      </c>
      <c r="C581" s="9" t="s">
        <v>71</v>
      </c>
      <c r="D581" s="16" t="s">
        <v>72</v>
      </c>
      <c r="E581" s="8">
        <v>294.2</v>
      </c>
      <c r="F581" s="8">
        <v>0</v>
      </c>
      <c r="G581" s="8">
        <v>0</v>
      </c>
    </row>
    <row r="582" spans="1:7" ht="89.25" x14ac:dyDescent="0.2">
      <c r="A582" s="47"/>
      <c r="B582" s="9" t="s">
        <v>378</v>
      </c>
      <c r="C582" s="9" t="s">
        <v>79</v>
      </c>
      <c r="D582" s="17" t="s">
        <v>80</v>
      </c>
      <c r="E582" s="8">
        <f>19574.6+9329.6</f>
        <v>28904.199999999997</v>
      </c>
      <c r="F582" s="8">
        <v>0</v>
      </c>
      <c r="G582" s="8">
        <v>0</v>
      </c>
    </row>
    <row r="583" spans="1:7" ht="114.75" x14ac:dyDescent="0.2">
      <c r="A583" s="47"/>
      <c r="B583" s="9" t="s">
        <v>378</v>
      </c>
      <c r="C583" s="9" t="s">
        <v>87</v>
      </c>
      <c r="D583" s="17" t="s">
        <v>88</v>
      </c>
      <c r="E583" s="8">
        <v>0</v>
      </c>
      <c r="F583" s="8">
        <v>0</v>
      </c>
      <c r="G583" s="8">
        <v>0</v>
      </c>
    </row>
    <row r="584" spans="1:7" ht="25.5" x14ac:dyDescent="0.2">
      <c r="A584" s="47"/>
      <c r="B584" s="9" t="s">
        <v>378</v>
      </c>
      <c r="C584" s="9" t="s">
        <v>91</v>
      </c>
      <c r="D584" s="16" t="s">
        <v>92</v>
      </c>
      <c r="E584" s="8">
        <v>0</v>
      </c>
      <c r="F584" s="8">
        <v>0</v>
      </c>
      <c r="G584" s="8">
        <v>0</v>
      </c>
    </row>
    <row r="585" spans="1:7" ht="25.5" x14ac:dyDescent="0.2">
      <c r="A585" s="47"/>
      <c r="B585" s="9" t="s">
        <v>378</v>
      </c>
      <c r="C585" s="9" t="s">
        <v>224</v>
      </c>
      <c r="D585" s="16" t="s">
        <v>225</v>
      </c>
      <c r="E585" s="8">
        <v>0</v>
      </c>
      <c r="F585" s="8">
        <v>0</v>
      </c>
      <c r="G585" s="8">
        <v>0</v>
      </c>
    </row>
    <row r="586" spans="1:7" x14ac:dyDescent="0.2">
      <c r="A586" s="47"/>
      <c r="B586" s="9" t="s">
        <v>378</v>
      </c>
      <c r="C586" s="9" t="s">
        <v>95</v>
      </c>
      <c r="D586" s="16" t="s">
        <v>96</v>
      </c>
      <c r="E586" s="8">
        <f>238843.8+73800</f>
        <v>312643.8</v>
      </c>
      <c r="F586" s="8">
        <v>245824.7</v>
      </c>
      <c r="G586" s="8">
        <v>0</v>
      </c>
    </row>
    <row r="587" spans="1:7" ht="114.75" x14ac:dyDescent="0.2">
      <c r="A587" s="47"/>
      <c r="B587" s="9" t="s">
        <v>378</v>
      </c>
      <c r="C587" s="9" t="s">
        <v>385</v>
      </c>
      <c r="D587" s="17" t="s">
        <v>386</v>
      </c>
      <c r="E587" s="8">
        <v>39.1</v>
      </c>
      <c r="F587" s="8">
        <v>39.1</v>
      </c>
      <c r="G587" s="8">
        <v>39.1</v>
      </c>
    </row>
    <row r="588" spans="1:7" ht="25.5" x14ac:dyDescent="0.2">
      <c r="A588" s="47"/>
      <c r="B588" s="9" t="s">
        <v>378</v>
      </c>
      <c r="C588" s="9" t="s">
        <v>276</v>
      </c>
      <c r="D588" s="16" t="s">
        <v>277</v>
      </c>
      <c r="E588" s="8">
        <f>24010.4+265546.753</f>
        <v>289557.15300000005</v>
      </c>
      <c r="F588" s="8">
        <f>24970.8+265546.753</f>
        <v>290517.55300000001</v>
      </c>
      <c r="G588" s="8">
        <v>25994.6</v>
      </c>
    </row>
    <row r="589" spans="1:7" ht="25.5" x14ac:dyDescent="0.2">
      <c r="A589" s="47"/>
      <c r="B589" s="9" t="s">
        <v>378</v>
      </c>
      <c r="C589" s="9" t="s">
        <v>234</v>
      </c>
      <c r="D589" s="16" t="s">
        <v>235</v>
      </c>
      <c r="E589" s="8">
        <v>0</v>
      </c>
      <c r="F589" s="8">
        <v>0</v>
      </c>
      <c r="G589" s="8">
        <v>0</v>
      </c>
    </row>
    <row r="590" spans="1:7" ht="51" x14ac:dyDescent="0.2">
      <c r="A590" s="48"/>
      <c r="B590" s="9" t="s">
        <v>378</v>
      </c>
      <c r="C590" s="9" t="s">
        <v>264</v>
      </c>
      <c r="D590" s="16" t="s">
        <v>265</v>
      </c>
      <c r="E590" s="8">
        <v>0</v>
      </c>
      <c r="F590" s="8">
        <v>0</v>
      </c>
      <c r="G590" s="8">
        <v>0</v>
      </c>
    </row>
    <row r="591" spans="1:7" x14ac:dyDescent="0.2">
      <c r="A591" s="19" t="s">
        <v>24</v>
      </c>
      <c r="B591" s="20"/>
      <c r="C591" s="20"/>
      <c r="D591" s="21"/>
      <c r="E591" s="8">
        <f>SUM(E574:E590)</f>
        <v>4324405.4030000009</v>
      </c>
      <c r="F591" s="8">
        <f t="shared" ref="F591:G591" si="44">SUM(F574:F590)</f>
        <v>5192588.9529999997</v>
      </c>
      <c r="G591" s="8">
        <f t="shared" si="44"/>
        <v>4841291.1999999993</v>
      </c>
    </row>
    <row r="592" spans="1:7" ht="25.5" x14ac:dyDescent="0.2">
      <c r="A592" s="46" t="s">
        <v>387</v>
      </c>
      <c r="B592" s="9" t="s">
        <v>388</v>
      </c>
      <c r="C592" s="9" t="s">
        <v>55</v>
      </c>
      <c r="D592" s="16" t="s">
        <v>56</v>
      </c>
      <c r="E592" s="8">
        <v>0</v>
      </c>
      <c r="F592" s="8">
        <v>0</v>
      </c>
      <c r="G592" s="8">
        <v>0</v>
      </c>
    </row>
    <row r="593" spans="1:7" ht="89.25" x14ac:dyDescent="0.2">
      <c r="A593" s="47"/>
      <c r="B593" s="9" t="s">
        <v>388</v>
      </c>
      <c r="C593" s="9" t="s">
        <v>57</v>
      </c>
      <c r="D593" s="17" t="s">
        <v>58</v>
      </c>
      <c r="E593" s="8">
        <v>0</v>
      </c>
      <c r="F593" s="8">
        <v>0</v>
      </c>
      <c r="G593" s="8">
        <v>0</v>
      </c>
    </row>
    <row r="594" spans="1:7" ht="89.25" x14ac:dyDescent="0.2">
      <c r="A594" s="47"/>
      <c r="B594" s="9" t="s">
        <v>388</v>
      </c>
      <c r="C594" s="9" t="s">
        <v>59</v>
      </c>
      <c r="D594" s="17" t="s">
        <v>60</v>
      </c>
      <c r="E594" s="8">
        <v>0</v>
      </c>
      <c r="F594" s="8">
        <v>0</v>
      </c>
      <c r="G594" s="8">
        <v>0</v>
      </c>
    </row>
    <row r="595" spans="1:7" ht="51" x14ac:dyDescent="0.2">
      <c r="A595" s="47"/>
      <c r="B595" s="9" t="s">
        <v>388</v>
      </c>
      <c r="C595" s="9" t="s">
        <v>69</v>
      </c>
      <c r="D595" s="16" t="s">
        <v>70</v>
      </c>
      <c r="E595" s="8">
        <v>0</v>
      </c>
      <c r="F595" s="8">
        <v>0</v>
      </c>
      <c r="G595" s="8">
        <v>0</v>
      </c>
    </row>
    <row r="596" spans="1:7" ht="76.5" x14ac:dyDescent="0.2">
      <c r="A596" s="47"/>
      <c r="B596" s="9" t="s">
        <v>388</v>
      </c>
      <c r="C596" s="9" t="s">
        <v>71</v>
      </c>
      <c r="D596" s="16" t="s">
        <v>72</v>
      </c>
      <c r="E596" s="8">
        <v>0</v>
      </c>
      <c r="F596" s="8">
        <v>0</v>
      </c>
      <c r="G596" s="8">
        <v>0</v>
      </c>
    </row>
    <row r="597" spans="1:7" ht="89.25" x14ac:dyDescent="0.2">
      <c r="A597" s="47"/>
      <c r="B597" s="9" t="s">
        <v>388</v>
      </c>
      <c r="C597" s="9" t="s">
        <v>79</v>
      </c>
      <c r="D597" s="17" t="s">
        <v>80</v>
      </c>
      <c r="E597" s="8">
        <v>0</v>
      </c>
      <c r="F597" s="8">
        <v>0</v>
      </c>
      <c r="G597" s="8">
        <v>0</v>
      </c>
    </row>
    <row r="598" spans="1:7" ht="165.75" x14ac:dyDescent="0.2">
      <c r="A598" s="47"/>
      <c r="B598" s="9" t="s">
        <v>388</v>
      </c>
      <c r="C598" s="9" t="s">
        <v>85</v>
      </c>
      <c r="D598" s="17" t="s">
        <v>86</v>
      </c>
      <c r="E598" s="8">
        <v>0</v>
      </c>
      <c r="F598" s="8">
        <v>0</v>
      </c>
      <c r="G598" s="8">
        <v>0</v>
      </c>
    </row>
    <row r="599" spans="1:7" ht="114.75" x14ac:dyDescent="0.2">
      <c r="A599" s="47"/>
      <c r="B599" s="9" t="s">
        <v>388</v>
      </c>
      <c r="C599" s="9" t="s">
        <v>87</v>
      </c>
      <c r="D599" s="17" t="s">
        <v>88</v>
      </c>
      <c r="E599" s="8">
        <v>0</v>
      </c>
      <c r="F599" s="8">
        <v>0</v>
      </c>
      <c r="G599" s="8">
        <v>0</v>
      </c>
    </row>
    <row r="600" spans="1:7" ht="76.5" x14ac:dyDescent="0.2">
      <c r="A600" s="47"/>
      <c r="B600" s="9" t="s">
        <v>388</v>
      </c>
      <c r="C600" s="9" t="s">
        <v>133</v>
      </c>
      <c r="D600" s="16" t="s">
        <v>134</v>
      </c>
      <c r="E600" s="8">
        <v>0</v>
      </c>
      <c r="F600" s="8">
        <v>0</v>
      </c>
      <c r="G600" s="8">
        <v>0</v>
      </c>
    </row>
    <row r="601" spans="1:7" ht="25.5" x14ac:dyDescent="0.2">
      <c r="A601" s="47"/>
      <c r="B601" s="9" t="s">
        <v>388</v>
      </c>
      <c r="C601" s="9" t="s">
        <v>91</v>
      </c>
      <c r="D601" s="16" t="s">
        <v>92</v>
      </c>
      <c r="E601" s="8">
        <v>0</v>
      </c>
      <c r="F601" s="8">
        <v>0</v>
      </c>
      <c r="G601" s="8">
        <v>0</v>
      </c>
    </row>
    <row r="602" spans="1:7" ht="25.5" x14ac:dyDescent="0.2">
      <c r="A602" s="47"/>
      <c r="B602" s="9" t="s">
        <v>388</v>
      </c>
      <c r="C602" s="9" t="s">
        <v>224</v>
      </c>
      <c r="D602" s="16" t="s">
        <v>225</v>
      </c>
      <c r="E602" s="8">
        <v>0</v>
      </c>
      <c r="F602" s="8">
        <v>0</v>
      </c>
      <c r="G602" s="8">
        <v>0</v>
      </c>
    </row>
    <row r="603" spans="1:7" ht="63.75" x14ac:dyDescent="0.2">
      <c r="A603" s="47"/>
      <c r="B603" s="9" t="s">
        <v>388</v>
      </c>
      <c r="C603" s="9" t="s">
        <v>389</v>
      </c>
      <c r="D603" s="16" t="s">
        <v>390</v>
      </c>
      <c r="E603" s="8">
        <v>643.79999999999995</v>
      </c>
      <c r="F603" s="8">
        <v>643.79999999999995</v>
      </c>
      <c r="G603" s="8">
        <v>643.79999999999995</v>
      </c>
    </row>
    <row r="604" spans="1:7" ht="76.5" x14ac:dyDescent="0.2">
      <c r="A604" s="47"/>
      <c r="B604" s="9" t="s">
        <v>388</v>
      </c>
      <c r="C604" s="9" t="s">
        <v>391</v>
      </c>
      <c r="D604" s="16" t="s">
        <v>392</v>
      </c>
      <c r="E604" s="8">
        <f>2672.2+8016.6</f>
        <v>10688.8</v>
      </c>
      <c r="F604" s="8">
        <f>2672.2+8016.6</f>
        <v>10688.8</v>
      </c>
      <c r="G604" s="8">
        <f>2672.2+8016.6</f>
        <v>10688.8</v>
      </c>
    </row>
    <row r="605" spans="1:7" ht="25.5" x14ac:dyDescent="0.2">
      <c r="A605" s="47"/>
      <c r="B605" s="9" t="s">
        <v>388</v>
      </c>
      <c r="C605" s="9" t="s">
        <v>234</v>
      </c>
      <c r="D605" s="16" t="s">
        <v>235</v>
      </c>
      <c r="E605" s="8">
        <v>0</v>
      </c>
      <c r="F605" s="8">
        <v>0</v>
      </c>
      <c r="G605" s="8">
        <v>0</v>
      </c>
    </row>
    <row r="606" spans="1:7" ht="51" x14ac:dyDescent="0.2">
      <c r="A606" s="48"/>
      <c r="B606" s="9" t="s">
        <v>388</v>
      </c>
      <c r="C606" s="9" t="s">
        <v>264</v>
      </c>
      <c r="D606" s="16" t="s">
        <v>265</v>
      </c>
      <c r="E606" s="8">
        <v>0</v>
      </c>
      <c r="F606" s="8">
        <v>0</v>
      </c>
      <c r="G606" s="8">
        <v>0</v>
      </c>
    </row>
    <row r="607" spans="1:7" x14ac:dyDescent="0.2">
      <c r="A607" s="19" t="s">
        <v>24</v>
      </c>
      <c r="B607" s="20"/>
      <c r="C607" s="20"/>
      <c r="D607" s="21"/>
      <c r="E607" s="8">
        <f>SUM(E592:E606)</f>
        <v>11332.599999999999</v>
      </c>
      <c r="F607" s="8">
        <f t="shared" ref="F607:G607" si="45">SUM(F592:F606)</f>
        <v>11332.599999999999</v>
      </c>
      <c r="G607" s="8">
        <f t="shared" si="45"/>
        <v>11332.599999999999</v>
      </c>
    </row>
    <row r="608" spans="1:7" ht="38.25" x14ac:dyDescent="0.2">
      <c r="A608" s="46" t="s">
        <v>393</v>
      </c>
      <c r="B608" s="9" t="s">
        <v>394</v>
      </c>
      <c r="C608" s="9" t="s">
        <v>395</v>
      </c>
      <c r="D608" s="16" t="s">
        <v>396</v>
      </c>
      <c r="E608" s="8">
        <v>210</v>
      </c>
      <c r="F608" s="8">
        <v>210</v>
      </c>
      <c r="G608" s="8">
        <v>210</v>
      </c>
    </row>
    <row r="609" spans="1:7" ht="38.25" x14ac:dyDescent="0.2">
      <c r="A609" s="47"/>
      <c r="B609" s="9" t="s">
        <v>394</v>
      </c>
      <c r="C609" s="9" t="s">
        <v>51</v>
      </c>
      <c r="D609" s="16" t="s">
        <v>52</v>
      </c>
      <c r="E609" s="8">
        <v>0</v>
      </c>
      <c r="F609" s="8">
        <v>0</v>
      </c>
      <c r="G609" s="8">
        <v>0</v>
      </c>
    </row>
    <row r="610" spans="1:7" ht="25.5" x14ac:dyDescent="0.2">
      <c r="A610" s="47"/>
      <c r="B610" s="9" t="s">
        <v>394</v>
      </c>
      <c r="C610" s="9" t="s">
        <v>55</v>
      </c>
      <c r="D610" s="16" t="s">
        <v>56</v>
      </c>
      <c r="E610" s="8">
        <v>0</v>
      </c>
      <c r="F610" s="8">
        <v>0</v>
      </c>
      <c r="G610" s="8">
        <v>0</v>
      </c>
    </row>
    <row r="611" spans="1:7" ht="89.25" x14ac:dyDescent="0.2">
      <c r="A611" s="47"/>
      <c r="B611" s="9" t="s">
        <v>394</v>
      </c>
      <c r="C611" s="9" t="s">
        <v>57</v>
      </c>
      <c r="D611" s="17" t="s">
        <v>58</v>
      </c>
      <c r="E611" s="8">
        <v>0</v>
      </c>
      <c r="F611" s="8">
        <v>0</v>
      </c>
      <c r="G611" s="8">
        <v>0</v>
      </c>
    </row>
    <row r="612" spans="1:7" ht="89.25" x14ac:dyDescent="0.2">
      <c r="A612" s="47"/>
      <c r="B612" s="9" t="s">
        <v>394</v>
      </c>
      <c r="C612" s="9" t="s">
        <v>59</v>
      </c>
      <c r="D612" s="17" t="s">
        <v>60</v>
      </c>
      <c r="E612" s="8">
        <v>0</v>
      </c>
      <c r="F612" s="8">
        <v>0</v>
      </c>
      <c r="G612" s="8">
        <v>0</v>
      </c>
    </row>
    <row r="613" spans="1:7" ht="51" x14ac:dyDescent="0.2">
      <c r="A613" s="47"/>
      <c r="B613" s="9" t="s">
        <v>394</v>
      </c>
      <c r="C613" s="9" t="s">
        <v>69</v>
      </c>
      <c r="D613" s="16" t="s">
        <v>70</v>
      </c>
      <c r="E613" s="8">
        <v>0</v>
      </c>
      <c r="F613" s="8">
        <v>0</v>
      </c>
      <c r="G613" s="8">
        <v>0</v>
      </c>
    </row>
    <row r="614" spans="1:7" ht="76.5" x14ac:dyDescent="0.2">
      <c r="A614" s="47"/>
      <c r="B614" s="9" t="s">
        <v>394</v>
      </c>
      <c r="C614" s="9" t="s">
        <v>71</v>
      </c>
      <c r="D614" s="16" t="s">
        <v>72</v>
      </c>
      <c r="E614" s="8">
        <v>0</v>
      </c>
      <c r="F614" s="8">
        <v>0</v>
      </c>
      <c r="G614" s="8">
        <v>0</v>
      </c>
    </row>
    <row r="615" spans="1:7" ht="102" x14ac:dyDescent="0.2">
      <c r="A615" s="47"/>
      <c r="B615" s="9" t="s">
        <v>394</v>
      </c>
      <c r="C615" s="9" t="s">
        <v>397</v>
      </c>
      <c r="D615" s="17" t="s">
        <v>398</v>
      </c>
      <c r="E615" s="8">
        <v>0</v>
      </c>
      <c r="F615" s="8">
        <v>0</v>
      </c>
      <c r="G615" s="8">
        <v>0</v>
      </c>
    </row>
    <row r="616" spans="1:7" ht="102" x14ac:dyDescent="0.2">
      <c r="A616" s="47"/>
      <c r="B616" s="9" t="s">
        <v>394</v>
      </c>
      <c r="C616" s="9" t="s">
        <v>399</v>
      </c>
      <c r="D616" s="17" t="s">
        <v>400</v>
      </c>
      <c r="E616" s="8">
        <v>0</v>
      </c>
      <c r="F616" s="8">
        <v>0</v>
      </c>
      <c r="G616" s="8">
        <v>0</v>
      </c>
    </row>
    <row r="617" spans="1:7" ht="89.25" x14ac:dyDescent="0.2">
      <c r="A617" s="47"/>
      <c r="B617" s="9" t="s">
        <v>394</v>
      </c>
      <c r="C617" s="9" t="s">
        <v>79</v>
      </c>
      <c r="D617" s="17" t="s">
        <v>80</v>
      </c>
      <c r="E617" s="8">
        <v>0</v>
      </c>
      <c r="F617" s="8">
        <v>0</v>
      </c>
      <c r="G617" s="8">
        <v>0</v>
      </c>
    </row>
    <row r="618" spans="1:7" ht="165.75" x14ac:dyDescent="0.2">
      <c r="A618" s="47"/>
      <c r="B618" s="9" t="s">
        <v>394</v>
      </c>
      <c r="C618" s="9" t="s">
        <v>85</v>
      </c>
      <c r="D618" s="17" t="s">
        <v>86</v>
      </c>
      <c r="E618" s="8">
        <v>0</v>
      </c>
      <c r="F618" s="8">
        <v>0</v>
      </c>
      <c r="G618" s="8">
        <v>0</v>
      </c>
    </row>
    <row r="619" spans="1:7" ht="114.75" x14ac:dyDescent="0.2">
      <c r="A619" s="47"/>
      <c r="B619" s="9" t="s">
        <v>394</v>
      </c>
      <c r="C619" s="9" t="s">
        <v>87</v>
      </c>
      <c r="D619" s="17" t="s">
        <v>88</v>
      </c>
      <c r="E619" s="8">
        <v>0</v>
      </c>
      <c r="F619" s="8">
        <v>0</v>
      </c>
      <c r="G619" s="8">
        <v>0</v>
      </c>
    </row>
    <row r="620" spans="1:7" ht="102" x14ac:dyDescent="0.2">
      <c r="A620" s="47"/>
      <c r="B620" s="9" t="s">
        <v>394</v>
      </c>
      <c r="C620" s="9" t="s">
        <v>401</v>
      </c>
      <c r="D620" s="17" t="s">
        <v>402</v>
      </c>
      <c r="E620" s="8">
        <v>0</v>
      </c>
      <c r="F620" s="8">
        <v>0</v>
      </c>
      <c r="G620" s="8">
        <v>0</v>
      </c>
    </row>
    <row r="621" spans="1:7" ht="102" x14ac:dyDescent="0.2">
      <c r="A621" s="47"/>
      <c r="B621" s="9" t="s">
        <v>394</v>
      </c>
      <c r="C621" s="9" t="s">
        <v>403</v>
      </c>
      <c r="D621" s="17" t="s">
        <v>404</v>
      </c>
      <c r="E621" s="8">
        <v>0</v>
      </c>
      <c r="F621" s="8">
        <v>0</v>
      </c>
      <c r="G621" s="8">
        <v>0</v>
      </c>
    </row>
    <row r="622" spans="1:7" ht="89.25" x14ac:dyDescent="0.2">
      <c r="A622" s="47"/>
      <c r="B622" s="9" t="s">
        <v>394</v>
      </c>
      <c r="C622" s="9" t="s">
        <v>89</v>
      </c>
      <c r="D622" s="17" t="s">
        <v>90</v>
      </c>
      <c r="E622" s="8">
        <v>0</v>
      </c>
      <c r="F622" s="8">
        <v>0</v>
      </c>
      <c r="G622" s="8">
        <v>0</v>
      </c>
    </row>
    <row r="623" spans="1:7" ht="25.5" x14ac:dyDescent="0.2">
      <c r="A623" s="47"/>
      <c r="B623" s="9" t="s">
        <v>394</v>
      </c>
      <c r="C623" s="9" t="s">
        <v>91</v>
      </c>
      <c r="D623" s="16" t="s">
        <v>92</v>
      </c>
      <c r="E623" s="8">
        <v>0</v>
      </c>
      <c r="F623" s="8">
        <v>0</v>
      </c>
      <c r="G623" s="8">
        <v>0</v>
      </c>
    </row>
    <row r="624" spans="1:7" ht="38.25" x14ac:dyDescent="0.2">
      <c r="A624" s="47"/>
      <c r="B624" s="9" t="s">
        <v>394</v>
      </c>
      <c r="C624" s="9" t="s">
        <v>405</v>
      </c>
      <c r="D624" s="16" t="s">
        <v>406</v>
      </c>
      <c r="E624" s="8">
        <f>129906.9-51706.2</f>
        <v>78200.7</v>
      </c>
      <c r="F624" s="8">
        <v>83443.899999999994</v>
      </c>
      <c r="G624" s="8">
        <v>83433.899999999994</v>
      </c>
    </row>
    <row r="625" spans="1:7" ht="38.25" x14ac:dyDescent="0.2">
      <c r="A625" s="47"/>
      <c r="B625" s="9" t="s">
        <v>394</v>
      </c>
      <c r="C625" s="9" t="s">
        <v>407</v>
      </c>
      <c r="D625" s="16" t="s">
        <v>408</v>
      </c>
      <c r="E625" s="8">
        <f>23931.4+4921.2</f>
        <v>28852.600000000002</v>
      </c>
      <c r="F625" s="8">
        <v>21954.799999999999</v>
      </c>
      <c r="G625" s="8">
        <v>17091.7</v>
      </c>
    </row>
    <row r="626" spans="1:7" ht="25.5" x14ac:dyDescent="0.2">
      <c r="A626" s="48"/>
      <c r="B626" s="9" t="s">
        <v>394</v>
      </c>
      <c r="C626" s="9" t="s">
        <v>234</v>
      </c>
      <c r="D626" s="16" t="s">
        <v>235</v>
      </c>
      <c r="E626" s="8">
        <v>0</v>
      </c>
      <c r="F626" s="8">
        <v>0</v>
      </c>
      <c r="G626" s="8">
        <v>0</v>
      </c>
    </row>
    <row r="627" spans="1:7" x14ac:dyDescent="0.2">
      <c r="A627" s="19" t="s">
        <v>24</v>
      </c>
      <c r="B627" s="20"/>
      <c r="C627" s="20"/>
      <c r="D627" s="21"/>
      <c r="E627" s="8">
        <f>SUM(E608:E626)</f>
        <v>107263.3</v>
      </c>
      <c r="F627" s="8">
        <f t="shared" ref="F627:G627" si="46">SUM(F608:F626)</f>
        <v>105608.7</v>
      </c>
      <c r="G627" s="8">
        <f t="shared" si="46"/>
        <v>100735.59999999999</v>
      </c>
    </row>
    <row r="628" spans="1:7" ht="63.75" x14ac:dyDescent="0.2">
      <c r="A628" s="46" t="s">
        <v>409</v>
      </c>
      <c r="B628" s="9" t="s">
        <v>410</v>
      </c>
      <c r="C628" s="9" t="s">
        <v>347</v>
      </c>
      <c r="D628" s="16" t="s">
        <v>348</v>
      </c>
      <c r="E628" s="8">
        <f>8500+66.5</f>
        <v>8566.5</v>
      </c>
      <c r="F628" s="8">
        <v>7500</v>
      </c>
      <c r="G628" s="8">
        <v>6500</v>
      </c>
    </row>
    <row r="629" spans="1:7" ht="25.5" x14ac:dyDescent="0.2">
      <c r="A629" s="47"/>
      <c r="B629" s="9" t="s">
        <v>410</v>
      </c>
      <c r="C629" s="9" t="s">
        <v>55</v>
      </c>
      <c r="D629" s="16" t="s">
        <v>56</v>
      </c>
      <c r="E629" s="8">
        <v>0</v>
      </c>
      <c r="F629" s="8">
        <v>0</v>
      </c>
      <c r="G629" s="8">
        <v>0</v>
      </c>
    </row>
    <row r="630" spans="1:7" ht="89.25" x14ac:dyDescent="0.2">
      <c r="A630" s="47"/>
      <c r="B630" s="9" t="s">
        <v>410</v>
      </c>
      <c r="C630" s="9" t="s">
        <v>57</v>
      </c>
      <c r="D630" s="17" t="s">
        <v>58</v>
      </c>
      <c r="E630" s="8">
        <v>0</v>
      </c>
      <c r="F630" s="8">
        <v>0</v>
      </c>
      <c r="G630" s="8">
        <v>0</v>
      </c>
    </row>
    <row r="631" spans="1:7" ht="89.25" x14ac:dyDescent="0.2">
      <c r="A631" s="47"/>
      <c r="B631" s="9" t="s">
        <v>410</v>
      </c>
      <c r="C631" s="9" t="s">
        <v>59</v>
      </c>
      <c r="D631" s="17" t="s">
        <v>60</v>
      </c>
      <c r="E631" s="8">
        <v>0</v>
      </c>
      <c r="F631" s="8">
        <v>0</v>
      </c>
      <c r="G631" s="8">
        <v>0</v>
      </c>
    </row>
    <row r="632" spans="1:7" ht="76.5" x14ac:dyDescent="0.2">
      <c r="A632" s="47"/>
      <c r="B632" s="9" t="s">
        <v>410</v>
      </c>
      <c r="C632" s="9" t="s">
        <v>71</v>
      </c>
      <c r="D632" s="16" t="s">
        <v>72</v>
      </c>
      <c r="E632" s="8">
        <v>0</v>
      </c>
      <c r="F632" s="8">
        <v>0</v>
      </c>
      <c r="G632" s="8">
        <v>0</v>
      </c>
    </row>
    <row r="633" spans="1:7" ht="89.25" x14ac:dyDescent="0.2">
      <c r="A633" s="47"/>
      <c r="B633" s="9" t="s">
        <v>410</v>
      </c>
      <c r="C633" s="9" t="s">
        <v>79</v>
      </c>
      <c r="D633" s="17" t="s">
        <v>80</v>
      </c>
      <c r="E633" s="8">
        <v>0</v>
      </c>
      <c r="F633" s="8">
        <v>0</v>
      </c>
      <c r="G633" s="8">
        <v>0</v>
      </c>
    </row>
    <row r="634" spans="1:7" ht="165.75" x14ac:dyDescent="0.2">
      <c r="A634" s="47"/>
      <c r="B634" s="9" t="s">
        <v>410</v>
      </c>
      <c r="C634" s="9" t="s">
        <v>85</v>
      </c>
      <c r="D634" s="17" t="s">
        <v>86</v>
      </c>
      <c r="E634" s="8">
        <v>0</v>
      </c>
      <c r="F634" s="8">
        <v>0</v>
      </c>
      <c r="G634" s="8">
        <v>0</v>
      </c>
    </row>
    <row r="635" spans="1:7" ht="114.75" x14ac:dyDescent="0.2">
      <c r="A635" s="47"/>
      <c r="B635" s="9" t="s">
        <v>410</v>
      </c>
      <c r="C635" s="9" t="s">
        <v>87</v>
      </c>
      <c r="D635" s="17" t="s">
        <v>88</v>
      </c>
      <c r="E635" s="8">
        <v>0</v>
      </c>
      <c r="F635" s="8">
        <v>0</v>
      </c>
      <c r="G635" s="8">
        <v>0</v>
      </c>
    </row>
    <row r="636" spans="1:7" ht="89.25" x14ac:dyDescent="0.2">
      <c r="A636" s="47"/>
      <c r="B636" s="9" t="s">
        <v>410</v>
      </c>
      <c r="C636" s="9" t="s">
        <v>89</v>
      </c>
      <c r="D636" s="17" t="s">
        <v>90</v>
      </c>
      <c r="E636" s="8">
        <v>0</v>
      </c>
      <c r="F636" s="8">
        <v>0</v>
      </c>
      <c r="G636" s="8">
        <v>0</v>
      </c>
    </row>
    <row r="637" spans="1:7" ht="25.5" x14ac:dyDescent="0.2">
      <c r="A637" s="47"/>
      <c r="B637" s="9" t="s">
        <v>410</v>
      </c>
      <c r="C637" s="9" t="s">
        <v>91</v>
      </c>
      <c r="D637" s="16" t="s">
        <v>92</v>
      </c>
      <c r="E637" s="8">
        <v>0</v>
      </c>
      <c r="F637" s="8">
        <v>0</v>
      </c>
      <c r="G637" s="8">
        <v>0</v>
      </c>
    </row>
    <row r="638" spans="1:7" ht="25.5" x14ac:dyDescent="0.2">
      <c r="A638" s="47"/>
      <c r="B638" s="9" t="s">
        <v>410</v>
      </c>
      <c r="C638" s="9" t="s">
        <v>93</v>
      </c>
      <c r="D638" s="16" t="s">
        <v>94</v>
      </c>
      <c r="E638" s="8">
        <v>0</v>
      </c>
      <c r="F638" s="8">
        <v>0</v>
      </c>
      <c r="G638" s="8">
        <v>0</v>
      </c>
    </row>
    <row r="639" spans="1:7" ht="76.5" x14ac:dyDescent="0.2">
      <c r="A639" s="47"/>
      <c r="B639" s="9" t="s">
        <v>410</v>
      </c>
      <c r="C639" s="9" t="s">
        <v>326</v>
      </c>
      <c r="D639" s="16" t="s">
        <v>327</v>
      </c>
      <c r="E639" s="8">
        <v>574</v>
      </c>
      <c r="F639" s="8">
        <v>574</v>
      </c>
      <c r="G639" s="8">
        <v>574</v>
      </c>
    </row>
    <row r="640" spans="1:7" ht="63.75" x14ac:dyDescent="0.2">
      <c r="A640" s="47"/>
      <c r="B640" s="9" t="s">
        <v>410</v>
      </c>
      <c r="C640" s="9" t="s">
        <v>411</v>
      </c>
      <c r="D640" s="16" t="s">
        <v>412</v>
      </c>
      <c r="E640" s="8">
        <v>201098.4</v>
      </c>
      <c r="F640" s="8">
        <v>201098.4</v>
      </c>
      <c r="G640" s="8">
        <v>201098.4</v>
      </c>
    </row>
    <row r="641" spans="1:7" ht="51" x14ac:dyDescent="0.2">
      <c r="A641" s="48"/>
      <c r="B641" s="9" t="s">
        <v>410</v>
      </c>
      <c r="C641" s="9" t="s">
        <v>264</v>
      </c>
      <c r="D641" s="16" t="s">
        <v>265</v>
      </c>
      <c r="E641" s="8">
        <v>0</v>
      </c>
      <c r="F641" s="8">
        <v>0</v>
      </c>
      <c r="G641" s="8">
        <v>0</v>
      </c>
    </row>
    <row r="642" spans="1:7" x14ac:dyDescent="0.2">
      <c r="A642" s="19" t="s">
        <v>24</v>
      </c>
      <c r="B642" s="20"/>
      <c r="C642" s="20"/>
      <c r="D642" s="21"/>
      <c r="E642" s="8">
        <f>SUM(E628:E641)</f>
        <v>210238.9</v>
      </c>
      <c r="F642" s="8">
        <f t="shared" ref="F642:G642" si="47">SUM(F628:F641)</f>
        <v>209172.4</v>
      </c>
      <c r="G642" s="8">
        <f t="shared" si="47"/>
        <v>208172.4</v>
      </c>
    </row>
    <row r="643" spans="1:7" ht="38.25" x14ac:dyDescent="0.2">
      <c r="A643" s="46" t="s">
        <v>413</v>
      </c>
      <c r="B643" s="9" t="s">
        <v>414</v>
      </c>
      <c r="C643" s="9" t="s">
        <v>51</v>
      </c>
      <c r="D643" s="16" t="s">
        <v>52</v>
      </c>
      <c r="E643" s="8">
        <v>301.5</v>
      </c>
      <c r="F643" s="8">
        <v>301.5</v>
      </c>
      <c r="G643" s="8">
        <v>301.5</v>
      </c>
    </row>
    <row r="644" spans="1:7" ht="25.5" x14ac:dyDescent="0.2">
      <c r="A644" s="47"/>
      <c r="B644" s="9" t="s">
        <v>414</v>
      </c>
      <c r="C644" s="9" t="s">
        <v>55</v>
      </c>
      <c r="D644" s="16" t="s">
        <v>56</v>
      </c>
      <c r="E644" s="8">
        <v>0</v>
      </c>
      <c r="F644" s="8">
        <v>0</v>
      </c>
      <c r="G644" s="8">
        <v>0</v>
      </c>
    </row>
    <row r="645" spans="1:7" ht="89.25" x14ac:dyDescent="0.2">
      <c r="A645" s="47"/>
      <c r="B645" s="9" t="s">
        <v>414</v>
      </c>
      <c r="C645" s="9" t="s">
        <v>57</v>
      </c>
      <c r="D645" s="17" t="s">
        <v>58</v>
      </c>
      <c r="E645" s="8">
        <v>0</v>
      </c>
      <c r="F645" s="8">
        <v>0</v>
      </c>
      <c r="G645" s="8">
        <v>0</v>
      </c>
    </row>
    <row r="646" spans="1:7" ht="89.25" x14ac:dyDescent="0.2">
      <c r="A646" s="47"/>
      <c r="B646" s="9" t="s">
        <v>414</v>
      </c>
      <c r="C646" s="9" t="s">
        <v>59</v>
      </c>
      <c r="D646" s="17" t="s">
        <v>60</v>
      </c>
      <c r="E646" s="8">
        <v>0</v>
      </c>
      <c r="F646" s="8">
        <v>0</v>
      </c>
      <c r="G646" s="8">
        <v>0</v>
      </c>
    </row>
    <row r="647" spans="1:7" ht="51" x14ac:dyDescent="0.2">
      <c r="A647" s="47"/>
      <c r="B647" s="9" t="s">
        <v>414</v>
      </c>
      <c r="C647" s="9" t="s">
        <v>69</v>
      </c>
      <c r="D647" s="16" t="s">
        <v>70</v>
      </c>
      <c r="E647" s="8">
        <v>0</v>
      </c>
      <c r="F647" s="8">
        <v>0</v>
      </c>
      <c r="G647" s="8">
        <v>0</v>
      </c>
    </row>
    <row r="648" spans="1:7" ht="76.5" x14ac:dyDescent="0.2">
      <c r="A648" s="47"/>
      <c r="B648" s="9" t="s">
        <v>414</v>
      </c>
      <c r="C648" s="9" t="s">
        <v>71</v>
      </c>
      <c r="D648" s="16" t="s">
        <v>72</v>
      </c>
      <c r="E648" s="8">
        <v>0</v>
      </c>
      <c r="F648" s="8">
        <v>0</v>
      </c>
      <c r="G648" s="8">
        <v>0</v>
      </c>
    </row>
    <row r="649" spans="1:7" ht="89.25" x14ac:dyDescent="0.2">
      <c r="A649" s="47"/>
      <c r="B649" s="9" t="s">
        <v>414</v>
      </c>
      <c r="C649" s="9" t="s">
        <v>79</v>
      </c>
      <c r="D649" s="17" t="s">
        <v>80</v>
      </c>
      <c r="E649" s="8">
        <v>0</v>
      </c>
      <c r="F649" s="8">
        <v>0</v>
      </c>
      <c r="G649" s="8">
        <v>0</v>
      </c>
    </row>
    <row r="650" spans="1:7" ht="51" x14ac:dyDescent="0.2">
      <c r="A650" s="47"/>
      <c r="B650" s="9" t="s">
        <v>414</v>
      </c>
      <c r="C650" s="9" t="s">
        <v>81</v>
      </c>
      <c r="D650" s="16" t="s">
        <v>82</v>
      </c>
      <c r="E650" s="8">
        <v>0</v>
      </c>
      <c r="F650" s="8">
        <v>0</v>
      </c>
      <c r="G650" s="8">
        <v>0</v>
      </c>
    </row>
    <row r="651" spans="1:7" ht="165.75" x14ac:dyDescent="0.2">
      <c r="A651" s="47"/>
      <c r="B651" s="9" t="s">
        <v>414</v>
      </c>
      <c r="C651" s="9" t="s">
        <v>85</v>
      </c>
      <c r="D651" s="17" t="s">
        <v>86</v>
      </c>
      <c r="E651" s="8">
        <v>0</v>
      </c>
      <c r="F651" s="8">
        <v>0</v>
      </c>
      <c r="G651" s="8">
        <v>0</v>
      </c>
    </row>
    <row r="652" spans="1:7" ht="114.75" x14ac:dyDescent="0.2">
      <c r="A652" s="47"/>
      <c r="B652" s="9" t="s">
        <v>414</v>
      </c>
      <c r="C652" s="9" t="s">
        <v>87</v>
      </c>
      <c r="D652" s="17" t="s">
        <v>88</v>
      </c>
      <c r="E652" s="8">
        <v>0</v>
      </c>
      <c r="F652" s="8">
        <v>0</v>
      </c>
      <c r="G652" s="8">
        <v>0</v>
      </c>
    </row>
    <row r="653" spans="1:7" ht="89.25" x14ac:dyDescent="0.2">
      <c r="A653" s="47"/>
      <c r="B653" s="9" t="s">
        <v>414</v>
      </c>
      <c r="C653" s="9" t="s">
        <v>89</v>
      </c>
      <c r="D653" s="17" t="s">
        <v>90</v>
      </c>
      <c r="E653" s="8">
        <v>0</v>
      </c>
      <c r="F653" s="8">
        <v>0</v>
      </c>
      <c r="G653" s="8">
        <v>0</v>
      </c>
    </row>
    <row r="654" spans="1:7" ht="25.5" x14ac:dyDescent="0.2">
      <c r="A654" s="47"/>
      <c r="B654" s="9" t="s">
        <v>414</v>
      </c>
      <c r="C654" s="9" t="s">
        <v>91</v>
      </c>
      <c r="D654" s="16" t="s">
        <v>92</v>
      </c>
      <c r="E654" s="8">
        <v>0</v>
      </c>
      <c r="F654" s="8">
        <v>0</v>
      </c>
      <c r="G654" s="8">
        <v>0</v>
      </c>
    </row>
    <row r="655" spans="1:7" ht="25.5" x14ac:dyDescent="0.2">
      <c r="A655" s="47"/>
      <c r="B655" s="9" t="s">
        <v>414</v>
      </c>
      <c r="C655" s="9" t="s">
        <v>93</v>
      </c>
      <c r="D655" s="16" t="s">
        <v>94</v>
      </c>
      <c r="E655" s="8">
        <v>0</v>
      </c>
      <c r="F655" s="8">
        <v>0</v>
      </c>
      <c r="G655" s="8">
        <v>0</v>
      </c>
    </row>
    <row r="656" spans="1:7" x14ac:dyDescent="0.2">
      <c r="A656" s="47"/>
      <c r="B656" s="9" t="s">
        <v>414</v>
      </c>
      <c r="C656" s="9" t="s">
        <v>95</v>
      </c>
      <c r="D656" s="16" t="s">
        <v>96</v>
      </c>
      <c r="E656" s="8">
        <v>1456.8</v>
      </c>
      <c r="F656" s="8">
        <v>1456.8</v>
      </c>
      <c r="G656" s="8">
        <v>1456.8</v>
      </c>
    </row>
    <row r="657" spans="1:7" ht="63.75" x14ac:dyDescent="0.2">
      <c r="A657" s="47"/>
      <c r="B657" s="9" t="s">
        <v>414</v>
      </c>
      <c r="C657" s="9" t="s">
        <v>415</v>
      </c>
      <c r="D657" s="16" t="s">
        <v>416</v>
      </c>
      <c r="E657" s="8">
        <f>575.9-125.2</f>
        <v>450.7</v>
      </c>
      <c r="F657" s="8">
        <f>4690.4-316.8</f>
        <v>4373.5999999999995</v>
      </c>
      <c r="G657" s="8">
        <f>4690.4-4490.6</f>
        <v>199.79999999999927</v>
      </c>
    </row>
    <row r="658" spans="1:7" ht="25.5" x14ac:dyDescent="0.2">
      <c r="A658" s="47"/>
      <c r="B658" s="9" t="s">
        <v>414</v>
      </c>
      <c r="C658" s="9" t="s">
        <v>234</v>
      </c>
      <c r="D658" s="16" t="s">
        <v>235</v>
      </c>
      <c r="E658" s="8">
        <v>0</v>
      </c>
      <c r="F658" s="8">
        <v>0</v>
      </c>
      <c r="G658" s="8">
        <v>0</v>
      </c>
    </row>
    <row r="659" spans="1:7" ht="76.5" x14ac:dyDescent="0.2">
      <c r="A659" s="47"/>
      <c r="B659" s="9" t="s">
        <v>414</v>
      </c>
      <c r="C659" s="9" t="s">
        <v>417</v>
      </c>
      <c r="D659" s="16" t="s">
        <v>418</v>
      </c>
      <c r="E659" s="8">
        <v>0</v>
      </c>
      <c r="F659" s="8">
        <v>0</v>
      </c>
      <c r="G659" s="8">
        <v>0</v>
      </c>
    </row>
    <row r="660" spans="1:7" ht="51" x14ac:dyDescent="0.2">
      <c r="A660" s="48"/>
      <c r="B660" s="9" t="s">
        <v>414</v>
      </c>
      <c r="C660" s="9" t="s">
        <v>264</v>
      </c>
      <c r="D660" s="16" t="s">
        <v>265</v>
      </c>
      <c r="E660" s="8">
        <v>0</v>
      </c>
      <c r="F660" s="8">
        <v>0</v>
      </c>
      <c r="G660" s="8">
        <v>0</v>
      </c>
    </row>
    <row r="661" spans="1:7" x14ac:dyDescent="0.2">
      <c r="A661" s="19" t="s">
        <v>24</v>
      </c>
      <c r="B661" s="20"/>
      <c r="C661" s="20"/>
      <c r="D661" s="21"/>
      <c r="E661" s="8">
        <f>SUM(E643:E660)</f>
        <v>2209</v>
      </c>
      <c r="F661" s="8">
        <f t="shared" ref="F661:G661" si="48">SUM(F643:F660)</f>
        <v>6131.9</v>
      </c>
      <c r="G661" s="8">
        <f t="shared" si="48"/>
        <v>1958.0999999999992</v>
      </c>
    </row>
    <row r="662" spans="1:7" ht="89.25" x14ac:dyDescent="0.2">
      <c r="A662" s="46" t="s">
        <v>419</v>
      </c>
      <c r="B662" s="9" t="s">
        <v>420</v>
      </c>
      <c r="C662" s="9" t="s">
        <v>244</v>
      </c>
      <c r="D662" s="17" t="s">
        <v>245</v>
      </c>
      <c r="E662" s="8">
        <v>1035</v>
      </c>
      <c r="F662" s="8">
        <v>556.6</v>
      </c>
      <c r="G662" s="8">
        <v>579.4</v>
      </c>
    </row>
    <row r="663" spans="1:7" ht="38.25" x14ac:dyDescent="0.2">
      <c r="A663" s="47"/>
      <c r="B663" s="9" t="s">
        <v>420</v>
      </c>
      <c r="C663" s="9" t="s">
        <v>51</v>
      </c>
      <c r="D663" s="16" t="s">
        <v>52</v>
      </c>
      <c r="E663" s="8">
        <v>0</v>
      </c>
      <c r="F663" s="8">
        <v>0</v>
      </c>
      <c r="G663" s="8">
        <v>0</v>
      </c>
    </row>
    <row r="664" spans="1:7" ht="38.25" x14ac:dyDescent="0.2">
      <c r="A664" s="47"/>
      <c r="B664" s="9" t="s">
        <v>420</v>
      </c>
      <c r="C664" s="9" t="s">
        <v>53</v>
      </c>
      <c r="D664" s="16" t="s">
        <v>54</v>
      </c>
      <c r="E664" s="8">
        <v>906.5</v>
      </c>
      <c r="F664" s="8">
        <v>0</v>
      </c>
      <c r="G664" s="8">
        <v>0</v>
      </c>
    </row>
    <row r="665" spans="1:7" ht="25.5" x14ac:dyDescent="0.2">
      <c r="A665" s="47"/>
      <c r="B665" s="9" t="s">
        <v>420</v>
      </c>
      <c r="C665" s="9" t="s">
        <v>55</v>
      </c>
      <c r="D665" s="16" t="s">
        <v>56</v>
      </c>
      <c r="E665" s="8">
        <v>0</v>
      </c>
      <c r="F665" s="8">
        <v>0</v>
      </c>
      <c r="G665" s="8">
        <v>0</v>
      </c>
    </row>
    <row r="666" spans="1:7" ht="89.25" x14ac:dyDescent="0.2">
      <c r="A666" s="47"/>
      <c r="B666" s="9" t="s">
        <v>420</v>
      </c>
      <c r="C666" s="9" t="s">
        <v>57</v>
      </c>
      <c r="D666" s="17" t="s">
        <v>58</v>
      </c>
      <c r="E666" s="8">
        <v>0</v>
      </c>
      <c r="F666" s="8">
        <v>0</v>
      </c>
      <c r="G666" s="8">
        <v>0</v>
      </c>
    </row>
    <row r="667" spans="1:7" ht="89.25" x14ac:dyDescent="0.2">
      <c r="A667" s="47"/>
      <c r="B667" s="9" t="s">
        <v>420</v>
      </c>
      <c r="C667" s="9" t="s">
        <v>59</v>
      </c>
      <c r="D667" s="17" t="s">
        <v>60</v>
      </c>
      <c r="E667" s="8">
        <v>0</v>
      </c>
      <c r="F667" s="8">
        <v>0</v>
      </c>
      <c r="G667" s="8">
        <v>0</v>
      </c>
    </row>
    <row r="668" spans="1:7" ht="51" x14ac:dyDescent="0.2">
      <c r="A668" s="47"/>
      <c r="B668" s="9" t="s">
        <v>420</v>
      </c>
      <c r="C668" s="9" t="s">
        <v>69</v>
      </c>
      <c r="D668" s="16" t="s">
        <v>70</v>
      </c>
      <c r="E668" s="8">
        <v>0</v>
      </c>
      <c r="F668" s="8">
        <v>0</v>
      </c>
      <c r="G668" s="8">
        <v>0</v>
      </c>
    </row>
    <row r="669" spans="1:7" ht="76.5" x14ac:dyDescent="0.2">
      <c r="A669" s="47"/>
      <c r="B669" s="9" t="s">
        <v>420</v>
      </c>
      <c r="C669" s="9" t="s">
        <v>71</v>
      </c>
      <c r="D669" s="16" t="s">
        <v>72</v>
      </c>
      <c r="E669" s="8">
        <v>0</v>
      </c>
      <c r="F669" s="8">
        <v>0</v>
      </c>
      <c r="G669" s="8">
        <v>0</v>
      </c>
    </row>
    <row r="670" spans="1:7" ht="89.25" x14ac:dyDescent="0.2">
      <c r="A670" s="47"/>
      <c r="B670" s="9" t="s">
        <v>420</v>
      </c>
      <c r="C670" s="9" t="s">
        <v>79</v>
      </c>
      <c r="D670" s="17" t="s">
        <v>80</v>
      </c>
      <c r="E670" s="8">
        <v>0</v>
      </c>
      <c r="F670" s="8">
        <v>0</v>
      </c>
      <c r="G670" s="8">
        <v>0</v>
      </c>
    </row>
    <row r="671" spans="1:7" ht="51" x14ac:dyDescent="0.2">
      <c r="A671" s="47"/>
      <c r="B671" s="9" t="s">
        <v>420</v>
      </c>
      <c r="C671" s="9" t="s">
        <v>81</v>
      </c>
      <c r="D671" s="16" t="s">
        <v>82</v>
      </c>
      <c r="E671" s="8">
        <v>0</v>
      </c>
      <c r="F671" s="8">
        <v>0</v>
      </c>
      <c r="G671" s="8">
        <v>0</v>
      </c>
    </row>
    <row r="672" spans="1:7" ht="165.75" x14ac:dyDescent="0.2">
      <c r="A672" s="47"/>
      <c r="B672" s="9" t="s">
        <v>420</v>
      </c>
      <c r="C672" s="9" t="s">
        <v>85</v>
      </c>
      <c r="D672" s="17" t="s">
        <v>86</v>
      </c>
      <c r="E672" s="8">
        <v>0</v>
      </c>
      <c r="F672" s="8">
        <v>0</v>
      </c>
      <c r="G672" s="8">
        <v>0</v>
      </c>
    </row>
    <row r="673" spans="1:7" ht="114.75" x14ac:dyDescent="0.2">
      <c r="A673" s="47"/>
      <c r="B673" s="9" t="s">
        <v>420</v>
      </c>
      <c r="C673" s="9" t="s">
        <v>87</v>
      </c>
      <c r="D673" s="17" t="s">
        <v>88</v>
      </c>
      <c r="E673" s="8">
        <v>0</v>
      </c>
      <c r="F673" s="8">
        <v>0</v>
      </c>
      <c r="G673" s="8">
        <v>0</v>
      </c>
    </row>
    <row r="674" spans="1:7" ht="89.25" x14ac:dyDescent="0.2">
      <c r="A674" s="47"/>
      <c r="B674" s="9" t="s">
        <v>420</v>
      </c>
      <c r="C674" s="9" t="s">
        <v>89</v>
      </c>
      <c r="D674" s="17" t="s">
        <v>90</v>
      </c>
      <c r="E674" s="8">
        <v>0</v>
      </c>
      <c r="F674" s="8">
        <v>0</v>
      </c>
      <c r="G674" s="8">
        <v>0</v>
      </c>
    </row>
    <row r="675" spans="1:7" ht="25.5" x14ac:dyDescent="0.2">
      <c r="A675" s="47"/>
      <c r="B675" s="9" t="s">
        <v>420</v>
      </c>
      <c r="C675" s="9" t="s">
        <v>91</v>
      </c>
      <c r="D675" s="16" t="s">
        <v>92</v>
      </c>
      <c r="E675" s="8">
        <v>0</v>
      </c>
      <c r="F675" s="8">
        <v>0</v>
      </c>
      <c r="G675" s="8">
        <v>0</v>
      </c>
    </row>
    <row r="676" spans="1:7" ht="25.5" x14ac:dyDescent="0.2">
      <c r="A676" s="48"/>
      <c r="B676" s="9" t="s">
        <v>420</v>
      </c>
      <c r="C676" s="9" t="s">
        <v>93</v>
      </c>
      <c r="D676" s="16" t="s">
        <v>94</v>
      </c>
      <c r="E676" s="8">
        <v>0</v>
      </c>
      <c r="F676" s="8">
        <v>0</v>
      </c>
      <c r="G676" s="8">
        <v>0</v>
      </c>
    </row>
    <row r="677" spans="1:7" x14ac:dyDescent="0.2">
      <c r="A677" s="19" t="s">
        <v>24</v>
      </c>
      <c r="B677" s="20"/>
      <c r="C677" s="20"/>
      <c r="D677" s="21"/>
      <c r="E677" s="8">
        <f>SUM(E662:E676)</f>
        <v>1941.5</v>
      </c>
      <c r="F677" s="8">
        <f t="shared" ref="F677:G677" si="49">SUM(F662:F676)</f>
        <v>556.6</v>
      </c>
      <c r="G677" s="8">
        <f t="shared" si="49"/>
        <v>579.4</v>
      </c>
    </row>
    <row r="678" spans="1:7" ht="127.5" x14ac:dyDescent="0.2">
      <c r="A678" s="46" t="s">
        <v>421</v>
      </c>
      <c r="B678" s="9" t="s">
        <v>422</v>
      </c>
      <c r="C678" s="9" t="s">
        <v>288</v>
      </c>
      <c r="D678" s="17" t="s">
        <v>289</v>
      </c>
      <c r="E678" s="8">
        <v>0</v>
      </c>
      <c r="F678" s="8">
        <v>0</v>
      </c>
      <c r="G678" s="8">
        <v>0</v>
      </c>
    </row>
    <row r="679" spans="1:7" ht="38.25" x14ac:dyDescent="0.2">
      <c r="A679" s="47"/>
      <c r="B679" s="9" t="s">
        <v>422</v>
      </c>
      <c r="C679" s="9" t="s">
        <v>53</v>
      </c>
      <c r="D679" s="16" t="s">
        <v>54</v>
      </c>
      <c r="E679" s="8">
        <v>0</v>
      </c>
      <c r="F679" s="8">
        <v>0</v>
      </c>
      <c r="G679" s="8">
        <v>0</v>
      </c>
    </row>
    <row r="680" spans="1:7" ht="25.5" x14ac:dyDescent="0.2">
      <c r="A680" s="47"/>
      <c r="B680" s="9" t="s">
        <v>422</v>
      </c>
      <c r="C680" s="9" t="s">
        <v>55</v>
      </c>
      <c r="D680" s="16" t="s">
        <v>56</v>
      </c>
      <c r="E680" s="8">
        <v>0</v>
      </c>
      <c r="F680" s="8">
        <v>0</v>
      </c>
      <c r="G680" s="8">
        <v>0</v>
      </c>
    </row>
    <row r="681" spans="1:7" ht="89.25" x14ac:dyDescent="0.2">
      <c r="A681" s="47"/>
      <c r="B681" s="9" t="s">
        <v>422</v>
      </c>
      <c r="C681" s="9" t="s">
        <v>57</v>
      </c>
      <c r="D681" s="17" t="s">
        <v>58</v>
      </c>
      <c r="E681" s="8">
        <v>0</v>
      </c>
      <c r="F681" s="8">
        <v>0</v>
      </c>
      <c r="G681" s="8">
        <v>0</v>
      </c>
    </row>
    <row r="682" spans="1:7" ht="89.25" x14ac:dyDescent="0.2">
      <c r="A682" s="47"/>
      <c r="B682" s="9" t="s">
        <v>422</v>
      </c>
      <c r="C682" s="9" t="s">
        <v>59</v>
      </c>
      <c r="D682" s="17" t="s">
        <v>60</v>
      </c>
      <c r="E682" s="8">
        <v>0</v>
      </c>
      <c r="F682" s="8">
        <v>0</v>
      </c>
      <c r="G682" s="8">
        <v>0</v>
      </c>
    </row>
    <row r="683" spans="1:7" ht="76.5" x14ac:dyDescent="0.2">
      <c r="A683" s="47"/>
      <c r="B683" s="9" t="s">
        <v>422</v>
      </c>
      <c r="C683" s="9" t="s">
        <v>71</v>
      </c>
      <c r="D683" s="16" t="s">
        <v>72</v>
      </c>
      <c r="E683" s="8">
        <v>0</v>
      </c>
      <c r="F683" s="8">
        <v>0</v>
      </c>
      <c r="G683" s="8">
        <v>0</v>
      </c>
    </row>
    <row r="684" spans="1:7" ht="178.5" x14ac:dyDescent="0.2">
      <c r="A684" s="47"/>
      <c r="B684" s="9" t="s">
        <v>422</v>
      </c>
      <c r="C684" s="9" t="s">
        <v>290</v>
      </c>
      <c r="D684" s="17" t="s">
        <v>291</v>
      </c>
      <c r="E684" s="8">
        <v>0</v>
      </c>
      <c r="F684" s="8">
        <v>0</v>
      </c>
      <c r="G684" s="8">
        <v>0</v>
      </c>
    </row>
    <row r="685" spans="1:7" ht="89.25" x14ac:dyDescent="0.2">
      <c r="A685" s="47"/>
      <c r="B685" s="9" t="s">
        <v>422</v>
      </c>
      <c r="C685" s="9" t="s">
        <v>79</v>
      </c>
      <c r="D685" s="17" t="s">
        <v>80</v>
      </c>
      <c r="E685" s="8">
        <v>0</v>
      </c>
      <c r="F685" s="8">
        <v>0</v>
      </c>
      <c r="G685" s="8">
        <v>0</v>
      </c>
    </row>
    <row r="686" spans="1:7" ht="165.75" x14ac:dyDescent="0.2">
      <c r="A686" s="47"/>
      <c r="B686" s="9" t="s">
        <v>422</v>
      </c>
      <c r="C686" s="9" t="s">
        <v>85</v>
      </c>
      <c r="D686" s="17" t="s">
        <v>86</v>
      </c>
      <c r="E686" s="8">
        <v>0</v>
      </c>
      <c r="F686" s="8">
        <v>0</v>
      </c>
      <c r="G686" s="8">
        <v>0</v>
      </c>
    </row>
    <row r="687" spans="1:7" ht="114.75" x14ac:dyDescent="0.2">
      <c r="A687" s="47"/>
      <c r="B687" s="9" t="s">
        <v>422</v>
      </c>
      <c r="C687" s="9" t="s">
        <v>87</v>
      </c>
      <c r="D687" s="17" t="s">
        <v>88</v>
      </c>
      <c r="E687" s="8">
        <v>0</v>
      </c>
      <c r="F687" s="8">
        <v>0</v>
      </c>
      <c r="G687" s="8">
        <v>0</v>
      </c>
    </row>
    <row r="688" spans="1:7" ht="89.25" x14ac:dyDescent="0.2">
      <c r="A688" s="47"/>
      <c r="B688" s="9" t="s">
        <v>422</v>
      </c>
      <c r="C688" s="9" t="s">
        <v>89</v>
      </c>
      <c r="D688" s="17" t="s">
        <v>90</v>
      </c>
      <c r="E688" s="8">
        <v>0</v>
      </c>
      <c r="F688" s="8">
        <v>0</v>
      </c>
      <c r="G688" s="8">
        <v>0</v>
      </c>
    </row>
    <row r="689" spans="1:7" ht="25.5" x14ac:dyDescent="0.2">
      <c r="A689" s="47"/>
      <c r="B689" s="9" t="s">
        <v>422</v>
      </c>
      <c r="C689" s="9" t="s">
        <v>91</v>
      </c>
      <c r="D689" s="16" t="s">
        <v>92</v>
      </c>
      <c r="E689" s="8">
        <v>0</v>
      </c>
      <c r="F689" s="8">
        <v>0</v>
      </c>
      <c r="G689" s="8">
        <v>0</v>
      </c>
    </row>
    <row r="690" spans="1:7" ht="25.5" x14ac:dyDescent="0.2">
      <c r="A690" s="47"/>
      <c r="B690" s="9" t="s">
        <v>422</v>
      </c>
      <c r="C690" s="9" t="s">
        <v>93</v>
      </c>
      <c r="D690" s="16" t="s">
        <v>94</v>
      </c>
      <c r="E690" s="8">
        <v>0</v>
      </c>
      <c r="F690" s="8">
        <v>0</v>
      </c>
      <c r="G690" s="8">
        <v>0</v>
      </c>
    </row>
    <row r="691" spans="1:7" ht="76.5" x14ac:dyDescent="0.2">
      <c r="A691" s="47"/>
      <c r="B691" s="9" t="s">
        <v>422</v>
      </c>
      <c r="C691" s="9" t="s">
        <v>423</v>
      </c>
      <c r="D691" s="16" t="s">
        <v>424</v>
      </c>
      <c r="E691" s="8">
        <f>2761.9-971.88</f>
        <v>1790.02</v>
      </c>
      <c r="F691" s="8">
        <f>10918.4-3408.266</f>
        <v>7510.134</v>
      </c>
      <c r="G691" s="8">
        <v>0</v>
      </c>
    </row>
    <row r="692" spans="1:7" ht="63.75" x14ac:dyDescent="0.2">
      <c r="A692" s="47"/>
      <c r="B692" s="9" t="s">
        <v>422</v>
      </c>
      <c r="C692" s="9" t="s">
        <v>530</v>
      </c>
      <c r="D692" s="16" t="s">
        <v>531</v>
      </c>
      <c r="E692" s="8">
        <f>25420.7-25420.7</f>
        <v>0</v>
      </c>
      <c r="F692" s="8">
        <v>0</v>
      </c>
      <c r="G692" s="8">
        <v>0</v>
      </c>
    </row>
    <row r="693" spans="1:7" x14ac:dyDescent="0.2">
      <c r="A693" s="47"/>
      <c r="B693" s="9" t="s">
        <v>422</v>
      </c>
      <c r="C693" s="9" t="s">
        <v>95</v>
      </c>
      <c r="D693" s="16" t="s">
        <v>96</v>
      </c>
      <c r="E693" s="8">
        <f>186.8</f>
        <v>186.8</v>
      </c>
      <c r="F693" s="8">
        <v>186.8</v>
      </c>
      <c r="G693" s="8">
        <v>186.8</v>
      </c>
    </row>
    <row r="694" spans="1:7" ht="38.25" x14ac:dyDescent="0.2">
      <c r="A694" s="47"/>
      <c r="B694" s="9" t="s">
        <v>422</v>
      </c>
      <c r="C694" s="9" t="s">
        <v>278</v>
      </c>
      <c r="D694" s="16" t="s">
        <v>279</v>
      </c>
      <c r="E694" s="8">
        <v>24.388000000000002</v>
      </c>
      <c r="F694" s="8">
        <v>0</v>
      </c>
      <c r="G694" s="8">
        <v>0</v>
      </c>
    </row>
    <row r="695" spans="1:7" ht="38.25" x14ac:dyDescent="0.2">
      <c r="A695" s="47"/>
      <c r="B695" s="9" t="s">
        <v>422</v>
      </c>
      <c r="C695" s="9" t="s">
        <v>280</v>
      </c>
      <c r="D695" s="16" t="s">
        <v>281</v>
      </c>
      <c r="E695" s="8">
        <v>757.18600000000004</v>
      </c>
      <c r="F695" s="8">
        <v>0</v>
      </c>
      <c r="G695" s="8">
        <v>0</v>
      </c>
    </row>
    <row r="696" spans="1:7" ht="51" x14ac:dyDescent="0.2">
      <c r="A696" s="47"/>
      <c r="B696" s="9" t="s">
        <v>422</v>
      </c>
      <c r="C696" s="9" t="s">
        <v>425</v>
      </c>
      <c r="D696" s="16" t="s">
        <v>426</v>
      </c>
      <c r="E696" s="8">
        <v>0</v>
      </c>
      <c r="F696" s="8">
        <v>0</v>
      </c>
      <c r="G696" s="8">
        <v>0</v>
      </c>
    </row>
    <row r="697" spans="1:7" ht="63.75" x14ac:dyDescent="0.2">
      <c r="A697" s="47"/>
      <c r="B697" s="9" t="s">
        <v>422</v>
      </c>
      <c r="C697" s="9" t="s">
        <v>427</v>
      </c>
      <c r="D697" s="16" t="s">
        <v>428</v>
      </c>
      <c r="E697" s="8">
        <v>0</v>
      </c>
      <c r="F697" s="8">
        <v>0</v>
      </c>
      <c r="G697" s="8">
        <v>0</v>
      </c>
    </row>
    <row r="698" spans="1:7" ht="51" x14ac:dyDescent="0.2">
      <c r="A698" s="48"/>
      <c r="B698" s="9" t="s">
        <v>422</v>
      </c>
      <c r="C698" s="9" t="s">
        <v>264</v>
      </c>
      <c r="D698" s="16" t="s">
        <v>265</v>
      </c>
      <c r="E698" s="8">
        <v>0</v>
      </c>
      <c r="F698" s="8">
        <v>0</v>
      </c>
      <c r="G698" s="8">
        <v>0</v>
      </c>
    </row>
    <row r="699" spans="1:7" x14ac:dyDescent="0.2">
      <c r="A699" s="19" t="s">
        <v>24</v>
      </c>
      <c r="B699" s="20"/>
      <c r="C699" s="20"/>
      <c r="D699" s="21"/>
      <c r="E699" s="8">
        <f>SUM(E678:E698)</f>
        <v>2758.3939999999998</v>
      </c>
      <c r="F699" s="8">
        <f t="shared" ref="F699:G699" si="50">SUM(F678:F698)</f>
        <v>7696.9340000000002</v>
      </c>
      <c r="G699" s="8">
        <f t="shared" si="50"/>
        <v>186.8</v>
      </c>
    </row>
    <row r="700" spans="1:7" ht="25.5" x14ac:dyDescent="0.2">
      <c r="A700" s="46" t="s">
        <v>429</v>
      </c>
      <c r="B700" s="9" t="s">
        <v>430</v>
      </c>
      <c r="C700" s="9" t="s">
        <v>55</v>
      </c>
      <c r="D700" s="16" t="s">
        <v>56</v>
      </c>
      <c r="E700" s="8">
        <v>0</v>
      </c>
      <c r="F700" s="8">
        <v>0</v>
      </c>
      <c r="G700" s="8">
        <v>0</v>
      </c>
    </row>
    <row r="701" spans="1:7" ht="89.25" x14ac:dyDescent="0.2">
      <c r="A701" s="47"/>
      <c r="B701" s="9" t="s">
        <v>430</v>
      </c>
      <c r="C701" s="9" t="s">
        <v>57</v>
      </c>
      <c r="D701" s="17" t="s">
        <v>58</v>
      </c>
      <c r="E701" s="8">
        <v>0</v>
      </c>
      <c r="F701" s="8">
        <v>0</v>
      </c>
      <c r="G701" s="8">
        <v>0</v>
      </c>
    </row>
    <row r="702" spans="1:7" ht="89.25" x14ac:dyDescent="0.2">
      <c r="A702" s="47"/>
      <c r="B702" s="9" t="s">
        <v>430</v>
      </c>
      <c r="C702" s="9" t="s">
        <v>59</v>
      </c>
      <c r="D702" s="17" t="s">
        <v>60</v>
      </c>
      <c r="E702" s="8">
        <v>0</v>
      </c>
      <c r="F702" s="8">
        <v>0</v>
      </c>
      <c r="G702" s="8">
        <v>0</v>
      </c>
    </row>
    <row r="703" spans="1:7" ht="242.25" x14ac:dyDescent="0.2">
      <c r="A703" s="47"/>
      <c r="B703" s="9" t="s">
        <v>430</v>
      </c>
      <c r="C703" s="9" t="s">
        <v>220</v>
      </c>
      <c r="D703" s="17" t="s">
        <v>221</v>
      </c>
      <c r="E703" s="8">
        <v>0</v>
      </c>
      <c r="F703" s="8">
        <v>0</v>
      </c>
      <c r="G703" s="8">
        <v>0</v>
      </c>
    </row>
    <row r="704" spans="1:7" ht="76.5" x14ac:dyDescent="0.2">
      <c r="A704" s="47"/>
      <c r="B704" s="9" t="s">
        <v>430</v>
      </c>
      <c r="C704" s="9" t="s">
        <v>71</v>
      </c>
      <c r="D704" s="16" t="s">
        <v>72</v>
      </c>
      <c r="E704" s="8">
        <v>0</v>
      </c>
      <c r="F704" s="8">
        <v>0</v>
      </c>
      <c r="G704" s="8">
        <v>0</v>
      </c>
    </row>
    <row r="705" spans="1:7" ht="76.5" x14ac:dyDescent="0.2">
      <c r="A705" s="47"/>
      <c r="B705" s="9" t="s">
        <v>430</v>
      </c>
      <c r="C705" s="9" t="s">
        <v>431</v>
      </c>
      <c r="D705" s="16" t="s">
        <v>432</v>
      </c>
      <c r="E705" s="8">
        <v>0</v>
      </c>
      <c r="F705" s="8">
        <v>0</v>
      </c>
      <c r="G705" s="8">
        <v>0</v>
      </c>
    </row>
    <row r="706" spans="1:7" ht="165.75" x14ac:dyDescent="0.2">
      <c r="A706" s="47"/>
      <c r="B706" s="9" t="s">
        <v>430</v>
      </c>
      <c r="C706" s="9" t="s">
        <v>85</v>
      </c>
      <c r="D706" s="17" t="s">
        <v>86</v>
      </c>
      <c r="E706" s="8">
        <v>0</v>
      </c>
      <c r="F706" s="8">
        <v>0</v>
      </c>
      <c r="G706" s="8">
        <v>0</v>
      </c>
    </row>
    <row r="707" spans="1:7" ht="114.75" x14ac:dyDescent="0.2">
      <c r="A707" s="47"/>
      <c r="B707" s="9" t="s">
        <v>430</v>
      </c>
      <c r="C707" s="9" t="s">
        <v>87</v>
      </c>
      <c r="D707" s="17" t="s">
        <v>88</v>
      </c>
      <c r="E707" s="8">
        <v>0</v>
      </c>
      <c r="F707" s="8">
        <v>0</v>
      </c>
      <c r="G707" s="8">
        <v>0</v>
      </c>
    </row>
    <row r="708" spans="1:7" ht="51" x14ac:dyDescent="0.2">
      <c r="A708" s="47"/>
      <c r="B708" s="9" t="s">
        <v>430</v>
      </c>
      <c r="C708" s="9" t="s">
        <v>433</v>
      </c>
      <c r="D708" s="16" t="s">
        <v>434</v>
      </c>
      <c r="E708" s="8">
        <v>0</v>
      </c>
      <c r="F708" s="8">
        <v>0</v>
      </c>
      <c r="G708" s="8">
        <v>0</v>
      </c>
    </row>
    <row r="709" spans="1:7" ht="89.25" x14ac:dyDescent="0.2">
      <c r="A709" s="47"/>
      <c r="B709" s="9" t="s">
        <v>430</v>
      </c>
      <c r="C709" s="9" t="s">
        <v>89</v>
      </c>
      <c r="D709" s="17" t="s">
        <v>90</v>
      </c>
      <c r="E709" s="8">
        <v>0</v>
      </c>
      <c r="F709" s="8">
        <v>0</v>
      </c>
      <c r="G709" s="8">
        <v>0</v>
      </c>
    </row>
    <row r="710" spans="1:7" ht="25.5" x14ac:dyDescent="0.2">
      <c r="A710" s="48"/>
      <c r="B710" s="9" t="s">
        <v>430</v>
      </c>
      <c r="C710" s="9" t="s">
        <v>91</v>
      </c>
      <c r="D710" s="16" t="s">
        <v>92</v>
      </c>
      <c r="E710" s="8">
        <v>0</v>
      </c>
      <c r="F710" s="8">
        <v>0</v>
      </c>
      <c r="G710" s="8">
        <v>0</v>
      </c>
    </row>
    <row r="711" spans="1:7" x14ac:dyDescent="0.2">
      <c r="A711" s="19" t="s">
        <v>24</v>
      </c>
      <c r="B711" s="20"/>
      <c r="C711" s="20"/>
      <c r="D711" s="21"/>
      <c r="E711" s="8">
        <f>SUM(E700:E710)</f>
        <v>0</v>
      </c>
      <c r="F711" s="8">
        <f t="shared" ref="F711:G711" si="51">SUM(F700:F710)</f>
        <v>0</v>
      </c>
      <c r="G711" s="8">
        <f t="shared" si="51"/>
        <v>0</v>
      </c>
    </row>
    <row r="712" spans="1:7" ht="25.5" x14ac:dyDescent="0.2">
      <c r="A712" s="46" t="s">
        <v>435</v>
      </c>
      <c r="B712" s="9" t="s">
        <v>436</v>
      </c>
      <c r="C712" s="9" t="s">
        <v>55</v>
      </c>
      <c r="D712" s="16" t="s">
        <v>56</v>
      </c>
      <c r="E712" s="8">
        <v>0</v>
      </c>
      <c r="F712" s="8">
        <v>0</v>
      </c>
      <c r="G712" s="8">
        <v>0</v>
      </c>
    </row>
    <row r="713" spans="1:7" ht="89.25" x14ac:dyDescent="0.2">
      <c r="A713" s="47"/>
      <c r="B713" s="9" t="s">
        <v>436</v>
      </c>
      <c r="C713" s="9" t="s">
        <v>57</v>
      </c>
      <c r="D713" s="17" t="s">
        <v>58</v>
      </c>
      <c r="E713" s="8">
        <v>0</v>
      </c>
      <c r="F713" s="8">
        <v>0</v>
      </c>
      <c r="G713" s="8">
        <v>0</v>
      </c>
    </row>
    <row r="714" spans="1:7" ht="89.25" x14ac:dyDescent="0.2">
      <c r="A714" s="47"/>
      <c r="B714" s="9" t="s">
        <v>436</v>
      </c>
      <c r="C714" s="9" t="s">
        <v>59</v>
      </c>
      <c r="D714" s="17" t="s">
        <v>60</v>
      </c>
      <c r="E714" s="8">
        <v>0</v>
      </c>
      <c r="F714" s="8">
        <v>0</v>
      </c>
      <c r="G714" s="8">
        <v>0</v>
      </c>
    </row>
    <row r="715" spans="1:7" ht="76.5" x14ac:dyDescent="0.2">
      <c r="A715" s="47"/>
      <c r="B715" s="9" t="s">
        <v>436</v>
      </c>
      <c r="C715" s="9" t="s">
        <v>71</v>
      </c>
      <c r="D715" s="16" t="s">
        <v>72</v>
      </c>
      <c r="E715" s="8">
        <v>0</v>
      </c>
      <c r="F715" s="8">
        <v>0</v>
      </c>
      <c r="G715" s="8">
        <v>0</v>
      </c>
    </row>
    <row r="716" spans="1:7" ht="89.25" x14ac:dyDescent="0.2">
      <c r="A716" s="47"/>
      <c r="B716" s="9" t="s">
        <v>436</v>
      </c>
      <c r="C716" s="9" t="s">
        <v>79</v>
      </c>
      <c r="D716" s="17" t="s">
        <v>80</v>
      </c>
      <c r="E716" s="8">
        <v>0</v>
      </c>
      <c r="F716" s="8">
        <v>0</v>
      </c>
      <c r="G716" s="8">
        <v>0</v>
      </c>
    </row>
    <row r="717" spans="1:7" ht="165.75" x14ac:dyDescent="0.2">
      <c r="A717" s="47"/>
      <c r="B717" s="9" t="s">
        <v>436</v>
      </c>
      <c r="C717" s="9" t="s">
        <v>85</v>
      </c>
      <c r="D717" s="17" t="s">
        <v>86</v>
      </c>
      <c r="E717" s="8">
        <v>0</v>
      </c>
      <c r="F717" s="8">
        <v>0</v>
      </c>
      <c r="G717" s="8">
        <v>0</v>
      </c>
    </row>
    <row r="718" spans="1:7" ht="114.75" x14ac:dyDescent="0.2">
      <c r="A718" s="47"/>
      <c r="B718" s="9" t="s">
        <v>436</v>
      </c>
      <c r="C718" s="9" t="s">
        <v>87</v>
      </c>
      <c r="D718" s="17" t="s">
        <v>88</v>
      </c>
      <c r="E718" s="8">
        <v>0</v>
      </c>
      <c r="F718" s="8">
        <v>0</v>
      </c>
      <c r="G718" s="8">
        <v>0</v>
      </c>
    </row>
    <row r="719" spans="1:7" ht="25.5" x14ac:dyDescent="0.2">
      <c r="A719" s="47"/>
      <c r="B719" s="9" t="s">
        <v>436</v>
      </c>
      <c r="C719" s="9" t="s">
        <v>91</v>
      </c>
      <c r="D719" s="16" t="s">
        <v>92</v>
      </c>
      <c r="E719" s="8">
        <v>0</v>
      </c>
      <c r="F719" s="8">
        <v>0</v>
      </c>
      <c r="G719" s="8">
        <v>0</v>
      </c>
    </row>
    <row r="720" spans="1:7" ht="25.5" x14ac:dyDescent="0.2">
      <c r="A720" s="48"/>
      <c r="B720" s="9" t="s">
        <v>436</v>
      </c>
      <c r="C720" s="9" t="s">
        <v>93</v>
      </c>
      <c r="D720" s="16" t="s">
        <v>94</v>
      </c>
      <c r="E720" s="8">
        <v>0</v>
      </c>
      <c r="F720" s="8">
        <v>0</v>
      </c>
      <c r="G720" s="8">
        <v>0</v>
      </c>
    </row>
    <row r="721" spans="1:7" x14ac:dyDescent="0.2">
      <c r="A721" s="19" t="s">
        <v>24</v>
      </c>
      <c r="B721" s="20"/>
      <c r="C721" s="20"/>
      <c r="D721" s="21"/>
      <c r="E721" s="8">
        <f>SUM(E712:E720)</f>
        <v>0</v>
      </c>
      <c r="F721" s="8">
        <f t="shared" ref="F721:G721" si="52">SUM(F712:F720)</f>
        <v>0</v>
      </c>
      <c r="G721" s="8">
        <f t="shared" si="52"/>
        <v>0</v>
      </c>
    </row>
    <row r="722" spans="1:7" ht="25.5" x14ac:dyDescent="0.2">
      <c r="A722" s="46" t="s">
        <v>437</v>
      </c>
      <c r="B722" s="9" t="s">
        <v>438</v>
      </c>
      <c r="C722" s="9" t="s">
        <v>55</v>
      </c>
      <c r="D722" s="16" t="s">
        <v>56</v>
      </c>
      <c r="E722" s="8">
        <v>0</v>
      </c>
      <c r="F722" s="8">
        <v>0</v>
      </c>
      <c r="G722" s="8">
        <v>0</v>
      </c>
    </row>
    <row r="723" spans="1:7" ht="89.25" x14ac:dyDescent="0.2">
      <c r="A723" s="47"/>
      <c r="B723" s="9" t="s">
        <v>438</v>
      </c>
      <c r="C723" s="9" t="s">
        <v>57</v>
      </c>
      <c r="D723" s="17" t="s">
        <v>58</v>
      </c>
      <c r="E723" s="8">
        <v>0</v>
      </c>
      <c r="F723" s="8">
        <v>0</v>
      </c>
      <c r="G723" s="8">
        <v>0</v>
      </c>
    </row>
    <row r="724" spans="1:7" ht="89.25" x14ac:dyDescent="0.2">
      <c r="A724" s="47"/>
      <c r="B724" s="9" t="s">
        <v>438</v>
      </c>
      <c r="C724" s="9" t="s">
        <v>59</v>
      </c>
      <c r="D724" s="17" t="s">
        <v>60</v>
      </c>
      <c r="E724" s="8">
        <v>0</v>
      </c>
      <c r="F724" s="8">
        <v>0</v>
      </c>
      <c r="G724" s="8">
        <v>0</v>
      </c>
    </row>
    <row r="725" spans="1:7" ht="76.5" x14ac:dyDescent="0.2">
      <c r="A725" s="47"/>
      <c r="B725" s="9" t="s">
        <v>438</v>
      </c>
      <c r="C725" s="9" t="s">
        <v>71</v>
      </c>
      <c r="D725" s="16" t="s">
        <v>72</v>
      </c>
      <c r="E725" s="8">
        <v>0</v>
      </c>
      <c r="F725" s="8">
        <v>0</v>
      </c>
      <c r="G725" s="8">
        <v>0</v>
      </c>
    </row>
    <row r="726" spans="1:7" ht="89.25" x14ac:dyDescent="0.2">
      <c r="A726" s="47"/>
      <c r="B726" s="9" t="s">
        <v>438</v>
      </c>
      <c r="C726" s="9" t="s">
        <v>79</v>
      </c>
      <c r="D726" s="17" t="s">
        <v>80</v>
      </c>
      <c r="E726" s="8">
        <v>0</v>
      </c>
      <c r="F726" s="8">
        <v>0</v>
      </c>
      <c r="G726" s="8">
        <v>0</v>
      </c>
    </row>
    <row r="727" spans="1:7" ht="165.75" x14ac:dyDescent="0.2">
      <c r="A727" s="47"/>
      <c r="B727" s="9" t="s">
        <v>438</v>
      </c>
      <c r="C727" s="9" t="s">
        <v>85</v>
      </c>
      <c r="D727" s="17" t="s">
        <v>86</v>
      </c>
      <c r="E727" s="8">
        <v>0</v>
      </c>
      <c r="F727" s="8">
        <v>0</v>
      </c>
      <c r="G727" s="8">
        <v>0</v>
      </c>
    </row>
    <row r="728" spans="1:7" ht="114.75" x14ac:dyDescent="0.2">
      <c r="A728" s="47"/>
      <c r="B728" s="9" t="s">
        <v>438</v>
      </c>
      <c r="C728" s="9" t="s">
        <v>87</v>
      </c>
      <c r="D728" s="17" t="s">
        <v>88</v>
      </c>
      <c r="E728" s="8">
        <v>0</v>
      </c>
      <c r="F728" s="8">
        <v>0</v>
      </c>
      <c r="G728" s="8">
        <v>0</v>
      </c>
    </row>
    <row r="729" spans="1:7" ht="89.25" x14ac:dyDescent="0.2">
      <c r="A729" s="47"/>
      <c r="B729" s="9" t="s">
        <v>438</v>
      </c>
      <c r="C729" s="9" t="s">
        <v>89</v>
      </c>
      <c r="D729" s="17" t="s">
        <v>90</v>
      </c>
      <c r="E729" s="8">
        <v>0</v>
      </c>
      <c r="F729" s="8">
        <v>0</v>
      </c>
      <c r="G729" s="8">
        <v>0</v>
      </c>
    </row>
    <row r="730" spans="1:7" ht="25.5" x14ac:dyDescent="0.2">
      <c r="A730" s="47"/>
      <c r="B730" s="9" t="s">
        <v>438</v>
      </c>
      <c r="C730" s="9" t="s">
        <v>91</v>
      </c>
      <c r="D730" s="16" t="s">
        <v>92</v>
      </c>
      <c r="E730" s="8">
        <v>0</v>
      </c>
      <c r="F730" s="8">
        <v>0</v>
      </c>
      <c r="G730" s="8">
        <v>0</v>
      </c>
    </row>
    <row r="731" spans="1:7" ht="25.5" x14ac:dyDescent="0.2">
      <c r="A731" s="48"/>
      <c r="B731" s="9" t="s">
        <v>438</v>
      </c>
      <c r="C731" s="9" t="s">
        <v>93</v>
      </c>
      <c r="D731" s="16" t="s">
        <v>94</v>
      </c>
      <c r="E731" s="8">
        <v>0</v>
      </c>
      <c r="F731" s="8">
        <v>0</v>
      </c>
      <c r="G731" s="8">
        <v>0</v>
      </c>
    </row>
    <row r="732" spans="1:7" x14ac:dyDescent="0.2">
      <c r="A732" s="19" t="s">
        <v>24</v>
      </c>
      <c r="B732" s="20"/>
      <c r="C732" s="20"/>
      <c r="D732" s="21"/>
      <c r="E732" s="8">
        <f>SUM(E722:E731)</f>
        <v>0</v>
      </c>
      <c r="F732" s="8">
        <f t="shared" ref="F732:G732" si="53">SUM(F722:F731)</f>
        <v>0</v>
      </c>
      <c r="G732" s="8">
        <f t="shared" si="53"/>
        <v>0</v>
      </c>
    </row>
    <row r="733" spans="1:7" ht="76.5" x14ac:dyDescent="0.2">
      <c r="A733" s="46" t="s">
        <v>439</v>
      </c>
      <c r="B733" s="9" t="s">
        <v>440</v>
      </c>
      <c r="C733" s="9" t="s">
        <v>49</v>
      </c>
      <c r="D733" s="16" t="s">
        <v>50</v>
      </c>
      <c r="E733" s="8">
        <v>57362.1</v>
      </c>
      <c r="F733" s="8">
        <v>56026.1</v>
      </c>
      <c r="G733" s="8">
        <v>54721.8</v>
      </c>
    </row>
    <row r="734" spans="1:7" ht="38.25" x14ac:dyDescent="0.2">
      <c r="A734" s="47"/>
      <c r="B734" s="9" t="s">
        <v>440</v>
      </c>
      <c r="C734" s="9" t="s">
        <v>51</v>
      </c>
      <c r="D734" s="16" t="s">
        <v>52</v>
      </c>
      <c r="E734" s="8">
        <v>0</v>
      </c>
      <c r="F734" s="8">
        <v>0</v>
      </c>
      <c r="G734" s="8">
        <v>0</v>
      </c>
    </row>
    <row r="735" spans="1:7" ht="25.5" x14ac:dyDescent="0.2">
      <c r="A735" s="47"/>
      <c r="B735" s="9" t="s">
        <v>440</v>
      </c>
      <c r="C735" s="9" t="s">
        <v>55</v>
      </c>
      <c r="D735" s="16" t="s">
        <v>56</v>
      </c>
      <c r="E735" s="8">
        <v>3699.7</v>
      </c>
      <c r="F735" s="8">
        <v>0</v>
      </c>
      <c r="G735" s="8">
        <v>0</v>
      </c>
    </row>
    <row r="736" spans="1:7" ht="25.5" x14ac:dyDescent="0.2">
      <c r="A736" s="47"/>
      <c r="B736" s="9" t="s">
        <v>440</v>
      </c>
      <c r="C736" s="9" t="s">
        <v>441</v>
      </c>
      <c r="D736" s="16" t="s">
        <v>442</v>
      </c>
      <c r="E736" s="8">
        <v>0</v>
      </c>
      <c r="F736" s="8">
        <v>0</v>
      </c>
      <c r="G736" s="8">
        <v>0</v>
      </c>
    </row>
    <row r="737" spans="1:7" ht="89.25" x14ac:dyDescent="0.2">
      <c r="A737" s="47"/>
      <c r="B737" s="9" t="s">
        <v>440</v>
      </c>
      <c r="C737" s="9" t="s">
        <v>57</v>
      </c>
      <c r="D737" s="17" t="s">
        <v>58</v>
      </c>
      <c r="E737" s="8">
        <v>0</v>
      </c>
      <c r="F737" s="8">
        <v>0</v>
      </c>
      <c r="G737" s="8">
        <v>0</v>
      </c>
    </row>
    <row r="738" spans="1:7" ht="89.25" x14ac:dyDescent="0.2">
      <c r="A738" s="47"/>
      <c r="B738" s="9" t="s">
        <v>440</v>
      </c>
      <c r="C738" s="9" t="s">
        <v>59</v>
      </c>
      <c r="D738" s="17" t="s">
        <v>60</v>
      </c>
      <c r="E738" s="8">
        <v>0</v>
      </c>
      <c r="F738" s="8">
        <v>0</v>
      </c>
      <c r="G738" s="8">
        <v>0</v>
      </c>
    </row>
    <row r="739" spans="1:7" ht="76.5" x14ac:dyDescent="0.2">
      <c r="A739" s="47"/>
      <c r="B739" s="9" t="s">
        <v>440</v>
      </c>
      <c r="C739" s="9" t="s">
        <v>71</v>
      </c>
      <c r="D739" s="16" t="s">
        <v>72</v>
      </c>
      <c r="E739" s="8">
        <v>405.3</v>
      </c>
      <c r="F739" s="8">
        <v>0</v>
      </c>
      <c r="G739" s="8">
        <v>0</v>
      </c>
    </row>
    <row r="740" spans="1:7" ht="89.25" x14ac:dyDescent="0.2">
      <c r="A740" s="47"/>
      <c r="B740" s="9" t="s">
        <v>440</v>
      </c>
      <c r="C740" s="9" t="s">
        <v>79</v>
      </c>
      <c r="D740" s="17" t="s">
        <v>80</v>
      </c>
      <c r="E740" s="8">
        <v>0</v>
      </c>
      <c r="F740" s="8">
        <v>0</v>
      </c>
      <c r="G740" s="8">
        <v>0</v>
      </c>
    </row>
    <row r="741" spans="1:7" ht="165.75" x14ac:dyDescent="0.2">
      <c r="A741" s="47"/>
      <c r="B741" s="9" t="s">
        <v>440</v>
      </c>
      <c r="C741" s="9" t="s">
        <v>85</v>
      </c>
      <c r="D741" s="17" t="s">
        <v>86</v>
      </c>
      <c r="E741" s="8">
        <v>0</v>
      </c>
      <c r="F741" s="8">
        <v>0</v>
      </c>
      <c r="G741" s="8">
        <v>0</v>
      </c>
    </row>
    <row r="742" spans="1:7" ht="114.75" x14ac:dyDescent="0.2">
      <c r="A742" s="47"/>
      <c r="B742" s="9" t="s">
        <v>440</v>
      </c>
      <c r="C742" s="9" t="s">
        <v>87</v>
      </c>
      <c r="D742" s="17" t="s">
        <v>88</v>
      </c>
      <c r="E742" s="8">
        <v>0</v>
      </c>
      <c r="F742" s="8">
        <v>0</v>
      </c>
      <c r="G742" s="8">
        <v>0</v>
      </c>
    </row>
    <row r="743" spans="1:7" ht="89.25" x14ac:dyDescent="0.2">
      <c r="A743" s="47"/>
      <c r="B743" s="9" t="s">
        <v>440</v>
      </c>
      <c r="C743" s="9" t="s">
        <v>89</v>
      </c>
      <c r="D743" s="17" t="s">
        <v>90</v>
      </c>
      <c r="E743" s="8">
        <v>0</v>
      </c>
      <c r="F743" s="8">
        <v>0</v>
      </c>
      <c r="G743" s="8">
        <v>0</v>
      </c>
    </row>
    <row r="744" spans="1:7" ht="25.5" x14ac:dyDescent="0.2">
      <c r="A744" s="47"/>
      <c r="B744" s="9" t="s">
        <v>440</v>
      </c>
      <c r="C744" s="9" t="s">
        <v>91</v>
      </c>
      <c r="D744" s="16" t="s">
        <v>92</v>
      </c>
      <c r="E744" s="8">
        <v>0</v>
      </c>
      <c r="F744" s="8">
        <v>0</v>
      </c>
      <c r="G744" s="8">
        <v>0</v>
      </c>
    </row>
    <row r="745" spans="1:7" ht="25.5" x14ac:dyDescent="0.2">
      <c r="A745" s="47"/>
      <c r="B745" s="9" t="s">
        <v>440</v>
      </c>
      <c r="C745" s="9" t="s">
        <v>93</v>
      </c>
      <c r="D745" s="16" t="s">
        <v>94</v>
      </c>
      <c r="E745" s="8">
        <v>0</v>
      </c>
      <c r="F745" s="8">
        <v>0</v>
      </c>
      <c r="G745" s="8">
        <v>0</v>
      </c>
    </row>
    <row r="746" spans="1:7" ht="127.5" x14ac:dyDescent="0.2">
      <c r="A746" s="47"/>
      <c r="B746" s="9" t="s">
        <v>440</v>
      </c>
      <c r="C746" s="9" t="s">
        <v>443</v>
      </c>
      <c r="D746" s="17" t="s">
        <v>444</v>
      </c>
      <c r="E746" s="8">
        <v>0</v>
      </c>
      <c r="F746" s="8">
        <v>0</v>
      </c>
      <c r="G746" s="8">
        <v>0</v>
      </c>
    </row>
    <row r="747" spans="1:7" ht="89.25" x14ac:dyDescent="0.2">
      <c r="A747" s="47"/>
      <c r="B747" s="9" t="s">
        <v>440</v>
      </c>
      <c r="C747" s="9" t="s">
        <v>445</v>
      </c>
      <c r="D747" s="17" t="s">
        <v>446</v>
      </c>
      <c r="E747" s="8">
        <v>0</v>
      </c>
      <c r="F747" s="8">
        <v>0</v>
      </c>
      <c r="G747" s="8">
        <v>0</v>
      </c>
    </row>
    <row r="748" spans="1:7" ht="38.25" x14ac:dyDescent="0.2">
      <c r="A748" s="47"/>
      <c r="B748" s="9" t="s">
        <v>440</v>
      </c>
      <c r="C748" s="9" t="s">
        <v>447</v>
      </c>
      <c r="D748" s="16" t="s">
        <v>448</v>
      </c>
      <c r="E748" s="8">
        <v>0</v>
      </c>
      <c r="F748" s="8">
        <v>0</v>
      </c>
      <c r="G748" s="8">
        <v>0</v>
      </c>
    </row>
    <row r="749" spans="1:7" x14ac:dyDescent="0.2">
      <c r="A749" s="47"/>
      <c r="B749" s="9" t="s">
        <v>440</v>
      </c>
      <c r="C749" s="9" t="s">
        <v>95</v>
      </c>
      <c r="D749" s="16" t="s">
        <v>96</v>
      </c>
      <c r="E749" s="8">
        <f>660695.4</f>
        <v>660695.4</v>
      </c>
      <c r="F749" s="8">
        <v>0</v>
      </c>
      <c r="G749" s="8">
        <v>0</v>
      </c>
    </row>
    <row r="750" spans="1:7" ht="102" x14ac:dyDescent="0.2">
      <c r="A750" s="47"/>
      <c r="B750" s="9" t="s">
        <v>440</v>
      </c>
      <c r="C750" s="9" t="s">
        <v>449</v>
      </c>
      <c r="D750" s="17" t="s">
        <v>450</v>
      </c>
      <c r="E750" s="8">
        <v>8.1</v>
      </c>
      <c r="F750" s="8">
        <v>8.1</v>
      </c>
      <c r="G750" s="8">
        <v>8.1</v>
      </c>
    </row>
    <row r="751" spans="1:7" ht="102" x14ac:dyDescent="0.2">
      <c r="A751" s="47"/>
      <c r="B751" s="9" t="s">
        <v>440</v>
      </c>
      <c r="C751" s="9" t="s">
        <v>451</v>
      </c>
      <c r="D751" s="17" t="s">
        <v>452</v>
      </c>
      <c r="E751" s="8">
        <v>35.9</v>
      </c>
      <c r="F751" s="8">
        <v>58.8</v>
      </c>
      <c r="G751" s="8">
        <v>122.5</v>
      </c>
    </row>
    <row r="752" spans="1:7" ht="114.75" x14ac:dyDescent="0.2">
      <c r="A752" s="47"/>
      <c r="B752" s="9" t="s">
        <v>440</v>
      </c>
      <c r="C752" s="9" t="s">
        <v>453</v>
      </c>
      <c r="D752" s="17" t="s">
        <v>454</v>
      </c>
      <c r="E752" s="8">
        <v>2466.9</v>
      </c>
      <c r="F752" s="8">
        <v>2261.4</v>
      </c>
      <c r="G752" s="8">
        <v>2055.6999999999998</v>
      </c>
    </row>
    <row r="753" spans="1:7" ht="63.75" x14ac:dyDescent="0.2">
      <c r="A753" s="47"/>
      <c r="B753" s="9" t="s">
        <v>440</v>
      </c>
      <c r="C753" s="9" t="s">
        <v>455</v>
      </c>
      <c r="D753" s="16" t="s">
        <v>456</v>
      </c>
      <c r="E753" s="8">
        <f>251419.9+13332.8</f>
        <v>264752.7</v>
      </c>
      <c r="F753" s="8">
        <f>247610.4+13333</f>
        <v>260943.4</v>
      </c>
      <c r="G753" s="8">
        <f>236182.3+7618.7</f>
        <v>243801</v>
      </c>
    </row>
    <row r="754" spans="1:7" ht="114.75" x14ac:dyDescent="0.2">
      <c r="A754" s="47"/>
      <c r="B754" s="9" t="s">
        <v>440</v>
      </c>
      <c r="C754" s="9" t="s">
        <v>457</v>
      </c>
      <c r="D754" s="17" t="s">
        <v>458</v>
      </c>
      <c r="E754" s="8">
        <v>0</v>
      </c>
      <c r="F754" s="8">
        <v>0</v>
      </c>
      <c r="G754" s="8">
        <v>0</v>
      </c>
    </row>
    <row r="755" spans="1:7" ht="63.75" x14ac:dyDescent="0.2">
      <c r="A755" s="47"/>
      <c r="B755" s="9" t="s">
        <v>440</v>
      </c>
      <c r="C755" s="9" t="s">
        <v>459</v>
      </c>
      <c r="D755" s="16" t="s">
        <v>460</v>
      </c>
      <c r="E755" s="8">
        <f>14842.1+39058.2</f>
        <v>53900.299999999996</v>
      </c>
      <c r="F755" s="8">
        <f>15623.3+39058.2</f>
        <v>54681.5</v>
      </c>
      <c r="G755" s="8">
        <v>53900.3</v>
      </c>
    </row>
    <row r="756" spans="1:7" ht="76.5" x14ac:dyDescent="0.2">
      <c r="A756" s="47"/>
      <c r="B756" s="9" t="s">
        <v>440</v>
      </c>
      <c r="C756" s="9" t="s">
        <v>461</v>
      </c>
      <c r="D756" s="16" t="s">
        <v>462</v>
      </c>
      <c r="E756" s="8">
        <f>18747.9+42964.1</f>
        <v>61712</v>
      </c>
      <c r="F756" s="8">
        <f>18747.9+42964.1</f>
        <v>61712</v>
      </c>
      <c r="G756" s="8">
        <v>60149.599999999999</v>
      </c>
    </row>
    <row r="757" spans="1:7" x14ac:dyDescent="0.2">
      <c r="A757" s="47"/>
      <c r="B757" s="9" t="s">
        <v>440</v>
      </c>
      <c r="C757" s="9" t="s">
        <v>463</v>
      </c>
      <c r="D757" s="16" t="s">
        <v>464</v>
      </c>
      <c r="E757" s="8">
        <v>8150</v>
      </c>
      <c r="F757" s="8">
        <v>9165</v>
      </c>
      <c r="G757" s="8">
        <v>15583.2</v>
      </c>
    </row>
    <row r="758" spans="1:7" ht="25.5" x14ac:dyDescent="0.2">
      <c r="A758" s="47"/>
      <c r="B758" s="9" t="s">
        <v>440</v>
      </c>
      <c r="C758" s="9" t="s">
        <v>276</v>
      </c>
      <c r="D758" s="16" t="s">
        <v>277</v>
      </c>
      <c r="E758" s="8">
        <f>705326.6+951713.066-5114.972</f>
        <v>1651924.6939999999</v>
      </c>
      <c r="F758" s="8">
        <f>2110538.6-1394490.56-9621.643</f>
        <v>706426.397</v>
      </c>
      <c r="G758" s="8">
        <f>2213954.9-68540.58-3607.351</f>
        <v>2141806.969</v>
      </c>
    </row>
    <row r="759" spans="1:7" ht="25.5" x14ac:dyDescent="0.2">
      <c r="A759" s="47"/>
      <c r="B759" s="9" t="s">
        <v>440</v>
      </c>
      <c r="C759" s="9" t="s">
        <v>234</v>
      </c>
      <c r="D759" s="16" t="s">
        <v>235</v>
      </c>
      <c r="E759" s="8">
        <v>0</v>
      </c>
      <c r="F759" s="8">
        <v>0</v>
      </c>
      <c r="G759" s="8">
        <v>0</v>
      </c>
    </row>
    <row r="760" spans="1:7" ht="63.75" x14ac:dyDescent="0.2">
      <c r="A760" s="47"/>
      <c r="B760" s="9" t="s">
        <v>440</v>
      </c>
      <c r="C760" s="9" t="s">
        <v>465</v>
      </c>
      <c r="D760" s="16" t="s">
        <v>466</v>
      </c>
      <c r="E760" s="8">
        <v>0</v>
      </c>
      <c r="F760" s="8">
        <v>0</v>
      </c>
      <c r="G760" s="8">
        <v>0</v>
      </c>
    </row>
    <row r="761" spans="1:7" ht="114.75" x14ac:dyDescent="0.2">
      <c r="A761" s="47"/>
      <c r="B761" s="9" t="s">
        <v>440</v>
      </c>
      <c r="C761" s="9" t="s">
        <v>467</v>
      </c>
      <c r="D761" s="17" t="s">
        <v>468</v>
      </c>
      <c r="E761" s="8">
        <v>0</v>
      </c>
      <c r="F761" s="8">
        <v>0</v>
      </c>
      <c r="G761" s="8">
        <v>0</v>
      </c>
    </row>
    <row r="762" spans="1:7" ht="102" x14ac:dyDescent="0.2">
      <c r="A762" s="47"/>
      <c r="B762" s="9" t="s">
        <v>440</v>
      </c>
      <c r="C762" s="9" t="s">
        <v>469</v>
      </c>
      <c r="D762" s="17" t="s">
        <v>470</v>
      </c>
      <c r="E762" s="8">
        <v>0</v>
      </c>
      <c r="F762" s="8">
        <v>0</v>
      </c>
      <c r="G762" s="8">
        <v>0</v>
      </c>
    </row>
    <row r="763" spans="1:7" ht="76.5" x14ac:dyDescent="0.2">
      <c r="A763" s="47"/>
      <c r="B763" s="9" t="s">
        <v>440</v>
      </c>
      <c r="C763" s="9" t="s">
        <v>471</v>
      </c>
      <c r="D763" s="17" t="s">
        <v>472</v>
      </c>
      <c r="E763" s="8">
        <v>0</v>
      </c>
      <c r="F763" s="8">
        <v>0</v>
      </c>
      <c r="G763" s="8">
        <v>0</v>
      </c>
    </row>
    <row r="764" spans="1:7" ht="51" x14ac:dyDescent="0.2">
      <c r="A764" s="48"/>
      <c r="B764" s="9" t="s">
        <v>440</v>
      </c>
      <c r="C764" s="9" t="s">
        <v>264</v>
      </c>
      <c r="D764" s="16" t="s">
        <v>265</v>
      </c>
      <c r="E764" s="8">
        <v>0</v>
      </c>
      <c r="F764" s="8">
        <v>0</v>
      </c>
      <c r="G764" s="8">
        <v>0</v>
      </c>
    </row>
    <row r="765" spans="1:7" x14ac:dyDescent="0.2">
      <c r="A765" s="19" t="s">
        <v>24</v>
      </c>
      <c r="B765" s="20"/>
      <c r="C765" s="20"/>
      <c r="D765" s="21"/>
      <c r="E765" s="8">
        <f>SUM(E733:E764)</f>
        <v>2765113.094</v>
      </c>
      <c r="F765" s="8">
        <f t="shared" ref="F765:G765" si="54">SUM(F733:F764)</f>
        <v>1151282.6969999999</v>
      </c>
      <c r="G765" s="8">
        <f t="shared" si="54"/>
        <v>2572149.1689999998</v>
      </c>
    </row>
    <row r="766" spans="1:7" ht="153" x14ac:dyDescent="0.2">
      <c r="A766" s="46" t="s">
        <v>473</v>
      </c>
      <c r="B766" s="9" t="s">
        <v>474</v>
      </c>
      <c r="C766" s="9" t="s">
        <v>475</v>
      </c>
      <c r="D766" s="17" t="s">
        <v>476</v>
      </c>
      <c r="E766" s="8">
        <v>351038.8</v>
      </c>
      <c r="F766" s="8">
        <v>359176.4</v>
      </c>
      <c r="G766" s="8">
        <v>388671.5</v>
      </c>
    </row>
    <row r="767" spans="1:7" ht="114.75" x14ac:dyDescent="0.2">
      <c r="A767" s="47"/>
      <c r="B767" s="9" t="s">
        <v>474</v>
      </c>
      <c r="C767" s="9" t="s">
        <v>477</v>
      </c>
      <c r="D767" s="17" t="s">
        <v>478</v>
      </c>
      <c r="E767" s="8">
        <v>193713.7</v>
      </c>
      <c r="F767" s="8">
        <v>142615.70000000001</v>
      </c>
      <c r="G767" s="8">
        <v>27323.8</v>
      </c>
    </row>
    <row r="768" spans="1:7" ht="153" x14ac:dyDescent="0.2">
      <c r="A768" s="47"/>
      <c r="B768" s="9" t="s">
        <v>474</v>
      </c>
      <c r="C768" s="9" t="s">
        <v>479</v>
      </c>
      <c r="D768" s="17" t="s">
        <v>536</v>
      </c>
      <c r="E768" s="8">
        <v>68453.899999999994</v>
      </c>
      <c r="F768" s="8">
        <v>61901.9</v>
      </c>
      <c r="G768" s="8">
        <v>63774.7</v>
      </c>
    </row>
    <row r="769" spans="1:7" ht="114.75" x14ac:dyDescent="0.2">
      <c r="A769" s="47"/>
      <c r="B769" s="9" t="s">
        <v>474</v>
      </c>
      <c r="C769" s="9" t="s">
        <v>480</v>
      </c>
      <c r="D769" s="17" t="s">
        <v>481</v>
      </c>
      <c r="E769" s="8">
        <v>0</v>
      </c>
      <c r="F769" s="8">
        <v>0</v>
      </c>
      <c r="G769" s="8">
        <v>0</v>
      </c>
    </row>
    <row r="770" spans="1:7" ht="140.25" x14ac:dyDescent="0.2">
      <c r="A770" s="47"/>
      <c r="B770" s="9" t="s">
        <v>474</v>
      </c>
      <c r="C770" s="9" t="s">
        <v>482</v>
      </c>
      <c r="D770" s="17" t="s">
        <v>483</v>
      </c>
      <c r="E770" s="8">
        <v>1613.9</v>
      </c>
      <c r="F770" s="8">
        <v>1273.7</v>
      </c>
      <c r="G770" s="8">
        <v>511.8</v>
      </c>
    </row>
    <row r="771" spans="1:7" ht="127.5" x14ac:dyDescent="0.2">
      <c r="A771" s="47"/>
      <c r="B771" s="9" t="s">
        <v>474</v>
      </c>
      <c r="C771" s="9" t="s">
        <v>288</v>
      </c>
      <c r="D771" s="17" t="s">
        <v>289</v>
      </c>
      <c r="E771" s="8">
        <v>78.599999999999994</v>
      </c>
      <c r="F771" s="8">
        <v>76.2</v>
      </c>
      <c r="G771" s="8">
        <v>76.2</v>
      </c>
    </row>
    <row r="772" spans="1:7" ht="204" x14ac:dyDescent="0.2">
      <c r="A772" s="47"/>
      <c r="B772" s="9" t="s">
        <v>474</v>
      </c>
      <c r="C772" s="9" t="s">
        <v>484</v>
      </c>
      <c r="D772" s="17" t="s">
        <v>485</v>
      </c>
      <c r="E772" s="8">
        <v>0</v>
      </c>
      <c r="F772" s="8">
        <v>0</v>
      </c>
      <c r="G772" s="8">
        <v>0</v>
      </c>
    </row>
    <row r="773" spans="1:7" ht="178.5" x14ac:dyDescent="0.2">
      <c r="A773" s="47"/>
      <c r="B773" s="9" t="s">
        <v>474</v>
      </c>
      <c r="C773" s="9" t="s">
        <v>486</v>
      </c>
      <c r="D773" s="17" t="s">
        <v>487</v>
      </c>
      <c r="E773" s="8">
        <v>0</v>
      </c>
      <c r="F773" s="8">
        <v>0</v>
      </c>
      <c r="G773" s="8">
        <v>0</v>
      </c>
    </row>
    <row r="774" spans="1:7" ht="38.25" x14ac:dyDescent="0.2">
      <c r="A774" s="47"/>
      <c r="B774" s="9" t="s">
        <v>474</v>
      </c>
      <c r="C774" s="9" t="s">
        <v>51</v>
      </c>
      <c r="D774" s="16" t="s">
        <v>52</v>
      </c>
      <c r="E774" s="8">
        <v>0</v>
      </c>
      <c r="F774" s="8">
        <v>0</v>
      </c>
      <c r="G774" s="8">
        <v>0</v>
      </c>
    </row>
    <row r="775" spans="1:7" ht="25.5" x14ac:dyDescent="0.2">
      <c r="A775" s="47"/>
      <c r="B775" s="9" t="s">
        <v>474</v>
      </c>
      <c r="C775" s="9" t="s">
        <v>55</v>
      </c>
      <c r="D775" s="16" t="s">
        <v>56</v>
      </c>
      <c r="E775" s="8">
        <v>0</v>
      </c>
      <c r="F775" s="8">
        <v>0</v>
      </c>
      <c r="G775" s="8">
        <v>0</v>
      </c>
    </row>
    <row r="776" spans="1:7" ht="89.25" x14ac:dyDescent="0.2">
      <c r="A776" s="47"/>
      <c r="B776" s="9" t="s">
        <v>474</v>
      </c>
      <c r="C776" s="9" t="s">
        <v>57</v>
      </c>
      <c r="D776" s="17" t="s">
        <v>58</v>
      </c>
      <c r="E776" s="8">
        <v>0</v>
      </c>
      <c r="F776" s="8">
        <v>0</v>
      </c>
      <c r="G776" s="8">
        <v>0</v>
      </c>
    </row>
    <row r="777" spans="1:7" ht="89.25" x14ac:dyDescent="0.2">
      <c r="A777" s="47"/>
      <c r="B777" s="9" t="s">
        <v>474</v>
      </c>
      <c r="C777" s="9" t="s">
        <v>59</v>
      </c>
      <c r="D777" s="17" t="s">
        <v>60</v>
      </c>
      <c r="E777" s="8">
        <v>0</v>
      </c>
      <c r="F777" s="8">
        <v>0</v>
      </c>
      <c r="G777" s="8">
        <v>0</v>
      </c>
    </row>
    <row r="778" spans="1:7" ht="51" x14ac:dyDescent="0.2">
      <c r="A778" s="47"/>
      <c r="B778" s="9" t="s">
        <v>474</v>
      </c>
      <c r="C778" s="9" t="s">
        <v>488</v>
      </c>
      <c r="D778" s="16" t="s">
        <v>489</v>
      </c>
      <c r="E778" s="8">
        <v>107720.6</v>
      </c>
      <c r="F778" s="8">
        <v>107720.6</v>
      </c>
      <c r="G778" s="8">
        <v>107720.6</v>
      </c>
    </row>
    <row r="779" spans="1:7" ht="63.75" x14ac:dyDescent="0.2">
      <c r="A779" s="47"/>
      <c r="B779" s="9" t="s">
        <v>474</v>
      </c>
      <c r="C779" s="9" t="s">
        <v>490</v>
      </c>
      <c r="D779" s="16" t="s">
        <v>491</v>
      </c>
      <c r="E779" s="8">
        <v>0</v>
      </c>
      <c r="F779" s="8">
        <v>0</v>
      </c>
      <c r="G779" s="8">
        <v>0</v>
      </c>
    </row>
    <row r="780" spans="1:7" ht="89.25" x14ac:dyDescent="0.2">
      <c r="A780" s="47"/>
      <c r="B780" s="9" t="s">
        <v>474</v>
      </c>
      <c r="C780" s="9" t="s">
        <v>492</v>
      </c>
      <c r="D780" s="17" t="s">
        <v>493</v>
      </c>
      <c r="E780" s="8">
        <v>35893.599999999999</v>
      </c>
      <c r="F780" s="8">
        <v>35893.599999999999</v>
      </c>
      <c r="G780" s="8">
        <v>35893.599999999999</v>
      </c>
    </row>
    <row r="781" spans="1:7" ht="63.75" x14ac:dyDescent="0.2">
      <c r="A781" s="47"/>
      <c r="B781" s="9" t="s">
        <v>474</v>
      </c>
      <c r="C781" s="9" t="s">
        <v>494</v>
      </c>
      <c r="D781" s="16" t="s">
        <v>495</v>
      </c>
      <c r="E781" s="8">
        <v>0</v>
      </c>
      <c r="F781" s="8">
        <v>0</v>
      </c>
      <c r="G781" s="8">
        <v>0</v>
      </c>
    </row>
    <row r="782" spans="1:7" ht="51" x14ac:dyDescent="0.2">
      <c r="A782" s="47"/>
      <c r="B782" s="9" t="s">
        <v>474</v>
      </c>
      <c r="C782" s="9" t="s">
        <v>69</v>
      </c>
      <c r="D782" s="16" t="s">
        <v>70</v>
      </c>
      <c r="E782" s="8">
        <v>0</v>
      </c>
      <c r="F782" s="8">
        <v>0</v>
      </c>
      <c r="G782" s="8">
        <v>0</v>
      </c>
    </row>
    <row r="783" spans="1:7" ht="76.5" x14ac:dyDescent="0.2">
      <c r="A783" s="47"/>
      <c r="B783" s="9" t="s">
        <v>474</v>
      </c>
      <c r="C783" s="9" t="s">
        <v>71</v>
      </c>
      <c r="D783" s="16" t="s">
        <v>72</v>
      </c>
      <c r="E783" s="8">
        <v>0</v>
      </c>
      <c r="F783" s="8">
        <v>0</v>
      </c>
      <c r="G783" s="8">
        <v>0</v>
      </c>
    </row>
    <row r="784" spans="1:7" ht="178.5" x14ac:dyDescent="0.2">
      <c r="A784" s="47"/>
      <c r="B784" s="9" t="s">
        <v>474</v>
      </c>
      <c r="C784" s="9" t="s">
        <v>496</v>
      </c>
      <c r="D784" s="17" t="s">
        <v>497</v>
      </c>
      <c r="E784" s="8">
        <v>1816.7</v>
      </c>
      <c r="F784" s="8">
        <v>1544.2</v>
      </c>
      <c r="G784" s="8">
        <v>1312.6</v>
      </c>
    </row>
    <row r="785" spans="1:7" ht="165.75" x14ac:dyDescent="0.2">
      <c r="A785" s="47"/>
      <c r="B785" s="9" t="s">
        <v>474</v>
      </c>
      <c r="C785" s="9" t="s">
        <v>498</v>
      </c>
      <c r="D785" s="17" t="s">
        <v>499</v>
      </c>
      <c r="E785" s="8">
        <v>0</v>
      </c>
      <c r="F785" s="8">
        <v>0</v>
      </c>
      <c r="G785" s="8">
        <v>0</v>
      </c>
    </row>
    <row r="786" spans="1:7" ht="178.5" x14ac:dyDescent="0.2">
      <c r="A786" s="47"/>
      <c r="B786" s="9" t="s">
        <v>474</v>
      </c>
      <c r="C786" s="9" t="s">
        <v>500</v>
      </c>
      <c r="D786" s="17" t="s">
        <v>501</v>
      </c>
      <c r="E786" s="8">
        <v>41.9</v>
      </c>
      <c r="F786" s="8">
        <v>35.6</v>
      </c>
      <c r="G786" s="8">
        <v>30.2</v>
      </c>
    </row>
    <row r="787" spans="1:7" ht="178.5" x14ac:dyDescent="0.2">
      <c r="A787" s="47"/>
      <c r="B787" s="9" t="s">
        <v>474</v>
      </c>
      <c r="C787" s="9" t="s">
        <v>502</v>
      </c>
      <c r="D787" s="17" t="s">
        <v>503</v>
      </c>
      <c r="E787" s="8">
        <v>0</v>
      </c>
      <c r="F787" s="8">
        <v>0</v>
      </c>
      <c r="G787" s="8">
        <v>0</v>
      </c>
    </row>
    <row r="788" spans="1:7" ht="204" x14ac:dyDescent="0.2">
      <c r="A788" s="47"/>
      <c r="B788" s="9" t="s">
        <v>474</v>
      </c>
      <c r="C788" s="9" t="s">
        <v>504</v>
      </c>
      <c r="D788" s="17" t="s">
        <v>505</v>
      </c>
      <c r="E788" s="8">
        <v>0</v>
      </c>
      <c r="F788" s="8">
        <v>0</v>
      </c>
      <c r="G788" s="8">
        <v>0</v>
      </c>
    </row>
    <row r="789" spans="1:7" ht="178.5" x14ac:dyDescent="0.2">
      <c r="A789" s="47"/>
      <c r="B789" s="9" t="s">
        <v>474</v>
      </c>
      <c r="C789" s="9" t="s">
        <v>290</v>
      </c>
      <c r="D789" s="17" t="s">
        <v>291</v>
      </c>
      <c r="E789" s="8">
        <v>0</v>
      </c>
      <c r="F789" s="8">
        <v>0</v>
      </c>
      <c r="G789" s="8">
        <v>0</v>
      </c>
    </row>
    <row r="790" spans="1:7" ht="242.25" x14ac:dyDescent="0.2">
      <c r="A790" s="47"/>
      <c r="B790" s="9" t="s">
        <v>474</v>
      </c>
      <c r="C790" s="9" t="s">
        <v>506</v>
      </c>
      <c r="D790" s="17" t="s">
        <v>507</v>
      </c>
      <c r="E790" s="8">
        <v>0</v>
      </c>
      <c r="F790" s="8">
        <v>0</v>
      </c>
      <c r="G790" s="8">
        <v>0</v>
      </c>
    </row>
    <row r="791" spans="1:7" ht="216.75" x14ac:dyDescent="0.2">
      <c r="A791" s="47"/>
      <c r="B791" s="9" t="s">
        <v>474</v>
      </c>
      <c r="C791" s="9" t="s">
        <v>508</v>
      </c>
      <c r="D791" s="17" t="s">
        <v>509</v>
      </c>
      <c r="E791" s="8">
        <v>0</v>
      </c>
      <c r="F791" s="8">
        <v>0</v>
      </c>
      <c r="G791" s="8">
        <v>0</v>
      </c>
    </row>
    <row r="792" spans="1:7" ht="89.25" x14ac:dyDescent="0.2">
      <c r="A792" s="47"/>
      <c r="B792" s="9" t="s">
        <v>474</v>
      </c>
      <c r="C792" s="9" t="s">
        <v>79</v>
      </c>
      <c r="D792" s="17" t="s">
        <v>80</v>
      </c>
      <c r="E792" s="8">
        <v>0</v>
      </c>
      <c r="F792" s="8">
        <v>0</v>
      </c>
      <c r="G792" s="8">
        <v>0</v>
      </c>
    </row>
    <row r="793" spans="1:7" ht="165.75" x14ac:dyDescent="0.2">
      <c r="A793" s="47"/>
      <c r="B793" s="9" t="s">
        <v>474</v>
      </c>
      <c r="C793" s="9" t="s">
        <v>85</v>
      </c>
      <c r="D793" s="17" t="s">
        <v>86</v>
      </c>
      <c r="E793" s="8">
        <v>0</v>
      </c>
      <c r="F793" s="8">
        <v>0</v>
      </c>
      <c r="G793" s="8">
        <v>0</v>
      </c>
    </row>
    <row r="794" spans="1:7" ht="114.75" x14ac:dyDescent="0.2">
      <c r="A794" s="47"/>
      <c r="B794" s="9" t="s">
        <v>474</v>
      </c>
      <c r="C794" s="9" t="s">
        <v>87</v>
      </c>
      <c r="D794" s="17" t="s">
        <v>88</v>
      </c>
      <c r="E794" s="8">
        <v>0</v>
      </c>
      <c r="F794" s="8">
        <v>0</v>
      </c>
      <c r="G794" s="8">
        <v>0</v>
      </c>
    </row>
    <row r="795" spans="1:7" ht="178.5" x14ac:dyDescent="0.2">
      <c r="A795" s="47"/>
      <c r="B795" s="9" t="s">
        <v>474</v>
      </c>
      <c r="C795" s="9" t="s">
        <v>510</v>
      </c>
      <c r="D795" s="17" t="s">
        <v>511</v>
      </c>
      <c r="E795" s="8">
        <v>5450.1</v>
      </c>
      <c r="F795" s="8">
        <v>4632.6000000000004</v>
      </c>
      <c r="G795" s="8">
        <v>3937.7</v>
      </c>
    </row>
    <row r="796" spans="1:7" ht="165.75" x14ac:dyDescent="0.2">
      <c r="A796" s="47"/>
      <c r="B796" s="9" t="s">
        <v>474</v>
      </c>
      <c r="C796" s="9" t="s">
        <v>512</v>
      </c>
      <c r="D796" s="17" t="s">
        <v>513</v>
      </c>
      <c r="E796" s="8">
        <v>0</v>
      </c>
      <c r="F796" s="8">
        <v>0</v>
      </c>
      <c r="G796" s="8">
        <v>0</v>
      </c>
    </row>
    <row r="797" spans="1:7" ht="191.25" x14ac:dyDescent="0.2">
      <c r="A797" s="47"/>
      <c r="B797" s="9" t="s">
        <v>474</v>
      </c>
      <c r="C797" s="9" t="s">
        <v>514</v>
      </c>
      <c r="D797" s="17" t="s">
        <v>515</v>
      </c>
      <c r="E797" s="8">
        <v>125.5</v>
      </c>
      <c r="F797" s="8">
        <v>106.7</v>
      </c>
      <c r="G797" s="8">
        <v>90.7</v>
      </c>
    </row>
    <row r="798" spans="1:7" ht="178.5" x14ac:dyDescent="0.2">
      <c r="A798" s="47"/>
      <c r="B798" s="9" t="s">
        <v>474</v>
      </c>
      <c r="C798" s="9" t="s">
        <v>516</v>
      </c>
      <c r="D798" s="17" t="s">
        <v>517</v>
      </c>
      <c r="E798" s="8">
        <v>0</v>
      </c>
      <c r="F798" s="8">
        <v>0</v>
      </c>
      <c r="G798" s="8">
        <v>0</v>
      </c>
    </row>
    <row r="799" spans="1:7" ht="216.75" x14ac:dyDescent="0.2">
      <c r="A799" s="47"/>
      <c r="B799" s="9" t="s">
        <v>474</v>
      </c>
      <c r="C799" s="9" t="s">
        <v>518</v>
      </c>
      <c r="D799" s="17" t="s">
        <v>519</v>
      </c>
      <c r="E799" s="8">
        <v>0</v>
      </c>
      <c r="F799" s="8">
        <v>0</v>
      </c>
      <c r="G799" s="8">
        <v>0</v>
      </c>
    </row>
    <row r="800" spans="1:7" ht="191.25" x14ac:dyDescent="0.2">
      <c r="A800" s="47"/>
      <c r="B800" s="9" t="s">
        <v>474</v>
      </c>
      <c r="C800" s="9" t="s">
        <v>520</v>
      </c>
      <c r="D800" s="17" t="s">
        <v>521</v>
      </c>
      <c r="E800" s="8">
        <v>0</v>
      </c>
      <c r="F800" s="8">
        <v>0</v>
      </c>
      <c r="G800" s="8">
        <v>0</v>
      </c>
    </row>
    <row r="801" spans="1:9" ht="89.25" x14ac:dyDescent="0.2">
      <c r="A801" s="47"/>
      <c r="B801" s="9" t="s">
        <v>474</v>
      </c>
      <c r="C801" s="9" t="s">
        <v>89</v>
      </c>
      <c r="D801" s="17" t="s">
        <v>90</v>
      </c>
      <c r="E801" s="8">
        <v>0</v>
      </c>
      <c r="F801" s="8">
        <v>0</v>
      </c>
      <c r="G801" s="8">
        <v>0</v>
      </c>
    </row>
    <row r="802" spans="1:9" ht="25.5" x14ac:dyDescent="0.2">
      <c r="A802" s="47"/>
      <c r="B802" s="9" t="s">
        <v>474</v>
      </c>
      <c r="C802" s="9" t="s">
        <v>91</v>
      </c>
      <c r="D802" s="16" t="s">
        <v>92</v>
      </c>
      <c r="E802" s="8">
        <v>0</v>
      </c>
      <c r="F802" s="8">
        <v>0</v>
      </c>
      <c r="G802" s="8">
        <v>0</v>
      </c>
    </row>
    <row r="803" spans="1:9" ht="25.5" x14ac:dyDescent="0.2">
      <c r="A803" s="47"/>
      <c r="B803" s="9" t="s">
        <v>474</v>
      </c>
      <c r="C803" s="9" t="s">
        <v>224</v>
      </c>
      <c r="D803" s="16" t="s">
        <v>225</v>
      </c>
      <c r="E803" s="8">
        <v>0</v>
      </c>
      <c r="F803" s="8">
        <v>0</v>
      </c>
      <c r="G803" s="8">
        <v>0</v>
      </c>
    </row>
    <row r="804" spans="1:9" ht="38.25" x14ac:dyDescent="0.2">
      <c r="A804" s="47"/>
      <c r="B804" s="9" t="s">
        <v>474</v>
      </c>
      <c r="C804" s="9" t="s">
        <v>355</v>
      </c>
      <c r="D804" s="16" t="s">
        <v>356</v>
      </c>
      <c r="E804" s="8">
        <v>285000</v>
      </c>
      <c r="F804" s="8">
        <v>0</v>
      </c>
      <c r="G804" s="8">
        <v>0</v>
      </c>
    </row>
    <row r="805" spans="1:9" ht="25.5" x14ac:dyDescent="0.2">
      <c r="A805" s="47"/>
      <c r="B805" s="9" t="s">
        <v>474</v>
      </c>
      <c r="C805" s="9" t="s">
        <v>234</v>
      </c>
      <c r="D805" s="16" t="s">
        <v>235</v>
      </c>
      <c r="E805" s="8">
        <v>0</v>
      </c>
      <c r="F805" s="8">
        <v>0</v>
      </c>
      <c r="G805" s="8">
        <v>0</v>
      </c>
    </row>
    <row r="806" spans="1:9" ht="51" x14ac:dyDescent="0.2">
      <c r="A806" s="47"/>
      <c r="B806" s="9" t="s">
        <v>474</v>
      </c>
      <c r="C806" s="9" t="s">
        <v>522</v>
      </c>
      <c r="D806" s="16" t="s">
        <v>523</v>
      </c>
      <c r="E806" s="8">
        <v>0</v>
      </c>
      <c r="F806" s="8">
        <v>0</v>
      </c>
      <c r="G806" s="8">
        <v>0</v>
      </c>
    </row>
    <row r="807" spans="1:9" ht="51" x14ac:dyDescent="0.2">
      <c r="A807" s="48"/>
      <c r="B807" s="9" t="s">
        <v>474</v>
      </c>
      <c r="C807" s="9" t="s">
        <v>264</v>
      </c>
      <c r="D807" s="16" t="s">
        <v>265</v>
      </c>
      <c r="E807" s="8">
        <v>0</v>
      </c>
      <c r="F807" s="8">
        <v>0</v>
      </c>
      <c r="G807" s="8">
        <v>0</v>
      </c>
    </row>
    <row r="808" spans="1:9" x14ac:dyDescent="0.2">
      <c r="A808" s="19" t="s">
        <v>24</v>
      </c>
      <c r="B808" s="20"/>
      <c r="C808" s="20"/>
      <c r="D808" s="21"/>
      <c r="E808" s="8">
        <f>SUM(E766:E807)</f>
        <v>1050947.2999999998</v>
      </c>
      <c r="F808" s="8">
        <f t="shared" ref="F808:G808" si="55">SUM(F766:F807)</f>
        <v>714977.19999999972</v>
      </c>
      <c r="G808" s="8">
        <f t="shared" si="55"/>
        <v>629343.39999999979</v>
      </c>
    </row>
    <row r="809" spans="1:9" ht="153" x14ac:dyDescent="0.2">
      <c r="A809" s="2" t="s">
        <v>524</v>
      </c>
      <c r="B809" s="9" t="s">
        <v>525</v>
      </c>
      <c r="C809" s="9" t="s">
        <v>22</v>
      </c>
      <c r="D809" s="17" t="s">
        <v>23</v>
      </c>
      <c r="E809" s="8">
        <v>113</v>
      </c>
      <c r="F809" s="8">
        <v>113</v>
      </c>
      <c r="G809" s="8">
        <v>113</v>
      </c>
    </row>
    <row r="810" spans="1:9" x14ac:dyDescent="0.2">
      <c r="A810" s="41" t="s">
        <v>24</v>
      </c>
      <c r="B810" s="35"/>
      <c r="C810" s="35"/>
      <c r="D810" s="36"/>
      <c r="E810" s="24">
        <f>SUM(E809)</f>
        <v>113</v>
      </c>
      <c r="F810" s="24">
        <f t="shared" ref="F810:G810" si="56">SUM(F809)</f>
        <v>113</v>
      </c>
      <c r="G810" s="24">
        <f t="shared" si="56"/>
        <v>113</v>
      </c>
    </row>
    <row r="811" spans="1:9" ht="18.75" x14ac:dyDescent="0.3">
      <c r="A811" s="42" t="s">
        <v>526</v>
      </c>
      <c r="B811" s="29"/>
      <c r="C811" s="29"/>
      <c r="D811" s="43"/>
      <c r="E811" s="18">
        <f>E23+E25+E28+E33+E35+E37+E39+E41+E43+E45+E72+E87+E89+E93+E95+E97+E99+E103+E108+E111+E113+E117+E121+E129+E131+E134+E137+E153+E155+E212+E228+E242+E252+E279+E304+E338+E359+E378+E398+E417+E436+E457+E479+E498+E524+E544+E573+E591+E607+E627+E642+E661+E677+E699+E711+E721+E732+E765+E808+E810</f>
        <v>45371471.933999993</v>
      </c>
      <c r="F811" s="18">
        <f t="shared" ref="F811:G811" si="57">F23+F25+F28+F33+F35+F37+F39+F41+F43+F45+F72+F87+F89+F93+F95+F97+F99+F103+F108+F111+F113+F117+F121+F129+F131+F134+F137+F153+F155+F212+F228+F242+F252+F279+F304+F338+F359+F378+F398+F417+F436+F457+F479+F498+F524+F544+F573+F591+F607+F627+F642+F661+F677+F699+F711+F721+F732+F765+F808+F810</f>
        <v>43214234.777000003</v>
      </c>
      <c r="G811" s="18">
        <f t="shared" si="57"/>
        <v>41395187.388999991</v>
      </c>
      <c r="I811" s="37"/>
    </row>
    <row r="812" spans="1:9" s="39" customFormat="1" x14ac:dyDescent="0.2">
      <c r="A812" s="31"/>
      <c r="B812" s="32"/>
      <c r="C812" s="32"/>
      <c r="D812" s="33"/>
      <c r="E812" s="32"/>
      <c r="F812" s="38"/>
      <c r="G812" s="38"/>
      <c r="I812" s="40"/>
    </row>
    <row r="813" spans="1:9" x14ac:dyDescent="0.2">
      <c r="A813" s="44"/>
      <c r="B813" s="45"/>
      <c r="C813" s="45"/>
      <c r="D813" s="45"/>
      <c r="E813" s="39"/>
      <c r="F813" s="39"/>
      <c r="G813" s="39"/>
      <c r="I813" s="34"/>
    </row>
    <row r="814" spans="1:9" x14ac:dyDescent="0.2">
      <c r="I814" s="34"/>
    </row>
    <row r="815" spans="1:9" x14ac:dyDescent="0.2">
      <c r="I815" s="34"/>
    </row>
    <row r="816" spans="1:9" x14ac:dyDescent="0.2">
      <c r="I816" s="34"/>
    </row>
    <row r="817" spans="9:9" x14ac:dyDescent="0.2">
      <c r="I817" s="34"/>
    </row>
    <row r="818" spans="9:9" x14ac:dyDescent="0.2">
      <c r="I818" s="34"/>
    </row>
    <row r="819" spans="9:9" x14ac:dyDescent="0.2">
      <c r="I819" s="34"/>
    </row>
    <row r="820" spans="9:9" x14ac:dyDescent="0.2">
      <c r="I820" s="34"/>
    </row>
    <row r="821" spans="9:9" x14ac:dyDescent="0.2">
      <c r="I821" s="34"/>
    </row>
    <row r="822" spans="9:9" x14ac:dyDescent="0.2">
      <c r="I822" s="34"/>
    </row>
    <row r="823" spans="9:9" x14ac:dyDescent="0.2">
      <c r="I823" s="34"/>
    </row>
    <row r="824" spans="9:9" x14ac:dyDescent="0.2">
      <c r="I824" s="34"/>
    </row>
    <row r="825" spans="9:9" x14ac:dyDescent="0.2">
      <c r="I825" s="34"/>
    </row>
    <row r="826" spans="9:9" x14ac:dyDescent="0.2">
      <c r="I826" s="34"/>
    </row>
    <row r="827" spans="9:9" x14ac:dyDescent="0.2">
      <c r="I827" s="34"/>
    </row>
    <row r="828" spans="9:9" x14ac:dyDescent="0.2">
      <c r="I828" s="34"/>
    </row>
    <row r="829" spans="9:9" x14ac:dyDescent="0.2">
      <c r="I829" s="34"/>
    </row>
    <row r="830" spans="9:9" x14ac:dyDescent="0.2">
      <c r="I830" s="34"/>
    </row>
    <row r="831" spans="9:9" x14ac:dyDescent="0.2">
      <c r="I831" s="34"/>
    </row>
    <row r="832" spans="9:9" x14ac:dyDescent="0.2">
      <c r="I832" s="34"/>
    </row>
    <row r="833" spans="9:9" x14ac:dyDescent="0.2">
      <c r="I833" s="34"/>
    </row>
    <row r="834" spans="9:9" x14ac:dyDescent="0.2">
      <c r="I834" s="34"/>
    </row>
    <row r="835" spans="9:9" x14ac:dyDescent="0.2">
      <c r="I835" s="34"/>
    </row>
    <row r="836" spans="9:9" x14ac:dyDescent="0.2">
      <c r="I836" s="34"/>
    </row>
    <row r="837" spans="9:9" x14ac:dyDescent="0.2">
      <c r="I837" s="34"/>
    </row>
    <row r="838" spans="9:9" x14ac:dyDescent="0.2">
      <c r="I838" s="34"/>
    </row>
    <row r="839" spans="9:9" x14ac:dyDescent="0.2">
      <c r="I839" s="34"/>
    </row>
    <row r="840" spans="9:9" x14ac:dyDescent="0.2">
      <c r="I840" s="34"/>
    </row>
    <row r="841" spans="9:9" x14ac:dyDescent="0.2">
      <c r="I841" s="34"/>
    </row>
    <row r="842" spans="9:9" x14ac:dyDescent="0.2">
      <c r="I842" s="34"/>
    </row>
    <row r="843" spans="9:9" x14ac:dyDescent="0.2">
      <c r="I843" s="34"/>
    </row>
    <row r="844" spans="9:9" x14ac:dyDescent="0.2">
      <c r="I844" s="34"/>
    </row>
    <row r="845" spans="9:9" x14ac:dyDescent="0.2">
      <c r="I845" s="34"/>
    </row>
    <row r="846" spans="9:9" x14ac:dyDescent="0.2">
      <c r="I846" s="34"/>
    </row>
    <row r="847" spans="9:9" x14ac:dyDescent="0.2">
      <c r="I847" s="34"/>
    </row>
    <row r="848" spans="9:9" x14ac:dyDescent="0.2">
      <c r="I848" s="34"/>
    </row>
    <row r="849" spans="9:9" x14ac:dyDescent="0.2">
      <c r="I849" s="34"/>
    </row>
    <row r="850" spans="9:9" x14ac:dyDescent="0.2">
      <c r="I850" s="34"/>
    </row>
    <row r="851" spans="9:9" x14ac:dyDescent="0.2">
      <c r="I851" s="34"/>
    </row>
    <row r="852" spans="9:9" x14ac:dyDescent="0.2">
      <c r="I852" s="34"/>
    </row>
    <row r="853" spans="9:9" x14ac:dyDescent="0.2">
      <c r="I853" s="34"/>
    </row>
    <row r="854" spans="9:9" x14ac:dyDescent="0.2">
      <c r="I854" s="34"/>
    </row>
    <row r="855" spans="9:9" x14ac:dyDescent="0.2">
      <c r="I855" s="34"/>
    </row>
    <row r="856" spans="9:9" x14ac:dyDescent="0.2">
      <c r="I856" s="34"/>
    </row>
    <row r="857" spans="9:9" x14ac:dyDescent="0.2">
      <c r="I857" s="34"/>
    </row>
    <row r="858" spans="9:9" x14ac:dyDescent="0.2">
      <c r="I858" s="34"/>
    </row>
    <row r="859" spans="9:9" x14ac:dyDescent="0.2">
      <c r="I859" s="34"/>
    </row>
    <row r="860" spans="9:9" x14ac:dyDescent="0.2">
      <c r="I860" s="34"/>
    </row>
    <row r="861" spans="9:9" x14ac:dyDescent="0.2">
      <c r="I861" s="34"/>
    </row>
    <row r="862" spans="9:9" x14ac:dyDescent="0.2">
      <c r="I862" s="34"/>
    </row>
    <row r="863" spans="9:9" x14ac:dyDescent="0.2">
      <c r="I863" s="34"/>
    </row>
    <row r="864" spans="9:9" x14ac:dyDescent="0.2">
      <c r="I864" s="34"/>
    </row>
    <row r="865" spans="9:9" x14ac:dyDescent="0.2">
      <c r="I865" s="34"/>
    </row>
    <row r="866" spans="9:9" x14ac:dyDescent="0.2">
      <c r="I866" s="34"/>
    </row>
    <row r="867" spans="9:9" x14ac:dyDescent="0.2">
      <c r="I867" s="34"/>
    </row>
    <row r="868" spans="9:9" x14ac:dyDescent="0.2">
      <c r="I868" s="34"/>
    </row>
    <row r="869" spans="9:9" x14ac:dyDescent="0.2">
      <c r="I869" s="34"/>
    </row>
    <row r="870" spans="9:9" x14ac:dyDescent="0.2">
      <c r="I870" s="34"/>
    </row>
    <row r="871" spans="9:9" x14ac:dyDescent="0.2">
      <c r="I871" s="34"/>
    </row>
    <row r="872" spans="9:9" x14ac:dyDescent="0.2">
      <c r="I872" s="34"/>
    </row>
    <row r="873" spans="9:9" x14ac:dyDescent="0.2">
      <c r="I873" s="34"/>
    </row>
    <row r="874" spans="9:9" x14ac:dyDescent="0.2">
      <c r="I874" s="34"/>
    </row>
    <row r="875" spans="9:9" x14ac:dyDescent="0.2">
      <c r="I875" s="34"/>
    </row>
    <row r="876" spans="9:9" x14ac:dyDescent="0.2">
      <c r="I876" s="34"/>
    </row>
    <row r="877" spans="9:9" x14ac:dyDescent="0.2">
      <c r="I877" s="34"/>
    </row>
    <row r="878" spans="9:9" x14ac:dyDescent="0.2">
      <c r="I878" s="34"/>
    </row>
    <row r="879" spans="9:9" x14ac:dyDescent="0.2">
      <c r="I879" s="34"/>
    </row>
    <row r="880" spans="9:9" x14ac:dyDescent="0.2">
      <c r="I880" s="34"/>
    </row>
    <row r="881" spans="9:9" x14ac:dyDescent="0.2">
      <c r="I881" s="34"/>
    </row>
    <row r="882" spans="9:9" x14ac:dyDescent="0.2">
      <c r="I882" s="34"/>
    </row>
  </sheetData>
  <mergeCells count="55">
    <mergeCell ref="A122:A128"/>
    <mergeCell ref="A132:A133"/>
    <mergeCell ref="A104:A107"/>
    <mergeCell ref="A109:A110"/>
    <mergeCell ref="A114:A116"/>
    <mergeCell ref="A118:A120"/>
    <mergeCell ref="F9:G9"/>
    <mergeCell ref="A11:G11"/>
    <mergeCell ref="A12:G12"/>
    <mergeCell ref="A13:G13"/>
    <mergeCell ref="A16:A17"/>
    <mergeCell ref="B16:C16"/>
    <mergeCell ref="D16:D17"/>
    <mergeCell ref="E16:E17"/>
    <mergeCell ref="F16:F17"/>
    <mergeCell ref="G16:G17"/>
    <mergeCell ref="A18:A22"/>
    <mergeCell ref="A26:A27"/>
    <mergeCell ref="A100:A102"/>
    <mergeCell ref="A480:A497"/>
    <mergeCell ref="A499:A523"/>
    <mergeCell ref="A253:A278"/>
    <mergeCell ref="A29:A32"/>
    <mergeCell ref="A46:A71"/>
    <mergeCell ref="A73:A86"/>
    <mergeCell ref="A90:A92"/>
    <mergeCell ref="A135:A136"/>
    <mergeCell ref="A156:A211"/>
    <mergeCell ref="A213:A227"/>
    <mergeCell ref="A229:A241"/>
    <mergeCell ref="A243:A251"/>
    <mergeCell ref="A138:A152"/>
    <mergeCell ref="A525:A543"/>
    <mergeCell ref="A280:A303"/>
    <mergeCell ref="A305:A337"/>
    <mergeCell ref="A339:A358"/>
    <mergeCell ref="A360:A377"/>
    <mergeCell ref="A379:A397"/>
    <mergeCell ref="A399:A416"/>
    <mergeCell ref="A766:A807"/>
    <mergeCell ref="A418:A435"/>
    <mergeCell ref="A662:A676"/>
    <mergeCell ref="A678:A698"/>
    <mergeCell ref="A700:A710"/>
    <mergeCell ref="A712:A720"/>
    <mergeCell ref="A722:A731"/>
    <mergeCell ref="A733:A764"/>
    <mergeCell ref="A545:A572"/>
    <mergeCell ref="A574:A590"/>
    <mergeCell ref="A592:A606"/>
    <mergeCell ref="A608:A626"/>
    <mergeCell ref="A628:A641"/>
    <mergeCell ref="A643:A660"/>
    <mergeCell ref="A437:A456"/>
    <mergeCell ref="A458:A478"/>
  </mergeCells>
  <pageMargins left="0.39370078740157483" right="0.11811023622047245" top="0.35433070866141736" bottom="0.34" header="0.23622047244094491" footer="0.15748031496062992"/>
  <pageSetup paperSize="9" scale="82" fitToHeight="68" orientation="portrait"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 2</vt:lpstr>
      <vt:lpstr>'Прил 2'!Заголовки_для_печати</vt:lpstr>
      <vt:lpstr>'Прил 2'!Область_печати</vt:lpstr>
    </vt:vector>
  </TitlesOfParts>
  <Company>df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Юрьева Ольга Ивановна</dc:creator>
  <cp:lastModifiedBy>Пискунова Алена Алексеевна</cp:lastModifiedBy>
  <cp:lastPrinted>2021-08-03T11:48:09Z</cp:lastPrinted>
  <dcterms:created xsi:type="dcterms:W3CDTF">2020-10-19T07:28:30Z</dcterms:created>
  <dcterms:modified xsi:type="dcterms:W3CDTF">2021-08-03T11:48:13Z</dcterms:modified>
</cp:coreProperties>
</file>